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Sheet1" sheetId="1" r:id="rId4"/>
    <sheet name="Uniformity" sheetId="2" r:id="rId5"/>
    <sheet name="AD_Telmisartan" sheetId="3" r:id="rId6"/>
    <sheet name="AD_Hydrochlorothiazide" sheetId="4" r:id="rId7"/>
  </sheets>
  <definedNames>
    <definedName name="_xlnm.Print_Area" localSheetId="2">'AD_Telmisartan'!$A$1:$H$165</definedName>
    <definedName name="_xlnm.Print_Area" localSheetId="3">'AD_Hydrochlorothiazide'!$A$1:$H$165</definedName>
  </definedNames>
  <calcPr calcId="124519" calcMode="auto" fullCalcOnLoad="0"/>
</workbook>
</file>

<file path=xl/sharedStrings.xml><?xml version="1.0" encoding="utf-8"?>
<sst xmlns="http://schemas.openxmlformats.org/spreadsheetml/2006/main" uniqueCount="92">
  <si>
    <t>NDQD201407621</t>
  </si>
  <si>
    <t>Tablet weight</t>
  </si>
  <si>
    <t>Analysis Report</t>
  </si>
  <si>
    <t>Sample Name:</t>
  </si>
  <si>
    <t>Teltas 80</t>
  </si>
  <si>
    <t>Laboratory Ref No:</t>
  </si>
  <si>
    <t>Active Ingredient:</t>
  </si>
  <si>
    <t>Telmisartan Ph.Eur.80mg and Hydrochlorothiazide Ph.Eur.12.5mg</t>
  </si>
  <si>
    <t>Label Claim:</t>
  </si>
  <si>
    <t>Each tablets contains Telmisartan Ph.Eur.80mg and Hydrochlorothiazide Ph.Eur.12.5mg</t>
  </si>
  <si>
    <t>Date Analysis Started:</t>
  </si>
  <si>
    <t>2014-08-11 09:31:56</t>
  </si>
  <si>
    <t>Date Analysis Completed:</t>
  </si>
  <si>
    <t>Analysis Data</t>
  </si>
  <si>
    <t>Reference Substance:</t>
  </si>
  <si>
    <t>Code: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</si>
  <si>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</si>
  <si>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</si>
  <si>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</si>
  <si>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</si>
  <si>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</si>
  <si>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name of compound in free base form. If salt convertion is not needed enter 1. </t>
  </si>
  <si>
    <t>Mwt of compound in salt form:</t>
  </si>
  <si>
    <t xml:space="preserve">Enter name of compound in salt form. If salt convertion is not needed enter 1. </t>
  </si>
  <si>
    <t>1 mg of salt is equivalent to</t>
  </si>
  <si>
    <t>free base</t>
  </si>
  <si>
    <t>Initial    Standard dilution</t>
  </si>
  <si>
    <t>Standard A</t>
  </si>
  <si>
    <t>Standard B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</si>
  <si>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(mL:</t>
    </r>
  </si>
  <si>
    <t>Inj</t>
  </si>
  <si>
    <t>Response:</t>
  </si>
  <si>
    <t>Normalised Response: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</si>
  <si>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</si>
  <si>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</si>
  <si>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</si>
  <si>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Volume (mL: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</si>
  <si>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</si>
  <si>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t>Average:</t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</si>
  <si>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(mL):</t>
    </r>
  </si>
  <si>
    <t>Amt of RS (mg):</t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</si>
  <si>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</si>
  <si>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t>Amt of RS as free base (mg):</t>
  </si>
  <si>
    <t>Standard Dilution Factor</t>
  </si>
  <si>
    <t>Purity correction:</t>
  </si>
  <si>
    <t>If there are no serial dilutions, or only one dilution, enter 1 in all boxes not used.</t>
  </si>
  <si>
    <t>Conc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</si>
  <si>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</si>
  <si>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</si>
  <si>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</si>
  <si>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</si>
  <si>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</si>
  <si>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</si>
  <si>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</si>
  <si>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</si>
  <si>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Telmisartan</t>
  </si>
  <si>
    <t>Each Capsule/Tablet contains</t>
  </si>
  <si>
    <t>Average Capsule/Tablet Content Weight (mg):</t>
  </si>
  <si>
    <t>Initial    Sample dilution</t>
  </si>
  <si>
    <t>Powder Weight (mg)</t>
  </si>
  <si>
    <t>Injection</t>
  </si>
  <si>
    <t>Determined Amt (mg)</t>
  </si>
  <si>
    <t>% Assay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</si>
  <si>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(mL:</t>
    </r>
  </si>
  <si>
    <t>Assay Smp A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</si>
  <si>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</si>
  <si>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</si>
  <si>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</si>
  <si>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(mL:</t>
    </r>
  </si>
  <si>
    <t>Assay Smp B</t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</si>
  <si>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</si>
  <si>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(mL):</t>
    </r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</si>
  <si>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</si>
  <si>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t>Sample Dilution Factor</t>
  </si>
  <si>
    <t>Assay Smp C</t>
  </si>
  <si>
    <t>Desired Sample Weight (mg):</t>
  </si>
  <si>
    <t>Analysis Data:</t>
  </si>
  <si>
    <t>Determination of Active Ingredient Dissolved</t>
  </si>
  <si>
    <t>Average Normalised Peak Area:</t>
  </si>
  <si>
    <t>Medium Volume (mL):</t>
  </si>
  <si>
    <t>Capsule No.</t>
  </si>
  <si>
    <t>Amt Released (mg):</t>
  </si>
  <si>
    <t>%age Released:</t>
  </si>
  <si>
    <t>Repeat Determination of Active Ingredient Dissolved</t>
  </si>
  <si>
    <t>Dissolution Result Summary</t>
  </si>
  <si>
    <t>Name</t>
  </si>
  <si>
    <t>Date</t>
  </si>
  <si>
    <t>Signature</t>
  </si>
  <si>
    <t>Analysed by:</t>
  </si>
  <si>
    <t>Reviewed By:</t>
  </si>
  <si>
    <t>Hydrochlorothiazide</t>
  </si>
  <si>
    <t>NQCL-PRS-H1-1</t>
  </si>
</sst>
</file>

<file path=xl/styles.xml><?xml version="1.0" encoding="utf-8"?>
<styleSheet xmlns="http://schemas.openxmlformats.org/spreadsheetml/2006/main" xml:space="preserve">
  <numFmts count="6">
    <numFmt numFmtId="164" formatCode="0.00000"/>
    <numFmt numFmtId="165" formatCode="0.0000"/>
    <numFmt numFmtId="166" formatCode="dd\-mmm\-yy"/>
    <numFmt numFmtId="167" formatCode="0.0000\ &quot;mg&quot;"/>
    <numFmt numFmtId="168" formatCode="0.000"/>
    <numFmt numFmtId="169" formatCode="0.0%"/>
  </numFmts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Book Antiqua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single"/>
      <sz val="14"/>
      <color rgb="FF000000"/>
      <name val="Book Antiqua"/>
    </font>
    <font>
      <b val="0"/>
      <i val="0"/>
      <strike val="0"/>
      <u val="none"/>
      <sz val="14"/>
      <color rgb="FF000000"/>
      <name val="Book Antiqua"/>
    </font>
    <font>
      <b val="1"/>
      <i val="0"/>
      <strike val="0"/>
      <u val="none"/>
      <sz val="14"/>
      <color rgb="FF000000"/>
      <name val="Book Antiqua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Arial"/>
    </font>
    <font>
      <b val="0"/>
      <i val="1"/>
      <strike val="0"/>
      <u val="none"/>
      <sz val="14"/>
      <color rgb="FF000000"/>
      <name val="Book Antiqua"/>
    </font>
    <font>
      <b val="0"/>
      <i val="0"/>
      <strike val="0"/>
      <u val="none"/>
      <sz val="14"/>
      <color rgb="FF000000"/>
      <name val="Arial"/>
    </font>
    <font>
      <b val="1"/>
      <i val="1"/>
      <strike val="0"/>
      <u val="none"/>
      <sz val="14"/>
      <color rgb="FF000000"/>
      <name val="Book Antiqu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4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2" numFmtId="10" fillId="2" borderId="0" applyFont="1" applyNumberFormat="1" applyFill="0" applyBorder="0" applyAlignment="1">
      <alignment horizontal="center" vertical="bottom" textRotation="0" wrapText="false" shrinkToFit="false"/>
    </xf>
    <xf xfId="0" fontId="1" numFmtId="165" fillId="2" borderId="0" applyFont="1" applyNumberFormat="1" applyFill="0" applyBorder="0" applyAlignment="1">
      <alignment horizontal="center" vertical="bottom" textRotation="0" wrapText="false" shrinkToFit="false"/>
    </xf>
    <xf xfId="0" fontId="1" numFmtId="10" fillId="2" borderId="0" applyFont="1" applyNumberFormat="1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3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0" applyBorder="0" applyAlignment="0">
      <alignment horizontal="general" vertical="bottom" textRotation="0" wrapText="false" shrinkToFit="false"/>
    </xf>
    <xf xfId="0" fontId="0" numFmtId="2" fillId="3" borderId="0" applyFont="0" applyNumberFormat="1" applyFill="1" applyBorder="0" applyAlignment="0" applyProtection="true">
      <alignment horizontal="general" vertical="bottom" textRotation="0" wrapText="false" shrinkToFit="false"/>
      <protection locked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166" fillId="2" borderId="0" applyFont="1" applyNumberFormat="1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167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right" vertical="bottom" textRotation="0" wrapText="false" shrinkToFit="false"/>
    </xf>
    <xf xfId="0" fontId="6" numFmtId="0" fillId="2" borderId="2" applyFont="1" applyNumberFormat="0" applyFill="0" applyBorder="1" applyAlignment="1">
      <alignment horizontal="right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7" numFmtId="0" fillId="2" borderId="5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0" applyBorder="1" applyAlignment="1">
      <alignment horizontal="center" vertical="bottom" textRotation="0" wrapText="false" shrinkToFit="false"/>
    </xf>
    <xf xfId="0" fontId="6" numFmtId="0" fillId="2" borderId="7" applyFont="1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9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right" vertical="bottom" textRotation="0" wrapText="false" shrinkToFit="false"/>
    </xf>
    <xf xfId="0" fontId="7" numFmtId="1" fillId="4" borderId="10" applyFont="1" applyNumberFormat="1" applyFill="1" applyBorder="1" applyAlignment="1">
      <alignment horizontal="center" vertical="bottom" textRotation="0" wrapText="false" shrinkToFit="false"/>
    </xf>
    <xf xfId="0" fontId="7" numFmtId="168" fillId="4" borderId="11" applyFont="1" applyNumberFormat="1" applyFill="1" applyBorder="1" applyAlignment="1">
      <alignment horizontal="center" vertical="bottom" textRotation="0" wrapText="false" shrinkToFit="false"/>
    </xf>
    <xf xfId="0" fontId="6" numFmtId="2" fillId="4" borderId="12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5" borderId="12" applyFont="1" applyNumberFormat="1" applyFill="1" applyBorder="1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2" fillId="4" borderId="13" applyFont="1" applyNumberFormat="1" applyFill="1" applyBorder="1" applyAlignment="1">
      <alignment horizontal="center" vertical="bottom" textRotation="0" wrapText="false" shrinkToFit="false"/>
    </xf>
    <xf xfId="0" fontId="6" numFmtId="0" fillId="2" borderId="12" applyFont="1" applyNumberFormat="0" applyFill="0" applyBorder="1" applyAlignment="1">
      <alignment horizontal="right" vertical="bottom" textRotation="0" wrapText="false" shrinkToFit="false"/>
    </xf>
    <xf xfId="0" fontId="6" numFmtId="1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3" applyFont="1" applyNumberFormat="0" applyFill="0" applyBorder="1" applyAlignment="1">
      <alignment horizontal="right" vertical="bottom" textRotation="0" wrapText="false" shrinkToFit="false"/>
    </xf>
    <xf xfId="0" fontId="6" numFmtId="0" fillId="2" borderId="14" applyFont="1" applyNumberFormat="0" applyFill="0" applyBorder="1" applyAlignment="1">
      <alignment horizontal="right" vertical="bottom" textRotation="0" wrapText="false" shrinkToFit="false"/>
    </xf>
    <xf xfId="0" fontId="7" numFmtId="168" fillId="5" borderId="14" applyFont="1" applyNumberFormat="1" applyFill="1" applyBorder="1" applyAlignment="1">
      <alignment horizontal="center" vertical="bottom" textRotation="0" wrapText="false" shrinkToFit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0" fillId="4" borderId="12" applyFont="1" applyNumberFormat="1" applyFill="1" applyBorder="1" applyAlignment="1">
      <alignment horizontal="center" vertical="bottom" textRotation="0" wrapText="false" shrinkToFit="false"/>
    </xf>
    <xf xfId="0" fontId="6" numFmtId="0" fillId="5" borderId="13" applyFont="1" applyNumberFormat="0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15" applyFont="1" applyNumberFormat="0" applyFill="0" applyBorder="1" applyAlignment="1">
      <alignment horizontal="center" vertical="bottom" textRotation="0" wrapText="false" shrinkToFit="false"/>
    </xf>
    <xf xfId="0" fontId="7" numFmtId="2" fillId="2" borderId="15" applyFont="1" applyNumberFormat="1" applyFill="0" applyBorder="1" applyAlignment="1">
      <alignment horizontal="center" vertical="bottom" textRotation="0" wrapText="false" shrinkToFit="false"/>
    </xf>
    <xf xfId="0" fontId="6" numFmtId="0" fillId="2" borderId="15" applyFont="1" applyNumberFormat="0" applyFill="0" applyBorder="1" applyAlignment="1">
      <alignment horizontal="center" vertical="bottom" textRotation="0" wrapText="false" shrinkToFit="false"/>
    </xf>
    <xf xfId="0" fontId="6" numFmtId="0" fillId="2" borderId="16" applyFont="1" applyNumberFormat="0" applyFill="0" applyBorder="1" applyAlignment="1">
      <alignment horizontal="center" vertical="bottom" textRotation="0" wrapText="false" shrinkToFit="false"/>
    </xf>
    <xf xfId="0" fontId="6" numFmtId="0" fillId="2" borderId="17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10" fillId="4" borderId="18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5" borderId="19" applyFont="1" applyNumberFormat="0" applyFill="1" applyBorder="1" applyAlignment="1">
      <alignment horizontal="center" vertical="bottom" textRotation="0" wrapText="false" shrinkToFit="false"/>
    </xf>
    <xf xfId="0" fontId="7" numFmtId="168" fillId="4" borderId="20" applyFont="1" applyNumberFormat="1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10" fillId="4" borderId="12" applyFont="1" applyNumberFormat="1" applyFill="1" applyBorder="1" applyAlignment="1">
      <alignment horizontal="center" vertical="bottom" textRotation="0" wrapText="false" shrinkToFit="false"/>
    </xf>
    <xf xfId="0" fontId="6" numFmtId="10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5" borderId="13" applyFont="1" applyNumberFormat="0" applyFill="1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22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true" shrinkToFit="false"/>
    </xf>
    <xf xfId="0" fontId="6" numFmtId="2" fillId="2" borderId="23" applyFont="1" applyNumberFormat="1" applyFill="0" applyBorder="1" applyAlignment="1">
      <alignment horizontal="center" vertical="bottom" textRotation="0" wrapText="false" shrinkToFit="false"/>
    </xf>
    <xf xfId="0" fontId="6" numFmtId="10" fillId="2" borderId="6" applyFont="1" applyNumberFormat="1" applyFill="0" applyBorder="1" applyAlignment="1">
      <alignment horizontal="center" vertical="bottom" textRotation="0" wrapText="false" shrinkToFit="false"/>
    </xf>
    <xf xfId="0" fontId="6" numFmtId="2" fillId="2" borderId="24" applyFont="1" applyNumberFormat="1" applyFill="0" applyBorder="1" applyAlignment="1">
      <alignment horizontal="center" vertical="bottom" textRotation="0" wrapText="false" shrinkToFit="false"/>
    </xf>
    <xf xfId="0" fontId="6" numFmtId="2" fillId="2" borderId="25" applyFont="1" applyNumberFormat="1" applyFill="0" applyBorder="1" applyAlignment="1">
      <alignment horizontal="center" vertical="bottom" textRotation="0" wrapText="false" shrinkToFit="false"/>
    </xf>
    <xf xfId="0" fontId="6" numFmtId="2" fillId="2" borderId="3" applyFont="1" applyNumberFormat="1" applyFill="0" applyBorder="1" applyAlignment="1">
      <alignment horizontal="center" vertical="bottom" textRotation="0" wrapText="false" shrinkToFit="false"/>
    </xf>
    <xf xfId="0" fontId="7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68" fillId="2" borderId="26" applyFont="1" applyNumberFormat="1" applyFill="0" applyBorder="1" applyAlignment="1">
      <alignment horizontal="right" vertical="bottom" textRotation="0" wrapText="false" shrinkToFit="false"/>
    </xf>
    <xf xfId="0" fontId="7" numFmtId="10" fillId="5" borderId="27" applyFont="1" applyNumberFormat="1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28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10" fillId="4" borderId="27" applyFont="1" applyNumberFormat="1" applyFill="1" applyBorder="1" applyAlignment="1">
      <alignment horizontal="center" vertical="bottom" textRotation="0" wrapText="false" shrinkToFit="false"/>
    </xf>
    <xf xfId="0" fontId="6" numFmtId="0" fillId="2" borderId="29" applyFont="1" applyNumberFormat="0" applyFill="0" applyBorder="1" applyAlignment="0">
      <alignment horizontal="general" vertical="bottom" textRotation="0" wrapText="false" shrinkToFit="false"/>
    </xf>
    <xf xfId="0" fontId="6" numFmtId="0" fillId="2" borderId="30" applyFont="1" applyNumberFormat="0" applyFill="0" applyBorder="1" applyAlignment="1">
      <alignment horizontal="center" vertical="bottom" textRotation="0" wrapText="false" shrinkToFit="false"/>
    </xf>
    <xf xfId="0" fontId="6" numFmtId="0" fillId="2" borderId="31" applyFont="1" applyNumberFormat="0" applyFill="0" applyBorder="1" applyAlignment="1">
      <alignment horizontal="right" vertical="bottom" textRotation="0" wrapText="false" shrinkToFit="false"/>
    </xf>
    <xf xfId="0" fontId="6" numFmtId="0" fillId="2" borderId="32" applyFont="1" applyNumberFormat="0" applyFill="0" applyBorder="1" applyAlignment="1">
      <alignment horizontal="center" vertical="bottom" textRotation="0" wrapText="false" shrinkToFit="false"/>
    </xf>
    <xf xfId="0" fontId="7" numFmtId="1" fillId="4" borderId="33" applyFont="1" applyNumberFormat="1" applyFill="1" applyBorder="1" applyAlignment="1">
      <alignment horizontal="center" vertical="bottom" textRotation="0" wrapText="false" shrinkToFit="false"/>
    </xf>
    <xf xfId="0" fontId="7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23" applyFont="1" applyNumberFormat="0" applyFill="0" applyBorder="1" applyAlignment="1">
      <alignment horizontal="center" vertical="bottom" textRotation="0" wrapText="false" shrinkToFit="false"/>
    </xf>
    <xf xfId="0" fontId="6" numFmtId="0" fillId="2" borderId="35" applyFont="1" applyNumberFormat="0" applyFill="0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36" applyFont="1" applyNumberFormat="0" applyFill="0" applyBorder="1" applyAlignment="1">
      <alignment horizontal="center" vertical="bottom" textRotation="0" wrapText="false" shrinkToFit="false"/>
    </xf>
    <xf xfId="0" fontId="6" numFmtId="2" fillId="2" borderId="1" applyFont="1" applyNumberFormat="1" applyFill="0" applyBorder="1" applyAlignment="1">
      <alignment horizontal="center" vertical="bottom" textRotation="0" wrapText="false" shrinkToFit="false"/>
    </xf>
    <xf xfId="0" fontId="6" numFmtId="2" fillId="2" borderId="2" applyFont="1" applyNumberFormat="1" applyFill="0" applyBorder="1" applyAlignment="1">
      <alignment horizontal="center" vertical="bottom" textRotation="0" wrapText="false" shrinkToFit="false"/>
    </xf>
    <xf xfId="0" fontId="6" numFmtId="10" fillId="2" borderId="15" applyFont="1" applyNumberFormat="1" applyFill="0" applyBorder="1" applyAlignment="1">
      <alignment horizontal="center" vertical="center" textRotation="0" wrapText="false" shrinkToFit="false"/>
    </xf>
    <xf xfId="0" fontId="6" numFmtId="10" fillId="2" borderId="16" applyFont="1" applyNumberFormat="1" applyFill="0" applyBorder="1" applyAlignment="1">
      <alignment horizontal="center" vertical="center" textRotation="0" wrapText="false" shrinkToFit="false"/>
    </xf>
    <xf xfId="0" fontId="6" numFmtId="10" fillId="2" borderId="17" applyFont="1" applyNumberFormat="1" applyFill="0" applyBorder="1" applyAlignment="1">
      <alignment horizontal="center" vertical="center" textRotation="0" wrapText="false" shrinkToFit="false"/>
    </xf>
    <xf xfId="0" fontId="7" numFmtId="10" fillId="5" borderId="8" applyFont="1" applyNumberFormat="1" applyFill="1" applyBorder="1" applyAlignment="1">
      <alignment horizontal="center" vertical="bottom" textRotation="0" wrapText="false" shrinkToFit="false"/>
    </xf>
    <xf xfId="0" fontId="6" numFmtId="10" fillId="2" borderId="37" applyFont="1" applyNumberFormat="1" applyFill="0" applyBorder="1" applyAlignment="1">
      <alignment horizontal="center" vertical="bottom" textRotation="0" wrapText="false" shrinkToFit="false"/>
    </xf>
    <xf xfId="0" fontId="6" numFmtId="10" fillId="2" borderId="38" applyFont="1" applyNumberFormat="1" applyFill="0" applyBorder="1" applyAlignment="1">
      <alignment horizontal="center" vertical="bottom" textRotation="0" wrapText="false" shrinkToFit="false"/>
    </xf>
    <xf xfId="0" fontId="12" numFmtId="0" fillId="2" borderId="39" applyFont="1" applyNumberFormat="0" applyFill="0" applyBorder="1" applyAlignment="1">
      <alignment horizontal="left" vertical="center" textRotation="0" wrapText="true" shrinkToFit="false"/>
    </xf>
    <xf xfId="0" fontId="6" numFmtId="0" fillId="2" borderId="39" applyFont="1" applyNumberFormat="0" applyFill="0" applyBorder="1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166" fillId="3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2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6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40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4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1" fillId="3" borderId="2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" fillId="3" borderId="2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23" applyFont="1" applyNumberFormat="1" applyFill="0" applyBorder="1" applyAlignment="1">
      <alignment horizontal="center" vertical="bottom" textRotation="0" wrapText="false" shrinkToFit="false"/>
    </xf>
    <xf xfId="0" fontId="6" numFmtId="168" fillId="2" borderId="24" applyFont="1" applyNumberFormat="1" applyFill="0" applyBorder="1" applyAlignment="1">
      <alignment horizontal="center" vertical="bottom" textRotation="0" wrapText="false" shrinkToFit="false"/>
    </xf>
    <xf xfId="0" fontId="6" numFmtId="168" fillId="2" borderId="25" applyFont="1" applyNumberFormat="1" applyFill="0" applyBorder="1" applyAlignment="1">
      <alignment horizontal="center" vertical="bottom" textRotation="0" wrapText="false" shrinkToFit="false"/>
    </xf>
    <xf xfId="0" fontId="6" numFmtId="168" fillId="2" borderId="6" applyFont="1" applyNumberFormat="1" applyFill="0" applyBorder="1" applyAlignment="1">
      <alignment horizontal="center" vertical="bottom" textRotation="0" wrapText="false" shrinkToFit="false"/>
    </xf>
    <xf xfId="0" fontId="6" numFmtId="168" fillId="2" borderId="37" applyFont="1" applyNumberFormat="1" applyFill="0" applyBorder="1" applyAlignment="1">
      <alignment horizontal="center" vertical="bottom" textRotation="0" wrapText="false" shrinkToFit="false"/>
    </xf>
    <xf xfId="0" fontId="6" numFmtId="168" fillId="3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38" applyFont="1" applyNumberFormat="1" applyFill="0" applyBorder="1" applyAlignment="1">
      <alignment horizontal="center" vertical="bottom" textRotation="0" wrapText="false" shrinkToFit="false"/>
    </xf>
    <xf xfId="0" fontId="7" numFmtId="1" fillId="4" borderId="17" applyFont="1" applyNumberFormat="1" applyFill="1" applyBorder="1" applyAlignment="1">
      <alignment horizontal="center" vertical="bottom" textRotation="0" wrapText="false" shrinkToFit="false"/>
    </xf>
    <xf xfId="0" fontId="6" numFmtId="0" fillId="2" borderId="35" applyFont="1" applyNumberFormat="0" applyFill="0" applyBorder="1" applyAlignment="0">
      <alignment horizontal="general" vertical="bottom" textRotation="0" wrapText="false" shrinkToFit="false"/>
    </xf>
    <xf xfId="0" fontId="7" numFmtId="0" fillId="2" borderId="42" applyFont="1" applyNumberFormat="0" applyFill="0" applyBorder="1" applyAlignment="0">
      <alignment horizontal="general" vertical="bottom" textRotation="0" wrapText="false" shrinkToFit="false"/>
    </xf>
    <xf xfId="0" fontId="6" numFmtId="0" fillId="2" borderId="35" applyFont="1" applyNumberFormat="0" applyFill="0" applyBorder="1" applyAlignment="0">
      <alignment horizontal="general" vertical="bottom" textRotation="0" wrapText="false" shrinkToFit="false"/>
    </xf>
    <xf xfId="0" fontId="6" numFmtId="0" fillId="2" borderId="42" applyFont="1" applyNumberFormat="0" applyFill="0" applyBorder="1" applyAlignment="0">
      <alignment horizontal="general" vertical="bottom" textRotation="0" wrapText="false" shrinkToFit="false"/>
    </xf>
    <xf xfId="0" fontId="6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36" applyFont="1" applyNumberFormat="0" applyFill="0" applyBorder="1" applyAlignment="1">
      <alignment horizontal="center" vertical="bottom" textRotation="0" wrapText="false" shrinkToFit="false"/>
    </xf>
    <xf xfId="0" fontId="6" numFmtId="10" fillId="2" borderId="4" applyFont="1" applyNumberFormat="1" applyFill="0" applyBorder="1" applyAlignment="1">
      <alignment horizontal="center" vertical="center" textRotation="0" wrapText="false" shrinkToFit="false"/>
    </xf>
    <xf xfId="0" fontId="6" numFmtId="10" fillId="2" borderId="3" applyFont="1" applyNumberFormat="1" applyFill="0" applyBorder="1" applyAlignment="1">
      <alignment horizontal="center" vertical="center" textRotation="0" wrapText="false" shrinkToFit="false"/>
    </xf>
    <xf xfId="0" fontId="6" numFmtId="10" fillId="2" borderId="43" applyFont="1" applyNumberFormat="1" applyFill="0" applyBorder="1" applyAlignment="1">
      <alignment horizontal="center" vertical="center" textRotation="0" wrapText="false" shrinkToFit="false"/>
    </xf>
    <xf xfId="0" fontId="6" numFmtId="2" fillId="2" borderId="15" applyFont="1" applyNumberFormat="1" applyFill="0" applyBorder="1" applyAlignment="1">
      <alignment horizontal="center" vertical="bottom" textRotation="0" wrapText="false" shrinkToFit="false"/>
    </xf>
    <xf xfId="0" fontId="6" numFmtId="2" fillId="2" borderId="16" applyFont="1" applyNumberFormat="1" applyFill="0" applyBorder="1" applyAlignment="1">
      <alignment horizontal="center" vertical="bottom" textRotation="0" wrapText="false" shrinkToFit="false"/>
    </xf>
    <xf xfId="0" fontId="6" numFmtId="2" fillId="2" borderId="17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7" numFmtId="165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40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4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168" fillId="3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" fillId="3" borderId="2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" fillId="3" borderId="2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0" fillId="2" borderId="7" applyFont="1" applyNumberFormat="1" applyFill="0" applyBorder="1" applyAlignment="1">
      <alignment horizontal="center" vertical="bottom" textRotation="0" wrapText="false" shrinkToFit="false"/>
    </xf>
    <xf xfId="0" fontId="6" numFmtId="10" fillId="2" borderId="3" applyFont="1" applyNumberFormat="1" applyFill="0" applyBorder="1" applyAlignment="1">
      <alignment horizontal="center" vertical="bottom" textRotation="0" wrapText="false" shrinkToFit="false"/>
    </xf>
    <xf xfId="0" fontId="6" numFmtId="10" fillId="2" borderId="8" applyFont="1" applyNumberFormat="1" applyFill="0" applyBorder="1" applyAlignment="1">
      <alignment horizontal="center" vertical="bottom" textRotation="0" wrapText="false" shrinkToFit="false"/>
    </xf>
    <xf xfId="0" fontId="6" numFmtId="2" fillId="2" borderId="44" applyFont="1" applyNumberFormat="1" applyFill="0" applyBorder="1" applyAlignment="1">
      <alignment horizontal="center" vertical="bottom" textRotation="0" wrapText="false" shrinkToFit="false"/>
    </xf>
    <xf xfId="0" fontId="6" numFmtId="2" fillId="2" borderId="45" applyFont="1" applyNumberFormat="1" applyFill="0" applyBorder="1" applyAlignment="1">
      <alignment horizontal="center" vertical="bottom" textRotation="0" wrapText="false" shrinkToFit="false"/>
    </xf>
    <xf xfId="0" fontId="6" numFmtId="2" fillId="2" borderId="46" applyFont="1" applyNumberFormat="1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1" fillId="4" borderId="47" applyFont="1" applyNumberFormat="1" applyFill="1" applyBorder="1" applyAlignment="1">
      <alignment horizontal="center" vertical="bottom" textRotation="0" wrapText="false" shrinkToFit="false"/>
    </xf>
    <xf xfId="0" fontId="6" numFmtId="0" fillId="2" borderId="48" applyFont="1" applyNumberFormat="0" applyFill="0" applyBorder="1" applyAlignment="1">
      <alignment horizontal="right" vertical="bottom" textRotation="0" wrapText="false" shrinkToFit="false"/>
    </xf>
    <xf xfId="0" fontId="7" numFmtId="0" fillId="3" borderId="4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5" applyFont="1" applyNumberFormat="0" applyFill="0" applyBorder="1" applyAlignment="1">
      <alignment horizontal="right" vertical="bottom" textRotation="0" wrapText="false" shrinkToFit="false"/>
    </xf>
    <xf xfId="0" fontId="6" numFmtId="2" fillId="4" borderId="27" applyFont="1" applyNumberFormat="1" applyFill="1" applyBorder="1" applyAlignment="1">
      <alignment horizontal="center" vertical="bottom" textRotation="0" wrapText="false" shrinkToFit="false"/>
    </xf>
    <xf xfId="0" fontId="6" numFmtId="2" fillId="5" borderId="27" applyFont="1" applyNumberFormat="1" applyFill="1" applyBorder="1" applyAlignment="1">
      <alignment horizontal="center" vertical="bottom" textRotation="0" wrapText="false" shrinkToFit="false"/>
    </xf>
    <xf xfId="0" fontId="7" numFmtId="0" fillId="3" borderId="2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47" applyFont="1" applyNumberFormat="0" applyFill="0" applyBorder="1" applyAlignment="1">
      <alignment horizontal="right" vertical="bottom" textRotation="0" wrapText="false" shrinkToFit="false"/>
    </xf>
    <xf xfId="0" fontId="6" numFmtId="2" fillId="5" borderId="6" applyFont="1" applyNumberFormat="1" applyFill="1" applyBorder="1" applyAlignment="1">
      <alignment horizontal="center" vertical="bottom" textRotation="0" wrapText="false" shrinkToFit="false"/>
    </xf>
    <xf xfId="0" fontId="6" numFmtId="0" fillId="2" borderId="41" applyFont="1" applyNumberFormat="0" applyFill="0" applyBorder="1" applyAlignment="1">
      <alignment horizontal="right" vertical="bottom" textRotation="0" wrapText="false" shrinkToFit="false"/>
    </xf>
    <xf xfId="0" fontId="7" numFmtId="168" fillId="5" borderId="41" applyFont="1" applyNumberFormat="1" applyFill="1" applyBorder="1" applyAlignment="1">
      <alignment horizontal="center" vertical="bottom" textRotation="0" wrapText="false" shrinkToFit="false"/>
    </xf>
    <xf xfId="0" fontId="6" numFmtId="0" fillId="2" borderId="29" applyFont="1" applyNumberFormat="0" applyFill="0" applyBorder="1" applyAlignment="1">
      <alignment horizontal="right" vertical="bottom" textRotation="0" wrapText="false" shrinkToFit="false"/>
    </xf>
    <xf xfId="0" fontId="6" numFmtId="2" fillId="2" borderId="43" applyFont="1" applyNumberFormat="1" applyFill="0" applyBorder="1" applyAlignment="1">
      <alignment horizontal="center" vertical="bottom" textRotation="0" wrapText="false" shrinkToFit="false"/>
    </xf>
    <xf xfId="0" fontId="7" numFmtId="1" fillId="4" borderId="50" applyFont="1" applyNumberFormat="1" applyFill="1" applyBorder="1" applyAlignment="1">
      <alignment horizontal="center" vertical="bottom" textRotation="0" wrapText="false" shrinkToFit="false"/>
    </xf>
    <xf xfId="0" fontId="6" numFmtId="2" fillId="5" borderId="27" applyFont="1" applyNumberFormat="1" applyFill="1" applyBorder="1" applyAlignment="1">
      <alignment horizontal="center" vertical="bottom" textRotation="0" wrapText="false" shrinkToFit="false"/>
    </xf>
    <xf xfId="0" fontId="6" numFmtId="2" fillId="5" borderId="6" applyFont="1" applyNumberFormat="1" applyFill="1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6" numFmtId="0" fillId="3" borderId="4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10" applyFont="1" applyNumberFormat="0" applyFill="0" applyBorder="1" applyAlignment="1">
      <alignment horizontal="right" vertical="bottom" textRotation="0" wrapText="false" shrinkToFit="false"/>
    </xf>
    <xf xfId="0" fontId="6" numFmtId="2" fillId="5" borderId="51" applyFont="1" applyNumberFormat="1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169" fillId="4" borderId="27" applyFont="1" applyNumberFormat="1" applyFill="1" applyBorder="1" applyAlignment="1">
      <alignment horizontal="center" vertical="bottom" textRotation="0" wrapText="false" shrinkToFit="false"/>
    </xf>
    <xf xfId="0" fontId="7" numFmtId="9" fillId="5" borderId="27" applyFont="1" applyNumberFormat="1" applyFill="1" applyBorder="1" applyAlignment="1">
      <alignment horizontal="center" vertical="bottom" textRotation="0" wrapText="false" shrinkToFit="false"/>
    </xf>
    <xf xfId="0" fontId="7" numFmtId="0" fillId="2" borderId="52" applyFont="1" applyNumberFormat="0" applyFill="0" applyBorder="1" applyAlignment="1">
      <alignment horizontal="center" vertical="bottom" textRotation="0" wrapText="false" shrinkToFit="false"/>
    </xf>
    <xf xfId="0" fontId="12" numFmtId="0" fillId="2" borderId="53" applyFont="1" applyNumberFormat="0" applyFill="0" applyBorder="1" applyAlignment="1">
      <alignment horizontal="justify" vertical="center" textRotation="0" wrapText="true" shrinkToFit="false"/>
    </xf>
    <xf xfId="0" fontId="12" numFmtId="0" fillId="2" borderId="54" applyFont="1" applyNumberFormat="0" applyFill="0" applyBorder="1" applyAlignment="1">
      <alignment horizontal="justify" vertical="center" textRotation="0" wrapText="true" shrinkToFit="false"/>
    </xf>
    <xf xfId="0" fontId="12" numFmtId="0" fillId="2" borderId="55" applyFont="1" applyNumberFormat="0" applyFill="0" applyBorder="1" applyAlignment="1">
      <alignment horizontal="justify" vertical="center" textRotation="0" wrapText="true" shrinkToFit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56" applyFont="1" applyNumberFormat="0" applyFill="0" applyBorder="1" applyAlignment="1">
      <alignment horizontal="center" vertical="bottom" textRotation="0" wrapText="false" shrinkToFit="false"/>
    </xf>
    <xf xfId="0" fontId="12" numFmtId="0" fillId="2" borderId="1" applyFont="1" applyNumberFormat="0" applyFill="0" applyBorder="1" applyAlignment="1">
      <alignment horizontal="left" vertical="center" textRotation="0" wrapText="true" shrinkToFit="false"/>
    </xf>
    <xf xfId="0" fontId="12" numFmtId="0" fillId="2" borderId="34" applyFont="1" applyNumberFormat="0" applyFill="0" applyBorder="1" applyAlignment="1">
      <alignment horizontal="left" vertical="center" textRotation="0" wrapText="true" shrinkToFit="false"/>
    </xf>
    <xf xfId="0" fontId="12" numFmtId="0" fillId="2" borderId="29" applyFont="1" applyNumberFormat="0" applyFill="0" applyBorder="1" applyAlignment="1">
      <alignment horizontal="left" vertical="center" textRotation="0" wrapText="true" shrinkToFit="false"/>
    </xf>
    <xf xfId="0" fontId="12" numFmtId="0" fillId="2" borderId="39" applyFont="1" applyNumberFormat="0" applyFill="0" applyBorder="1" applyAlignment="1">
      <alignment horizontal="left" vertical="center" textRotation="0" wrapText="true" shrinkToFit="false"/>
    </xf>
    <xf xfId="0" fontId="12" numFmtId="0" fillId="2" borderId="4" applyFont="1" applyNumberFormat="0" applyFill="0" applyBorder="1" applyAlignment="1">
      <alignment horizontal="left" vertical="center" textRotation="0" wrapText="true" shrinkToFit="false"/>
    </xf>
    <xf xfId="0" fontId="12" numFmtId="0" fillId="2" borderId="43" applyFont="1" applyNumberFormat="0" applyFill="0" applyBorder="1" applyAlignment="1">
      <alignment horizontal="left" vertical="center" textRotation="0" wrapText="true" shrinkToFit="false"/>
    </xf>
    <xf xfId="0" fontId="12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2" borderId="4" applyFont="1" applyNumberFormat="0" applyFill="0" applyBorder="1" applyAlignment="1">
      <alignment horizontal="center" vertical="center" textRotation="0" wrapText="true" shrinkToFit="false"/>
    </xf>
    <xf xfId="0" fontId="12" numFmtId="0" fillId="2" borderId="29" applyFont="1" applyNumberFormat="0" applyFill="0" applyBorder="1" applyAlignment="1">
      <alignment horizontal="center" vertical="center" textRotation="0" wrapText="true" shrinkToFit="false"/>
    </xf>
    <xf xfId="0" fontId="12" numFmtId="0" fillId="2" borderId="43" applyFont="1" applyNumberFormat="0" applyFill="0" applyBorder="1" applyAlignment="1">
      <alignment horizontal="center" vertical="center" textRotation="0" wrapText="true" shrinkToFit="false"/>
    </xf>
    <xf xfId="0" fontId="7" numFmtId="0" fillId="2" borderId="34" applyFont="1" applyNumberFormat="0" applyFill="0" applyBorder="1" applyAlignment="1">
      <alignment horizontal="center" vertical="bottom" textRotation="0" wrapText="false" shrinkToFit="false"/>
    </xf>
    <xf xfId="0" fontId="12" numFmtId="0" fillId="2" borderId="53" applyFont="1" applyNumberFormat="0" applyFill="0" applyBorder="1" applyAlignment="1">
      <alignment horizontal="left" vertical="center" textRotation="0" wrapText="true" shrinkToFit="false"/>
    </xf>
    <xf xfId="0" fontId="12" numFmtId="0" fillId="2" borderId="54" applyFont="1" applyNumberFormat="0" applyFill="0" applyBorder="1" applyAlignment="1">
      <alignment horizontal="left" vertical="center" textRotation="0" wrapText="true" shrinkToFit="false"/>
    </xf>
    <xf xfId="0" fontId="12" numFmtId="0" fillId="2" borderId="55" applyFont="1" applyNumberFormat="0" applyFill="0" applyBorder="1" applyAlignment="1">
      <alignment horizontal="left" vertical="center" textRotation="0" wrapText="true" shrinkToFit="false"/>
    </xf>
    <xf xfId="0" fontId="7" numFmtId="0" fillId="2" borderId="34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39" applyFont="1" applyNumberFormat="0" applyFill="0" applyBorder="1" applyAlignment="1">
      <alignment horizontal="center" vertical="center" textRotation="0" wrapText="false" shrinkToFit="false"/>
    </xf>
    <xf xfId="0" fontId="7" numFmtId="0" fillId="2" borderId="29" applyFont="1" applyNumberFormat="0" applyFill="0" applyBorder="1" applyAlignment="1">
      <alignment horizontal="center" vertical="center" textRotation="0" wrapText="false" shrinkToFit="false"/>
    </xf>
    <xf xfId="0" fontId="7" numFmtId="2" fillId="3" borderId="15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2" fillId="3" borderId="1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2" fillId="3" borderId="17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0" fillId="2" borderId="36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166" fillId="2" borderId="0" applyFont="1" applyNumberFormat="1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167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right" vertical="bottom" textRotation="0" wrapText="false" shrinkToFit="false"/>
    </xf>
    <xf xfId="0" fontId="6" numFmtId="0" fillId="2" borderId="2" applyFont="1" applyNumberFormat="0" applyFill="0" applyBorder="1" applyAlignment="1">
      <alignment horizontal="right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7" numFmtId="0" fillId="2" borderId="5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0" applyBorder="1" applyAlignment="1">
      <alignment horizontal="center" vertical="bottom" textRotation="0" wrapText="false" shrinkToFit="false"/>
    </xf>
    <xf xfId="0" fontId="6" numFmtId="0" fillId="2" borderId="7" applyFont="1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9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right" vertical="bottom" textRotation="0" wrapText="false" shrinkToFit="false"/>
    </xf>
    <xf xfId="0" fontId="7" numFmtId="1" fillId="4" borderId="10" applyFont="1" applyNumberFormat="1" applyFill="1" applyBorder="1" applyAlignment="1">
      <alignment horizontal="center" vertical="bottom" textRotation="0" wrapText="false" shrinkToFit="false"/>
    </xf>
    <xf xfId="0" fontId="7" numFmtId="168" fillId="4" borderId="11" applyFont="1" applyNumberFormat="1" applyFill="1" applyBorder="1" applyAlignment="1">
      <alignment horizontal="center" vertical="bottom" textRotation="0" wrapText="false" shrinkToFit="false"/>
    </xf>
    <xf xfId="0" fontId="6" numFmtId="2" fillId="4" borderId="12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5" borderId="12" applyFont="1" applyNumberFormat="1" applyFill="1" applyBorder="1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2" fillId="4" borderId="13" applyFont="1" applyNumberFormat="1" applyFill="1" applyBorder="1" applyAlignment="1">
      <alignment horizontal="center" vertical="bottom" textRotation="0" wrapText="false" shrinkToFit="false"/>
    </xf>
    <xf xfId="0" fontId="6" numFmtId="0" fillId="2" borderId="12" applyFont="1" applyNumberFormat="0" applyFill="0" applyBorder="1" applyAlignment="1">
      <alignment horizontal="right" vertical="bottom" textRotation="0" wrapText="false" shrinkToFit="false"/>
    </xf>
    <xf xfId="0" fontId="6" numFmtId="1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3" applyFont="1" applyNumberFormat="0" applyFill="0" applyBorder="1" applyAlignment="1">
      <alignment horizontal="right" vertical="bottom" textRotation="0" wrapText="false" shrinkToFit="false"/>
    </xf>
    <xf xfId="0" fontId="6" numFmtId="0" fillId="2" borderId="14" applyFont="1" applyNumberFormat="0" applyFill="0" applyBorder="1" applyAlignment="1">
      <alignment horizontal="right" vertical="bottom" textRotation="0" wrapText="false" shrinkToFit="false"/>
    </xf>
    <xf xfId="0" fontId="7" numFmtId="168" fillId="5" borderId="14" applyFont="1" applyNumberFormat="1" applyFill="1" applyBorder="1" applyAlignment="1">
      <alignment horizontal="center" vertical="bottom" textRotation="0" wrapText="false" shrinkToFit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0" fillId="4" borderId="12" applyFont="1" applyNumberFormat="1" applyFill="1" applyBorder="1" applyAlignment="1">
      <alignment horizontal="center" vertical="bottom" textRotation="0" wrapText="false" shrinkToFit="false"/>
    </xf>
    <xf xfId="0" fontId="6" numFmtId="0" fillId="5" borderId="13" applyFont="1" applyNumberFormat="0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15" applyFont="1" applyNumberFormat="0" applyFill="0" applyBorder="1" applyAlignment="1">
      <alignment horizontal="center" vertical="bottom" textRotation="0" wrapText="false" shrinkToFit="false"/>
    </xf>
    <xf xfId="0" fontId="7" numFmtId="2" fillId="2" borderId="15" applyFont="1" applyNumberFormat="1" applyFill="0" applyBorder="1" applyAlignment="1">
      <alignment horizontal="center" vertical="bottom" textRotation="0" wrapText="false" shrinkToFit="false"/>
    </xf>
    <xf xfId="0" fontId="6" numFmtId="0" fillId="2" borderId="15" applyFont="1" applyNumberFormat="0" applyFill="0" applyBorder="1" applyAlignment="1">
      <alignment horizontal="center" vertical="bottom" textRotation="0" wrapText="false" shrinkToFit="false"/>
    </xf>
    <xf xfId="0" fontId="6" numFmtId="0" fillId="2" borderId="16" applyFont="1" applyNumberFormat="0" applyFill="0" applyBorder="1" applyAlignment="1">
      <alignment horizontal="center" vertical="bottom" textRotation="0" wrapText="false" shrinkToFit="false"/>
    </xf>
    <xf xfId="0" fontId="6" numFmtId="0" fillId="2" borderId="17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10" fillId="4" borderId="18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5" borderId="19" applyFont="1" applyNumberFormat="0" applyFill="1" applyBorder="1" applyAlignment="1">
      <alignment horizontal="center" vertical="bottom" textRotation="0" wrapText="false" shrinkToFit="false"/>
    </xf>
    <xf xfId="0" fontId="7" numFmtId="168" fillId="4" borderId="20" applyFont="1" applyNumberFormat="1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10" fillId="4" borderId="12" applyFont="1" applyNumberFormat="1" applyFill="1" applyBorder="1" applyAlignment="1">
      <alignment horizontal="center" vertical="bottom" textRotation="0" wrapText="false" shrinkToFit="false"/>
    </xf>
    <xf xfId="0" fontId="6" numFmtId="10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5" borderId="13" applyFont="1" applyNumberFormat="0" applyFill="1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22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true" shrinkToFit="false"/>
    </xf>
    <xf xfId="0" fontId="6" numFmtId="2" fillId="2" borderId="23" applyFont="1" applyNumberFormat="1" applyFill="0" applyBorder="1" applyAlignment="1">
      <alignment horizontal="center" vertical="bottom" textRotation="0" wrapText="false" shrinkToFit="false"/>
    </xf>
    <xf xfId="0" fontId="6" numFmtId="10" fillId="2" borderId="6" applyFont="1" applyNumberFormat="1" applyFill="0" applyBorder="1" applyAlignment="1">
      <alignment horizontal="center" vertical="bottom" textRotation="0" wrapText="false" shrinkToFit="false"/>
    </xf>
    <xf xfId="0" fontId="6" numFmtId="2" fillId="2" borderId="24" applyFont="1" applyNumberFormat="1" applyFill="0" applyBorder="1" applyAlignment="1">
      <alignment horizontal="center" vertical="bottom" textRotation="0" wrapText="false" shrinkToFit="false"/>
    </xf>
    <xf xfId="0" fontId="6" numFmtId="2" fillId="2" borderId="25" applyFont="1" applyNumberFormat="1" applyFill="0" applyBorder="1" applyAlignment="1">
      <alignment horizontal="center" vertical="bottom" textRotation="0" wrapText="false" shrinkToFit="false"/>
    </xf>
    <xf xfId="0" fontId="6" numFmtId="2" fillId="2" borderId="3" applyFont="1" applyNumberFormat="1" applyFill="0" applyBorder="1" applyAlignment="1">
      <alignment horizontal="center" vertical="bottom" textRotation="0" wrapText="false" shrinkToFit="false"/>
    </xf>
    <xf xfId="0" fontId="7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68" fillId="2" borderId="26" applyFont="1" applyNumberFormat="1" applyFill="0" applyBorder="1" applyAlignment="1">
      <alignment horizontal="right" vertical="bottom" textRotation="0" wrapText="false" shrinkToFit="false"/>
    </xf>
    <xf xfId="0" fontId="7" numFmtId="10" fillId="5" borderId="27" applyFont="1" applyNumberFormat="1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28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10" fillId="4" borderId="27" applyFont="1" applyNumberFormat="1" applyFill="1" applyBorder="1" applyAlignment="1">
      <alignment horizontal="center" vertical="bottom" textRotation="0" wrapText="false" shrinkToFit="false"/>
    </xf>
    <xf xfId="0" fontId="6" numFmtId="0" fillId="2" borderId="29" applyFont="1" applyNumberFormat="0" applyFill="0" applyBorder="1" applyAlignment="0">
      <alignment horizontal="general" vertical="bottom" textRotation="0" wrapText="false" shrinkToFit="false"/>
    </xf>
    <xf xfId="0" fontId="6" numFmtId="0" fillId="2" borderId="30" applyFont="1" applyNumberFormat="0" applyFill="0" applyBorder="1" applyAlignment="1">
      <alignment horizontal="center" vertical="bottom" textRotation="0" wrapText="false" shrinkToFit="false"/>
    </xf>
    <xf xfId="0" fontId="6" numFmtId="0" fillId="2" borderId="31" applyFont="1" applyNumberFormat="0" applyFill="0" applyBorder="1" applyAlignment="1">
      <alignment horizontal="right" vertical="bottom" textRotation="0" wrapText="false" shrinkToFit="false"/>
    </xf>
    <xf xfId="0" fontId="6" numFmtId="0" fillId="2" borderId="32" applyFont="1" applyNumberFormat="0" applyFill="0" applyBorder="1" applyAlignment="1">
      <alignment horizontal="center" vertical="bottom" textRotation="0" wrapText="false" shrinkToFit="false"/>
    </xf>
    <xf xfId="0" fontId="7" numFmtId="1" fillId="4" borderId="33" applyFont="1" applyNumberFormat="1" applyFill="1" applyBorder="1" applyAlignment="1">
      <alignment horizontal="center" vertical="bottom" textRotation="0" wrapText="false" shrinkToFit="false"/>
    </xf>
    <xf xfId="0" fontId="7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23" applyFont="1" applyNumberFormat="0" applyFill="0" applyBorder="1" applyAlignment="1">
      <alignment horizontal="center" vertical="bottom" textRotation="0" wrapText="false" shrinkToFit="false"/>
    </xf>
    <xf xfId="0" fontId="6" numFmtId="0" fillId="2" borderId="35" applyFont="1" applyNumberFormat="0" applyFill="0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36" applyFont="1" applyNumberFormat="0" applyFill="0" applyBorder="1" applyAlignment="1">
      <alignment horizontal="center" vertical="bottom" textRotation="0" wrapText="false" shrinkToFit="false"/>
    </xf>
    <xf xfId="0" fontId="6" numFmtId="2" fillId="2" borderId="1" applyFont="1" applyNumberFormat="1" applyFill="0" applyBorder="1" applyAlignment="1">
      <alignment horizontal="center" vertical="bottom" textRotation="0" wrapText="false" shrinkToFit="false"/>
    </xf>
    <xf xfId="0" fontId="6" numFmtId="2" fillId="2" borderId="2" applyFont="1" applyNumberFormat="1" applyFill="0" applyBorder="1" applyAlignment="1">
      <alignment horizontal="center" vertical="bottom" textRotation="0" wrapText="false" shrinkToFit="false"/>
    </xf>
    <xf xfId="0" fontId="6" numFmtId="10" fillId="2" borderId="15" applyFont="1" applyNumberFormat="1" applyFill="0" applyBorder="1" applyAlignment="1">
      <alignment horizontal="center" vertical="center" textRotation="0" wrapText="false" shrinkToFit="false"/>
    </xf>
    <xf xfId="0" fontId="6" numFmtId="10" fillId="2" borderId="16" applyFont="1" applyNumberFormat="1" applyFill="0" applyBorder="1" applyAlignment="1">
      <alignment horizontal="center" vertical="center" textRotation="0" wrapText="false" shrinkToFit="false"/>
    </xf>
    <xf xfId="0" fontId="6" numFmtId="10" fillId="2" borderId="17" applyFont="1" applyNumberFormat="1" applyFill="0" applyBorder="1" applyAlignment="1">
      <alignment horizontal="center" vertical="center" textRotation="0" wrapText="false" shrinkToFit="false"/>
    </xf>
    <xf xfId="0" fontId="7" numFmtId="10" fillId="5" borderId="8" applyFont="1" applyNumberFormat="1" applyFill="1" applyBorder="1" applyAlignment="1">
      <alignment horizontal="center" vertical="bottom" textRotation="0" wrapText="false" shrinkToFit="false"/>
    </xf>
    <xf xfId="0" fontId="6" numFmtId="10" fillId="2" borderId="37" applyFont="1" applyNumberFormat="1" applyFill="0" applyBorder="1" applyAlignment="1">
      <alignment horizontal="center" vertical="bottom" textRotation="0" wrapText="false" shrinkToFit="false"/>
    </xf>
    <xf xfId="0" fontId="6" numFmtId="10" fillId="2" borderId="38" applyFont="1" applyNumberFormat="1" applyFill="0" applyBorder="1" applyAlignment="1">
      <alignment horizontal="center" vertical="bottom" textRotation="0" wrapText="false" shrinkToFit="false"/>
    </xf>
    <xf xfId="0" fontId="12" numFmtId="0" fillId="2" borderId="39" applyFont="1" applyNumberFormat="0" applyFill="0" applyBorder="1" applyAlignment="1">
      <alignment horizontal="left" vertical="center" textRotation="0" wrapText="true" shrinkToFit="false"/>
    </xf>
    <xf xfId="0" fontId="6" numFmtId="0" fillId="2" borderId="39" applyFont="1" applyNumberFormat="0" applyFill="0" applyBorder="1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166" fillId="3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2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6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40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4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1" fillId="3" borderId="2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" fillId="3" borderId="2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23" applyFont="1" applyNumberFormat="1" applyFill="0" applyBorder="1" applyAlignment="1">
      <alignment horizontal="center" vertical="bottom" textRotation="0" wrapText="false" shrinkToFit="false"/>
    </xf>
    <xf xfId="0" fontId="6" numFmtId="168" fillId="2" borderId="24" applyFont="1" applyNumberFormat="1" applyFill="0" applyBorder="1" applyAlignment="1">
      <alignment horizontal="center" vertical="bottom" textRotation="0" wrapText="false" shrinkToFit="false"/>
    </xf>
    <xf xfId="0" fontId="6" numFmtId="168" fillId="2" borderId="25" applyFont="1" applyNumberFormat="1" applyFill="0" applyBorder="1" applyAlignment="1">
      <alignment horizontal="center" vertical="bottom" textRotation="0" wrapText="false" shrinkToFit="false"/>
    </xf>
    <xf xfId="0" fontId="6" numFmtId="168" fillId="2" borderId="6" applyFont="1" applyNumberFormat="1" applyFill="0" applyBorder="1" applyAlignment="1">
      <alignment horizontal="center" vertical="bottom" textRotation="0" wrapText="false" shrinkToFit="false"/>
    </xf>
    <xf xfId="0" fontId="6" numFmtId="168" fillId="2" borderId="37" applyFont="1" applyNumberFormat="1" applyFill="0" applyBorder="1" applyAlignment="1">
      <alignment horizontal="center" vertical="bottom" textRotation="0" wrapText="false" shrinkToFit="false"/>
    </xf>
    <xf xfId="0" fontId="6" numFmtId="168" fillId="3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38" applyFont="1" applyNumberFormat="1" applyFill="0" applyBorder="1" applyAlignment="1">
      <alignment horizontal="center" vertical="bottom" textRotation="0" wrapText="false" shrinkToFit="false"/>
    </xf>
    <xf xfId="0" fontId="7" numFmtId="1" fillId="4" borderId="17" applyFont="1" applyNumberFormat="1" applyFill="1" applyBorder="1" applyAlignment="1">
      <alignment horizontal="center" vertical="bottom" textRotation="0" wrapText="false" shrinkToFit="false"/>
    </xf>
    <xf xfId="0" fontId="6" numFmtId="0" fillId="2" borderId="35" applyFont="1" applyNumberFormat="0" applyFill="0" applyBorder="1" applyAlignment="0">
      <alignment horizontal="general" vertical="bottom" textRotation="0" wrapText="false" shrinkToFit="false"/>
    </xf>
    <xf xfId="0" fontId="7" numFmtId="0" fillId="2" borderId="42" applyFont="1" applyNumberFormat="0" applyFill="0" applyBorder="1" applyAlignment="0">
      <alignment horizontal="general" vertical="bottom" textRotation="0" wrapText="false" shrinkToFit="false"/>
    </xf>
    <xf xfId="0" fontId="6" numFmtId="0" fillId="2" borderId="35" applyFont="1" applyNumberFormat="0" applyFill="0" applyBorder="1" applyAlignment="0">
      <alignment horizontal="general" vertical="bottom" textRotation="0" wrapText="false" shrinkToFit="false"/>
    </xf>
    <xf xfId="0" fontId="6" numFmtId="0" fillId="2" borderId="42" applyFont="1" applyNumberFormat="0" applyFill="0" applyBorder="1" applyAlignment="0">
      <alignment horizontal="general" vertical="bottom" textRotation="0" wrapText="false" shrinkToFit="false"/>
    </xf>
    <xf xfId="0" fontId="6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36" applyFont="1" applyNumberFormat="0" applyFill="0" applyBorder="1" applyAlignment="1">
      <alignment horizontal="center" vertical="bottom" textRotation="0" wrapText="false" shrinkToFit="false"/>
    </xf>
    <xf xfId="0" fontId="6" numFmtId="10" fillId="2" borderId="4" applyFont="1" applyNumberFormat="1" applyFill="0" applyBorder="1" applyAlignment="1">
      <alignment horizontal="center" vertical="center" textRotation="0" wrapText="false" shrinkToFit="false"/>
    </xf>
    <xf xfId="0" fontId="6" numFmtId="10" fillId="2" borderId="3" applyFont="1" applyNumberFormat="1" applyFill="0" applyBorder="1" applyAlignment="1">
      <alignment horizontal="center" vertical="center" textRotation="0" wrapText="false" shrinkToFit="false"/>
    </xf>
    <xf xfId="0" fontId="6" numFmtId="10" fillId="2" borderId="43" applyFont="1" applyNumberFormat="1" applyFill="0" applyBorder="1" applyAlignment="1">
      <alignment horizontal="center" vertical="center" textRotation="0" wrapText="false" shrinkToFit="false"/>
    </xf>
    <xf xfId="0" fontId="6" numFmtId="2" fillId="2" borderId="15" applyFont="1" applyNumberFormat="1" applyFill="0" applyBorder="1" applyAlignment="1">
      <alignment horizontal="center" vertical="bottom" textRotation="0" wrapText="false" shrinkToFit="false"/>
    </xf>
    <xf xfId="0" fontId="6" numFmtId="2" fillId="2" borderId="16" applyFont="1" applyNumberFormat="1" applyFill="0" applyBorder="1" applyAlignment="1">
      <alignment horizontal="center" vertical="bottom" textRotation="0" wrapText="false" shrinkToFit="false"/>
    </xf>
    <xf xfId="0" fontId="6" numFmtId="2" fillId="2" borderId="17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7" numFmtId="165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40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4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168" fillId="3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" fillId="3" borderId="2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" fillId="3" borderId="2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0" fillId="2" borderId="7" applyFont="1" applyNumberFormat="1" applyFill="0" applyBorder="1" applyAlignment="1">
      <alignment horizontal="center" vertical="bottom" textRotation="0" wrapText="false" shrinkToFit="false"/>
    </xf>
    <xf xfId="0" fontId="6" numFmtId="10" fillId="2" borderId="3" applyFont="1" applyNumberFormat="1" applyFill="0" applyBorder="1" applyAlignment="1">
      <alignment horizontal="center" vertical="bottom" textRotation="0" wrapText="false" shrinkToFit="false"/>
    </xf>
    <xf xfId="0" fontId="6" numFmtId="10" fillId="2" borderId="8" applyFont="1" applyNumberFormat="1" applyFill="0" applyBorder="1" applyAlignment="1">
      <alignment horizontal="center" vertical="bottom" textRotation="0" wrapText="false" shrinkToFit="false"/>
    </xf>
    <xf xfId="0" fontId="6" numFmtId="2" fillId="2" borderId="44" applyFont="1" applyNumberFormat="1" applyFill="0" applyBorder="1" applyAlignment="1">
      <alignment horizontal="center" vertical="bottom" textRotation="0" wrapText="false" shrinkToFit="false"/>
    </xf>
    <xf xfId="0" fontId="6" numFmtId="2" fillId="2" borderId="45" applyFont="1" applyNumberFormat="1" applyFill="0" applyBorder="1" applyAlignment="1">
      <alignment horizontal="center" vertical="bottom" textRotation="0" wrapText="false" shrinkToFit="false"/>
    </xf>
    <xf xfId="0" fontId="6" numFmtId="2" fillId="2" borderId="46" applyFont="1" applyNumberFormat="1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1" fillId="4" borderId="47" applyFont="1" applyNumberFormat="1" applyFill="1" applyBorder="1" applyAlignment="1">
      <alignment horizontal="center" vertical="bottom" textRotation="0" wrapText="false" shrinkToFit="false"/>
    </xf>
    <xf xfId="0" fontId="6" numFmtId="0" fillId="2" borderId="48" applyFont="1" applyNumberFormat="0" applyFill="0" applyBorder="1" applyAlignment="1">
      <alignment horizontal="right" vertical="bottom" textRotation="0" wrapText="false" shrinkToFit="false"/>
    </xf>
    <xf xfId="0" fontId="7" numFmtId="0" fillId="3" borderId="4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5" applyFont="1" applyNumberFormat="0" applyFill="0" applyBorder="1" applyAlignment="1">
      <alignment horizontal="right" vertical="bottom" textRotation="0" wrapText="false" shrinkToFit="false"/>
    </xf>
    <xf xfId="0" fontId="6" numFmtId="2" fillId="4" borderId="27" applyFont="1" applyNumberFormat="1" applyFill="1" applyBorder="1" applyAlignment="1">
      <alignment horizontal="center" vertical="bottom" textRotation="0" wrapText="false" shrinkToFit="false"/>
    </xf>
    <xf xfId="0" fontId="6" numFmtId="2" fillId="5" borderId="27" applyFont="1" applyNumberFormat="1" applyFill="1" applyBorder="1" applyAlignment="1">
      <alignment horizontal="center" vertical="bottom" textRotation="0" wrapText="false" shrinkToFit="false"/>
    </xf>
    <xf xfId="0" fontId="7" numFmtId="0" fillId="3" borderId="2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47" applyFont="1" applyNumberFormat="0" applyFill="0" applyBorder="1" applyAlignment="1">
      <alignment horizontal="right" vertical="bottom" textRotation="0" wrapText="false" shrinkToFit="false"/>
    </xf>
    <xf xfId="0" fontId="6" numFmtId="2" fillId="5" borderId="6" applyFont="1" applyNumberFormat="1" applyFill="1" applyBorder="1" applyAlignment="1">
      <alignment horizontal="center" vertical="bottom" textRotation="0" wrapText="false" shrinkToFit="false"/>
    </xf>
    <xf xfId="0" fontId="6" numFmtId="0" fillId="2" borderId="41" applyFont="1" applyNumberFormat="0" applyFill="0" applyBorder="1" applyAlignment="1">
      <alignment horizontal="right" vertical="bottom" textRotation="0" wrapText="false" shrinkToFit="false"/>
    </xf>
    <xf xfId="0" fontId="7" numFmtId="168" fillId="5" borderId="41" applyFont="1" applyNumberFormat="1" applyFill="1" applyBorder="1" applyAlignment="1">
      <alignment horizontal="center" vertical="bottom" textRotation="0" wrapText="false" shrinkToFit="false"/>
    </xf>
    <xf xfId="0" fontId="6" numFmtId="0" fillId="2" borderId="29" applyFont="1" applyNumberFormat="0" applyFill="0" applyBorder="1" applyAlignment="1">
      <alignment horizontal="right" vertical="bottom" textRotation="0" wrapText="false" shrinkToFit="false"/>
    </xf>
    <xf xfId="0" fontId="6" numFmtId="2" fillId="2" borderId="43" applyFont="1" applyNumberFormat="1" applyFill="0" applyBorder="1" applyAlignment="1">
      <alignment horizontal="center" vertical="bottom" textRotation="0" wrapText="false" shrinkToFit="false"/>
    </xf>
    <xf xfId="0" fontId="7" numFmtId="1" fillId="4" borderId="50" applyFont="1" applyNumberFormat="1" applyFill="1" applyBorder="1" applyAlignment="1">
      <alignment horizontal="center" vertical="bottom" textRotation="0" wrapText="false" shrinkToFit="false"/>
    </xf>
    <xf xfId="0" fontId="6" numFmtId="2" fillId="5" borderId="27" applyFont="1" applyNumberFormat="1" applyFill="1" applyBorder="1" applyAlignment="1">
      <alignment horizontal="center" vertical="bottom" textRotation="0" wrapText="false" shrinkToFit="false"/>
    </xf>
    <xf xfId="0" fontId="6" numFmtId="2" fillId="5" borderId="6" applyFont="1" applyNumberFormat="1" applyFill="1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6" numFmtId="0" fillId="3" borderId="4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10" applyFont="1" applyNumberFormat="0" applyFill="0" applyBorder="1" applyAlignment="1">
      <alignment horizontal="right" vertical="bottom" textRotation="0" wrapText="false" shrinkToFit="false"/>
    </xf>
    <xf xfId="0" fontId="6" numFmtId="2" fillId="5" borderId="51" applyFont="1" applyNumberFormat="1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169" fillId="4" borderId="27" applyFont="1" applyNumberFormat="1" applyFill="1" applyBorder="1" applyAlignment="1">
      <alignment horizontal="center" vertical="bottom" textRotation="0" wrapText="false" shrinkToFit="false"/>
    </xf>
    <xf xfId="0" fontId="7" numFmtId="9" fillId="5" borderId="27" applyFont="1" applyNumberFormat="1" applyFill="1" applyBorder="1" applyAlignment="1">
      <alignment horizontal="center" vertical="bottom" textRotation="0" wrapText="false" shrinkToFit="false"/>
    </xf>
    <xf xfId="0" fontId="7" numFmtId="0" fillId="2" borderId="52" applyFont="1" applyNumberFormat="0" applyFill="0" applyBorder="1" applyAlignment="1">
      <alignment horizontal="center" vertical="bottom" textRotation="0" wrapText="false" shrinkToFit="false"/>
    </xf>
    <xf xfId="0" fontId="12" numFmtId="0" fillId="2" borderId="53" applyFont="1" applyNumberFormat="0" applyFill="0" applyBorder="1" applyAlignment="1">
      <alignment horizontal="justify" vertical="center" textRotation="0" wrapText="true" shrinkToFit="false"/>
    </xf>
    <xf xfId="0" fontId="12" numFmtId="0" fillId="2" borderId="54" applyFont="1" applyNumberFormat="0" applyFill="0" applyBorder="1" applyAlignment="1">
      <alignment horizontal="justify" vertical="center" textRotation="0" wrapText="true" shrinkToFit="false"/>
    </xf>
    <xf xfId="0" fontId="12" numFmtId="0" fillId="2" borderId="55" applyFont="1" applyNumberFormat="0" applyFill="0" applyBorder="1" applyAlignment="1">
      <alignment horizontal="justify" vertical="center" textRotation="0" wrapText="true" shrinkToFit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56" applyFont="1" applyNumberFormat="0" applyFill="0" applyBorder="1" applyAlignment="1">
      <alignment horizontal="center" vertical="bottom" textRotation="0" wrapText="false" shrinkToFit="false"/>
    </xf>
    <xf xfId="0" fontId="12" numFmtId="0" fillId="2" borderId="1" applyFont="1" applyNumberFormat="0" applyFill="0" applyBorder="1" applyAlignment="1">
      <alignment horizontal="left" vertical="center" textRotation="0" wrapText="true" shrinkToFit="false"/>
    </xf>
    <xf xfId="0" fontId="12" numFmtId="0" fillId="2" borderId="34" applyFont="1" applyNumberFormat="0" applyFill="0" applyBorder="1" applyAlignment="1">
      <alignment horizontal="left" vertical="center" textRotation="0" wrapText="true" shrinkToFit="false"/>
    </xf>
    <xf xfId="0" fontId="12" numFmtId="0" fillId="2" borderId="29" applyFont="1" applyNumberFormat="0" applyFill="0" applyBorder="1" applyAlignment="1">
      <alignment horizontal="left" vertical="center" textRotation="0" wrapText="true" shrinkToFit="false"/>
    </xf>
    <xf xfId="0" fontId="12" numFmtId="0" fillId="2" borderId="39" applyFont="1" applyNumberFormat="0" applyFill="0" applyBorder="1" applyAlignment="1">
      <alignment horizontal="left" vertical="center" textRotation="0" wrapText="true" shrinkToFit="false"/>
    </xf>
    <xf xfId="0" fontId="12" numFmtId="0" fillId="2" borderId="4" applyFont="1" applyNumberFormat="0" applyFill="0" applyBorder="1" applyAlignment="1">
      <alignment horizontal="left" vertical="center" textRotation="0" wrapText="true" shrinkToFit="false"/>
    </xf>
    <xf xfId="0" fontId="12" numFmtId="0" fillId="2" borderId="43" applyFont="1" applyNumberFormat="0" applyFill="0" applyBorder="1" applyAlignment="1">
      <alignment horizontal="left" vertical="center" textRotation="0" wrapText="true" shrinkToFit="false"/>
    </xf>
    <xf xfId="0" fontId="12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2" borderId="4" applyFont="1" applyNumberFormat="0" applyFill="0" applyBorder="1" applyAlignment="1">
      <alignment horizontal="center" vertical="center" textRotation="0" wrapText="true" shrinkToFit="false"/>
    </xf>
    <xf xfId="0" fontId="12" numFmtId="0" fillId="2" borderId="29" applyFont="1" applyNumberFormat="0" applyFill="0" applyBorder="1" applyAlignment="1">
      <alignment horizontal="center" vertical="center" textRotation="0" wrapText="true" shrinkToFit="false"/>
    </xf>
    <xf xfId="0" fontId="12" numFmtId="0" fillId="2" borderId="43" applyFont="1" applyNumberFormat="0" applyFill="0" applyBorder="1" applyAlignment="1">
      <alignment horizontal="center" vertical="center" textRotation="0" wrapText="true" shrinkToFit="false"/>
    </xf>
    <xf xfId="0" fontId="7" numFmtId="0" fillId="2" borderId="34" applyFont="1" applyNumberFormat="0" applyFill="0" applyBorder="1" applyAlignment="1">
      <alignment horizontal="center" vertical="bottom" textRotation="0" wrapText="false" shrinkToFit="false"/>
    </xf>
    <xf xfId="0" fontId="12" numFmtId="0" fillId="2" borderId="53" applyFont="1" applyNumberFormat="0" applyFill="0" applyBorder="1" applyAlignment="1">
      <alignment horizontal="left" vertical="center" textRotation="0" wrapText="true" shrinkToFit="false"/>
    </xf>
    <xf xfId="0" fontId="12" numFmtId="0" fillId="2" borderId="54" applyFont="1" applyNumberFormat="0" applyFill="0" applyBorder="1" applyAlignment="1">
      <alignment horizontal="left" vertical="center" textRotation="0" wrapText="true" shrinkToFit="false"/>
    </xf>
    <xf xfId="0" fontId="12" numFmtId="0" fillId="2" borderId="55" applyFont="1" applyNumberFormat="0" applyFill="0" applyBorder="1" applyAlignment="1">
      <alignment horizontal="left" vertical="center" textRotation="0" wrapText="true" shrinkToFit="false"/>
    </xf>
    <xf xfId="0" fontId="7" numFmtId="0" fillId="2" borderId="34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39" applyFont="1" applyNumberFormat="0" applyFill="0" applyBorder="1" applyAlignment="1">
      <alignment horizontal="center" vertical="center" textRotation="0" wrapText="false" shrinkToFit="false"/>
    </xf>
    <xf xfId="0" fontId="7" numFmtId="0" fillId="2" borderId="29" applyFont="1" applyNumberFormat="0" applyFill="0" applyBorder="1" applyAlignment="1">
      <alignment horizontal="center" vertical="center" textRotation="0" wrapText="false" shrinkToFit="false"/>
    </xf>
    <xf xfId="0" fontId="7" numFmtId="2" fillId="3" borderId="15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2" fillId="3" borderId="1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2" fillId="3" borderId="17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0" fillId="2" borderId="3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FF0000"/>
        <name val="Calibri"/>
      </font>
      <numFmt numFmtId="164" formatCode="General"/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B23" sqref="B23"/>
    </sheetView>
  </sheetViews>
  <sheetFormatPr defaultRowHeight="14.4" outlineLevelRow="0" outlineLevelCol="0"/>
  <cols>
    <col min="1" max="1" width="13.140625" customWidth="true" style="1"/>
    <col min="2" max="2" width="11" customWidth="true" style="1"/>
    <col min="3" max="3" width="4.42578125" customWidth="true" style="1"/>
    <col min="4" max="4" width="12.28515625" customWidth="true" style="1"/>
    <col min="5" max="5" width="9.140625" customWidth="true" style="1"/>
    <col min="6" max="6" width="3.28515625" customWidth="true" style="1"/>
    <col min="7" max="7" width="12.28515625" customWidth="true" style="1"/>
    <col min="8" max="8" width="9.140625" customWidth="true" style="1"/>
  </cols>
  <sheetData>
    <row r="1" spans="1:8" customHeight="1" ht="15">
      <c r="A1" s="16" t="s">
        <v>0</v>
      </c>
      <c r="B1" s="16"/>
      <c r="C1" s="13"/>
      <c r="D1" s="16"/>
      <c r="E1" s="16"/>
    </row>
    <row r="2" spans="1:8" customHeight="1" ht="13.5">
      <c r="A2" s="2" t="s">
        <v>1</v>
      </c>
      <c r="B2" s="3"/>
      <c r="C2" s="2"/>
      <c r="D2" s="2"/>
      <c r="E2" s="3"/>
    </row>
    <row r="3" spans="1:8" customHeight="1" ht="15.75">
      <c r="A3" s="15">
        <v>676.03</v>
      </c>
      <c r="B3" s="5">
        <f>(A3-$A$25)/$A$25</f>
        <v>-0.011580516426262</v>
      </c>
      <c r="C3" s="4"/>
      <c r="D3" s="12"/>
      <c r="E3" s="5"/>
    </row>
    <row r="4" spans="1:8" customHeight="1" ht="15.75">
      <c r="A4" s="15">
        <v>692.68</v>
      </c>
      <c r="B4" s="5">
        <f>(A4-$A$25)/$A$25</f>
        <v>0.012763350564112</v>
      </c>
      <c r="C4" s="4"/>
      <c r="D4" s="12"/>
      <c r="E4" s="5"/>
    </row>
    <row r="5" spans="1:8" customHeight="1" ht="15.75">
      <c r="A5" s="15">
        <v>692.79</v>
      </c>
      <c r="B5" s="5">
        <f>(A5-$A$25)/$A$25</f>
        <v>0.012924180916601</v>
      </c>
      <c r="C5" s="4"/>
      <c r="D5" s="12"/>
      <c r="E5" s="5"/>
    </row>
    <row r="6" spans="1:8" customHeight="1" ht="15.75">
      <c r="A6" s="15">
        <v>676.71</v>
      </c>
      <c r="B6" s="5">
        <f>(A6-$A$25)/$A$25</f>
        <v>-0.010586292429058</v>
      </c>
      <c r="C6" s="4"/>
      <c r="D6" s="12"/>
      <c r="E6" s="5"/>
    </row>
    <row r="7" spans="1:8" customHeight="1" ht="15.75">
      <c r="A7" s="15">
        <v>674.54</v>
      </c>
      <c r="B7" s="5">
        <f>(A7-$A$25)/$A$25</f>
        <v>-0.013759036655431</v>
      </c>
      <c r="C7" s="4"/>
      <c r="D7" s="12"/>
      <c r="E7" s="5"/>
    </row>
    <row r="8" spans="1:8" customHeight="1" ht="15.75">
      <c r="A8" s="15">
        <v>675.91</v>
      </c>
      <c r="B8" s="5">
        <f>(A8-$A$25)/$A$25</f>
        <v>-0.011755967719886</v>
      </c>
      <c r="C8" s="4"/>
      <c r="D8" s="12"/>
      <c r="E8" s="5"/>
    </row>
    <row r="9" spans="1:8" customHeight="1" ht="15.75">
      <c r="A9" s="15">
        <v>688.74</v>
      </c>
      <c r="B9" s="5">
        <f>(A9-$A$25)/$A$25</f>
        <v>0.0070026997567804</v>
      </c>
      <c r="C9" s="4"/>
      <c r="D9" s="12"/>
      <c r="E9" s="5"/>
    </row>
    <row r="10" spans="1:8" customHeight="1" ht="15.75">
      <c r="A10" s="15">
        <v>679.9</v>
      </c>
      <c r="B10" s="5">
        <f>(A10-$A$25)/$A$25</f>
        <v>-0.0059222122068778</v>
      </c>
      <c r="C10" s="4"/>
      <c r="D10" s="12"/>
      <c r="E10" s="5"/>
    </row>
    <row r="11" spans="1:8" customHeight="1" ht="15.75">
      <c r="A11" s="15">
        <v>693.32</v>
      </c>
      <c r="B11" s="5">
        <f>(A11-$A$25)/$A$25</f>
        <v>0.013699090796775</v>
      </c>
      <c r="C11" s="4"/>
      <c r="D11" s="12"/>
      <c r="E11" s="5"/>
    </row>
    <row r="12" spans="1:8" customHeight="1" ht="15.75">
      <c r="A12" s="15">
        <v>681.67</v>
      </c>
      <c r="B12" s="5">
        <f>(A12-$A$25)/$A$25</f>
        <v>-0.0033343056259191</v>
      </c>
      <c r="C12" s="4"/>
      <c r="D12" s="12"/>
      <c r="E12" s="5"/>
    </row>
    <row r="13" spans="1:8" customHeight="1" ht="15.75">
      <c r="A13" s="15">
        <v>677.94</v>
      </c>
      <c r="B13" s="5">
        <f>(A13-$A$25)/$A$25</f>
        <v>-0.0087879166694082</v>
      </c>
      <c r="C13" s="4"/>
      <c r="D13" s="12"/>
      <c r="E13" s="5"/>
    </row>
    <row r="14" spans="1:8" customHeight="1" ht="15.75">
      <c r="A14" s="15">
        <v>689.79</v>
      </c>
      <c r="B14" s="5">
        <f>(A14-$A$25)/$A$25</f>
        <v>0.0085378985759932</v>
      </c>
      <c r="C14" s="4"/>
      <c r="D14" s="12"/>
      <c r="E14" s="5"/>
    </row>
    <row r="15" spans="1:8" customHeight="1" ht="15.75">
      <c r="A15" s="15">
        <v>679.78</v>
      </c>
      <c r="B15" s="5">
        <f>(A15-$A$25)/$A$25</f>
        <v>-0.0060976635005021</v>
      </c>
      <c r="C15" s="4"/>
      <c r="D15" s="12"/>
      <c r="E15" s="5"/>
    </row>
    <row r="16" spans="1:8" customHeight="1" ht="15.75">
      <c r="A16" s="15">
        <v>685.49</v>
      </c>
      <c r="B16" s="5">
        <f>(A16-$A$25)/$A$25</f>
        <v>0.0022508938877885</v>
      </c>
      <c r="C16" s="4"/>
      <c r="D16" s="12"/>
      <c r="E16" s="5"/>
    </row>
    <row r="17" spans="1:8" customHeight="1" ht="15.75">
      <c r="A17" s="15">
        <v>685.23</v>
      </c>
      <c r="B17" s="5">
        <f>(A17-$A$25)/$A$25</f>
        <v>0.0018707494182691</v>
      </c>
      <c r="C17" s="4"/>
      <c r="D17" s="12"/>
      <c r="E17" s="5"/>
    </row>
    <row r="18" spans="1:8" customHeight="1" ht="15.75">
      <c r="A18" s="15">
        <v>682.01</v>
      </c>
      <c r="B18" s="5">
        <f>(A18-$A$25)/$A$25</f>
        <v>-0.0028371936273168</v>
      </c>
      <c r="C18" s="4"/>
      <c r="D18" s="12"/>
      <c r="E18" s="5"/>
    </row>
    <row r="19" spans="1:8" customHeight="1" ht="15.75">
      <c r="A19" s="15">
        <v>687.77</v>
      </c>
      <c r="B19" s="5">
        <f>(A19-$A$25)/$A$25</f>
        <v>0.0055844684666505</v>
      </c>
      <c r="C19" s="4"/>
      <c r="D19" s="12"/>
      <c r="E19" s="5"/>
    </row>
    <row r="20" spans="1:8" customHeight="1" ht="15.75">
      <c r="A20" s="15">
        <v>678.27</v>
      </c>
      <c r="B20" s="5">
        <f>(A20-$A$25)/$A$25</f>
        <v>-0.0083054256119415</v>
      </c>
      <c r="C20" s="4"/>
      <c r="D20" s="12"/>
      <c r="E20" s="5"/>
    </row>
    <row r="21" spans="1:8" customHeight="1" ht="15.75">
      <c r="A21" s="15">
        <v>694.73</v>
      </c>
      <c r="B21" s="5">
        <f>(A21-$A$25)/$A$25</f>
        <v>0.015760643496861</v>
      </c>
      <c r="C21" s="4"/>
      <c r="D21" s="12"/>
      <c r="E21" s="5"/>
    </row>
    <row r="22" spans="1:8" customHeight="1" ht="15.75">
      <c r="A22" s="15">
        <v>685.71</v>
      </c>
      <c r="B22" s="5">
        <f>(A22-$A$25)/$A$25</f>
        <v>0.0025725545927664</v>
      </c>
      <c r="C22" s="4"/>
      <c r="D22" s="12"/>
      <c r="E22" s="5"/>
    </row>
    <row r="23" spans="1:8" customHeight="1" ht="15.75">
      <c r="A23" s="6"/>
      <c r="B23" s="5"/>
      <c r="C23" s="6"/>
      <c r="D23" s="6"/>
      <c r="E23" s="7"/>
    </row>
    <row r="24" spans="1:8" customHeight="1" ht="13.5">
      <c r="A24" s="6">
        <f>SUM(A3:A22)</f>
        <v>13679.01</v>
      </c>
      <c r="B24" s="6"/>
      <c r="C24" s="6"/>
      <c r="D24" s="6"/>
      <c r="E24" s="6"/>
    </row>
    <row r="25" spans="1:8">
      <c r="A25" s="9">
        <f>AVERAGE(A3:A22)</f>
        <v>683.9505</v>
      </c>
      <c r="B25" s="10">
        <f>IF(A25&lt;250, A25*0.925, A25*0.95)</f>
        <v>649.752975</v>
      </c>
      <c r="C25" s="8"/>
      <c r="D25" s="9"/>
      <c r="E25" s="10"/>
    </row>
    <row r="26" spans="1:8">
      <c r="A26" s="14"/>
      <c r="B26" s="10">
        <f>IF(A25&lt;250, A25*1.075, A25*1.05)</f>
        <v>718.148025</v>
      </c>
      <c r="C26" s="11"/>
      <c r="D26" s="14"/>
      <c r="E26" s="10"/>
    </row>
    <row r="27" spans="1:8">
      <c r="A27" s="14"/>
      <c r="C27" s="11"/>
      <c r="D27" s="14"/>
      <c r="G27" s="14"/>
    </row>
  </sheetData>
  <sheetProtection password="AD9C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</mergeCells>
  <conditionalFormatting sqref="B3">
    <cfRule type="cellIs" dxfId="0" priority="1" operator="notBetween">
      <formula>IF(+$A$25&lt;250, -7.5%, -5.5%)</formula>
      <formula>IF(+$A$25&lt;250, 7.5%, 5.5%)</formula>
    </cfRule>
  </conditionalFormatting>
  <conditionalFormatting sqref="B4">
    <cfRule type="cellIs" dxfId="0" priority="2" operator="notBetween">
      <formula>IF(+$A$25&lt;250, -7.5%, -5.5%)</formula>
      <formula>IF(+$A$25&lt;250, 7.5%, 5.5%)</formula>
    </cfRule>
  </conditionalFormatting>
  <conditionalFormatting sqref="B5">
    <cfRule type="cellIs" dxfId="0" priority="3" operator="notBetween">
      <formula>IF(+$A$25&lt;250, -7.5%, -5.5%)</formula>
      <formula>IF(+$A$25&lt;250, 7.5%, 5.5%)</formula>
    </cfRule>
  </conditionalFormatting>
  <conditionalFormatting sqref="B6">
    <cfRule type="cellIs" dxfId="0" priority="4" operator="notBetween">
      <formula>IF(+$A$25&lt;250, -7.5%, -5.5%)</formula>
      <formula>IF(+$A$25&lt;250, 7.5%, 5.5%)</formula>
    </cfRule>
  </conditionalFormatting>
  <conditionalFormatting sqref="B7">
    <cfRule type="cellIs" dxfId="0" priority="5" operator="notBetween">
      <formula>IF(+$A$25&lt;250, -7.5%, -5.5%)</formula>
      <formula>IF(+$A$25&lt;250, 7.5%, 5.5%)</formula>
    </cfRule>
  </conditionalFormatting>
  <conditionalFormatting sqref="B8">
    <cfRule type="cellIs" dxfId="0" priority="6" operator="notBetween">
      <formula>IF(+$A$25&lt;250, -7.5%, -5.5%)</formula>
      <formula>IF(+$A$25&lt;250, 7.5%, 5.5%)</formula>
    </cfRule>
  </conditionalFormatting>
  <conditionalFormatting sqref="B9">
    <cfRule type="cellIs" dxfId="0" priority="7" operator="notBetween">
      <formula>IF(+$A$25&lt;250, -7.5%, -5.5%)</formula>
      <formula>IF(+$A$25&lt;250, 7.5%, 5.5%)</formula>
    </cfRule>
  </conditionalFormatting>
  <conditionalFormatting sqref="B10">
    <cfRule type="cellIs" dxfId="0" priority="8" operator="notBetween">
      <formula>IF(+$A$25&lt;250, -7.5%, -5.5%)</formula>
      <formula>IF(+$A$25&lt;250, 7.5%, 5.5%)</formula>
    </cfRule>
  </conditionalFormatting>
  <conditionalFormatting sqref="B11">
    <cfRule type="cellIs" dxfId="0" priority="9" operator="notBetween">
      <formula>IF(+$A$25&lt;250, -7.5%, -5.5%)</formula>
      <formula>IF(+$A$25&lt;250, 7.5%, 5.5%)</formula>
    </cfRule>
  </conditionalFormatting>
  <conditionalFormatting sqref="B12">
    <cfRule type="cellIs" dxfId="0" priority="10" operator="notBetween">
      <formula>IF(+$A$25&lt;250, -7.5%, -5.5%)</formula>
      <formula>IF(+$A$25&lt;250, 7.5%, 5.5%)</formula>
    </cfRule>
  </conditionalFormatting>
  <conditionalFormatting sqref="B13">
    <cfRule type="cellIs" dxfId="0" priority="11" operator="notBetween">
      <formula>IF(+$A$25&lt;250, -7.5%, -5.5%)</formula>
      <formula>IF(+$A$25&lt;250, 7.5%, 5.5%)</formula>
    </cfRule>
  </conditionalFormatting>
  <conditionalFormatting sqref="B14">
    <cfRule type="cellIs" dxfId="0" priority="12" operator="notBetween">
      <formula>IF(+$A$25&lt;250, -7.5%, -5.5%)</formula>
      <formula>IF(+$A$25&lt;250, 7.5%, 5.5%)</formula>
    </cfRule>
  </conditionalFormatting>
  <conditionalFormatting sqref="B15">
    <cfRule type="cellIs" dxfId="0" priority="13" operator="notBetween">
      <formula>IF(+$A$25&lt;250, -7.5%, -5.5%)</formula>
      <formula>IF(+$A$25&lt;250, 7.5%, 5.5%)</formula>
    </cfRule>
  </conditionalFormatting>
  <conditionalFormatting sqref="B16">
    <cfRule type="cellIs" dxfId="0" priority="14" operator="notBetween">
      <formula>IF(+$A$25&lt;250, -7.5%, -5.5%)</formula>
      <formula>IF(+$A$25&lt;250, 7.5%, 5.5%)</formula>
    </cfRule>
  </conditionalFormatting>
  <conditionalFormatting sqref="B17">
    <cfRule type="cellIs" dxfId="0" priority="15" operator="notBetween">
      <formula>IF(+$A$25&lt;250, -7.5%, -5.5%)</formula>
      <formula>IF(+$A$25&lt;250, 7.5%, 5.5%)</formula>
    </cfRule>
  </conditionalFormatting>
  <conditionalFormatting sqref="B18">
    <cfRule type="cellIs" dxfId="0" priority="16" operator="notBetween">
      <formula>IF(+$A$25&lt;250, -7.5%, -5.5%)</formula>
      <formula>IF(+$A$25&lt;250, 7.5%, 5.5%)</formula>
    </cfRule>
  </conditionalFormatting>
  <conditionalFormatting sqref="B19">
    <cfRule type="cellIs" dxfId="0" priority="17" operator="notBetween">
      <formula>IF(+$A$25&lt;250, -7.5%, -5.5%)</formula>
      <formula>IF(+$A$25&lt;250, 7.5%, 5.5%)</formula>
    </cfRule>
  </conditionalFormatting>
  <conditionalFormatting sqref="B20">
    <cfRule type="cellIs" dxfId="0" priority="18" operator="notBetween">
      <formula>IF(+$A$25&lt;250, -7.5%, -5.5%)</formula>
      <formula>IF(+$A$25&lt;250, 7.5%, 5.5%)</formula>
    </cfRule>
  </conditionalFormatting>
  <conditionalFormatting sqref="B21">
    <cfRule type="cellIs" dxfId="0" priority="19" operator="notBetween">
      <formula>IF(+$A$25&lt;250, -7.5%, -5.5%)</formula>
      <formula>IF(+$A$25&lt;250, 7.5%, 5.5%)</formula>
    </cfRule>
  </conditionalFormatting>
  <conditionalFormatting sqref="B22">
    <cfRule type="cellIs" dxfId="0" priority="20" operator="notBetween">
      <formula>IF(+$A$25&lt;250, -7.5%, -5.5%)</formula>
      <formula>IF(+$A$25&lt;250, 7.5%, 5.5%)</formula>
    </cfRule>
  </conditionalFormatting>
  <conditionalFormatting sqref="B23">
    <cfRule type="cellIs" dxfId="0" priority="21" operator="notBetween">
      <formula>IF(+$A$25&lt;250, -7.5%, -5.5%)</formula>
      <formula>IF(+$A$25&lt;250, 7.5%, 5.5%)</formula>
    </cfRule>
  </conditionalFormatting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74"/>
  <sheetViews>
    <sheetView tabSelected="0" workbookViewId="0" zoomScale="55" zoomScaleNormal="75" view="pageBreakPreview" showGridLines="true" showRowColHeaders="1">
      <selection activeCell="E72" sqref="E72"/>
    </sheetView>
  </sheetViews>
  <sheetFormatPr defaultRowHeight="14.4" outlineLevelRow="0" outlineLevelCol="0"/>
  <cols>
    <col min="1" max="1" width="55.42578125" customWidth="true" style="2"/>
    <col min="2" max="2" width="33.7109375" customWidth="true" style="2"/>
    <col min="3" max="3" width="42.28515625" customWidth="true" style="2"/>
    <col min="4" max="4" width="30.5703125" customWidth="true" style="2"/>
    <col min="5" max="5" width="39.85546875" customWidth="true" style="2"/>
    <col min="6" max="6" width="30.7109375" customWidth="true" style="2"/>
    <col min="7" max="7" width="39.85546875" customWidth="true" style="2"/>
    <col min="8" max="8" width="41.140625" customWidth="true" style="2"/>
    <col min="9" max="9" width="30.28515625" customWidth="true" style="2"/>
    <col min="10" max="10" width="30.42578125" customWidth="true" style="2"/>
    <col min="11" max="11" width="21.28515625" customWidth="true" style="2"/>
    <col min="12" max="12" width="9.140625" customWidth="true" style="2"/>
  </cols>
  <sheetData>
    <row r="17" spans="1:14">
      <c r="A17" s="17" t="s">
        <v>2</v>
      </c>
      <c r="B17" s="17"/>
    </row>
    <row r="18" spans="1:14">
      <c r="A18" s="19" t="s">
        <v>3</v>
      </c>
      <c r="B18" s="206" t="s">
        <v>4</v>
      </c>
      <c r="C18" s="206"/>
      <c r="D18" s="115"/>
      <c r="E18" s="115"/>
    </row>
    <row r="19" spans="1:14">
      <c r="A19" s="19" t="s">
        <v>5</v>
      </c>
      <c r="B19" s="116" t="s">
        <v>0</v>
      </c>
    </row>
    <row r="20" spans="1:14">
      <c r="A20" s="19" t="s">
        <v>6</v>
      </c>
      <c r="B20" s="116" t="s">
        <v>7</v>
      </c>
    </row>
    <row r="21" spans="1:14">
      <c r="A21" s="19" t="s">
        <v>8</v>
      </c>
      <c r="B21" s="156" t="s">
        <v>9</v>
      </c>
      <c r="C21" s="156"/>
      <c r="D21" s="156"/>
      <c r="E21" s="156"/>
      <c r="F21" s="156"/>
      <c r="G21" s="156"/>
      <c r="H21" s="156"/>
      <c r="I21" s="156"/>
    </row>
    <row r="22" spans="1:14">
      <c r="A22" s="19" t="s">
        <v>10</v>
      </c>
      <c r="B22" s="117" t="s">
        <v>11</v>
      </c>
    </row>
    <row r="23" spans="1:14">
      <c r="A23" s="19" t="s">
        <v>12</v>
      </c>
      <c r="B23" s="117"/>
    </row>
    <row r="24" spans="1:14">
      <c r="A24" s="19"/>
      <c r="B24" s="22"/>
    </row>
    <row r="25" spans="1:14">
      <c r="A25" s="23" t="s">
        <v>13</v>
      </c>
      <c r="B25" s="22"/>
    </row>
    <row r="26" spans="1:14">
      <c r="A26" s="24" t="s">
        <v>14</v>
      </c>
      <c r="B26" s="118"/>
    </row>
    <row r="27" spans="1:14">
      <c r="A27" s="26" t="s">
        <v>15</v>
      </c>
      <c r="B27" s="118"/>
    </row>
    <row r="28" spans="1:14" customHeight="1" ht="19.5">
      <c r="A28" s="26" t="s">
        <v>16</v>
      </c>
      <c r="B28" s="119"/>
    </row>
    <row r="29" spans="1:14" customHeight="1" ht="15.75" s="12" customFormat="1">
      <c r="A29" s="26" t="s">
        <v>17</v>
      </c>
      <c r="B29" s="118"/>
      <c r="C29" s="203" t="s">
        <v>18</v>
      </c>
      <c r="D29" s="204"/>
      <c r="E29" s="204"/>
      <c r="F29" s="204"/>
      <c r="G29" s="205"/>
      <c r="I29" s="28"/>
      <c r="J29" s="28"/>
      <c r="K29" s="28"/>
      <c r="L29" s="28"/>
    </row>
    <row r="30" spans="1:14" customHeight="1" ht="19.5" s="12" customFormat="1">
      <c r="A30" s="26" t="s">
        <v>19</v>
      </c>
      <c r="B30" s="25" t="str">
        <f>B28-B29</f>
        <v>0</v>
      </c>
      <c r="C30" s="29"/>
      <c r="D30" s="29"/>
      <c r="E30" s="29"/>
      <c r="F30" s="29"/>
      <c r="G30" s="30"/>
      <c r="I30" s="28"/>
      <c r="J30" s="28"/>
      <c r="K30" s="28"/>
      <c r="L30" s="28"/>
    </row>
    <row r="31" spans="1:14" customHeight="1" ht="17.25" s="12" customFormat="1">
      <c r="A31" s="26" t="s">
        <v>20</v>
      </c>
      <c r="B31" s="120">
        <v>1</v>
      </c>
      <c r="C31" s="220" t="s">
        <v>21</v>
      </c>
      <c r="D31" s="221"/>
      <c r="E31" s="221"/>
      <c r="F31" s="221"/>
      <c r="G31" s="221"/>
      <c r="H31" s="222"/>
      <c r="I31" s="28"/>
      <c r="J31" s="28"/>
      <c r="K31" s="28"/>
      <c r="L31" s="28"/>
    </row>
    <row r="32" spans="1:14" customHeight="1" ht="17.25" s="12" customFormat="1">
      <c r="A32" s="26" t="s">
        <v>22</v>
      </c>
      <c r="B32" s="120">
        <v>1</v>
      </c>
      <c r="C32" s="220" t="s">
        <v>23</v>
      </c>
      <c r="D32" s="221"/>
      <c r="E32" s="221"/>
      <c r="F32" s="221"/>
      <c r="G32" s="221"/>
      <c r="H32" s="222"/>
      <c r="I32" s="28"/>
      <c r="J32" s="28"/>
      <c r="K32" s="28"/>
      <c r="L32" s="32"/>
      <c r="M32" s="32"/>
      <c r="N32" s="33"/>
    </row>
    <row r="33" spans="1:14" customHeight="1" ht="17.25" s="12" customFormat="1">
      <c r="A33" s="26"/>
      <c r="B33" s="31"/>
      <c r="C33" s="34"/>
      <c r="D33" s="34"/>
      <c r="E33" s="34"/>
      <c r="F33" s="34"/>
      <c r="G33" s="34"/>
      <c r="H33" s="34"/>
      <c r="I33" s="28"/>
      <c r="J33" s="28"/>
      <c r="K33" s="28"/>
      <c r="L33" s="32"/>
      <c r="M33" s="32"/>
      <c r="N33" s="33"/>
    </row>
    <row r="34" spans="1:14" s="12" customFormat="1">
      <c r="A34" s="26" t="s">
        <v>24</v>
      </c>
      <c r="B34" s="35">
        <f>B31/B32</f>
        <v>1</v>
      </c>
      <c r="C34" s="18" t="s">
        <v>25</v>
      </c>
      <c r="D34" s="18"/>
      <c r="E34" s="18"/>
      <c r="F34" s="18"/>
      <c r="G34" s="18"/>
      <c r="I34" s="28"/>
      <c r="J34" s="28"/>
      <c r="K34" s="28"/>
      <c r="L34" s="32"/>
      <c r="M34" s="32"/>
      <c r="N34" s="33"/>
    </row>
    <row r="35" spans="1:14" customHeight="1" ht="19.5" s="12" customFormat="1">
      <c r="A35" s="26"/>
      <c r="B35" s="25"/>
      <c r="G35" s="18"/>
      <c r="I35" s="28"/>
      <c r="J35" s="28"/>
      <c r="K35" s="28"/>
      <c r="L35" s="32"/>
      <c r="M35" s="32"/>
      <c r="N35" s="33"/>
    </row>
    <row r="36" spans="1:14" customHeight="1" ht="15.75" s="12" customFormat="1">
      <c r="A36" s="36" t="s">
        <v>26</v>
      </c>
      <c r="B36" s="158">
        <v>25</v>
      </c>
      <c r="C36" s="18"/>
      <c r="D36" s="207" t="s">
        <v>27</v>
      </c>
      <c r="E36" s="230"/>
      <c r="F36" s="207" t="s">
        <v>28</v>
      </c>
      <c r="G36" s="208"/>
      <c r="J36" s="28"/>
      <c r="K36" s="28"/>
      <c r="L36" s="32"/>
      <c r="M36" s="32"/>
      <c r="N36" s="33"/>
    </row>
    <row r="37" spans="1:14" customHeight="1" ht="15.75" s="12" customFormat="1">
      <c r="A37" s="37" t="s">
        <v>29</v>
      </c>
      <c r="B37" s="159">
        <v>10</v>
      </c>
      <c r="C37" s="39" t="s">
        <v>30</v>
      </c>
      <c r="D37" s="40" t="s">
        <v>31</v>
      </c>
      <c r="E37" s="101" t="s">
        <v>32</v>
      </c>
      <c r="F37" s="40" t="s">
        <v>31</v>
      </c>
      <c r="G37" s="41" t="s">
        <v>32</v>
      </c>
      <c r="J37" s="28"/>
      <c r="K37" s="28"/>
      <c r="L37" s="32"/>
      <c r="M37" s="32"/>
      <c r="N37" s="33"/>
    </row>
    <row r="38" spans="1:14" customHeight="1" ht="21.75" s="12" customFormat="1">
      <c r="A38" s="37" t="s">
        <v>33</v>
      </c>
      <c r="B38" s="159">
        <v>25</v>
      </c>
      <c r="C38" s="42">
        <v>1</v>
      </c>
      <c r="D38" s="160">
        <v>348988702</v>
      </c>
      <c r="E38" s="129" t="str">
        <f>IF(ISBLANK(D38),"-",$D$48/$D$45*D38)</f>
        <v>0</v>
      </c>
      <c r="F38" s="160">
        <v>341117415</v>
      </c>
      <c r="G38" s="132" t="str">
        <f>IF(ISBLANK(F38),"-",$D$48/$F$45*F38)</f>
        <v>0</v>
      </c>
      <c r="J38" s="28"/>
      <c r="K38" s="28"/>
      <c r="L38" s="32"/>
      <c r="M38" s="32"/>
      <c r="N38" s="33"/>
    </row>
    <row r="39" spans="1:14" customHeight="1" ht="21.75" s="12" customFormat="1">
      <c r="A39" s="37" t="s">
        <v>34</v>
      </c>
      <c r="B39" s="159">
        <v>1</v>
      </c>
      <c r="C39" s="38">
        <v>2</v>
      </c>
      <c r="D39" s="161">
        <v>348704968</v>
      </c>
      <c r="E39" s="130" t="str">
        <f>IF(ISBLANK(D39),"-",$D$48/$D$45*D39)</f>
        <v>0</v>
      </c>
      <c r="F39" s="161">
        <v>344625920</v>
      </c>
      <c r="G39" s="133" t="str">
        <f>IF(ISBLANK(F39),"-",$D$48/$F$45*F39)</f>
        <v>0</v>
      </c>
      <c r="J39" s="28"/>
      <c r="K39" s="28"/>
      <c r="L39" s="32"/>
      <c r="M39" s="32"/>
      <c r="N39" s="33"/>
    </row>
    <row r="40" spans="1:14" customHeight="1" ht="21.75">
      <c r="A40" s="37" t="s">
        <v>35</v>
      </c>
      <c r="B40" s="159">
        <v>1</v>
      </c>
      <c r="C40" s="38">
        <v>3</v>
      </c>
      <c r="D40" s="161">
        <v>345712923</v>
      </c>
      <c r="E40" s="130" t="str">
        <f>IF(ISBLANK(D40),"-",$D$48/$D$45*D40)</f>
        <v>0</v>
      </c>
      <c r="F40" s="161">
        <v>346570094</v>
      </c>
      <c r="G40" s="133" t="str">
        <f>IF(ISBLANK(F40),"-",$D$48/$F$45*F40)</f>
        <v>0</v>
      </c>
      <c r="L40" s="32"/>
      <c r="M40" s="32"/>
      <c r="N40" s="44"/>
    </row>
    <row r="41" spans="1:14" customHeight="1" ht="21.75">
      <c r="A41" s="37" t="s">
        <v>36</v>
      </c>
      <c r="B41" s="159">
        <v>1</v>
      </c>
      <c r="C41" s="45">
        <v>4</v>
      </c>
      <c r="D41" s="162"/>
      <c r="E41" s="131" t="str">
        <f>IF(ISBLANK(D41),"-",$D$48/$D$45*D41)</f>
        <v>0</v>
      </c>
      <c r="F41" s="162"/>
      <c r="G41" s="135" t="str">
        <f>IF(ISBLANK(F41),"-",$D$48/$F$45*F41)</f>
        <v>0</v>
      </c>
      <c r="L41" s="32"/>
      <c r="M41" s="32"/>
      <c r="N41" s="44"/>
    </row>
    <row r="42" spans="1:14" customHeight="1" ht="22.5">
      <c r="A42" s="37" t="s">
        <v>37</v>
      </c>
      <c r="B42" s="159">
        <v>1</v>
      </c>
      <c r="C42" s="47" t="s">
        <v>38</v>
      </c>
      <c r="D42" s="179">
        <f>AVERAGE(D38:D41)</f>
        <v>347802197.66667</v>
      </c>
      <c r="E42" s="75" t="str">
        <f>AVERAGE(E38:E41)</f>
        <v>0</v>
      </c>
      <c r="F42" s="48">
        <f>AVERAGE(F38:F41)</f>
        <v>344104476.33333</v>
      </c>
      <c r="G42" s="49" t="str">
        <f>AVERAGE(G38:G41)</f>
        <v>0</v>
      </c>
      <c r="H42" s="153"/>
    </row>
    <row r="43" spans="1:14" customHeight="1" ht="21.75">
      <c r="A43" s="37" t="s">
        <v>39</v>
      </c>
      <c r="B43" s="119">
        <v>1</v>
      </c>
      <c r="C43" s="180" t="s">
        <v>40</v>
      </c>
      <c r="D43" s="181">
        <v>25.47</v>
      </c>
      <c r="E43" s="44"/>
      <c r="F43" s="163">
        <v>24.52</v>
      </c>
      <c r="H43" s="153"/>
    </row>
    <row r="44" spans="1:14" customHeight="1" ht="21.75">
      <c r="A44" s="37" t="s">
        <v>41</v>
      </c>
      <c r="B44" s="119">
        <v>1</v>
      </c>
      <c r="C44" s="182" t="s">
        <v>42</v>
      </c>
      <c r="D44" s="183">
        <f>D43*$B$34</f>
        <v>25.47</v>
      </c>
      <c r="E44" s="51"/>
      <c r="F44" s="50">
        <f>F43*$B$34</f>
        <v>24.52</v>
      </c>
      <c r="H44" s="153"/>
    </row>
    <row r="45" spans="1:14" customHeight="1" ht="19.5">
      <c r="A45" s="37" t="s">
        <v>43</v>
      </c>
      <c r="B45" s="178">
        <f>(B44/B43)*(B42/B41)*(B40/B39)*(B38/B37)*B36</f>
        <v>62.5</v>
      </c>
      <c r="C45" s="182" t="s">
        <v>44</v>
      </c>
      <c r="D45" s="184" t="str">
        <f>D44*$B$30/100</f>
        <v>0</v>
      </c>
      <c r="E45" s="53"/>
      <c r="F45" s="52" t="str">
        <f>F44*$B$30/100</f>
        <v>0</v>
      </c>
      <c r="H45" s="153"/>
    </row>
    <row r="46" spans="1:14" customHeight="1" ht="19.5">
      <c r="A46" s="209" t="s">
        <v>45</v>
      </c>
      <c r="B46" s="210"/>
      <c r="C46" s="182" t="s">
        <v>46</v>
      </c>
      <c r="D46" s="183" t="str">
        <f>D45/$B$45</f>
        <v>0</v>
      </c>
      <c r="E46" s="53"/>
      <c r="F46" s="54" t="str">
        <f>F45/$B$45</f>
        <v>0</v>
      </c>
      <c r="H46" s="153"/>
    </row>
    <row r="47" spans="1:14" customHeight="1" ht="19.5">
      <c r="A47" s="211"/>
      <c r="B47" s="212"/>
      <c r="C47" s="182" t="s">
        <v>47</v>
      </c>
      <c r="D47" s="185">
        <v>0.32</v>
      </c>
      <c r="F47" s="56"/>
      <c r="H47" s="153"/>
    </row>
    <row r="48" spans="1:14">
      <c r="C48" s="182" t="s">
        <v>48</v>
      </c>
      <c r="D48" s="183">
        <f>D47*$B$45</f>
        <v>20</v>
      </c>
      <c r="F48" s="56"/>
      <c r="H48" s="153"/>
    </row>
    <row r="49" spans="1:14" customHeight="1" ht="19.5">
      <c r="C49" s="186" t="s">
        <v>49</v>
      </c>
      <c r="D49" s="187">
        <f>D48/B34</f>
        <v>20</v>
      </c>
      <c r="F49" s="60"/>
      <c r="H49" s="153"/>
    </row>
    <row r="50" spans="1:14">
      <c r="C50" s="188" t="s">
        <v>50</v>
      </c>
      <c r="D50" s="189" t="str">
        <f>AVERAGE(E38:E41,G38:G41)</f>
        <v>0</v>
      </c>
      <c r="F50" s="60"/>
      <c r="H50" s="153"/>
    </row>
    <row r="51" spans="1:14">
      <c r="C51" s="55" t="s">
        <v>51</v>
      </c>
      <c r="D51" s="61" t="str">
        <f>STDEV(E38:E41,G38:G41)/D50</f>
        <v>0</v>
      </c>
      <c r="F51" s="60"/>
    </row>
    <row r="52" spans="1:14" customHeight="1" ht="19.5">
      <c r="C52" s="57" t="s">
        <v>52</v>
      </c>
      <c r="D52" s="62">
        <f>COUNT(E38:E41,G38:G41)</f>
        <v>0</v>
      </c>
      <c r="F52" s="60"/>
    </row>
    <row r="54" spans="1:14">
      <c r="A54" s="17" t="s">
        <v>13</v>
      </c>
      <c r="B54" s="63" t="s">
        <v>53</v>
      </c>
    </row>
    <row r="55" spans="1:14">
      <c r="A55" s="18" t="s">
        <v>54</v>
      </c>
      <c r="B55" s="21">
        <v>80</v>
      </c>
      <c r="C55" s="2" t="s">
        <v>55</v>
      </c>
    </row>
    <row r="56" spans="1:14">
      <c r="A56" s="20" t="s">
        <v>56</v>
      </c>
      <c r="B56" s="118">
        <v>80</v>
      </c>
      <c r="C56" s="18" t="str">
        <f>B20</f>
        <v>Telmisartan Ph.Eur.80mg and Hydrochlorothiazide Ph.Eur.12.5mg</v>
      </c>
      <c r="H56" s="27"/>
    </row>
    <row r="57" spans="1:14">
      <c r="A57" s="21" t="s">
        <v>57</v>
      </c>
      <c r="B57" s="157" t="str">
        <f>#REF!</f>
        <v>0</v>
      </c>
      <c r="H57" s="27"/>
    </row>
    <row r="58" spans="1:14" customHeight="1" ht="19.5">
      <c r="H58" s="27"/>
    </row>
    <row r="59" spans="1:14" customHeight="1" ht="15.75" s="12" customFormat="1">
      <c r="A59" s="36" t="s">
        <v>58</v>
      </c>
      <c r="B59" s="158">
        <v>80</v>
      </c>
      <c r="C59" s="18"/>
      <c r="D59" s="65" t="s">
        <v>59</v>
      </c>
      <c r="E59" s="64" t="s">
        <v>60</v>
      </c>
      <c r="F59" s="64" t="s">
        <v>31</v>
      </c>
      <c r="G59" s="64" t="s">
        <v>61</v>
      </c>
      <c r="H59" s="39" t="s">
        <v>62</v>
      </c>
      <c r="L59" s="28"/>
    </row>
    <row r="60" spans="1:14" customHeight="1" ht="22.5" s="12" customFormat="1">
      <c r="A60" s="37" t="s">
        <v>63</v>
      </c>
      <c r="B60" s="159">
        <v>100</v>
      </c>
      <c r="C60" s="223" t="s">
        <v>64</v>
      </c>
      <c r="D60" s="227">
        <v>684.41</v>
      </c>
      <c r="E60" s="66">
        <v>1</v>
      </c>
      <c r="F60" s="165">
        <v>153890330</v>
      </c>
      <c r="G60" s="105" t="str">
        <f>IF(ISBLANK(F60),"-",(F60/$D$50*$D$47*$B$68)*($B$57/$D$60))</f>
        <v>0</v>
      </c>
      <c r="H60" s="107" t="str">
        <f>IF(ISBLANK(F60),"-",G60/$B$56)</f>
        <v>0</v>
      </c>
      <c r="L60" s="28"/>
    </row>
    <row r="61" spans="1:14" customHeight="1" ht="21.75" s="12" customFormat="1">
      <c r="A61" s="37" t="s">
        <v>65</v>
      </c>
      <c r="B61" s="159">
        <v>10</v>
      </c>
      <c r="C61" s="224"/>
      <c r="D61" s="228"/>
      <c r="E61" s="67">
        <v>2</v>
      </c>
      <c r="F61" s="161">
        <v>153667189</v>
      </c>
      <c r="G61" s="106" t="str">
        <f>IF(ISBLANK(F61),"-",(F61/$D$50*$D$47*$B$68)*($B$57/$D$60))</f>
        <v>0</v>
      </c>
      <c r="H61" s="108" t="str">
        <f>IF(ISBLANK(F61),"-",G61/$B$56)</f>
        <v>0</v>
      </c>
      <c r="L61" s="28"/>
    </row>
    <row r="62" spans="1:14" customHeight="1" ht="21.75" s="12" customFormat="1">
      <c r="A62" s="37" t="s">
        <v>66</v>
      </c>
      <c r="B62" s="159">
        <v>25</v>
      </c>
      <c r="C62" s="224"/>
      <c r="D62" s="228"/>
      <c r="E62" s="67">
        <v>3</v>
      </c>
      <c r="F62" s="161">
        <v>153556140</v>
      </c>
      <c r="G62" s="106" t="str">
        <f>IF(ISBLANK(F62),"-",(F62/$D$50*$D$47*$B$68)*($B$57/$D$60))</f>
        <v>0</v>
      </c>
      <c r="H62" s="108" t="str">
        <f>IF(ISBLANK(F62),"-",G62/$B$56)</f>
        <v>0</v>
      </c>
      <c r="L62" s="28"/>
    </row>
    <row r="63" spans="1:14" customHeight="1" ht="21">
      <c r="A63" s="37" t="s">
        <v>67</v>
      </c>
      <c r="B63" s="159">
        <v>1</v>
      </c>
      <c r="C63" s="225"/>
      <c r="D63" s="229"/>
      <c r="E63" s="68">
        <v>4</v>
      </c>
      <c r="F63" s="166"/>
      <c r="G63" s="106" t="str">
        <f>IF(ISBLANK(F63),"-",(F63/$D$50*$D$47*$B$68)*($B$57/$D$60))</f>
        <v>0</v>
      </c>
      <c r="H63" s="108" t="str">
        <f>IF(ISBLANK(F63),"-",G63/$B$56)</f>
        <v>0</v>
      </c>
    </row>
    <row r="64" spans="1:14" customHeight="1" ht="21.75">
      <c r="A64" s="37" t="s">
        <v>68</v>
      </c>
      <c r="B64" s="159">
        <v>1</v>
      </c>
      <c r="C64" s="223" t="s">
        <v>69</v>
      </c>
      <c r="D64" s="227">
        <v>685.47</v>
      </c>
      <c r="E64" s="66">
        <v>1</v>
      </c>
      <c r="F64" s="165">
        <v>155038479</v>
      </c>
      <c r="G64" s="149" t="str">
        <f>IF(ISBLANK(F64),"-",(F64/$D$50*$D$47*$B$68)*($B$57/$D$64))</f>
        <v>0</v>
      </c>
      <c r="H64" s="146" t="str">
        <f>IF(ISBLANK(F64),"-",G64/$B$56)</f>
        <v>0</v>
      </c>
    </row>
    <row r="65" spans="1:14" customHeight="1" ht="21.75">
      <c r="A65" s="37" t="s">
        <v>70</v>
      </c>
      <c r="B65" s="159">
        <v>1</v>
      </c>
      <c r="C65" s="224"/>
      <c r="D65" s="228"/>
      <c r="E65" s="67">
        <v>2</v>
      </c>
      <c r="F65" s="161">
        <v>152558387</v>
      </c>
      <c r="G65" s="150" t="str">
        <f>IF(ISBLANK(F65),"-",(F65/$D$50*$D$47*$B$68)*($B$57/$D$64))</f>
        <v>0</v>
      </c>
      <c r="H65" s="147" t="str">
        <f>IF(ISBLANK(F65),"-",G65/$B$56)</f>
        <v>0</v>
      </c>
    </row>
    <row r="66" spans="1:14" customHeight="1" ht="21.75">
      <c r="A66" s="37" t="s">
        <v>71</v>
      </c>
      <c r="B66" s="159">
        <v>1</v>
      </c>
      <c r="C66" s="224"/>
      <c r="D66" s="228"/>
      <c r="E66" s="67">
        <v>3</v>
      </c>
      <c r="F66" s="161">
        <v>152586922</v>
      </c>
      <c r="G66" s="150" t="str">
        <f>IF(ISBLANK(F66),"-",(F66/$D$50*$D$47*$B$68)*($B$57/$D$64))</f>
        <v>0</v>
      </c>
      <c r="H66" s="147" t="str">
        <f>IF(ISBLANK(F66),"-",G66/$B$56)</f>
        <v>0</v>
      </c>
    </row>
    <row r="67" spans="1:14" customHeight="1" ht="21">
      <c r="A67" s="37" t="s">
        <v>72</v>
      </c>
      <c r="B67" s="159">
        <v>1</v>
      </c>
      <c r="C67" s="225"/>
      <c r="D67" s="229"/>
      <c r="E67" s="68">
        <v>4</v>
      </c>
      <c r="F67" s="166"/>
      <c r="G67" s="151" t="str">
        <f>IF(ISBLANK(F67),"-",(F67/$D$50*$D$47*$B$68)*($B$57/$D$64))</f>
        <v>0</v>
      </c>
      <c r="H67" s="148" t="str">
        <f>IF(ISBLANK(F67),"-",G67/$B$56)</f>
        <v>0</v>
      </c>
    </row>
    <row r="68" spans="1:14" customHeight="1" ht="21.75">
      <c r="A68" s="37" t="s">
        <v>73</v>
      </c>
      <c r="B68" s="167">
        <f>(B67/B66)*(B65/B64)*(B63/B62)*(B61/B60)*B59</f>
        <v>0.32</v>
      </c>
      <c r="C68" s="223" t="s">
        <v>74</v>
      </c>
      <c r="D68" s="227">
        <v>685.43</v>
      </c>
      <c r="E68" s="66">
        <v>1</v>
      </c>
      <c r="F68" s="165">
        <v>150138713</v>
      </c>
      <c r="G68" s="149" t="str">
        <f>IF(ISBLANK(F68),"-",(F68/$D$50*$D$47*$B$68)*($B$57/$D$68))</f>
        <v>0</v>
      </c>
      <c r="H68" s="108" t="str">
        <f>IF(ISBLANK(F68),"-",G68/$B$56)</f>
        <v>0</v>
      </c>
    </row>
    <row r="69" spans="1:14" customHeight="1" ht="21.75">
      <c r="A69" s="190" t="s">
        <v>75</v>
      </c>
      <c r="B69" s="191" t="str">
        <f>(D47*B68)/B56*B57</f>
        <v>0</v>
      </c>
      <c r="C69" s="224"/>
      <c r="D69" s="228"/>
      <c r="E69" s="67">
        <v>2</v>
      </c>
      <c r="F69" s="161">
        <v>150463363</v>
      </c>
      <c r="G69" s="150" t="str">
        <f>IF(ISBLANK(F69),"-",(F69/$D$50*$D$47*$B$68)*($B$57/$D$68))</f>
        <v>0</v>
      </c>
      <c r="H69" s="108" t="str">
        <f>IF(ISBLANK(F69),"-",G69/$B$56)</f>
        <v>0</v>
      </c>
    </row>
    <row r="70" spans="1:14" customHeight="1" ht="22.5">
      <c r="A70" s="215" t="s">
        <v>45</v>
      </c>
      <c r="B70" s="216"/>
      <c r="C70" s="224"/>
      <c r="D70" s="228"/>
      <c r="E70" s="67">
        <v>3</v>
      </c>
      <c r="F70" s="161">
        <v>149968651</v>
      </c>
      <c r="G70" s="150" t="str">
        <f>IF(ISBLANK(F70),"-",(F70/$D$50*$D$47*$B$68)*($B$57/$D$68))</f>
        <v>0</v>
      </c>
      <c r="H70" s="108" t="str">
        <f>IF(ISBLANK(F70),"-",G70/$B$56)</f>
        <v>0</v>
      </c>
    </row>
    <row r="71" spans="1:14" customHeight="1" ht="21.75">
      <c r="A71" s="217"/>
      <c r="B71" s="218"/>
      <c r="C71" s="226"/>
      <c r="D71" s="229"/>
      <c r="E71" s="68">
        <v>4</v>
      </c>
      <c r="F71" s="166"/>
      <c r="G71" s="151" t="str">
        <f>IF(ISBLANK(F71),"-",(F71/$D$50*$D$47*$B$68)*($B$57/$D$68))</f>
        <v>0</v>
      </c>
      <c r="H71" s="109" t="str">
        <f>IF(ISBLANK(F71),"-",G71/$B$56)</f>
        <v>0</v>
      </c>
    </row>
    <row r="72" spans="1:14">
      <c r="A72" s="69"/>
      <c r="B72" s="69"/>
      <c r="C72" s="69"/>
      <c r="D72" s="69"/>
      <c r="E72" s="69"/>
      <c r="F72" s="70"/>
      <c r="G72" s="58" t="s">
        <v>38</v>
      </c>
      <c r="H72" s="110" t="str">
        <f>AVERAGE(H60:H71)</f>
        <v>0</v>
      </c>
    </row>
    <row r="73" spans="1:14">
      <c r="C73" s="69"/>
      <c r="D73" s="69"/>
      <c r="E73" s="69"/>
      <c r="F73" s="70"/>
      <c r="G73" s="55" t="s">
        <v>51</v>
      </c>
      <c r="H73" s="72" t="str">
        <f>STDEV(H60:H71)/H72</f>
        <v>0</v>
      </c>
    </row>
    <row r="74" spans="1:14" customHeight="1" ht="19.5">
      <c r="A74" s="69"/>
      <c r="B74" s="69"/>
      <c r="C74" s="70"/>
      <c r="D74" s="70"/>
      <c r="E74" s="71"/>
      <c r="F74" s="70"/>
      <c r="G74" s="57" t="s">
        <v>52</v>
      </c>
      <c r="H74" s="74">
        <f>COUNT(H60:H71)</f>
        <v>0</v>
      </c>
    </row>
    <row r="75" spans="1:14">
      <c r="A75" s="69"/>
      <c r="B75" s="69"/>
      <c r="C75" s="70"/>
      <c r="D75" s="70"/>
      <c r="E75" s="71"/>
      <c r="F75" s="70"/>
      <c r="G75" s="93"/>
      <c r="H75" s="177"/>
    </row>
    <row r="76" spans="1:14">
      <c r="A76" s="69"/>
      <c r="B76" s="69"/>
      <c r="C76" s="70"/>
      <c r="D76" s="70"/>
      <c r="E76" s="71"/>
      <c r="F76" s="70"/>
      <c r="G76" s="93"/>
      <c r="H76" s="177"/>
    </row>
    <row r="77" spans="1:14">
      <c r="A77" s="69"/>
      <c r="B77" s="69"/>
      <c r="C77" s="70"/>
      <c r="D77" s="70"/>
      <c r="E77" s="71"/>
      <c r="F77" s="70"/>
      <c r="G77" s="93"/>
      <c r="H77" s="177"/>
    </row>
    <row r="78" spans="1:14">
      <c r="A78" s="23" t="s">
        <v>76</v>
      </c>
      <c r="B78" s="23" t="s">
        <v>77</v>
      </c>
    </row>
    <row r="79" spans="1:14">
      <c r="A79" s="23"/>
      <c r="B79" s="23"/>
    </row>
    <row r="80" spans="1:14">
      <c r="A80" s="24" t="s">
        <v>14</v>
      </c>
      <c r="B80" s="118" t="str">
        <f>B26</f>
        <v/>
      </c>
    </row>
    <row r="81" spans="1:14">
      <c r="A81" s="26" t="s">
        <v>15</v>
      </c>
      <c r="B81" s="118" t="str">
        <f>B27</f>
        <v/>
      </c>
    </row>
    <row r="82" spans="1:14" customHeight="1" ht="19.5">
      <c r="A82" s="26" t="s">
        <v>16</v>
      </c>
      <c r="B82" s="118" t="str">
        <f>B28</f>
        <v/>
      </c>
    </row>
    <row r="83" spans="1:14" customHeight="1" ht="15.75" s="12" customFormat="1">
      <c r="A83" s="26" t="s">
        <v>17</v>
      </c>
      <c r="B83" s="118" t="str">
        <f>B29</f>
        <v/>
      </c>
      <c r="C83" s="203" t="s">
        <v>18</v>
      </c>
      <c r="D83" s="204"/>
      <c r="E83" s="204"/>
      <c r="F83" s="204"/>
      <c r="G83" s="205"/>
      <c r="I83" s="28"/>
      <c r="J83" s="28"/>
      <c r="K83" s="28"/>
      <c r="L83" s="28"/>
    </row>
    <row r="84" spans="1:14" s="12" customFormat="1">
      <c r="A84" s="26" t="s">
        <v>19</v>
      </c>
      <c r="B84" s="25" t="str">
        <f>B82-B83</f>
        <v>0</v>
      </c>
      <c r="C84" s="29"/>
      <c r="D84" s="29"/>
      <c r="E84" s="29"/>
      <c r="F84" s="29"/>
      <c r="G84" s="30"/>
      <c r="I84" s="28"/>
      <c r="J84" s="28"/>
      <c r="K84" s="28"/>
      <c r="L84" s="28"/>
    </row>
    <row r="85" spans="1:14" customHeight="1" ht="19.5">
      <c r="A85" s="23"/>
      <c r="B85" s="23"/>
    </row>
    <row r="86" spans="1:14" customHeight="1" ht="19.5">
      <c r="A86" s="36" t="s">
        <v>26</v>
      </c>
      <c r="B86" s="158">
        <v>1</v>
      </c>
      <c r="D86" s="103" t="s">
        <v>27</v>
      </c>
      <c r="E86" s="104"/>
      <c r="F86" s="207" t="s">
        <v>28</v>
      </c>
      <c r="G86" s="208"/>
    </row>
    <row r="87" spans="1:14" customHeight="1" ht="21.75">
      <c r="A87" s="37" t="s">
        <v>29</v>
      </c>
      <c r="B87" s="159">
        <v>1</v>
      </c>
      <c r="C87" s="100" t="s">
        <v>30</v>
      </c>
      <c r="D87" s="40" t="s">
        <v>31</v>
      </c>
      <c r="E87" s="101" t="s">
        <v>32</v>
      </c>
      <c r="F87" s="40" t="s">
        <v>31</v>
      </c>
      <c r="G87" s="41" t="s">
        <v>32</v>
      </c>
    </row>
    <row r="88" spans="1:14" customHeight="1" ht="21.75">
      <c r="A88" s="37" t="s">
        <v>33</v>
      </c>
      <c r="B88" s="159">
        <v>1</v>
      </c>
      <c r="C88" s="98">
        <v>1</v>
      </c>
      <c r="D88" s="160"/>
      <c r="E88" s="129" t="str">
        <f>IF(ISBLANK(D88),"-",$D$98/$D$95*D88)</f>
        <v>0</v>
      </c>
      <c r="F88" s="160"/>
      <c r="G88" s="132" t="str">
        <f>IF(ISBLANK(F88),"-",$D$98/$F$95*F88)</f>
        <v>0</v>
      </c>
    </row>
    <row r="89" spans="1:14" customHeight="1" ht="21.75">
      <c r="A89" s="37" t="s">
        <v>34</v>
      </c>
      <c r="B89" s="159">
        <v>1</v>
      </c>
      <c r="C89" s="70">
        <v>2</v>
      </c>
      <c r="D89" s="161"/>
      <c r="E89" s="130" t="str">
        <f>IF(ISBLANK(D89),"-",$D$98/$D$95*D89)</f>
        <v>0</v>
      </c>
      <c r="F89" s="161"/>
      <c r="G89" s="133" t="str">
        <f>IF(ISBLANK(F89),"-",$D$98/$F$95*F89)</f>
        <v>0</v>
      </c>
    </row>
    <row r="90" spans="1:14" customHeight="1" ht="21.75">
      <c r="A90" s="37" t="s">
        <v>35</v>
      </c>
      <c r="B90" s="159">
        <v>1</v>
      </c>
      <c r="C90" s="70">
        <v>3</v>
      </c>
      <c r="D90" s="161"/>
      <c r="E90" s="130" t="str">
        <f>IF(ISBLANK(D90),"-",$D$98/$D$95*D90)</f>
        <v>0</v>
      </c>
      <c r="F90" s="161"/>
      <c r="G90" s="133" t="str">
        <f>IF(ISBLANK(F90),"-",$D$98/$F$95*F90)</f>
        <v>0</v>
      </c>
    </row>
    <row r="91" spans="1:14" customHeight="1" ht="21.75">
      <c r="A91" s="37" t="s">
        <v>36</v>
      </c>
      <c r="B91" s="159">
        <v>1</v>
      </c>
      <c r="C91" s="102">
        <v>4</v>
      </c>
      <c r="D91" s="162"/>
      <c r="E91" s="131" t="str">
        <f>IF(ISBLANK(D91),"-",$D$98/$D$95*D91)</f>
        <v>0</v>
      </c>
      <c r="F91" s="168"/>
      <c r="G91" s="135" t="str">
        <f>IF(ISBLANK(F91),"-",$D$98/$D$95*F91)</f>
        <v>0</v>
      </c>
    </row>
    <row r="92" spans="1:14" customHeight="1" ht="22.5">
      <c r="A92" s="37" t="s">
        <v>37</v>
      </c>
      <c r="B92" s="159">
        <v>1</v>
      </c>
      <c r="C92" s="93" t="s">
        <v>38</v>
      </c>
      <c r="D92" s="192" t="str">
        <f>AVERAGE(D88:D91)</f>
        <v>0</v>
      </c>
      <c r="E92" s="75" t="str">
        <f>AVERAGE(E88:E91)</f>
        <v>0</v>
      </c>
      <c r="F92" s="99" t="str">
        <f>AVERAGE(F88:F91)</f>
        <v>0</v>
      </c>
      <c r="G92" s="136" t="str">
        <f>AVERAGE(G88:G91)</f>
        <v>0</v>
      </c>
    </row>
    <row r="93" spans="1:14" customHeight="1" ht="21.75">
      <c r="A93" s="37" t="s">
        <v>39</v>
      </c>
      <c r="B93" s="119">
        <v>1</v>
      </c>
      <c r="C93" s="180" t="s">
        <v>40</v>
      </c>
      <c r="D93" s="181"/>
      <c r="E93" s="44"/>
      <c r="F93" s="163"/>
    </row>
    <row r="94" spans="1:14" customHeight="1" ht="21.75">
      <c r="A94" s="37" t="s">
        <v>41</v>
      </c>
      <c r="B94" s="119">
        <v>1</v>
      </c>
      <c r="C94" s="182" t="s">
        <v>42</v>
      </c>
      <c r="D94" s="183" t="str">
        <f>D93*$B$34</f>
        <v>0</v>
      </c>
      <c r="E94" s="51"/>
      <c r="F94" s="50" t="str">
        <f>F93*$B$34</f>
        <v>0</v>
      </c>
    </row>
    <row r="95" spans="1:14" customHeight="1" ht="19.5">
      <c r="A95" s="37" t="s">
        <v>43</v>
      </c>
      <c r="B95" s="178">
        <f>(B94/B93)*(B92/B91)*(B90/B89)*(B88/B87)*B86</f>
        <v>1</v>
      </c>
      <c r="C95" s="182" t="s">
        <v>44</v>
      </c>
      <c r="D95" s="184" t="str">
        <f>D94*$B$84/100</f>
        <v>0</v>
      </c>
      <c r="E95" s="53"/>
      <c r="F95" s="52" t="str">
        <f>F94*$B$84/100</f>
        <v>0</v>
      </c>
    </row>
    <row r="96" spans="1:14" customHeight="1" ht="19.5">
      <c r="A96" s="209" t="s">
        <v>45</v>
      </c>
      <c r="B96" s="210"/>
      <c r="C96" s="182" t="s">
        <v>46</v>
      </c>
      <c r="D96" s="183" t="str">
        <f>D95/$B$95</f>
        <v>0</v>
      </c>
      <c r="E96" s="53"/>
      <c r="F96" s="54" t="str">
        <f>F95/$B$95</f>
        <v>0</v>
      </c>
      <c r="G96" s="152"/>
      <c r="H96" s="153"/>
    </row>
    <row r="97" spans="1:14" customHeight="1" ht="19.5">
      <c r="A97" s="211"/>
      <c r="B97" s="212"/>
      <c r="C97" s="182" t="s">
        <v>47</v>
      </c>
      <c r="D97" s="193">
        <f>$B$56/$B$113</f>
        <v>80</v>
      </c>
      <c r="F97" s="56"/>
      <c r="G97" s="154"/>
      <c r="H97" s="153"/>
    </row>
    <row r="98" spans="1:14">
      <c r="C98" s="182" t="s">
        <v>48</v>
      </c>
      <c r="D98" s="183">
        <f>D97*$B$95</f>
        <v>80</v>
      </c>
      <c r="F98" s="56"/>
      <c r="G98" s="152"/>
      <c r="H98" s="153"/>
    </row>
    <row r="99" spans="1:14" customHeight="1" ht="19.5">
      <c r="C99" s="186" t="s">
        <v>49</v>
      </c>
      <c r="D99" s="194">
        <f>D98/B34</f>
        <v>80</v>
      </c>
      <c r="F99" s="60"/>
      <c r="G99" s="152"/>
      <c r="H99" s="153"/>
      <c r="J99" s="76"/>
    </row>
    <row r="100" spans="1:14">
      <c r="C100" s="188" t="s">
        <v>78</v>
      </c>
      <c r="D100" s="189" t="str">
        <f>AVERAGE(E88:E91,G88:G91)</f>
        <v>0</v>
      </c>
      <c r="F100" s="60"/>
      <c r="G100" s="155"/>
      <c r="H100" s="153"/>
      <c r="J100" s="78"/>
    </row>
    <row r="101" spans="1:14">
      <c r="C101" s="55" t="s">
        <v>51</v>
      </c>
      <c r="D101" s="77" t="str">
        <f>STDEV(E88:E91,G88:G91)/D100</f>
        <v>0</v>
      </c>
      <c r="F101" s="60"/>
      <c r="G101" s="152"/>
      <c r="H101" s="153"/>
      <c r="J101" s="78"/>
    </row>
    <row r="102" spans="1:14" customHeight="1" ht="19.5">
      <c r="C102" s="57" t="s">
        <v>52</v>
      </c>
      <c r="D102" s="79">
        <f>COUNT(E88:E91,G88:G91)</f>
        <v>0</v>
      </c>
      <c r="F102" s="60"/>
      <c r="G102" s="152"/>
      <c r="H102" s="153"/>
      <c r="J102" s="78"/>
    </row>
    <row r="103" spans="1:14" customHeight="1" ht="19.5">
      <c r="A103" s="17"/>
      <c r="B103" s="17"/>
      <c r="C103" s="17"/>
      <c r="D103" s="17"/>
      <c r="E103" s="17"/>
    </row>
    <row r="104" spans="1:14" customHeight="1" ht="17.25">
      <c r="A104" s="36" t="s">
        <v>79</v>
      </c>
      <c r="B104" s="158">
        <v>1</v>
      </c>
      <c r="C104" s="80" t="s">
        <v>80</v>
      </c>
      <c r="D104" s="81" t="s">
        <v>31</v>
      </c>
      <c r="E104" s="202" t="s">
        <v>81</v>
      </c>
      <c r="F104" s="82" t="s">
        <v>82</v>
      </c>
    </row>
    <row r="105" spans="1:14" customHeight="1" ht="21.75">
      <c r="A105" s="37" t="s">
        <v>63</v>
      </c>
      <c r="B105" s="159">
        <v>1</v>
      </c>
      <c r="C105" s="43">
        <v>1</v>
      </c>
      <c r="D105" s="169"/>
      <c r="E105" s="83" t="str">
        <f>IF(ISBLANK(D105),"-",D105/$D$100*$D$97*$B$113)</f>
        <v>0</v>
      </c>
      <c r="F105" s="84" t="str">
        <f>IF(ISBLANK(D105), "-", E105/$B$56)</f>
        <v>0</v>
      </c>
    </row>
    <row r="106" spans="1:14" customHeight="1" ht="21.75">
      <c r="A106" s="37" t="s">
        <v>65</v>
      </c>
      <c r="B106" s="159">
        <v>1</v>
      </c>
      <c r="C106" s="43">
        <v>2</v>
      </c>
      <c r="D106" s="169"/>
      <c r="E106" s="85" t="str">
        <f>IF(ISBLANK(D106),"-",D106/$D$100*$D$97*$B$113)</f>
        <v>0</v>
      </c>
      <c r="F106" s="111" t="str">
        <f>IF(ISBLANK(D106), "-", E106/$B$56)</f>
        <v>0</v>
      </c>
    </row>
    <row r="107" spans="1:14" customHeight="1" ht="21.75">
      <c r="A107" s="37" t="s">
        <v>66</v>
      </c>
      <c r="B107" s="159">
        <v>1</v>
      </c>
      <c r="C107" s="43">
        <v>3</v>
      </c>
      <c r="D107" s="169"/>
      <c r="E107" s="85" t="str">
        <f>IF(ISBLANK(D107),"-",D107/$D$100*$D$97*$B$113)</f>
        <v>0</v>
      </c>
      <c r="F107" s="111" t="str">
        <f>IF(ISBLANK(D107), "-", E107/$B$56)</f>
        <v>0</v>
      </c>
    </row>
    <row r="108" spans="1:14" customHeight="1" ht="21.75">
      <c r="A108" s="37" t="s">
        <v>67</v>
      </c>
      <c r="B108" s="159">
        <v>1</v>
      </c>
      <c r="C108" s="43">
        <v>4</v>
      </c>
      <c r="D108" s="169"/>
      <c r="E108" s="85" t="str">
        <f>IF(ISBLANK(D108),"-",D108/$D$100*$D$97*$B$113)</f>
        <v>0</v>
      </c>
      <c r="F108" s="111" t="str">
        <f>IF(ISBLANK(D108), "-", E108/$B$56)</f>
        <v>0</v>
      </c>
    </row>
    <row r="109" spans="1:14" customHeight="1" ht="21.75">
      <c r="A109" s="37" t="s">
        <v>68</v>
      </c>
      <c r="B109" s="159">
        <v>1</v>
      </c>
      <c r="C109" s="43">
        <v>5</v>
      </c>
      <c r="D109" s="169"/>
      <c r="E109" s="85" t="str">
        <f>IF(ISBLANK(D109),"-",D109/$D$100*$D$97*$B$113)</f>
        <v>0</v>
      </c>
      <c r="F109" s="111" t="str">
        <f>IF(ISBLANK(D109), "-", E109/$B$56)</f>
        <v>0</v>
      </c>
    </row>
    <row r="110" spans="1:14" customHeight="1" ht="21.75">
      <c r="A110" s="37" t="s">
        <v>70</v>
      </c>
      <c r="B110" s="159">
        <v>1</v>
      </c>
      <c r="C110" s="46">
        <v>6</v>
      </c>
      <c r="D110" s="170"/>
      <c r="E110" s="86" t="str">
        <f>IF(ISBLANK(D110),"-",D110/$D$100*$D$97*$B$113)</f>
        <v>0</v>
      </c>
      <c r="F110" s="112" t="str">
        <f>IF(ISBLANK(D110), "-", E110/$B$56)</f>
        <v>0</v>
      </c>
    </row>
    <row r="111" spans="1:14" customHeight="1" ht="21.75">
      <c r="A111" s="37" t="s">
        <v>71</v>
      </c>
      <c r="B111" s="159">
        <v>1</v>
      </c>
      <c r="C111" s="43"/>
      <c r="D111" s="70"/>
      <c r="E111" s="73"/>
      <c r="F111" s="87"/>
    </row>
    <row r="112" spans="1:14" customHeight="1" ht="21.75">
      <c r="A112" s="37" t="s">
        <v>72</v>
      </c>
      <c r="B112" s="159">
        <v>1</v>
      </c>
      <c r="C112" s="43"/>
      <c r="D112" s="88"/>
      <c r="E112" s="89" t="s">
        <v>38</v>
      </c>
      <c r="F112" s="90" t="str">
        <f>AVERAGE(F105:F110)</f>
        <v>0</v>
      </c>
    </row>
    <row r="113" spans="1:14" customHeight="1" ht="19.5">
      <c r="A113" s="37" t="s">
        <v>73</v>
      </c>
      <c r="B113" s="164">
        <f>(B112/B111)*(B110/B109)*(B108/B107)*(B106/B105)*B104</f>
        <v>1</v>
      </c>
      <c r="C113" s="91"/>
      <c r="D113" s="92"/>
      <c r="E113" s="93" t="s">
        <v>51</v>
      </c>
      <c r="F113" s="94" t="str">
        <f>STDEV(F105:F110)/F112</f>
        <v>0</v>
      </c>
      <c r="I113" s="73"/>
    </row>
    <row r="114" spans="1:14" customHeight="1" ht="19.5">
      <c r="A114" s="209" t="s">
        <v>45</v>
      </c>
      <c r="B114" s="213"/>
      <c r="C114" s="95"/>
      <c r="D114" s="96"/>
      <c r="E114" s="97" t="s">
        <v>52</v>
      </c>
      <c r="F114" s="79">
        <f>COUNT(F105:F110)</f>
        <v>0</v>
      </c>
      <c r="I114" s="73"/>
      <c r="J114" s="78"/>
    </row>
    <row r="115" spans="1:14" customHeight="1" ht="19.5">
      <c r="A115" s="211"/>
      <c r="B115" s="214"/>
      <c r="C115" s="73"/>
      <c r="D115" s="73"/>
      <c r="E115" s="73"/>
      <c r="F115" s="70"/>
      <c r="G115" s="73"/>
      <c r="H115" s="73"/>
      <c r="I115" s="73"/>
    </row>
    <row r="116" spans="1:14">
      <c r="A116" s="34"/>
      <c r="B116" s="34"/>
      <c r="C116" s="73"/>
      <c r="D116" s="73"/>
      <c r="E116" s="73"/>
      <c r="F116" s="70"/>
      <c r="G116" s="73"/>
      <c r="H116" s="73"/>
      <c r="I116" s="73"/>
    </row>
    <row r="117" spans="1:14">
      <c r="A117" s="23" t="s">
        <v>76</v>
      </c>
      <c r="B117" s="23" t="s">
        <v>83</v>
      </c>
    </row>
    <row r="118" spans="1:14">
      <c r="A118" s="23"/>
      <c r="B118" s="23"/>
    </row>
    <row r="119" spans="1:14">
      <c r="A119" s="24" t="s">
        <v>14</v>
      </c>
      <c r="B119" s="118" t="str">
        <f>B26</f>
        <v/>
      </c>
    </row>
    <row r="120" spans="1:14">
      <c r="A120" s="26" t="s">
        <v>15</v>
      </c>
      <c r="B120" s="118" t="str">
        <f>B27</f>
        <v/>
      </c>
    </row>
    <row r="121" spans="1:14" customHeight="1" ht="19.5">
      <c r="A121" s="26" t="s">
        <v>16</v>
      </c>
      <c r="B121" s="118" t="str">
        <f>B28</f>
        <v/>
      </c>
    </row>
    <row r="122" spans="1:14" customHeight="1" ht="15.75" s="12" customFormat="1">
      <c r="A122" s="26" t="s">
        <v>17</v>
      </c>
      <c r="B122" s="118" t="str">
        <f>B29</f>
        <v/>
      </c>
      <c r="C122" s="203" t="s">
        <v>18</v>
      </c>
      <c r="D122" s="204"/>
      <c r="E122" s="204"/>
      <c r="F122" s="204"/>
      <c r="G122" s="205"/>
      <c r="I122" s="28"/>
      <c r="J122" s="28"/>
      <c r="K122" s="28"/>
      <c r="L122" s="28"/>
    </row>
    <row r="123" spans="1:14" s="12" customFormat="1">
      <c r="A123" s="26" t="s">
        <v>19</v>
      </c>
      <c r="B123" s="25" t="str">
        <f>B121-B122</f>
        <v>0</v>
      </c>
      <c r="C123" s="29"/>
      <c r="D123" s="29"/>
      <c r="E123" s="29"/>
      <c r="F123" s="29"/>
      <c r="G123" s="30"/>
      <c r="I123" s="28"/>
      <c r="J123" s="28"/>
      <c r="K123" s="28"/>
      <c r="L123" s="28"/>
    </row>
    <row r="124" spans="1:14">
      <c r="A124" s="23"/>
      <c r="B124" s="23"/>
    </row>
    <row r="125" spans="1:14" customHeight="1" ht="19.5">
      <c r="A125" s="23"/>
      <c r="B125" s="23"/>
    </row>
    <row r="126" spans="1:14" customHeight="1" ht="19.5">
      <c r="A126" s="36" t="s">
        <v>26</v>
      </c>
      <c r="B126" s="121">
        <v>1</v>
      </c>
      <c r="D126" s="144" t="s">
        <v>27</v>
      </c>
      <c r="E126" s="145"/>
      <c r="F126" s="207" t="s">
        <v>28</v>
      </c>
      <c r="G126" s="208"/>
    </row>
    <row r="127" spans="1:14" customHeight="1" ht="21.75">
      <c r="A127" s="37" t="s">
        <v>29</v>
      </c>
      <c r="B127" s="122">
        <v>1</v>
      </c>
      <c r="C127" s="143" t="s">
        <v>30</v>
      </c>
      <c r="D127" s="40" t="s">
        <v>31</v>
      </c>
      <c r="E127" s="101" t="s">
        <v>32</v>
      </c>
      <c r="F127" s="40" t="s">
        <v>31</v>
      </c>
      <c r="G127" s="41" t="s">
        <v>32</v>
      </c>
    </row>
    <row r="128" spans="1:14" customHeight="1" ht="21.75">
      <c r="A128" s="37" t="s">
        <v>33</v>
      </c>
      <c r="B128" s="122">
        <v>1</v>
      </c>
      <c r="C128" s="98">
        <v>1</v>
      </c>
      <c r="D128" s="123"/>
      <c r="E128" s="129" t="str">
        <f>IF(ISBLANK(D128),"-",$D$98/$D$95*D128)</f>
        <v>0</v>
      </c>
      <c r="F128" s="123"/>
      <c r="G128" s="132" t="str">
        <f>IF(ISBLANK(F128),"-",$D$98/$F$95*F128)</f>
        <v>0</v>
      </c>
    </row>
    <row r="129" spans="1:14" customHeight="1" ht="21.75">
      <c r="A129" s="37" t="s">
        <v>34</v>
      </c>
      <c r="B129" s="122">
        <v>1</v>
      </c>
      <c r="C129" s="70">
        <v>2</v>
      </c>
      <c r="D129" s="124"/>
      <c r="E129" s="130" t="str">
        <f>IF(ISBLANK(D129),"-",$D$98/$D$95*D129)</f>
        <v>0</v>
      </c>
      <c r="F129" s="124"/>
      <c r="G129" s="133" t="str">
        <f>IF(ISBLANK(F129),"-",$D$98/$F$95*F129)</f>
        <v>0</v>
      </c>
    </row>
    <row r="130" spans="1:14" customHeight="1" ht="21.75">
      <c r="A130" s="37" t="s">
        <v>35</v>
      </c>
      <c r="B130" s="122">
        <v>1</v>
      </c>
      <c r="C130" s="70">
        <v>3</v>
      </c>
      <c r="D130" s="124"/>
      <c r="E130" s="130" t="str">
        <f>IF(ISBLANK(D130),"-",$D$98/$D$95*D130)</f>
        <v>0</v>
      </c>
      <c r="F130" s="124"/>
      <c r="G130" s="133" t="str">
        <f>IF(ISBLANK(F130),"-",$D$98/$F$95*F130)</f>
        <v>0</v>
      </c>
    </row>
    <row r="131" spans="1:14" customHeight="1" ht="21.75">
      <c r="A131" s="37" t="s">
        <v>36</v>
      </c>
      <c r="B131" s="122">
        <v>1</v>
      </c>
      <c r="C131" s="102">
        <v>4</v>
      </c>
      <c r="D131" s="125"/>
      <c r="E131" s="131" t="str">
        <f>IF(ISBLANK(D131),"-",$D$98/$D$95*D131)</f>
        <v>0</v>
      </c>
      <c r="F131" s="134"/>
      <c r="G131" s="135" t="str">
        <f>IF(ISBLANK(F131),"-",$D$98/$D$95*F131)</f>
        <v>0</v>
      </c>
    </row>
    <row r="132" spans="1:14" customHeight="1" ht="22.5">
      <c r="A132" s="37" t="s">
        <v>37</v>
      </c>
      <c r="B132" s="122">
        <v>1</v>
      </c>
      <c r="C132" s="93" t="s">
        <v>38</v>
      </c>
      <c r="D132" s="192" t="str">
        <f>AVERAGE(D128:D131)</f>
        <v>0</v>
      </c>
      <c r="E132" s="75" t="str">
        <f>AVERAGE(E128:E131)</f>
        <v>0</v>
      </c>
      <c r="F132" s="99" t="str">
        <f>AVERAGE(F128:F131)</f>
        <v>0</v>
      </c>
      <c r="G132" s="136" t="str">
        <f>AVERAGE(G128:G131)</f>
        <v>0</v>
      </c>
    </row>
    <row r="133" spans="1:14" customHeight="1" ht="21.75">
      <c r="A133" s="37" t="s">
        <v>39</v>
      </c>
      <c r="B133" s="195">
        <v>1</v>
      </c>
      <c r="C133" s="180" t="s">
        <v>40</v>
      </c>
      <c r="D133" s="196"/>
      <c r="E133" s="44"/>
      <c r="F133" s="126"/>
    </row>
    <row r="134" spans="1:14" customHeight="1" ht="21.75">
      <c r="A134" s="37" t="s">
        <v>41</v>
      </c>
      <c r="B134" s="195">
        <v>1</v>
      </c>
      <c r="C134" s="182" t="s">
        <v>42</v>
      </c>
      <c r="D134" s="183" t="str">
        <f>D133*$B$34</f>
        <v>0</v>
      </c>
      <c r="E134" s="51"/>
      <c r="F134" s="50" t="str">
        <f>F133*$B$34</f>
        <v>0</v>
      </c>
    </row>
    <row r="135" spans="1:14" customHeight="1" ht="19.5">
      <c r="A135" s="37" t="s">
        <v>43</v>
      </c>
      <c r="B135" s="195">
        <f>(B134/B133)*(B132/B131)*(B130/B129)*(B128/B127)*B126</f>
        <v>1</v>
      </c>
      <c r="C135" s="182" t="s">
        <v>44</v>
      </c>
      <c r="D135" s="184" t="str">
        <f>D134*$B$123/100</f>
        <v>0</v>
      </c>
      <c r="E135" s="53"/>
      <c r="F135" s="52" t="str">
        <f>F134*$B$123/100</f>
        <v>0</v>
      </c>
    </row>
    <row r="136" spans="1:14" customHeight="1" ht="19.5">
      <c r="A136" s="209" t="s">
        <v>45</v>
      </c>
      <c r="B136" s="210"/>
      <c r="C136" s="182" t="s">
        <v>46</v>
      </c>
      <c r="D136" s="183" t="str">
        <f>D135/$B$135</f>
        <v>0</v>
      </c>
      <c r="E136" s="53"/>
      <c r="F136" s="54" t="str">
        <f>F135/$B$135</f>
        <v>0</v>
      </c>
      <c r="G136" s="152"/>
      <c r="H136" s="153"/>
    </row>
    <row r="137" spans="1:14" customHeight="1" ht="19.5">
      <c r="A137" s="211"/>
      <c r="B137" s="212"/>
      <c r="C137" s="182" t="s">
        <v>47</v>
      </c>
      <c r="D137" s="193">
        <f>$B$56/$B$153</f>
        <v>80</v>
      </c>
      <c r="F137" s="56"/>
      <c r="G137" s="154"/>
      <c r="H137" s="153"/>
    </row>
    <row r="138" spans="1:14">
      <c r="C138" s="182" t="s">
        <v>48</v>
      </c>
      <c r="D138" s="183">
        <f>D137*$B$135</f>
        <v>80</v>
      </c>
      <c r="F138" s="56"/>
      <c r="G138" s="152"/>
      <c r="H138" s="153"/>
    </row>
    <row r="139" spans="1:14" customHeight="1" ht="19.5">
      <c r="C139" s="197" t="s">
        <v>49</v>
      </c>
      <c r="D139" s="198">
        <f>D138/B34</f>
        <v>80</v>
      </c>
      <c r="F139" s="60"/>
      <c r="G139" s="152"/>
      <c r="H139" s="153"/>
      <c r="J139" s="76"/>
    </row>
    <row r="140" spans="1:14">
      <c r="C140" s="58" t="s">
        <v>78</v>
      </c>
      <c r="D140" s="59" t="str">
        <f>AVERAGE(E128:E131,G128:G131)</f>
        <v>0</v>
      </c>
      <c r="F140" s="60"/>
      <c r="G140" s="155"/>
      <c r="H140" s="153"/>
      <c r="J140" s="78"/>
    </row>
    <row r="141" spans="1:14">
      <c r="C141" s="55" t="s">
        <v>51</v>
      </c>
      <c r="D141" s="77" t="str">
        <f>STDEV(E128:E131,G128:G131)/D140</f>
        <v>0</v>
      </c>
      <c r="F141" s="60"/>
      <c r="G141" s="152"/>
      <c r="H141" s="153"/>
      <c r="J141" s="78"/>
    </row>
    <row r="142" spans="1:14" customHeight="1" ht="19.5">
      <c r="C142" s="57" t="s">
        <v>52</v>
      </c>
      <c r="D142" s="79">
        <f>COUNT(E128:E131,G128:G131)</f>
        <v>0</v>
      </c>
      <c r="F142" s="60"/>
      <c r="G142" s="152"/>
      <c r="H142" s="153"/>
      <c r="J142" s="78"/>
    </row>
    <row r="143" spans="1:14" customHeight="1" ht="19.5">
      <c r="A143" s="17"/>
      <c r="B143" s="17"/>
      <c r="C143" s="17"/>
      <c r="D143" s="17"/>
      <c r="E143" s="17"/>
    </row>
    <row r="144" spans="1:14" customHeight="1" ht="17.25">
      <c r="A144" s="36" t="s">
        <v>79</v>
      </c>
      <c r="B144" s="121">
        <v>1</v>
      </c>
      <c r="C144" s="80" t="s">
        <v>80</v>
      </c>
      <c r="D144" s="81" t="s">
        <v>31</v>
      </c>
      <c r="E144" s="202" t="s">
        <v>81</v>
      </c>
      <c r="F144" s="82" t="s">
        <v>82</v>
      </c>
    </row>
    <row r="145" spans="1:14" customHeight="1" ht="21.75">
      <c r="A145" s="37" t="s">
        <v>63</v>
      </c>
      <c r="B145" s="122">
        <v>1</v>
      </c>
      <c r="C145" s="43">
        <v>1</v>
      </c>
      <c r="D145" s="127"/>
      <c r="E145" s="174" t="str">
        <f>IF(ISBLANK(D145),"-",D145/$D$140*$D$137*$B$153)</f>
        <v>0</v>
      </c>
      <c r="F145" s="171" t="str">
        <f>IF(ISBLANK(D145), "-", E145/$B$56)</f>
        <v>0</v>
      </c>
    </row>
    <row r="146" spans="1:14" customHeight="1" ht="21.75">
      <c r="A146" s="37" t="s">
        <v>65</v>
      </c>
      <c r="B146" s="122">
        <v>1</v>
      </c>
      <c r="C146" s="43">
        <v>2</v>
      </c>
      <c r="D146" s="127"/>
      <c r="E146" s="175" t="str">
        <f>IF(ISBLANK(D146),"-",D146/$D$140*$D$137*$B$153)</f>
        <v>0</v>
      </c>
      <c r="F146" s="172" t="str">
        <f>IF(ISBLANK(D146), "-", E146/$B$56)</f>
        <v>0</v>
      </c>
    </row>
    <row r="147" spans="1:14" customHeight="1" ht="21.75">
      <c r="A147" s="37" t="s">
        <v>66</v>
      </c>
      <c r="B147" s="122">
        <v>1</v>
      </c>
      <c r="C147" s="43">
        <v>3</v>
      </c>
      <c r="D147" s="127"/>
      <c r="E147" s="175" t="str">
        <f>IF(ISBLANK(D147),"-",D147/$D$140*$D$137*$B$153)</f>
        <v>0</v>
      </c>
      <c r="F147" s="172" t="str">
        <f>IF(ISBLANK(D147), "-", E147/$B$56)</f>
        <v>0</v>
      </c>
    </row>
    <row r="148" spans="1:14" customHeight="1" ht="21.75">
      <c r="A148" s="37" t="s">
        <v>67</v>
      </c>
      <c r="B148" s="122">
        <v>1</v>
      </c>
      <c r="C148" s="43">
        <v>4</v>
      </c>
      <c r="D148" s="127"/>
      <c r="E148" s="175" t="str">
        <f>IF(ISBLANK(D148),"-",D148/$D$140*$D$137*$B$153)</f>
        <v>0</v>
      </c>
      <c r="F148" s="172" t="str">
        <f>IF(ISBLANK(D148), "-", E148/$B$56)</f>
        <v>0</v>
      </c>
    </row>
    <row r="149" spans="1:14" customHeight="1" ht="21.75">
      <c r="A149" s="37" t="s">
        <v>68</v>
      </c>
      <c r="B149" s="122">
        <v>1</v>
      </c>
      <c r="C149" s="43">
        <v>5</v>
      </c>
      <c r="D149" s="127"/>
      <c r="E149" s="175" t="str">
        <f>IF(ISBLANK(D149),"-",D149/$D$140*$D$137*$B$153)</f>
        <v>0</v>
      </c>
      <c r="F149" s="172" t="str">
        <f>IF(ISBLANK(D149), "-", E149/$B$56)</f>
        <v>0</v>
      </c>
    </row>
    <row r="150" spans="1:14" customHeight="1" ht="21.75">
      <c r="A150" s="37" t="s">
        <v>70</v>
      </c>
      <c r="B150" s="122">
        <v>1</v>
      </c>
      <c r="C150" s="46">
        <v>6</v>
      </c>
      <c r="D150" s="128"/>
      <c r="E150" s="176" t="str">
        <f>IF(ISBLANK(D150),"-",D150/$D$140*$D$137*$B$153)</f>
        <v>0</v>
      </c>
      <c r="F150" s="173" t="str">
        <f>IF(ISBLANK(D150), "-", E150/$B$56)</f>
        <v>0</v>
      </c>
    </row>
    <row r="151" spans="1:14" customHeight="1" ht="21.75">
      <c r="A151" s="37" t="s">
        <v>71</v>
      </c>
      <c r="B151" s="122">
        <v>1</v>
      </c>
      <c r="C151" s="43"/>
      <c r="D151" s="70"/>
      <c r="E151" s="73"/>
      <c r="F151" s="87"/>
    </row>
    <row r="152" spans="1:14" customHeight="1" ht="21.75">
      <c r="A152" s="37" t="s">
        <v>72</v>
      </c>
      <c r="B152" s="122">
        <v>1</v>
      </c>
      <c r="C152" s="43"/>
      <c r="D152" s="88"/>
      <c r="E152" s="89" t="s">
        <v>38</v>
      </c>
      <c r="F152" s="90" t="str">
        <f>AVERAGE(F145:F150)</f>
        <v>0</v>
      </c>
    </row>
    <row r="153" spans="1:14" customHeight="1" ht="19.5">
      <c r="A153" s="37" t="s">
        <v>73</v>
      </c>
      <c r="B153" s="122">
        <f>(B152/B151)*(B150/B149)*(B148/B147)*(B146/B145)*B144</f>
        <v>1</v>
      </c>
      <c r="C153" s="91"/>
      <c r="D153" s="92"/>
      <c r="E153" s="93" t="s">
        <v>51</v>
      </c>
      <c r="F153" s="94" t="str">
        <f>STDEV(F145:F150)/F152</f>
        <v>0</v>
      </c>
      <c r="I153" s="73"/>
    </row>
    <row r="154" spans="1:14" customHeight="1" ht="19.5">
      <c r="A154" s="209" t="s">
        <v>45</v>
      </c>
      <c r="B154" s="213"/>
      <c r="C154" s="95"/>
      <c r="D154" s="96"/>
      <c r="E154" s="97" t="s">
        <v>52</v>
      </c>
      <c r="F154" s="79">
        <f>COUNT(F145:F150)</f>
        <v>0</v>
      </c>
      <c r="I154" s="73"/>
      <c r="J154" s="78"/>
    </row>
    <row r="155" spans="1:14" customHeight="1" ht="19.5">
      <c r="A155" s="211"/>
      <c r="B155" s="214"/>
      <c r="C155" s="73"/>
      <c r="D155" s="73"/>
      <c r="E155" s="73"/>
      <c r="F155" s="70"/>
      <c r="G155" s="73"/>
      <c r="H155" s="73"/>
      <c r="I155" s="73"/>
    </row>
    <row r="156" spans="1:14">
      <c r="A156" s="34"/>
      <c r="B156" s="34"/>
      <c r="C156" s="73"/>
      <c r="D156" s="73"/>
      <c r="E156" s="73"/>
      <c r="F156" s="70"/>
      <c r="G156" s="73"/>
      <c r="H156" s="73"/>
      <c r="I156" s="73"/>
    </row>
    <row r="157" spans="1:14">
      <c r="A157" s="23" t="s">
        <v>76</v>
      </c>
      <c r="B157" s="199" t="s">
        <v>84</v>
      </c>
      <c r="C157" s="73"/>
      <c r="D157" s="73"/>
      <c r="E157" s="73"/>
      <c r="F157" s="70"/>
      <c r="G157" s="73"/>
      <c r="H157" s="73"/>
      <c r="I157" s="73"/>
    </row>
    <row r="158" spans="1:14">
      <c r="A158" s="34"/>
      <c r="B158" s="34"/>
      <c r="C158" s="73"/>
      <c r="D158" s="73"/>
      <c r="E158" s="73"/>
      <c r="F158" s="70"/>
      <c r="G158" s="73"/>
      <c r="H158" s="73"/>
      <c r="I158" s="73"/>
    </row>
    <row r="159" spans="1:14">
      <c r="A159" s="89" t="s">
        <v>38</v>
      </c>
      <c r="B159" s="201" t="str">
        <f>AVERAGE(F105:F110,F145:F150)</f>
        <v>0</v>
      </c>
      <c r="C159" s="73"/>
      <c r="D159" s="73"/>
      <c r="E159" s="73"/>
      <c r="F159" s="70"/>
      <c r="G159" s="73"/>
      <c r="H159" s="73"/>
      <c r="I159" s="73"/>
    </row>
    <row r="160" spans="1:14">
      <c r="A160" s="93" t="s">
        <v>51</v>
      </c>
      <c r="B160" s="200" t="str">
        <f>STDEV(F105:F110,F145:F150)/B159</f>
        <v>0</v>
      </c>
      <c r="C160" s="73"/>
      <c r="D160" s="73"/>
      <c r="E160" s="73"/>
      <c r="F160" s="70"/>
      <c r="G160" s="73"/>
      <c r="H160" s="73"/>
      <c r="I160" s="73"/>
    </row>
    <row r="161" spans="1:14" customHeight="1" ht="19.5">
      <c r="A161" s="97" t="s">
        <v>52</v>
      </c>
      <c r="B161" s="79">
        <f>COUNT(F105:F110,F145:F150)</f>
        <v>0</v>
      </c>
      <c r="C161" s="73"/>
      <c r="D161" s="73"/>
      <c r="E161" s="73"/>
      <c r="F161" s="70"/>
      <c r="G161" s="73"/>
      <c r="H161" s="73"/>
      <c r="I161" s="73"/>
    </row>
    <row r="162" spans="1:14" customHeight="1" ht="19.5">
      <c r="A162" s="113"/>
      <c r="B162" s="113"/>
      <c r="C162" s="114"/>
      <c r="D162" s="114"/>
      <c r="E162" s="114"/>
      <c r="F162" s="114"/>
      <c r="G162" s="114"/>
      <c r="H162" s="114"/>
    </row>
    <row r="163" spans="1:14">
      <c r="B163" s="219" t="s">
        <v>85</v>
      </c>
      <c r="C163" s="219"/>
      <c r="E163" s="100" t="s">
        <v>86</v>
      </c>
      <c r="F163" s="141"/>
      <c r="G163" s="219" t="s">
        <v>87</v>
      </c>
      <c r="H163" s="219"/>
    </row>
    <row r="164" spans="1:14" customHeight="1" ht="45">
      <c r="A164" s="142" t="s">
        <v>88</v>
      </c>
      <c r="B164" s="137"/>
      <c r="C164" s="137"/>
      <c r="E164" s="137"/>
      <c r="F164" s="73"/>
      <c r="G164" s="139"/>
      <c r="H164" s="139"/>
    </row>
    <row r="165" spans="1:14" customHeight="1" ht="45">
      <c r="A165" s="142" t="s">
        <v>89</v>
      </c>
      <c r="B165" s="138"/>
      <c r="C165" s="138"/>
      <c r="E165" s="138"/>
      <c r="F165" s="73"/>
      <c r="G165" s="140"/>
      <c r="H165" s="140"/>
    </row>
    <row r="166" spans="1:14">
      <c r="A166" s="69"/>
      <c r="B166" s="69"/>
      <c r="C166" s="70"/>
      <c r="D166" s="70"/>
      <c r="E166" s="70"/>
      <c r="F166" s="71"/>
      <c r="G166" s="70"/>
      <c r="H166" s="70"/>
      <c r="I166" s="73"/>
    </row>
    <row r="167" spans="1:14">
      <c r="A167" s="69"/>
      <c r="B167" s="69"/>
      <c r="C167" s="70"/>
      <c r="D167" s="70"/>
      <c r="E167" s="70"/>
      <c r="F167" s="71"/>
      <c r="G167" s="70"/>
      <c r="H167" s="70"/>
      <c r="I167" s="73"/>
    </row>
    <row r="168" spans="1:14">
      <c r="A168" s="69"/>
      <c r="B168" s="69"/>
      <c r="C168" s="70"/>
      <c r="D168" s="70"/>
      <c r="E168" s="70"/>
      <c r="F168" s="71"/>
      <c r="G168" s="70"/>
      <c r="H168" s="70"/>
      <c r="I168" s="73"/>
    </row>
    <row r="169" spans="1:14">
      <c r="A169" s="69"/>
      <c r="B169" s="69"/>
      <c r="C169" s="70"/>
      <c r="D169" s="70"/>
      <c r="E169" s="70"/>
      <c r="F169" s="71"/>
      <c r="G169" s="70"/>
      <c r="H169" s="70"/>
      <c r="I169" s="73"/>
    </row>
    <row r="170" spans="1:14">
      <c r="A170" s="69"/>
      <c r="B170" s="69"/>
      <c r="C170" s="70"/>
      <c r="D170" s="70"/>
      <c r="E170" s="70"/>
      <c r="F170" s="71"/>
      <c r="G170" s="70"/>
      <c r="H170" s="70"/>
      <c r="I170" s="73"/>
    </row>
    <row r="171" spans="1:14">
      <c r="A171" s="69"/>
      <c r="B171" s="69"/>
      <c r="C171" s="70"/>
      <c r="D171" s="70"/>
      <c r="E171" s="70"/>
      <c r="F171" s="71"/>
      <c r="G171" s="70"/>
      <c r="H171" s="70"/>
      <c r="I171" s="73"/>
    </row>
    <row r="172" spans="1:14">
      <c r="A172" s="69"/>
      <c r="B172" s="69"/>
      <c r="C172" s="70"/>
      <c r="D172" s="70"/>
      <c r="E172" s="70"/>
      <c r="F172" s="71"/>
      <c r="G172" s="70"/>
      <c r="H172" s="70"/>
      <c r="I172" s="73"/>
    </row>
    <row r="173" spans="1:14">
      <c r="A173" s="69"/>
      <c r="B173" s="69"/>
      <c r="C173" s="70"/>
      <c r="D173" s="70"/>
      <c r="E173" s="70"/>
      <c r="F173" s="71"/>
      <c r="G173" s="70"/>
      <c r="H173" s="70"/>
      <c r="I173" s="73"/>
    </row>
    <row r="174" spans="1:14">
      <c r="A174" s="69"/>
      <c r="B174" s="69"/>
      <c r="C174" s="70"/>
      <c r="D174" s="70"/>
      <c r="E174" s="70"/>
      <c r="F174" s="71"/>
      <c r="G174" s="70"/>
      <c r="H174" s="70"/>
      <c r="I174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3:C163"/>
    <mergeCell ref="G163:H163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F126:G126"/>
    <mergeCell ref="A136:B137"/>
    <mergeCell ref="A154:B155"/>
    <mergeCell ref="C122:G122"/>
    <mergeCell ref="B18:C18"/>
    <mergeCell ref="F86:G86"/>
    <mergeCell ref="A96:B97"/>
    <mergeCell ref="A114:B115"/>
    <mergeCell ref="A46:B47"/>
    <mergeCell ref="C83:G83"/>
    <mergeCell ref="A70:B71"/>
  </mergeCells>
  <printOptions gridLines="false" gridLinesSet="true" horizontalCentered="true" verticalCentered="true"/>
  <pageMargins left="0.7" right="0.7" top="0.75" bottom="0.75" header="0.3" footer="0.3"/>
  <pageSetup paperSize="9" orientation="portrait" scale="22" fitToHeight="1" fitToWidth="1"/>
  <headerFooter differentOddEven="false" differentFirst="false" scaleWithDoc="true" alignWithMargins="false">
    <oddHeader/>
    <oddFooter>&amp;C&amp;P of &amp;N&amp;R&amp;D &amp;T</oddFooter>
    <evenHeader/>
    <evenFooter/>
    <firstHeader/>
    <firstFooter/>
  </headerFooter>
  <rowBreaks count="1" manualBreakCount="1">
    <brk id="7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74"/>
  <sheetViews>
    <sheetView tabSelected="1" workbookViewId="0" zoomScale="55" zoomScaleNormal="75" view="pageBreakPreview" showGridLines="true" showRowColHeaders="1">
      <selection activeCell="E72" sqref="E72"/>
    </sheetView>
  </sheetViews>
  <sheetFormatPr defaultRowHeight="14.4" outlineLevelRow="0" outlineLevelCol="0"/>
  <cols>
    <col min="1" max="1" width="55.42578125" customWidth="true" style="2"/>
    <col min="2" max="2" width="33.7109375" customWidth="true" style="2"/>
    <col min="3" max="3" width="42.28515625" customWidth="true" style="2"/>
    <col min="4" max="4" width="30.5703125" customWidth="true" style="2"/>
    <col min="5" max="5" width="39.85546875" customWidth="true" style="2"/>
    <col min="6" max="6" width="30.7109375" customWidth="true" style="2"/>
    <col min="7" max="7" width="39.85546875" customWidth="true" style="2"/>
    <col min="8" max="8" width="41.140625" customWidth="true" style="2"/>
    <col min="9" max="9" width="30.28515625" customWidth="true" style="2"/>
    <col min="10" max="10" width="30.42578125" customWidth="true" style="2"/>
    <col min="11" max="11" width="21.28515625" customWidth="true" style="2"/>
    <col min="12" max="12" width="9.140625" customWidth="true" style="2"/>
  </cols>
  <sheetData>
    <row r="17" spans="1:14">
      <c r="A17" s="231" t="s">
        <v>2</v>
      </c>
      <c r="B17" s="231"/>
    </row>
    <row r="18" spans="1:14">
      <c r="A18" s="233" t="s">
        <v>3</v>
      </c>
      <c r="B18" s="420" t="s">
        <v>4</v>
      </c>
      <c r="C18" s="420"/>
      <c r="D18" s="329"/>
      <c r="E18" s="329"/>
    </row>
    <row r="19" spans="1:14">
      <c r="A19" s="233" t="s">
        <v>5</v>
      </c>
      <c r="B19" s="330" t="s">
        <v>0</v>
      </c>
    </row>
    <row r="20" spans="1:14">
      <c r="A20" s="233" t="s">
        <v>6</v>
      </c>
      <c r="B20" s="330" t="s">
        <v>7</v>
      </c>
    </row>
    <row r="21" spans="1:14">
      <c r="A21" s="233" t="s">
        <v>8</v>
      </c>
      <c r="B21" s="370" t="s">
        <v>9</v>
      </c>
      <c r="C21" s="370"/>
      <c r="D21" s="370"/>
      <c r="E21" s="370"/>
      <c r="F21" s="370"/>
      <c r="G21" s="370"/>
      <c r="H21" s="370"/>
      <c r="I21" s="370"/>
    </row>
    <row r="22" spans="1:14">
      <c r="A22" s="233" t="s">
        <v>10</v>
      </c>
      <c r="B22" s="331" t="s">
        <v>11</v>
      </c>
    </row>
    <row r="23" spans="1:14">
      <c r="A23" s="233" t="s">
        <v>12</v>
      </c>
      <c r="B23" s="331"/>
    </row>
    <row r="24" spans="1:14">
      <c r="A24" s="233"/>
      <c r="B24" s="236"/>
    </row>
    <row r="25" spans="1:14">
      <c r="A25" s="237" t="s">
        <v>13</v>
      </c>
      <c r="B25" s="236"/>
    </row>
    <row r="26" spans="1:14">
      <c r="A26" s="238" t="s">
        <v>14</v>
      </c>
      <c r="B26" s="332" t="s">
        <v>90</v>
      </c>
    </row>
    <row r="27" spans="1:14">
      <c r="A27" s="240" t="s">
        <v>15</v>
      </c>
      <c r="B27" s="332" t="s">
        <v>91</v>
      </c>
    </row>
    <row r="28" spans="1:14" customHeight="1" ht="19.5">
      <c r="A28" s="240" t="s">
        <v>16</v>
      </c>
      <c r="B28" s="333">
        <v>0.997</v>
      </c>
    </row>
    <row r="29" spans="1:14" customHeight="1" ht="15.75" s="12" customFormat="1">
      <c r="A29" s="240" t="s">
        <v>17</v>
      </c>
      <c r="B29" s="332">
        <v>0</v>
      </c>
      <c r="C29" s="417" t="s">
        <v>18</v>
      </c>
      <c r="D29" s="418"/>
      <c r="E29" s="418"/>
      <c r="F29" s="418"/>
      <c r="G29" s="419"/>
      <c r="I29" s="242"/>
      <c r="J29" s="242"/>
      <c r="K29" s="242"/>
      <c r="L29" s="242"/>
    </row>
    <row r="30" spans="1:14" customHeight="1" ht="19.5" s="12" customFormat="1">
      <c r="A30" s="240" t="s">
        <v>19</v>
      </c>
      <c r="B30" s="239">
        <f>B28-B29</f>
        <v>0.997</v>
      </c>
      <c r="C30" s="243"/>
      <c r="D30" s="243"/>
      <c r="E30" s="243"/>
      <c r="F30" s="243"/>
      <c r="G30" s="244"/>
      <c r="I30" s="242"/>
      <c r="J30" s="242"/>
      <c r="K30" s="242"/>
      <c r="L30" s="242"/>
    </row>
    <row r="31" spans="1:14" customHeight="1" ht="17.25" s="12" customFormat="1">
      <c r="A31" s="240" t="s">
        <v>20</v>
      </c>
      <c r="B31" s="334">
        <v>1</v>
      </c>
      <c r="C31" s="434" t="s">
        <v>21</v>
      </c>
      <c r="D31" s="435"/>
      <c r="E31" s="435"/>
      <c r="F31" s="435"/>
      <c r="G31" s="435"/>
      <c r="H31" s="436"/>
      <c r="I31" s="242"/>
      <c r="J31" s="242"/>
      <c r="K31" s="242"/>
      <c r="L31" s="242"/>
    </row>
    <row r="32" spans="1:14" customHeight="1" ht="17.25" s="12" customFormat="1">
      <c r="A32" s="240" t="s">
        <v>22</v>
      </c>
      <c r="B32" s="334">
        <v>1</v>
      </c>
      <c r="C32" s="434" t="s">
        <v>23</v>
      </c>
      <c r="D32" s="435"/>
      <c r="E32" s="435"/>
      <c r="F32" s="435"/>
      <c r="G32" s="435"/>
      <c r="H32" s="436"/>
      <c r="I32" s="242"/>
      <c r="J32" s="242"/>
      <c r="K32" s="242"/>
      <c r="L32" s="246"/>
      <c r="M32" s="246"/>
      <c r="N32" s="247"/>
    </row>
    <row r="33" spans="1:14" customHeight="1" ht="17.25" s="12" customFormat="1">
      <c r="A33" s="240"/>
      <c r="B33" s="245"/>
      <c r="C33" s="248"/>
      <c r="D33" s="248"/>
      <c r="E33" s="248"/>
      <c r="F33" s="248"/>
      <c r="G33" s="248"/>
      <c r="H33" s="248"/>
      <c r="I33" s="242"/>
      <c r="J33" s="242"/>
      <c r="K33" s="242"/>
      <c r="L33" s="246"/>
      <c r="M33" s="246"/>
      <c r="N33" s="247"/>
    </row>
    <row r="34" spans="1:14" s="12" customFormat="1">
      <c r="A34" s="240" t="s">
        <v>24</v>
      </c>
      <c r="B34" s="249">
        <f>B31/B32</f>
        <v>1</v>
      </c>
      <c r="C34" s="232" t="s">
        <v>25</v>
      </c>
      <c r="D34" s="232"/>
      <c r="E34" s="232"/>
      <c r="F34" s="232"/>
      <c r="G34" s="232"/>
      <c r="I34" s="242"/>
      <c r="J34" s="242"/>
      <c r="K34" s="242"/>
      <c r="L34" s="246"/>
      <c r="M34" s="246"/>
      <c r="N34" s="247"/>
    </row>
    <row r="35" spans="1:14" customHeight="1" ht="19.5" s="12" customFormat="1">
      <c r="A35" s="240"/>
      <c r="B35" s="239"/>
      <c r="G35" s="232"/>
      <c r="I35" s="242"/>
      <c r="J35" s="242"/>
      <c r="K35" s="242"/>
      <c r="L35" s="246"/>
      <c r="M35" s="246"/>
      <c r="N35" s="247"/>
    </row>
    <row r="36" spans="1:14" customHeight="1" ht="15.75" s="12" customFormat="1">
      <c r="A36" s="250" t="s">
        <v>26</v>
      </c>
      <c r="B36" s="372">
        <v>50</v>
      </c>
      <c r="C36" s="232"/>
      <c r="D36" s="421" t="s">
        <v>27</v>
      </c>
      <c r="E36" s="444"/>
      <c r="F36" s="421" t="s">
        <v>28</v>
      </c>
      <c r="G36" s="422"/>
      <c r="J36" s="242"/>
      <c r="K36" s="242"/>
      <c r="L36" s="246"/>
      <c r="M36" s="246"/>
      <c r="N36" s="247"/>
    </row>
    <row r="37" spans="1:14" customHeight="1" ht="15.75" s="12" customFormat="1">
      <c r="A37" s="251" t="s">
        <v>29</v>
      </c>
      <c r="B37" s="373">
        <v>5</v>
      </c>
      <c r="C37" s="253" t="s">
        <v>30</v>
      </c>
      <c r="D37" s="254" t="s">
        <v>31</v>
      </c>
      <c r="E37" s="315" t="s">
        <v>32</v>
      </c>
      <c r="F37" s="254" t="s">
        <v>31</v>
      </c>
      <c r="G37" s="255" t="s">
        <v>32</v>
      </c>
      <c r="J37" s="242"/>
      <c r="K37" s="242"/>
      <c r="L37" s="246"/>
      <c r="M37" s="246"/>
      <c r="N37" s="247"/>
    </row>
    <row r="38" spans="1:14" customHeight="1" ht="21.75" s="12" customFormat="1">
      <c r="A38" s="251" t="s">
        <v>33</v>
      </c>
      <c r="B38" s="373">
        <v>50</v>
      </c>
      <c r="C38" s="256">
        <v>1</v>
      </c>
      <c r="D38" s="374">
        <v>28796332</v>
      </c>
      <c r="E38" s="343">
        <f>IF(ISBLANK(D38),"-",$D$48/$D$45*D38)</f>
        <v>2877937519.2137</v>
      </c>
      <c r="F38" s="374">
        <v>30349982</v>
      </c>
      <c r="G38" s="346">
        <f>IF(ISBLANK(F38),"-",$D$48/$F$45*F38)</f>
        <v>2930429911.22</v>
      </c>
      <c r="J38" s="242"/>
      <c r="K38" s="242"/>
      <c r="L38" s="246"/>
      <c r="M38" s="246"/>
      <c r="N38" s="247"/>
    </row>
    <row r="39" spans="1:14" customHeight="1" ht="21.75" s="12" customFormat="1">
      <c r="A39" s="251" t="s">
        <v>34</v>
      </c>
      <c r="B39" s="373">
        <v>1</v>
      </c>
      <c r="C39" s="252">
        <v>2</v>
      </c>
      <c r="D39" s="375">
        <v>28820066</v>
      </c>
      <c r="E39" s="344">
        <f>IF(ISBLANK(D39),"-",$D$48/$D$45*D39)</f>
        <v>2880309521.6299</v>
      </c>
      <c r="F39" s="375">
        <v>30359833</v>
      </c>
      <c r="G39" s="347">
        <f>IF(ISBLANK(F39),"-",$D$48/$F$45*F39)</f>
        <v>2931381070.435</v>
      </c>
      <c r="J39" s="242"/>
      <c r="K39" s="242"/>
      <c r="L39" s="246"/>
      <c r="M39" s="246"/>
      <c r="N39" s="247"/>
    </row>
    <row r="40" spans="1:14" customHeight="1" ht="21.75">
      <c r="A40" s="251" t="s">
        <v>35</v>
      </c>
      <c r="B40" s="373">
        <v>1</v>
      </c>
      <c r="C40" s="252">
        <v>3</v>
      </c>
      <c r="D40" s="375">
        <v>28849345</v>
      </c>
      <c r="E40" s="344">
        <f>IF(ISBLANK(D40),"-",$D$48/$D$45*D40)</f>
        <v>2883235697.527</v>
      </c>
      <c r="F40" s="375">
        <v>30462896</v>
      </c>
      <c r="G40" s="347">
        <f>IF(ISBLANK(F40),"-",$D$48/$F$45*F40)</f>
        <v>2941332275.61</v>
      </c>
      <c r="L40" s="246"/>
      <c r="M40" s="246"/>
      <c r="N40" s="258"/>
    </row>
    <row r="41" spans="1:14" customHeight="1" ht="21.75">
      <c r="A41" s="251" t="s">
        <v>36</v>
      </c>
      <c r="B41" s="373">
        <v>1</v>
      </c>
      <c r="C41" s="259">
        <v>4</v>
      </c>
      <c r="D41" s="376"/>
      <c r="E41" s="345" t="str">
        <f>IF(ISBLANK(D41),"-",$D$48/$D$45*D41)</f>
        <v>0</v>
      </c>
      <c r="F41" s="376"/>
      <c r="G41" s="349" t="str">
        <f>IF(ISBLANK(F41),"-",$D$48/$F$45*F41)</f>
        <v>0</v>
      </c>
      <c r="L41" s="246"/>
      <c r="M41" s="246"/>
      <c r="N41" s="258"/>
    </row>
    <row r="42" spans="1:14" customHeight="1" ht="22.5">
      <c r="A42" s="251" t="s">
        <v>37</v>
      </c>
      <c r="B42" s="373">
        <v>1</v>
      </c>
      <c r="C42" s="261" t="s">
        <v>38</v>
      </c>
      <c r="D42" s="393">
        <f>AVERAGE(D38:D41)</f>
        <v>28821914.333333</v>
      </c>
      <c r="E42" s="289">
        <f>AVERAGE(E38:E41)</f>
        <v>2880494246.1235</v>
      </c>
      <c r="F42" s="262">
        <f>AVERAGE(F38:F41)</f>
        <v>30390903.666667</v>
      </c>
      <c r="G42" s="263">
        <f>AVERAGE(G38:G41)</f>
        <v>2934381085.755</v>
      </c>
      <c r="H42" s="367"/>
    </row>
    <row r="43" spans="1:14" customHeight="1" ht="21.75">
      <c r="A43" s="251" t="s">
        <v>39</v>
      </c>
      <c r="B43" s="333">
        <v>1</v>
      </c>
      <c r="C43" s="394" t="s">
        <v>40</v>
      </c>
      <c r="D43" s="395">
        <v>25.09</v>
      </c>
      <c r="E43" s="258"/>
      <c r="F43" s="377">
        <v>25.97</v>
      </c>
      <c r="H43" s="367"/>
    </row>
    <row r="44" spans="1:14" customHeight="1" ht="21.75">
      <c r="A44" s="251" t="s">
        <v>41</v>
      </c>
      <c r="B44" s="333">
        <v>1</v>
      </c>
      <c r="C44" s="396" t="s">
        <v>42</v>
      </c>
      <c r="D44" s="397">
        <f>D43*$B$34</f>
        <v>25.09</v>
      </c>
      <c r="E44" s="265"/>
      <c r="F44" s="264">
        <f>F43*$B$34</f>
        <v>25.97</v>
      </c>
      <c r="H44" s="367"/>
    </row>
    <row r="45" spans="1:14" customHeight="1" ht="19.5">
      <c r="A45" s="251" t="s">
        <v>43</v>
      </c>
      <c r="B45" s="392">
        <f>(B44/B43)*(B42/B41)*(B40/B39)*(B38/B37)*B36</f>
        <v>500</v>
      </c>
      <c r="C45" s="396" t="s">
        <v>44</v>
      </c>
      <c r="D45" s="398">
        <f>D44*$B$30/100</f>
        <v>0.2501473</v>
      </c>
      <c r="E45" s="267"/>
      <c r="F45" s="266">
        <f>F44*$B$30/100</f>
        <v>0.2589209</v>
      </c>
      <c r="H45" s="367"/>
    </row>
    <row r="46" spans="1:14" customHeight="1" ht="19.5">
      <c r="A46" s="423" t="s">
        <v>45</v>
      </c>
      <c r="B46" s="424"/>
      <c r="C46" s="396" t="s">
        <v>46</v>
      </c>
      <c r="D46" s="397">
        <f>D45/$B$45</f>
        <v>0.0005002946</v>
      </c>
      <c r="E46" s="267"/>
      <c r="F46" s="268">
        <f>F45/$B$45</f>
        <v>0.0005178418</v>
      </c>
      <c r="H46" s="367"/>
    </row>
    <row r="47" spans="1:14" customHeight="1" ht="19.5">
      <c r="A47" s="425"/>
      <c r="B47" s="426"/>
      <c r="C47" s="396" t="s">
        <v>47</v>
      </c>
      <c r="D47" s="399">
        <v>0.05</v>
      </c>
      <c r="F47" s="270"/>
      <c r="H47" s="367"/>
    </row>
    <row r="48" spans="1:14">
      <c r="C48" s="396" t="s">
        <v>48</v>
      </c>
      <c r="D48" s="397">
        <f>D47*$B$45</f>
        <v>25</v>
      </c>
      <c r="F48" s="270"/>
      <c r="H48" s="367"/>
    </row>
    <row r="49" spans="1:14" customHeight="1" ht="19.5">
      <c r="C49" s="400" t="s">
        <v>49</v>
      </c>
      <c r="D49" s="401">
        <f>D48/B34</f>
        <v>25</v>
      </c>
      <c r="F49" s="274"/>
      <c r="H49" s="367"/>
    </row>
    <row r="50" spans="1:14">
      <c r="C50" s="402" t="s">
        <v>50</v>
      </c>
      <c r="D50" s="403">
        <f>AVERAGE(E38:E41,G38:G41)</f>
        <v>2907437665.9393</v>
      </c>
      <c r="F50" s="274"/>
      <c r="H50" s="367"/>
    </row>
    <row r="51" spans="1:14">
      <c r="C51" s="269" t="s">
        <v>51</v>
      </c>
      <c r="D51" s="275">
        <f>STDEV(E38:E41,G38:G41)/D50</f>
        <v>0.010252465290794</v>
      </c>
      <c r="F51" s="274"/>
    </row>
    <row r="52" spans="1:14" customHeight="1" ht="19.5">
      <c r="C52" s="271" t="s">
        <v>52</v>
      </c>
      <c r="D52" s="276">
        <f>COUNT(E38:E41,G38:G41)</f>
        <v>6</v>
      </c>
      <c r="F52" s="274"/>
    </row>
    <row r="54" spans="1:14">
      <c r="A54" s="231" t="s">
        <v>13</v>
      </c>
      <c r="B54" s="277" t="s">
        <v>53</v>
      </c>
    </row>
    <row r="55" spans="1:14">
      <c r="A55" s="232" t="s">
        <v>54</v>
      </c>
      <c r="B55" s="235">
        <v>12.5</v>
      </c>
      <c r="C55" s="2" t="s">
        <v>90</v>
      </c>
    </row>
    <row r="56" spans="1:14">
      <c r="A56" s="234" t="s">
        <v>56</v>
      </c>
      <c r="B56" s="332">
        <v>12.5</v>
      </c>
      <c r="C56" s="232" t="str">
        <f>B20</f>
        <v>Telmisartan Ph.Eur.80mg and Hydrochlorothiazide Ph.Eur.12.5mg</v>
      </c>
      <c r="H56" s="241"/>
    </row>
    <row r="57" spans="1:14">
      <c r="A57" s="235" t="s">
        <v>57</v>
      </c>
      <c r="B57" s="371" t="str">
        <f>#REF!</f>
        <v>0</v>
      </c>
      <c r="H57" s="241"/>
    </row>
    <row r="58" spans="1:14" customHeight="1" ht="19.5">
      <c r="H58" s="241"/>
    </row>
    <row r="59" spans="1:14" customHeight="1" ht="15.75" s="12" customFormat="1">
      <c r="A59" s="250" t="s">
        <v>58</v>
      </c>
      <c r="B59" s="372">
        <v>12.5</v>
      </c>
      <c r="C59" s="232"/>
      <c r="D59" s="279" t="s">
        <v>59</v>
      </c>
      <c r="E59" s="278" t="s">
        <v>60</v>
      </c>
      <c r="F59" s="278" t="s">
        <v>31</v>
      </c>
      <c r="G59" s="278" t="s">
        <v>61</v>
      </c>
      <c r="H59" s="253" t="s">
        <v>62</v>
      </c>
      <c r="L59" s="242"/>
    </row>
    <row r="60" spans="1:14" customHeight="1" ht="22.5" s="12" customFormat="1">
      <c r="A60" s="251" t="s">
        <v>63</v>
      </c>
      <c r="B60" s="373">
        <v>100</v>
      </c>
      <c r="C60" s="437" t="s">
        <v>64</v>
      </c>
      <c r="D60" s="441">
        <v>684.41</v>
      </c>
      <c r="E60" s="280">
        <v>1</v>
      </c>
      <c r="F60" s="379">
        <v>55962296</v>
      </c>
      <c r="G60" s="319" t="str">
        <f>IF(ISBLANK(F60),"-",(F60/$D$50*$D$47*$B$68)*($B$57/$D$60))</f>
        <v>0</v>
      </c>
      <c r="H60" s="321" t="str">
        <f>IF(ISBLANK(F60),"-",G60/$B$56)</f>
        <v>0</v>
      </c>
      <c r="L60" s="242"/>
    </row>
    <row r="61" spans="1:14" customHeight="1" ht="21.75" s="12" customFormat="1">
      <c r="A61" s="251" t="s">
        <v>65</v>
      </c>
      <c r="B61" s="373">
        <v>10</v>
      </c>
      <c r="C61" s="438"/>
      <c r="D61" s="442"/>
      <c r="E61" s="281">
        <v>2</v>
      </c>
      <c r="F61" s="375">
        <v>55906809</v>
      </c>
      <c r="G61" s="320" t="str">
        <f>IF(ISBLANK(F61),"-",(F61/$D$50*$D$47*$B$68)*($B$57/$D$60))</f>
        <v>0</v>
      </c>
      <c r="H61" s="322" t="str">
        <f>IF(ISBLANK(F61),"-",G61/$B$56)</f>
        <v>0</v>
      </c>
      <c r="L61" s="242"/>
    </row>
    <row r="62" spans="1:14" customHeight="1" ht="21.75" s="12" customFormat="1">
      <c r="A62" s="251" t="s">
        <v>66</v>
      </c>
      <c r="B62" s="373">
        <v>25</v>
      </c>
      <c r="C62" s="438"/>
      <c r="D62" s="442"/>
      <c r="E62" s="281">
        <v>3</v>
      </c>
      <c r="F62" s="375">
        <v>55938562</v>
      </c>
      <c r="G62" s="320" t="str">
        <f>IF(ISBLANK(F62),"-",(F62/$D$50*$D$47*$B$68)*($B$57/$D$60))</f>
        <v>0</v>
      </c>
      <c r="H62" s="322" t="str">
        <f>IF(ISBLANK(F62),"-",G62/$B$56)</f>
        <v>0</v>
      </c>
      <c r="L62" s="242"/>
    </row>
    <row r="63" spans="1:14" customHeight="1" ht="21">
      <c r="A63" s="251" t="s">
        <v>67</v>
      </c>
      <c r="B63" s="373">
        <v>1</v>
      </c>
      <c r="C63" s="439"/>
      <c r="D63" s="443"/>
      <c r="E63" s="282">
        <v>4</v>
      </c>
      <c r="F63" s="380"/>
      <c r="G63" s="320" t="str">
        <f>IF(ISBLANK(F63),"-",(F63/$D$50*$D$47*$B$68)*($B$57/$D$60))</f>
        <v>0</v>
      </c>
      <c r="H63" s="322" t="str">
        <f>IF(ISBLANK(F63),"-",G63/$B$56)</f>
        <v>0</v>
      </c>
    </row>
    <row r="64" spans="1:14" customHeight="1" ht="21.75">
      <c r="A64" s="251" t="s">
        <v>68</v>
      </c>
      <c r="B64" s="373">
        <v>1</v>
      </c>
      <c r="C64" s="437" t="s">
        <v>69</v>
      </c>
      <c r="D64" s="441">
        <v>685.47</v>
      </c>
      <c r="E64" s="280">
        <v>1</v>
      </c>
      <c r="F64" s="379">
        <v>59289774</v>
      </c>
      <c r="G64" s="363" t="str">
        <f>IF(ISBLANK(F64),"-",(F64/$D$50*$D$47*$B$68)*($B$57/$D$64))</f>
        <v>0</v>
      </c>
      <c r="H64" s="360" t="str">
        <f>IF(ISBLANK(F64),"-",G64/$B$56)</f>
        <v>0</v>
      </c>
    </row>
    <row r="65" spans="1:14" customHeight="1" ht="21.75">
      <c r="A65" s="251" t="s">
        <v>70</v>
      </c>
      <c r="B65" s="373">
        <v>1</v>
      </c>
      <c r="C65" s="438"/>
      <c r="D65" s="442"/>
      <c r="E65" s="281">
        <v>2</v>
      </c>
      <c r="F65" s="375">
        <v>57556565</v>
      </c>
      <c r="G65" s="364" t="str">
        <f>IF(ISBLANK(F65),"-",(F65/$D$50*$D$47*$B$68)*($B$57/$D$64))</f>
        <v>0</v>
      </c>
      <c r="H65" s="361" t="str">
        <f>IF(ISBLANK(F65),"-",G65/$B$56)</f>
        <v>0</v>
      </c>
    </row>
    <row r="66" spans="1:14" customHeight="1" ht="21.75">
      <c r="A66" s="251" t="s">
        <v>71</v>
      </c>
      <c r="B66" s="373">
        <v>1</v>
      </c>
      <c r="C66" s="438"/>
      <c r="D66" s="442">
        <v>1</v>
      </c>
      <c r="E66" s="281">
        <v>3</v>
      </c>
      <c r="F66" s="375">
        <v>57734432</v>
      </c>
      <c r="G66" s="364" t="str">
        <f>IF(ISBLANK(F66),"-",(F66/$D$50*$D$47*$B$68)*($B$57/$D$64))</f>
        <v>0</v>
      </c>
      <c r="H66" s="361" t="str">
        <f>IF(ISBLANK(F66),"-",G66/$B$56)</f>
        <v>0</v>
      </c>
    </row>
    <row r="67" spans="1:14" customHeight="1" ht="21">
      <c r="A67" s="251" t="s">
        <v>72</v>
      </c>
      <c r="B67" s="373">
        <v>1</v>
      </c>
      <c r="C67" s="439"/>
      <c r="D67" s="443"/>
      <c r="E67" s="282">
        <v>4</v>
      </c>
      <c r="F67" s="380"/>
      <c r="G67" s="365" t="str">
        <f>IF(ISBLANK(F67),"-",(F67/$D$50*$D$47*$B$68)*($B$57/$D$64))</f>
        <v>0</v>
      </c>
      <c r="H67" s="362" t="str">
        <f>IF(ISBLANK(F67),"-",G67/$B$56)</f>
        <v>0</v>
      </c>
    </row>
    <row r="68" spans="1:14" customHeight="1" ht="21.75">
      <c r="A68" s="251" t="s">
        <v>73</v>
      </c>
      <c r="B68" s="381">
        <f>(B67/B66)*(B65/B64)*(B63/B62)*(B61/B60)*B59</f>
        <v>0.05</v>
      </c>
      <c r="C68" s="437" t="s">
        <v>74</v>
      </c>
      <c r="D68" s="441">
        <v>685.43</v>
      </c>
      <c r="E68" s="280">
        <v>1</v>
      </c>
      <c r="F68" s="379">
        <v>57680873</v>
      </c>
      <c r="G68" s="363" t="str">
        <f>IF(ISBLANK(F68),"-",(F68/$D$50*$D$47*$B$68)*($B$57/$D$68))</f>
        <v>0</v>
      </c>
      <c r="H68" s="322" t="str">
        <f>IF(ISBLANK(F68),"-",G68/$B$56)</f>
        <v>0</v>
      </c>
    </row>
    <row r="69" spans="1:14" customHeight="1" ht="21.75">
      <c r="A69" s="404" t="s">
        <v>75</v>
      </c>
      <c r="B69" s="405" t="str">
        <f>(D47*B68)/B56*B57</f>
        <v>0</v>
      </c>
      <c r="C69" s="438"/>
      <c r="D69" s="442"/>
      <c r="E69" s="281">
        <v>2</v>
      </c>
      <c r="F69" s="375">
        <v>57929728</v>
      </c>
      <c r="G69" s="364" t="str">
        <f>IF(ISBLANK(F69),"-",(F69/$D$50*$D$47*$B$68)*($B$57/$D$68))</f>
        <v>0</v>
      </c>
      <c r="H69" s="322" t="str">
        <f>IF(ISBLANK(F69),"-",G69/$B$56)</f>
        <v>0</v>
      </c>
    </row>
    <row r="70" spans="1:14" customHeight="1" ht="22.5">
      <c r="A70" s="429" t="s">
        <v>45</v>
      </c>
      <c r="B70" s="430"/>
      <c r="C70" s="438"/>
      <c r="D70" s="442"/>
      <c r="E70" s="281">
        <v>3</v>
      </c>
      <c r="F70" s="375">
        <v>57954379</v>
      </c>
      <c r="G70" s="364" t="str">
        <f>IF(ISBLANK(F70),"-",(F70/$D$50*$D$47*$B$68)*($B$57/$D$68))</f>
        <v>0</v>
      </c>
      <c r="H70" s="322" t="str">
        <f>IF(ISBLANK(F70),"-",G70/$B$56)</f>
        <v>0</v>
      </c>
    </row>
    <row r="71" spans="1:14" customHeight="1" ht="21.75">
      <c r="A71" s="431"/>
      <c r="B71" s="432"/>
      <c r="C71" s="440"/>
      <c r="D71" s="443"/>
      <c r="E71" s="282">
        <v>4</v>
      </c>
      <c r="F71" s="380"/>
      <c r="G71" s="365" t="str">
        <f>IF(ISBLANK(F71),"-",(F71/$D$50*$D$47*$B$68)*($B$57/$D$68))</f>
        <v>0</v>
      </c>
      <c r="H71" s="323" t="str">
        <f>IF(ISBLANK(F71),"-",G71/$B$56)</f>
        <v>0</v>
      </c>
    </row>
    <row r="72" spans="1:14">
      <c r="A72" s="283"/>
      <c r="B72" s="283"/>
      <c r="C72" s="283"/>
      <c r="D72" s="283"/>
      <c r="E72" s="283"/>
      <c r="F72" s="284"/>
      <c r="G72" s="272" t="s">
        <v>38</v>
      </c>
      <c r="H72" s="324" t="str">
        <f>AVERAGE(H60:H71)</f>
        <v>0</v>
      </c>
    </row>
    <row r="73" spans="1:14">
      <c r="C73" s="283"/>
      <c r="D73" s="283"/>
      <c r="E73" s="283"/>
      <c r="F73" s="284"/>
      <c r="G73" s="269" t="s">
        <v>51</v>
      </c>
      <c r="H73" s="286" t="str">
        <f>STDEV(H60:H71)/H72</f>
        <v>0</v>
      </c>
    </row>
    <row r="74" spans="1:14" customHeight="1" ht="19.5">
      <c r="A74" s="283"/>
      <c r="B74" s="283"/>
      <c r="C74" s="284"/>
      <c r="D74" s="284"/>
      <c r="E74" s="285"/>
      <c r="F74" s="284"/>
      <c r="G74" s="271" t="s">
        <v>52</v>
      </c>
      <c r="H74" s="288">
        <f>COUNT(H60:H71)</f>
        <v>0</v>
      </c>
    </row>
    <row r="75" spans="1:14">
      <c r="A75" s="283"/>
      <c r="B75" s="283"/>
      <c r="C75" s="284"/>
      <c r="D75" s="284"/>
      <c r="E75" s="285"/>
      <c r="F75" s="284"/>
      <c r="G75" s="307"/>
      <c r="H75" s="391"/>
    </row>
    <row r="76" spans="1:14">
      <c r="A76" s="283"/>
      <c r="B76" s="283"/>
      <c r="C76" s="284"/>
      <c r="D76" s="284"/>
      <c r="E76" s="285"/>
      <c r="F76" s="284"/>
      <c r="G76" s="307"/>
      <c r="H76" s="391"/>
    </row>
    <row r="77" spans="1:14">
      <c r="A77" s="283"/>
      <c r="B77" s="283"/>
      <c r="C77" s="284"/>
      <c r="D77" s="284"/>
      <c r="E77" s="285"/>
      <c r="F77" s="284"/>
      <c r="G77" s="307"/>
      <c r="H77" s="391"/>
    </row>
    <row r="78" spans="1:14">
      <c r="A78" s="237" t="s">
        <v>76</v>
      </c>
      <c r="B78" s="237" t="s">
        <v>77</v>
      </c>
    </row>
    <row r="79" spans="1:14">
      <c r="A79" s="237"/>
      <c r="B79" s="237"/>
    </row>
    <row r="80" spans="1:14">
      <c r="A80" s="238" t="s">
        <v>14</v>
      </c>
      <c r="B80" s="332" t="str">
        <f>B26</f>
        <v>Hydrochlorothiazide</v>
      </c>
    </row>
    <row r="81" spans="1:14">
      <c r="A81" s="240" t="s">
        <v>15</v>
      </c>
      <c r="B81" s="332" t="str">
        <f>B27</f>
        <v>NQCL-PRS-H1-1</v>
      </c>
    </row>
    <row r="82" spans="1:14" customHeight="1" ht="19.5">
      <c r="A82" s="240" t="s">
        <v>16</v>
      </c>
      <c r="B82" s="332">
        <f>B28</f>
        <v>0.997</v>
      </c>
    </row>
    <row r="83" spans="1:14" customHeight="1" ht="15.75" s="12" customFormat="1">
      <c r="A83" s="240" t="s">
        <v>17</v>
      </c>
      <c r="B83" s="332">
        <f>B29</f>
        <v>0</v>
      </c>
      <c r="C83" s="417" t="s">
        <v>18</v>
      </c>
      <c r="D83" s="418"/>
      <c r="E83" s="418"/>
      <c r="F83" s="418"/>
      <c r="G83" s="419"/>
      <c r="I83" s="242"/>
      <c r="J83" s="242"/>
      <c r="K83" s="242"/>
      <c r="L83" s="242"/>
    </row>
    <row r="84" spans="1:14" s="12" customFormat="1">
      <c r="A84" s="240" t="s">
        <v>19</v>
      </c>
      <c r="B84" s="239">
        <f>B82-B83</f>
        <v>0.997</v>
      </c>
      <c r="C84" s="243"/>
      <c r="D84" s="243"/>
      <c r="E84" s="243"/>
      <c r="F84" s="243"/>
      <c r="G84" s="244"/>
      <c r="I84" s="242"/>
      <c r="J84" s="242"/>
      <c r="K84" s="242"/>
      <c r="L84" s="242"/>
    </row>
    <row r="85" spans="1:14" customHeight="1" ht="19.5">
      <c r="A85" s="237"/>
      <c r="B85" s="237"/>
    </row>
    <row r="86" spans="1:14" customHeight="1" ht="19.5">
      <c r="A86" s="250" t="s">
        <v>26</v>
      </c>
      <c r="B86" s="372">
        <v>1</v>
      </c>
      <c r="D86" s="317" t="s">
        <v>27</v>
      </c>
      <c r="E86" s="318"/>
      <c r="F86" s="421" t="s">
        <v>28</v>
      </c>
      <c r="G86" s="422"/>
    </row>
    <row r="87" spans="1:14" customHeight="1" ht="21.75">
      <c r="A87" s="251" t="s">
        <v>29</v>
      </c>
      <c r="B87" s="373">
        <v>1</v>
      </c>
      <c r="C87" s="314" t="s">
        <v>30</v>
      </c>
      <c r="D87" s="254" t="s">
        <v>31</v>
      </c>
      <c r="E87" s="315" t="s">
        <v>32</v>
      </c>
      <c r="F87" s="254" t="s">
        <v>31</v>
      </c>
      <c r="G87" s="255" t="s">
        <v>32</v>
      </c>
    </row>
    <row r="88" spans="1:14" customHeight="1" ht="21.75">
      <c r="A88" s="251" t="s">
        <v>33</v>
      </c>
      <c r="B88" s="373">
        <v>1</v>
      </c>
      <c r="C88" s="312">
        <v>1</v>
      </c>
      <c r="D88" s="374"/>
      <c r="E88" s="343" t="str">
        <f>IF(ISBLANK(D88),"-",$D$98/$D$95*D88)</f>
        <v>0</v>
      </c>
      <c r="F88" s="374"/>
      <c r="G88" s="346" t="str">
        <f>IF(ISBLANK(F88),"-",$D$98/$F$95*F88)</f>
        <v>0</v>
      </c>
    </row>
    <row r="89" spans="1:14" customHeight="1" ht="21.75">
      <c r="A89" s="251" t="s">
        <v>34</v>
      </c>
      <c r="B89" s="373">
        <v>1</v>
      </c>
      <c r="C89" s="284">
        <v>2</v>
      </c>
      <c r="D89" s="375"/>
      <c r="E89" s="344" t="str">
        <f>IF(ISBLANK(D89),"-",$D$98/$D$95*D89)</f>
        <v>0</v>
      </c>
      <c r="F89" s="375"/>
      <c r="G89" s="347" t="str">
        <f>IF(ISBLANK(F89),"-",$D$98/$F$95*F89)</f>
        <v>0</v>
      </c>
    </row>
    <row r="90" spans="1:14" customHeight="1" ht="21.75">
      <c r="A90" s="251" t="s">
        <v>35</v>
      </c>
      <c r="B90" s="373">
        <v>1</v>
      </c>
      <c r="C90" s="284">
        <v>3</v>
      </c>
      <c r="D90" s="375"/>
      <c r="E90" s="344" t="str">
        <f>IF(ISBLANK(D90),"-",$D$98/$D$95*D90)</f>
        <v>0</v>
      </c>
      <c r="F90" s="375"/>
      <c r="G90" s="347" t="str">
        <f>IF(ISBLANK(F90),"-",$D$98/$F$95*F90)</f>
        <v>0</v>
      </c>
    </row>
    <row r="91" spans="1:14" customHeight="1" ht="21.75">
      <c r="A91" s="251" t="s">
        <v>36</v>
      </c>
      <c r="B91" s="373">
        <v>1</v>
      </c>
      <c r="C91" s="316">
        <v>4</v>
      </c>
      <c r="D91" s="376"/>
      <c r="E91" s="345" t="str">
        <f>IF(ISBLANK(D91),"-",$D$98/$D$95*D91)</f>
        <v>0</v>
      </c>
      <c r="F91" s="382"/>
      <c r="G91" s="349" t="str">
        <f>IF(ISBLANK(F91),"-",$D$98/$D$95*F91)</f>
        <v>0</v>
      </c>
    </row>
    <row r="92" spans="1:14" customHeight="1" ht="22.5">
      <c r="A92" s="251" t="s">
        <v>37</v>
      </c>
      <c r="B92" s="373">
        <v>1</v>
      </c>
      <c r="C92" s="307" t="s">
        <v>38</v>
      </c>
      <c r="D92" s="406" t="str">
        <f>AVERAGE(D88:D91)</f>
        <v>0</v>
      </c>
      <c r="E92" s="289" t="str">
        <f>AVERAGE(E88:E91)</f>
        <v>0</v>
      </c>
      <c r="F92" s="313" t="str">
        <f>AVERAGE(F88:F91)</f>
        <v>0</v>
      </c>
      <c r="G92" s="350" t="str">
        <f>AVERAGE(G88:G91)</f>
        <v>0</v>
      </c>
    </row>
    <row r="93" spans="1:14" customHeight="1" ht="21.75">
      <c r="A93" s="251" t="s">
        <v>39</v>
      </c>
      <c r="B93" s="333">
        <v>1</v>
      </c>
      <c r="C93" s="394" t="s">
        <v>40</v>
      </c>
      <c r="D93" s="395"/>
      <c r="E93" s="258"/>
      <c r="F93" s="377"/>
    </row>
    <row r="94" spans="1:14" customHeight="1" ht="21.75">
      <c r="A94" s="251" t="s">
        <v>41</v>
      </c>
      <c r="B94" s="333">
        <v>1</v>
      </c>
      <c r="C94" s="396" t="s">
        <v>42</v>
      </c>
      <c r="D94" s="397" t="str">
        <f>D93*$B$34</f>
        <v>0</v>
      </c>
      <c r="E94" s="265"/>
      <c r="F94" s="264" t="str">
        <f>F93*$B$34</f>
        <v>0</v>
      </c>
    </row>
    <row r="95" spans="1:14" customHeight="1" ht="19.5">
      <c r="A95" s="251" t="s">
        <v>43</v>
      </c>
      <c r="B95" s="392">
        <f>(B94/B93)*(B92/B91)*(B90/B89)*(B88/B87)*B86</f>
        <v>1</v>
      </c>
      <c r="C95" s="396" t="s">
        <v>44</v>
      </c>
      <c r="D95" s="398" t="str">
        <f>D94*$B$84/100</f>
        <v>0</v>
      </c>
      <c r="E95" s="267"/>
      <c r="F95" s="266" t="str">
        <f>F94*$B$84/100</f>
        <v>0</v>
      </c>
    </row>
    <row r="96" spans="1:14" customHeight="1" ht="19.5">
      <c r="A96" s="423" t="s">
        <v>45</v>
      </c>
      <c r="B96" s="424"/>
      <c r="C96" s="396" t="s">
        <v>46</v>
      </c>
      <c r="D96" s="397" t="str">
        <f>D95/$B$95</f>
        <v>0</v>
      </c>
      <c r="E96" s="267"/>
      <c r="F96" s="268" t="str">
        <f>F95/$B$95</f>
        <v>0</v>
      </c>
      <c r="G96" s="366"/>
      <c r="H96" s="367"/>
    </row>
    <row r="97" spans="1:14" customHeight="1" ht="19.5">
      <c r="A97" s="425"/>
      <c r="B97" s="426"/>
      <c r="C97" s="396" t="s">
        <v>47</v>
      </c>
      <c r="D97" s="407">
        <f>$B$56/$B$113</f>
        <v>12.5</v>
      </c>
      <c r="F97" s="270"/>
      <c r="G97" s="368"/>
      <c r="H97" s="367"/>
    </row>
    <row r="98" spans="1:14">
      <c r="C98" s="396" t="s">
        <v>48</v>
      </c>
      <c r="D98" s="397">
        <f>D97*$B$95</f>
        <v>12.5</v>
      </c>
      <c r="F98" s="270"/>
      <c r="G98" s="366"/>
      <c r="H98" s="367"/>
    </row>
    <row r="99" spans="1:14" customHeight="1" ht="19.5">
      <c r="C99" s="400" t="s">
        <v>49</v>
      </c>
      <c r="D99" s="408">
        <f>D98/B34</f>
        <v>12.5</v>
      </c>
      <c r="F99" s="274"/>
      <c r="G99" s="366"/>
      <c r="H99" s="367"/>
      <c r="J99" s="290"/>
    </row>
    <row r="100" spans="1:14">
      <c r="C100" s="402" t="s">
        <v>78</v>
      </c>
      <c r="D100" s="403" t="str">
        <f>AVERAGE(E88:E91,G88:G91)</f>
        <v>0</v>
      </c>
      <c r="F100" s="274"/>
      <c r="G100" s="369"/>
      <c r="H100" s="367"/>
      <c r="J100" s="292"/>
    </row>
    <row r="101" spans="1:14">
      <c r="C101" s="269" t="s">
        <v>51</v>
      </c>
      <c r="D101" s="291" t="str">
        <f>STDEV(E88:E91,G88:G91)/D100</f>
        <v>0</v>
      </c>
      <c r="F101" s="274"/>
      <c r="G101" s="366"/>
      <c r="H101" s="367"/>
      <c r="J101" s="292"/>
    </row>
    <row r="102" spans="1:14" customHeight="1" ht="19.5">
      <c r="C102" s="271" t="s">
        <v>52</v>
      </c>
      <c r="D102" s="293">
        <f>COUNT(E88:E91,G88:G91)</f>
        <v>0</v>
      </c>
      <c r="F102" s="274"/>
      <c r="G102" s="366"/>
      <c r="H102" s="367"/>
      <c r="J102" s="292"/>
    </row>
    <row r="103" spans="1:14" customHeight="1" ht="19.5">
      <c r="A103" s="231"/>
      <c r="B103" s="231"/>
      <c r="C103" s="231"/>
      <c r="D103" s="231"/>
      <c r="E103" s="231"/>
    </row>
    <row r="104" spans="1:14" customHeight="1" ht="17.25">
      <c r="A104" s="250" t="s">
        <v>79</v>
      </c>
      <c r="B104" s="372">
        <v>1</v>
      </c>
      <c r="C104" s="294" t="s">
        <v>80</v>
      </c>
      <c r="D104" s="295" t="s">
        <v>31</v>
      </c>
      <c r="E104" s="416" t="s">
        <v>81</v>
      </c>
      <c r="F104" s="296" t="s">
        <v>82</v>
      </c>
    </row>
    <row r="105" spans="1:14" customHeight="1" ht="21.75">
      <c r="A105" s="251" t="s">
        <v>63</v>
      </c>
      <c r="B105" s="373">
        <v>1</v>
      </c>
      <c r="C105" s="257">
        <v>1</v>
      </c>
      <c r="D105" s="383"/>
      <c r="E105" s="297" t="str">
        <f>IF(ISBLANK(D105),"-",D105/$D$100*$D$97*$B$113)</f>
        <v>0</v>
      </c>
      <c r="F105" s="298" t="str">
        <f>IF(ISBLANK(D105), "-", E105/$B$56)</f>
        <v>0</v>
      </c>
    </row>
    <row r="106" spans="1:14" customHeight="1" ht="21.75">
      <c r="A106" s="251" t="s">
        <v>65</v>
      </c>
      <c r="B106" s="373">
        <v>1</v>
      </c>
      <c r="C106" s="257">
        <v>2</v>
      </c>
      <c r="D106" s="383"/>
      <c r="E106" s="299" t="str">
        <f>IF(ISBLANK(D106),"-",D106/$D$100*$D$97*$B$113)</f>
        <v>0</v>
      </c>
      <c r="F106" s="325" t="str">
        <f>IF(ISBLANK(D106), "-", E106/$B$56)</f>
        <v>0</v>
      </c>
    </row>
    <row r="107" spans="1:14" customHeight="1" ht="21.75">
      <c r="A107" s="251" t="s">
        <v>66</v>
      </c>
      <c r="B107" s="373">
        <v>1</v>
      </c>
      <c r="C107" s="257">
        <v>3</v>
      </c>
      <c r="D107" s="383"/>
      <c r="E107" s="299" t="str">
        <f>IF(ISBLANK(D107),"-",D107/$D$100*$D$97*$B$113)</f>
        <v>0</v>
      </c>
      <c r="F107" s="325" t="str">
        <f>IF(ISBLANK(D107), "-", E107/$B$56)</f>
        <v>0</v>
      </c>
    </row>
    <row r="108" spans="1:14" customHeight="1" ht="21.75">
      <c r="A108" s="251" t="s">
        <v>67</v>
      </c>
      <c r="B108" s="373">
        <v>1</v>
      </c>
      <c r="C108" s="257">
        <v>4</v>
      </c>
      <c r="D108" s="383"/>
      <c r="E108" s="299" t="str">
        <f>IF(ISBLANK(D108),"-",D108/$D$100*$D$97*$B$113)</f>
        <v>0</v>
      </c>
      <c r="F108" s="325" t="str">
        <f>IF(ISBLANK(D108), "-", E108/$B$56)</f>
        <v>0</v>
      </c>
    </row>
    <row r="109" spans="1:14" customHeight="1" ht="21.75">
      <c r="A109" s="251" t="s">
        <v>68</v>
      </c>
      <c r="B109" s="373">
        <v>1</v>
      </c>
      <c r="C109" s="257">
        <v>5</v>
      </c>
      <c r="D109" s="383"/>
      <c r="E109" s="299" t="str">
        <f>IF(ISBLANK(D109),"-",D109/$D$100*$D$97*$B$113)</f>
        <v>0</v>
      </c>
      <c r="F109" s="325" t="str">
        <f>IF(ISBLANK(D109), "-", E109/$B$56)</f>
        <v>0</v>
      </c>
    </row>
    <row r="110" spans="1:14" customHeight="1" ht="21.75">
      <c r="A110" s="251" t="s">
        <v>70</v>
      </c>
      <c r="B110" s="373">
        <v>1</v>
      </c>
      <c r="C110" s="260">
        <v>6</v>
      </c>
      <c r="D110" s="384"/>
      <c r="E110" s="300" t="str">
        <f>IF(ISBLANK(D110),"-",D110/$D$100*$D$97*$B$113)</f>
        <v>0</v>
      </c>
      <c r="F110" s="326" t="str">
        <f>IF(ISBLANK(D110), "-", E110/$B$56)</f>
        <v>0</v>
      </c>
    </row>
    <row r="111" spans="1:14" customHeight="1" ht="21.75">
      <c r="A111" s="251" t="s">
        <v>71</v>
      </c>
      <c r="B111" s="373">
        <v>1</v>
      </c>
      <c r="C111" s="257"/>
      <c r="D111" s="284"/>
      <c r="E111" s="287"/>
      <c r="F111" s="301"/>
    </row>
    <row r="112" spans="1:14" customHeight="1" ht="21.75">
      <c r="A112" s="251" t="s">
        <v>72</v>
      </c>
      <c r="B112" s="373">
        <v>1</v>
      </c>
      <c r="C112" s="257"/>
      <c r="D112" s="302"/>
      <c r="E112" s="303" t="s">
        <v>38</v>
      </c>
      <c r="F112" s="304" t="str">
        <f>AVERAGE(F105:F110)</f>
        <v>0</v>
      </c>
    </row>
    <row r="113" spans="1:14" customHeight="1" ht="19.5">
      <c r="A113" s="251" t="s">
        <v>73</v>
      </c>
      <c r="B113" s="378">
        <f>(B112/B111)*(B110/B109)*(B108/B107)*(B106/B105)*B104</f>
        <v>1</v>
      </c>
      <c r="C113" s="305"/>
      <c r="D113" s="306"/>
      <c r="E113" s="307" t="s">
        <v>51</v>
      </c>
      <c r="F113" s="308" t="str">
        <f>STDEV(F105:F110)/F112</f>
        <v>0</v>
      </c>
      <c r="I113" s="287"/>
    </row>
    <row r="114" spans="1:14" customHeight="1" ht="19.5">
      <c r="A114" s="423" t="s">
        <v>45</v>
      </c>
      <c r="B114" s="427"/>
      <c r="C114" s="309"/>
      <c r="D114" s="310"/>
      <c r="E114" s="311" t="s">
        <v>52</v>
      </c>
      <c r="F114" s="293">
        <f>COUNT(F105:F110)</f>
        <v>0</v>
      </c>
      <c r="I114" s="287"/>
      <c r="J114" s="292"/>
    </row>
    <row r="115" spans="1:14" customHeight="1" ht="19.5">
      <c r="A115" s="425"/>
      <c r="B115" s="428"/>
      <c r="C115" s="287"/>
      <c r="D115" s="287"/>
      <c r="E115" s="287"/>
      <c r="F115" s="284"/>
      <c r="G115" s="287"/>
      <c r="H115" s="287"/>
      <c r="I115" s="287"/>
    </row>
    <row r="116" spans="1:14">
      <c r="A116" s="248"/>
      <c r="B116" s="248"/>
      <c r="C116" s="287"/>
      <c r="D116" s="287"/>
      <c r="E116" s="287"/>
      <c r="F116" s="284"/>
      <c r="G116" s="287"/>
      <c r="H116" s="287"/>
      <c r="I116" s="287"/>
    </row>
    <row r="117" spans="1:14">
      <c r="A117" s="237" t="s">
        <v>76</v>
      </c>
      <c r="B117" s="237" t="s">
        <v>83</v>
      </c>
    </row>
    <row r="118" spans="1:14">
      <c r="A118" s="237"/>
      <c r="B118" s="237"/>
    </row>
    <row r="119" spans="1:14">
      <c r="A119" s="238" t="s">
        <v>14</v>
      </c>
      <c r="B119" s="332" t="str">
        <f>B26</f>
        <v>Hydrochlorothiazide</v>
      </c>
    </row>
    <row r="120" spans="1:14">
      <c r="A120" s="240" t="s">
        <v>15</v>
      </c>
      <c r="B120" s="332" t="str">
        <f>B27</f>
        <v>NQCL-PRS-H1-1</v>
      </c>
    </row>
    <row r="121" spans="1:14" customHeight="1" ht="19.5">
      <c r="A121" s="240" t="s">
        <v>16</v>
      </c>
      <c r="B121" s="332">
        <f>B28</f>
        <v>0.997</v>
      </c>
    </row>
    <row r="122" spans="1:14" customHeight="1" ht="15.75" s="12" customFormat="1">
      <c r="A122" s="240" t="s">
        <v>17</v>
      </c>
      <c r="B122" s="332">
        <f>B29</f>
        <v>0</v>
      </c>
      <c r="C122" s="417" t="s">
        <v>18</v>
      </c>
      <c r="D122" s="418"/>
      <c r="E122" s="418"/>
      <c r="F122" s="418"/>
      <c r="G122" s="419"/>
      <c r="I122" s="242"/>
      <c r="J122" s="242"/>
      <c r="K122" s="242"/>
      <c r="L122" s="242"/>
    </row>
    <row r="123" spans="1:14" s="12" customFormat="1">
      <c r="A123" s="240" t="s">
        <v>19</v>
      </c>
      <c r="B123" s="239">
        <f>B121-B122</f>
        <v>0.997</v>
      </c>
      <c r="C123" s="243"/>
      <c r="D123" s="243"/>
      <c r="E123" s="243"/>
      <c r="F123" s="243"/>
      <c r="G123" s="244"/>
      <c r="I123" s="242"/>
      <c r="J123" s="242"/>
      <c r="K123" s="242"/>
      <c r="L123" s="242"/>
    </row>
    <row r="124" spans="1:14">
      <c r="A124" s="237"/>
      <c r="B124" s="237"/>
    </row>
    <row r="125" spans="1:14" customHeight="1" ht="19.5">
      <c r="A125" s="237"/>
      <c r="B125" s="237"/>
    </row>
    <row r="126" spans="1:14" customHeight="1" ht="19.5">
      <c r="A126" s="250" t="s">
        <v>26</v>
      </c>
      <c r="B126" s="335">
        <v>1</v>
      </c>
      <c r="D126" s="358" t="s">
        <v>27</v>
      </c>
      <c r="E126" s="359"/>
      <c r="F126" s="421" t="s">
        <v>28</v>
      </c>
      <c r="G126" s="422"/>
    </row>
    <row r="127" spans="1:14" customHeight="1" ht="21.75">
      <c r="A127" s="251" t="s">
        <v>29</v>
      </c>
      <c r="B127" s="336">
        <v>1</v>
      </c>
      <c r="C127" s="357" t="s">
        <v>30</v>
      </c>
      <c r="D127" s="254" t="s">
        <v>31</v>
      </c>
      <c r="E127" s="315" t="s">
        <v>32</v>
      </c>
      <c r="F127" s="254" t="s">
        <v>31</v>
      </c>
      <c r="G127" s="255" t="s">
        <v>32</v>
      </c>
    </row>
    <row r="128" spans="1:14" customHeight="1" ht="21.75">
      <c r="A128" s="251" t="s">
        <v>33</v>
      </c>
      <c r="B128" s="336">
        <v>1</v>
      </c>
      <c r="C128" s="312">
        <v>1</v>
      </c>
      <c r="D128" s="337"/>
      <c r="E128" s="343" t="str">
        <f>IF(ISBLANK(D128),"-",$D$98/$D$95*D128)</f>
        <v>0</v>
      </c>
      <c r="F128" s="337"/>
      <c r="G128" s="346" t="str">
        <f>IF(ISBLANK(F128),"-",$D$98/$F$95*F128)</f>
        <v>0</v>
      </c>
    </row>
    <row r="129" spans="1:14" customHeight="1" ht="21.75">
      <c r="A129" s="251" t="s">
        <v>34</v>
      </c>
      <c r="B129" s="336">
        <v>1</v>
      </c>
      <c r="C129" s="284">
        <v>2</v>
      </c>
      <c r="D129" s="338"/>
      <c r="E129" s="344" t="str">
        <f>IF(ISBLANK(D129),"-",$D$98/$D$95*D129)</f>
        <v>0</v>
      </c>
      <c r="F129" s="338"/>
      <c r="G129" s="347" t="str">
        <f>IF(ISBLANK(F129),"-",$D$98/$F$95*F129)</f>
        <v>0</v>
      </c>
    </row>
    <row r="130" spans="1:14" customHeight="1" ht="21.75">
      <c r="A130" s="251" t="s">
        <v>35</v>
      </c>
      <c r="B130" s="336">
        <v>1</v>
      </c>
      <c r="C130" s="284">
        <v>3</v>
      </c>
      <c r="D130" s="338"/>
      <c r="E130" s="344" t="str">
        <f>IF(ISBLANK(D130),"-",$D$98/$D$95*D130)</f>
        <v>0</v>
      </c>
      <c r="F130" s="338"/>
      <c r="G130" s="347" t="str">
        <f>IF(ISBLANK(F130),"-",$D$98/$F$95*F130)</f>
        <v>0</v>
      </c>
    </row>
    <row r="131" spans="1:14" customHeight="1" ht="21.75">
      <c r="A131" s="251" t="s">
        <v>36</v>
      </c>
      <c r="B131" s="336">
        <v>1</v>
      </c>
      <c r="C131" s="316">
        <v>4</v>
      </c>
      <c r="D131" s="339"/>
      <c r="E131" s="345" t="str">
        <f>IF(ISBLANK(D131),"-",$D$98/$D$95*D131)</f>
        <v>0</v>
      </c>
      <c r="F131" s="348"/>
      <c r="G131" s="349" t="str">
        <f>IF(ISBLANK(F131),"-",$D$98/$D$95*F131)</f>
        <v>0</v>
      </c>
    </row>
    <row r="132" spans="1:14" customHeight="1" ht="22.5">
      <c r="A132" s="251" t="s">
        <v>37</v>
      </c>
      <c r="B132" s="336">
        <v>1</v>
      </c>
      <c r="C132" s="307" t="s">
        <v>38</v>
      </c>
      <c r="D132" s="406" t="str">
        <f>AVERAGE(D128:D131)</f>
        <v>0</v>
      </c>
      <c r="E132" s="289" t="str">
        <f>AVERAGE(E128:E131)</f>
        <v>0</v>
      </c>
      <c r="F132" s="313" t="str">
        <f>AVERAGE(F128:F131)</f>
        <v>0</v>
      </c>
      <c r="G132" s="350" t="str">
        <f>AVERAGE(G128:G131)</f>
        <v>0</v>
      </c>
    </row>
    <row r="133" spans="1:14" customHeight="1" ht="21.75">
      <c r="A133" s="251" t="s">
        <v>39</v>
      </c>
      <c r="B133" s="409">
        <v>1</v>
      </c>
      <c r="C133" s="394" t="s">
        <v>40</v>
      </c>
      <c r="D133" s="410"/>
      <c r="E133" s="258"/>
      <c r="F133" s="340"/>
    </row>
    <row r="134" spans="1:14" customHeight="1" ht="21.75">
      <c r="A134" s="251" t="s">
        <v>41</v>
      </c>
      <c r="B134" s="409">
        <v>1</v>
      </c>
      <c r="C134" s="396" t="s">
        <v>42</v>
      </c>
      <c r="D134" s="397" t="str">
        <f>D133*$B$34</f>
        <v>0</v>
      </c>
      <c r="E134" s="265"/>
      <c r="F134" s="264" t="str">
        <f>F133*$B$34</f>
        <v>0</v>
      </c>
    </row>
    <row r="135" spans="1:14" customHeight="1" ht="19.5">
      <c r="A135" s="251" t="s">
        <v>43</v>
      </c>
      <c r="B135" s="409">
        <f>(B134/B133)*(B132/B131)*(B130/B129)*(B128/B127)*B126</f>
        <v>1</v>
      </c>
      <c r="C135" s="396" t="s">
        <v>44</v>
      </c>
      <c r="D135" s="398" t="str">
        <f>D134*$B$123/100</f>
        <v>0</v>
      </c>
      <c r="E135" s="267"/>
      <c r="F135" s="266" t="str">
        <f>F134*$B$123/100</f>
        <v>0</v>
      </c>
    </row>
    <row r="136" spans="1:14" customHeight="1" ht="19.5">
      <c r="A136" s="423" t="s">
        <v>45</v>
      </c>
      <c r="B136" s="424"/>
      <c r="C136" s="396" t="s">
        <v>46</v>
      </c>
      <c r="D136" s="397" t="str">
        <f>D135/$B$135</f>
        <v>0</v>
      </c>
      <c r="E136" s="267"/>
      <c r="F136" s="268" t="str">
        <f>F135/$B$135</f>
        <v>0</v>
      </c>
      <c r="G136" s="366"/>
      <c r="H136" s="367"/>
    </row>
    <row r="137" spans="1:14" customHeight="1" ht="19.5">
      <c r="A137" s="425"/>
      <c r="B137" s="426"/>
      <c r="C137" s="396" t="s">
        <v>47</v>
      </c>
      <c r="D137" s="407">
        <f>$B$56/$B$153</f>
        <v>12.5</v>
      </c>
      <c r="F137" s="270"/>
      <c r="G137" s="368"/>
      <c r="H137" s="367"/>
    </row>
    <row r="138" spans="1:14">
      <c r="C138" s="396" t="s">
        <v>48</v>
      </c>
      <c r="D138" s="397">
        <f>D137*$B$135</f>
        <v>12.5</v>
      </c>
      <c r="F138" s="270"/>
      <c r="G138" s="366"/>
      <c r="H138" s="367"/>
    </row>
    <row r="139" spans="1:14" customHeight="1" ht="19.5">
      <c r="C139" s="411" t="s">
        <v>49</v>
      </c>
      <c r="D139" s="412">
        <f>D138/B34</f>
        <v>12.5</v>
      </c>
      <c r="F139" s="274"/>
      <c r="G139" s="366"/>
      <c r="H139" s="367"/>
      <c r="J139" s="290"/>
    </row>
    <row r="140" spans="1:14">
      <c r="C140" s="272" t="s">
        <v>78</v>
      </c>
      <c r="D140" s="273" t="str">
        <f>AVERAGE(E128:E131,G128:G131)</f>
        <v>0</v>
      </c>
      <c r="F140" s="274"/>
      <c r="G140" s="369"/>
      <c r="H140" s="367"/>
      <c r="J140" s="292"/>
    </row>
    <row r="141" spans="1:14">
      <c r="C141" s="269" t="s">
        <v>51</v>
      </c>
      <c r="D141" s="291" t="str">
        <f>STDEV(E128:E131,G128:G131)/D140</f>
        <v>0</v>
      </c>
      <c r="F141" s="274"/>
      <c r="G141" s="366"/>
      <c r="H141" s="367"/>
      <c r="J141" s="292"/>
    </row>
    <row r="142" spans="1:14" customHeight="1" ht="19.5">
      <c r="C142" s="271" t="s">
        <v>52</v>
      </c>
      <c r="D142" s="293">
        <f>COUNT(E128:E131,G128:G131)</f>
        <v>0</v>
      </c>
      <c r="F142" s="274"/>
      <c r="G142" s="366"/>
      <c r="H142" s="367"/>
      <c r="J142" s="292"/>
    </row>
    <row r="143" spans="1:14" customHeight="1" ht="19.5">
      <c r="A143" s="231"/>
      <c r="B143" s="231"/>
      <c r="C143" s="231"/>
      <c r="D143" s="231"/>
      <c r="E143" s="231"/>
    </row>
    <row r="144" spans="1:14" customHeight="1" ht="17.25">
      <c r="A144" s="250" t="s">
        <v>79</v>
      </c>
      <c r="B144" s="335">
        <v>1</v>
      </c>
      <c r="C144" s="294" t="s">
        <v>80</v>
      </c>
      <c r="D144" s="295" t="s">
        <v>31</v>
      </c>
      <c r="E144" s="416" t="s">
        <v>81</v>
      </c>
      <c r="F144" s="296" t="s">
        <v>82</v>
      </c>
    </row>
    <row r="145" spans="1:14" customHeight="1" ht="21.75">
      <c r="A145" s="251" t="s">
        <v>63</v>
      </c>
      <c r="B145" s="336">
        <v>1</v>
      </c>
      <c r="C145" s="257">
        <v>1</v>
      </c>
      <c r="D145" s="341"/>
      <c r="E145" s="388" t="str">
        <f>IF(ISBLANK(D145),"-",D145/$D$140*$D$137*$B$153)</f>
        <v>0</v>
      </c>
      <c r="F145" s="385" t="str">
        <f>IF(ISBLANK(D145), "-", E145/$B$56)</f>
        <v>0</v>
      </c>
    </row>
    <row r="146" spans="1:14" customHeight="1" ht="21.75">
      <c r="A146" s="251" t="s">
        <v>65</v>
      </c>
      <c r="B146" s="336">
        <v>1</v>
      </c>
      <c r="C146" s="257">
        <v>2</v>
      </c>
      <c r="D146" s="341"/>
      <c r="E146" s="389" t="str">
        <f>IF(ISBLANK(D146),"-",D146/$D$140*$D$137*$B$153)</f>
        <v>0</v>
      </c>
      <c r="F146" s="386" t="str">
        <f>IF(ISBLANK(D146), "-", E146/$B$56)</f>
        <v>0</v>
      </c>
    </row>
    <row r="147" spans="1:14" customHeight="1" ht="21.75">
      <c r="A147" s="251" t="s">
        <v>66</v>
      </c>
      <c r="B147" s="336">
        <v>1</v>
      </c>
      <c r="C147" s="257">
        <v>3</v>
      </c>
      <c r="D147" s="341"/>
      <c r="E147" s="389" t="str">
        <f>IF(ISBLANK(D147),"-",D147/$D$140*$D$137*$B$153)</f>
        <v>0</v>
      </c>
      <c r="F147" s="386" t="str">
        <f>IF(ISBLANK(D147), "-", E147/$B$56)</f>
        <v>0</v>
      </c>
    </row>
    <row r="148" spans="1:14" customHeight="1" ht="21.75">
      <c r="A148" s="251" t="s">
        <v>67</v>
      </c>
      <c r="B148" s="336">
        <v>1</v>
      </c>
      <c r="C148" s="257">
        <v>4</v>
      </c>
      <c r="D148" s="341"/>
      <c r="E148" s="389" t="str">
        <f>IF(ISBLANK(D148),"-",D148/$D$140*$D$137*$B$153)</f>
        <v>0</v>
      </c>
      <c r="F148" s="386" t="str">
        <f>IF(ISBLANK(D148), "-", E148/$B$56)</f>
        <v>0</v>
      </c>
    </row>
    <row r="149" spans="1:14" customHeight="1" ht="21.75">
      <c r="A149" s="251" t="s">
        <v>68</v>
      </c>
      <c r="B149" s="336">
        <v>1</v>
      </c>
      <c r="C149" s="257">
        <v>5</v>
      </c>
      <c r="D149" s="341"/>
      <c r="E149" s="389" t="str">
        <f>IF(ISBLANK(D149),"-",D149/$D$140*$D$137*$B$153)</f>
        <v>0</v>
      </c>
      <c r="F149" s="386" t="str">
        <f>IF(ISBLANK(D149), "-", E149/$B$56)</f>
        <v>0</v>
      </c>
    </row>
    <row r="150" spans="1:14" customHeight="1" ht="21.75">
      <c r="A150" s="251" t="s">
        <v>70</v>
      </c>
      <c r="B150" s="336">
        <v>1</v>
      </c>
      <c r="C150" s="260">
        <v>6</v>
      </c>
      <c r="D150" s="342"/>
      <c r="E150" s="390" t="str">
        <f>IF(ISBLANK(D150),"-",D150/$D$140*$D$137*$B$153)</f>
        <v>0</v>
      </c>
      <c r="F150" s="387" t="str">
        <f>IF(ISBLANK(D150), "-", E150/$B$56)</f>
        <v>0</v>
      </c>
    </row>
    <row r="151" spans="1:14" customHeight="1" ht="21.75">
      <c r="A151" s="251" t="s">
        <v>71</v>
      </c>
      <c r="B151" s="336">
        <v>1</v>
      </c>
      <c r="C151" s="257"/>
      <c r="D151" s="284"/>
      <c r="E151" s="287"/>
      <c r="F151" s="301"/>
    </row>
    <row r="152" spans="1:14" customHeight="1" ht="21.75">
      <c r="A152" s="251" t="s">
        <v>72</v>
      </c>
      <c r="B152" s="336">
        <v>1</v>
      </c>
      <c r="C152" s="257"/>
      <c r="D152" s="302"/>
      <c r="E152" s="303" t="s">
        <v>38</v>
      </c>
      <c r="F152" s="304" t="str">
        <f>AVERAGE(F145:F150)</f>
        <v>0</v>
      </c>
    </row>
    <row r="153" spans="1:14" customHeight="1" ht="19.5">
      <c r="A153" s="251" t="s">
        <v>73</v>
      </c>
      <c r="B153" s="336">
        <f>(B152/B151)*(B150/B149)*(B148/B147)*(B146/B145)*B144</f>
        <v>1</v>
      </c>
      <c r="C153" s="305"/>
      <c r="D153" s="306"/>
      <c r="E153" s="307" t="s">
        <v>51</v>
      </c>
      <c r="F153" s="308" t="str">
        <f>STDEV(F145:F150)/F152</f>
        <v>0</v>
      </c>
      <c r="I153" s="287"/>
    </row>
    <row r="154" spans="1:14" customHeight="1" ht="19.5">
      <c r="A154" s="423" t="s">
        <v>45</v>
      </c>
      <c r="B154" s="427"/>
      <c r="C154" s="309"/>
      <c r="D154" s="310"/>
      <c r="E154" s="311" t="s">
        <v>52</v>
      </c>
      <c r="F154" s="293">
        <f>COUNT(F145:F150)</f>
        <v>0</v>
      </c>
      <c r="I154" s="287"/>
      <c r="J154" s="292"/>
    </row>
    <row r="155" spans="1:14" customHeight="1" ht="19.5">
      <c r="A155" s="425"/>
      <c r="B155" s="428"/>
      <c r="C155" s="287"/>
      <c r="D155" s="287"/>
      <c r="E155" s="287"/>
      <c r="F155" s="284"/>
      <c r="G155" s="287"/>
      <c r="H155" s="287"/>
      <c r="I155" s="287"/>
    </row>
    <row r="156" spans="1:14">
      <c r="A156" s="248"/>
      <c r="B156" s="248"/>
      <c r="C156" s="287"/>
      <c r="D156" s="287"/>
      <c r="E156" s="287"/>
      <c r="F156" s="284"/>
      <c r="G156" s="287"/>
      <c r="H156" s="287"/>
      <c r="I156" s="287"/>
    </row>
    <row r="157" spans="1:14">
      <c r="A157" s="237" t="s">
        <v>76</v>
      </c>
      <c r="B157" s="413" t="s">
        <v>84</v>
      </c>
      <c r="C157" s="287"/>
      <c r="D157" s="287"/>
      <c r="E157" s="287"/>
      <c r="F157" s="284"/>
      <c r="G157" s="287"/>
      <c r="H157" s="287"/>
      <c r="I157" s="287"/>
    </row>
    <row r="158" spans="1:14">
      <c r="A158" s="248"/>
      <c r="B158" s="248"/>
      <c r="C158" s="287"/>
      <c r="D158" s="287"/>
      <c r="E158" s="287"/>
      <c r="F158" s="284"/>
      <c r="G158" s="287"/>
      <c r="H158" s="287"/>
      <c r="I158" s="287"/>
    </row>
    <row r="159" spans="1:14">
      <c r="A159" s="303" t="s">
        <v>38</v>
      </c>
      <c r="B159" s="415" t="str">
        <f>AVERAGE(F105:F110,F145:F150)</f>
        <v>0</v>
      </c>
      <c r="C159" s="287"/>
      <c r="D159" s="287"/>
      <c r="E159" s="287"/>
      <c r="F159" s="284"/>
      <c r="G159" s="287"/>
      <c r="H159" s="287"/>
      <c r="I159" s="287"/>
    </row>
    <row r="160" spans="1:14">
      <c r="A160" s="307" t="s">
        <v>51</v>
      </c>
      <c r="B160" s="414" t="str">
        <f>STDEV(F105:F110,F145:F150)/B159</f>
        <v>0</v>
      </c>
      <c r="C160" s="287"/>
      <c r="D160" s="287"/>
      <c r="E160" s="287"/>
      <c r="F160" s="284"/>
      <c r="G160" s="287"/>
      <c r="H160" s="287"/>
      <c r="I160" s="287"/>
    </row>
    <row r="161" spans="1:14" customHeight="1" ht="19.5">
      <c r="A161" s="311" t="s">
        <v>52</v>
      </c>
      <c r="B161" s="293">
        <f>COUNT(F105:F110,F145:F150)</f>
        <v>0</v>
      </c>
      <c r="C161" s="287"/>
      <c r="D161" s="287"/>
      <c r="E161" s="287"/>
      <c r="F161" s="284"/>
      <c r="G161" s="287"/>
      <c r="H161" s="287"/>
      <c r="I161" s="287"/>
    </row>
    <row r="162" spans="1:14" customHeight="1" ht="19.5">
      <c r="A162" s="327"/>
      <c r="B162" s="327"/>
      <c r="C162" s="328"/>
      <c r="D162" s="328"/>
      <c r="E162" s="328"/>
      <c r="F162" s="328"/>
      <c r="G162" s="328"/>
      <c r="H162" s="328"/>
    </row>
    <row r="163" spans="1:14">
      <c r="B163" s="433" t="s">
        <v>85</v>
      </c>
      <c r="C163" s="433"/>
      <c r="E163" s="314" t="s">
        <v>86</v>
      </c>
      <c r="F163" s="355"/>
      <c r="G163" s="433" t="s">
        <v>87</v>
      </c>
      <c r="H163" s="433"/>
    </row>
    <row r="164" spans="1:14" customHeight="1" ht="45">
      <c r="A164" s="356" t="s">
        <v>88</v>
      </c>
      <c r="B164" s="351"/>
      <c r="C164" s="351"/>
      <c r="E164" s="351"/>
      <c r="F164" s="287"/>
      <c r="G164" s="353"/>
      <c r="H164" s="353"/>
    </row>
    <row r="165" spans="1:14" customHeight="1" ht="45">
      <c r="A165" s="356" t="s">
        <v>89</v>
      </c>
      <c r="B165" s="352"/>
      <c r="C165" s="352"/>
      <c r="E165" s="352"/>
      <c r="F165" s="287"/>
      <c r="G165" s="354"/>
      <c r="H165" s="354"/>
    </row>
    <row r="166" spans="1:14">
      <c r="A166" s="283"/>
      <c r="B166" s="283"/>
      <c r="C166" s="284"/>
      <c r="D166" s="284"/>
      <c r="E166" s="284"/>
      <c r="F166" s="285"/>
      <c r="G166" s="284"/>
      <c r="H166" s="284"/>
      <c r="I166" s="287"/>
    </row>
    <row r="167" spans="1:14">
      <c r="A167" s="283"/>
      <c r="B167" s="283"/>
      <c r="C167" s="284"/>
      <c r="D167" s="284"/>
      <c r="E167" s="284"/>
      <c r="F167" s="285"/>
      <c r="G167" s="284"/>
      <c r="H167" s="284"/>
      <c r="I167" s="287"/>
    </row>
    <row r="168" spans="1:14">
      <c r="A168" s="283"/>
      <c r="B168" s="283"/>
      <c r="C168" s="284"/>
      <c r="D168" s="284"/>
      <c r="E168" s="284"/>
      <c r="F168" s="285"/>
      <c r="G168" s="284"/>
      <c r="H168" s="284"/>
      <c r="I168" s="287"/>
    </row>
    <row r="169" spans="1:14">
      <c r="A169" s="283"/>
      <c r="B169" s="283"/>
      <c r="C169" s="284"/>
      <c r="D169" s="284"/>
      <c r="E169" s="284"/>
      <c r="F169" s="285"/>
      <c r="G169" s="284"/>
      <c r="H169" s="284"/>
      <c r="I169" s="287"/>
    </row>
    <row r="170" spans="1:14">
      <c r="A170" s="283"/>
      <c r="B170" s="283"/>
      <c r="C170" s="284"/>
      <c r="D170" s="284"/>
      <c r="E170" s="284"/>
      <c r="F170" s="285"/>
      <c r="G170" s="284"/>
      <c r="H170" s="284"/>
      <c r="I170" s="287"/>
    </row>
    <row r="171" spans="1:14">
      <c r="A171" s="283"/>
      <c r="B171" s="283"/>
      <c r="C171" s="284"/>
      <c r="D171" s="284"/>
      <c r="E171" s="284"/>
      <c r="F171" s="285"/>
      <c r="G171" s="284"/>
      <c r="H171" s="284"/>
      <c r="I171" s="287"/>
    </row>
    <row r="172" spans="1:14">
      <c r="A172" s="283"/>
      <c r="B172" s="283"/>
      <c r="C172" s="284"/>
      <c r="D172" s="284"/>
      <c r="E172" s="284"/>
      <c r="F172" s="285"/>
      <c r="G172" s="284"/>
      <c r="H172" s="284"/>
      <c r="I172" s="287"/>
    </row>
    <row r="173" spans="1:14">
      <c r="A173" s="283"/>
      <c r="B173" s="283"/>
      <c r="C173" s="284"/>
      <c r="D173" s="284"/>
      <c r="E173" s="284"/>
      <c r="F173" s="285"/>
      <c r="G173" s="284"/>
      <c r="H173" s="284"/>
      <c r="I173" s="287"/>
    </row>
    <row r="174" spans="1:14">
      <c r="A174" s="283"/>
      <c r="B174" s="283"/>
      <c r="C174" s="284"/>
      <c r="D174" s="284"/>
      <c r="E174" s="284"/>
      <c r="F174" s="285"/>
      <c r="G174" s="284"/>
      <c r="H174" s="284"/>
      <c r="I174" s="2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3:C163"/>
    <mergeCell ref="G163:H163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F126:G126"/>
    <mergeCell ref="A136:B137"/>
    <mergeCell ref="A154:B155"/>
    <mergeCell ref="C122:G122"/>
    <mergeCell ref="B18:C18"/>
    <mergeCell ref="F86:G86"/>
    <mergeCell ref="A96:B97"/>
    <mergeCell ref="A114:B115"/>
    <mergeCell ref="A46:B47"/>
    <mergeCell ref="C83:G83"/>
    <mergeCell ref="A70:B71"/>
  </mergeCells>
  <printOptions gridLines="false" gridLinesSet="true" horizontalCentered="true" verticalCentered="true"/>
  <pageMargins left="0.7" right="0.7" top="0.75" bottom="0.75" header="0.3" footer="0.3"/>
  <pageSetup paperSize="9" orientation="portrait" scale="22" fitToHeight="1" fitToWidth="1"/>
  <headerFooter differentOddEven="false" differentFirst="false" scaleWithDoc="true" alignWithMargins="false">
    <oddHeader/>
    <oddFooter>&amp;C&amp;P of &amp;N&amp;R&amp;D &amp;T</oddFooter>
    <evenHeader/>
    <evenFooter/>
    <firstHeader/>
    <firstFooter/>
  </headerFooter>
  <rowBreaks count="1" manualBreakCount="1">
    <brk id="7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Uniformity</vt:lpstr>
      <vt:lpstr>AD_Telmisartan</vt:lpstr>
      <vt:lpstr>AD_Hydrochlorothiazide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AlphyP</cp:lastModifiedBy>
  <dcterms:created xsi:type="dcterms:W3CDTF">2005-07-05T12:19:27+02:00</dcterms:created>
  <dcterms:modified xsi:type="dcterms:W3CDTF">2014-08-15T09:56:31+02:00</dcterms:modified>
  <dc:title/>
  <dc:description/>
  <dc:subject/>
  <cp:keywords/>
  <cp:category/>
</cp:coreProperties>
</file>