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emplate" sheetId="1" r:id="rId4"/>
    <sheet name="uniformity" sheetId="2" r:id="rId5"/>
  </sheets>
  <definedNames>
    <definedName name="_xlnm.Print_Area" localSheetId="0">'Template'!$A$1:$H$118</definedName>
  </definedNames>
  <calcPr calcId="124519" calcMode="auto" fullCalcOnLoad="0"/>
</workbook>
</file>

<file path=xl/sharedStrings.xml><?xml version="1.0" encoding="utf-8"?>
<sst xmlns="http://schemas.openxmlformats.org/spreadsheetml/2006/main" uniqueCount="90">
  <si>
    <t>Analysis Report</t>
  </si>
  <si>
    <t>Sample Name:</t>
  </si>
  <si>
    <t>PANADOL</t>
  </si>
  <si>
    <t>Laboratory Ref No:</t>
  </si>
  <si>
    <t>NEWORKSHEET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</si>
  <si>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</si>
  <si>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</si>
  <si>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</si>
  <si>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</si>
  <si>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</si>
  <si>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2014-08-07 07:38:32</t>
  </si>
  <si>
    <t>Date Analysis Completed:</t>
  </si>
  <si>
    <t>Analysis Data</t>
  </si>
  <si>
    <t>Reference Substance:</t>
  </si>
  <si>
    <t>Code:</t>
  </si>
  <si>
    <t>NQCL-WRS-P1-1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</si>
  <si>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</si>
  <si>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</si>
  <si>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</si>
  <si>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</si>
  <si>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</si>
  <si>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</si>
  <si>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</si>
  <si>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</si>
  <si>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</si>
  <si>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</si>
  <si>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</si>
  <si>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</si>
  <si>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</si>
  <si>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</si>
  <si>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</si>
  <si>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</si>
  <si>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</si>
  <si>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</si>
  <si>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</si>
  <si>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</si>
  <si>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</si>
  <si>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</si>
  <si>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</si>
  <si>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</si>
  <si>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</si>
  <si>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</si>
  <si>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</si>
  <si>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</si>
  <si>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</si>
  <si>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</si>
  <si>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</si>
  <si>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</si>
  <si>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</si>
  <si>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</si>
  <si>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</si>
  <si>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</si>
  <si>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</si>
  <si>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</si>
  <si>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</si>
  <si>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</si>
  <si>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</si>
  <si>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</si>
  <si>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</si>
  <si>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Amt per tablet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</si>
  <si>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</si>
  <si>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</si>
  <si>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</si>
  <si>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</si>
  <si>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</si>
  <si>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</si>
  <si>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</si>
  <si>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</si>
  <si>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</si>
  <si>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</si>
  <si>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</si>
  <si>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</si>
  <si>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</si>
  <si>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</si>
  <si>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</si>
  <si>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</si>
  <si>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</si>
  <si>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</si>
  <si>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</si>
  <si>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</si>
  <si>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</si>
  <si>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</si>
  <si>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</si>
  <si>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</si>
  <si>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</si>
  <si>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</si>
  <si>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</si>
  <si>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</si>
  <si>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</si>
  <si>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Tablet weight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</si>
</sst>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51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168" fillId="3" borderId="7" applyFont="1" applyNumberFormat="1" applyFill="1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1">
      <alignment horizontal="right" vertical="bottom" textRotation="0" wrapText="false" shrinkToFit="false"/>
    </xf>
    <xf xfId="0" fontId="6" numFmtId="2" fillId="3" borderId="10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4" borderId="10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3" borderId="11" applyFont="1" applyNumberFormat="1" applyFill="1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7" numFmtId="168" fillId="4" borderId="12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3" borderId="10" applyFont="1" applyNumberFormat="1" applyFill="1" applyBorder="1" applyAlignment="1">
      <alignment horizontal="center" vertical="bottom" textRotation="0" wrapText="false" shrinkToFit="false"/>
    </xf>
    <xf xfId="0" fontId="6" numFmtId="0" fillId="4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7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3" borderId="9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16" applyFont="1" applyNumberFormat="0" applyFill="1" applyBorder="1" applyAlignment="1">
      <alignment horizontal="center" vertical="bottom" textRotation="0" wrapText="false" shrinkToFit="false"/>
    </xf>
    <xf xfId="0" fontId="7" numFmtId="168" fillId="3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3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4" borderId="11" applyFont="1" applyNumberFormat="0" applyFill="1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bottom" textRotation="0" wrapText="false" shrinkToFit="false"/>
    </xf>
    <xf xfId="0" fontId="7" numFmtId="0" fillId="2" borderId="20" applyFont="1" applyNumberFormat="0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2" fillId="2" borderId="21" applyFont="1" applyNumberFormat="1" applyFill="0" applyBorder="1" applyAlignment="1">
      <alignment horizontal="center" vertical="bottom" textRotation="0" wrapText="false" shrinkToFit="false"/>
    </xf>
    <xf xfId="0" fontId="6" numFmtId="10" fillId="2" borderId="5" applyFont="1" applyNumberFormat="1" applyFill="0" applyBorder="1" applyAlignment="1">
      <alignment horizontal="center" vertical="bottom" textRotation="0" wrapText="false" shrinkToFit="false"/>
    </xf>
    <xf xfId="0" fontId="6" numFmtId="2" fillId="2" borderId="22" applyFont="1" applyNumberFormat="1" applyFill="0" applyBorder="1" applyAlignment="1">
      <alignment horizontal="center" vertical="bottom" textRotation="0" wrapText="fals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right" vertical="bottom" textRotation="0" wrapText="false" shrinkToFit="false"/>
    </xf>
    <xf xfId="0" fontId="7" numFmtId="10" fillId="4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3" borderId="26" applyFont="1" applyNumberFormat="1" applyFill="1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29" applyFont="1" applyNumberFormat="0" applyFill="0" applyBorder="1" applyAlignment="1">
      <alignment horizontal="center" vertical="bottom" textRotation="0" wrapText="false" shrinkToFit="false"/>
    </xf>
    <xf xfId="0" fontId="6" numFmtId="0" fillId="2" borderId="30" applyFont="1" applyNumberFormat="0" applyFill="0" applyBorder="1" applyAlignment="1">
      <alignment horizontal="right" vertical="bottom" textRotation="0" wrapText="false" shrinkToFit="false"/>
    </xf>
    <xf xfId="0" fontId="6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1" fillId="3" borderId="32" applyFont="1" applyNumberFormat="1" applyFill="1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3" applyFont="1" applyNumberFormat="1" applyFill="0" applyBorder="1" applyAlignment="1">
      <alignment horizontal="center" vertical="center" textRotation="0" wrapText="false" shrinkToFit="false"/>
    </xf>
    <xf xfId="0" fontId="6" numFmtId="10" fillId="2" borderId="14" applyFont="1" applyNumberFormat="1" applyFill="0" applyBorder="1" applyAlignment="1">
      <alignment horizontal="center" vertical="center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7" numFmtId="10" fillId="4" borderId="36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168" fillId="2" borderId="21" applyFont="1" applyNumberFormat="1" applyFill="0" applyBorder="1" applyAlignment="1">
      <alignment horizontal="center" vertical="bottom" textRotation="0" wrapText="false" shrinkToFit="false"/>
    </xf>
    <xf xfId="0" fontId="6" numFmtId="168" fillId="2" borderId="22" applyFont="1" applyNumberFormat="1" applyFill="0" applyBorder="1" applyAlignment="1">
      <alignment horizontal="center" vertical="bottom" textRotation="0" wrapText="false" shrinkToFit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7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40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2" fillId="5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6" numFmtId="2" fillId="4" borderId="10" applyFont="1" applyNumberFormat="1" applyFill="1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24" applyFont="1" applyNumberFormat="1" applyFill="0" applyBorder="1" applyAlignment="1">
      <alignment horizontal="center" vertical="center" textRotation="0" wrapText="false" shrinkToFit="false"/>
    </xf>
    <xf xfId="0" fontId="6" numFmtId="10" fillId="2" borderId="41" applyFont="1" applyNumberFormat="1" applyFill="0" applyBorder="1" applyAlignment="1">
      <alignment horizontal="center" vertical="center" textRotation="0" wrapText="false" shrinkToFit="false"/>
    </xf>
    <xf xfId="0" fontId="6" numFmtId="2" fillId="2" borderId="13" applyFont="1" applyNumberFormat="1" applyFill="0" applyBorder="1" applyAlignment="1">
      <alignment horizontal="center" vertical="bottom" textRotation="0" wrapText="false" shrinkToFit="false"/>
    </xf>
    <xf xfId="0" fontId="6" numFmtId="2" fillId="2" borderId="14" applyFont="1" applyNumberFormat="1" applyFill="0" applyBorder="1" applyAlignment="1">
      <alignment horizontal="center" vertical="bottom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5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5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2" borderId="41" applyFont="1" applyNumberFormat="1" applyFill="0" applyBorder="1" applyAlignment="1">
      <alignment horizontal="center" vertical="bottom" textRotation="0" wrapText="false" shrinkToFit="false"/>
    </xf>
    <xf xfId="0" fontId="6" numFmtId="168" fillId="2" borderId="31" applyFont="1" applyNumberFormat="1" applyFill="0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34" applyFont="1" applyNumberFormat="1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center" vertical="bottom" textRotation="0" wrapText="false" shrinkToFit="false"/>
    </xf>
    <xf xfId="0" fontId="7" numFmtId="0" fillId="5" borderId="4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45" applyFont="1" applyNumberFormat="1" applyFill="0" applyBorder="1" applyAlignment="1">
      <alignment horizontal="center" vertical="bottom" textRotation="0" wrapText="false" shrinkToFit="false"/>
    </xf>
    <xf xfId="0" fontId="7" numFmtId="0" fillId="5" borderId="4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7" numFmtId="0" fillId="5" borderId="4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6" applyFont="1" applyNumberFormat="1" applyFill="0" applyBorder="1" applyAlignment="1">
      <alignment horizontal="center" vertical="bottom" textRotation="0" wrapText="false" shrinkToFit="false"/>
    </xf>
    <xf xfId="0" fontId="7" numFmtId="165" fillId="5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5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5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8" fillId="3" borderId="32" applyFont="1" applyNumberFormat="1" applyFill="1" applyBorder="1" applyAlignment="1">
      <alignment horizontal="center" vertical="bottom" textRotation="0" wrapText="false" shrinkToFit="false"/>
    </xf>
    <xf xfId="0" fontId="7" numFmtId="168" fillId="3" borderId="15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9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" fillId="5" borderId="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justify" vertical="center" textRotation="0" wrapText="true" shrinkToFit="false"/>
    </xf>
    <xf xfId="0" fontId="12" numFmtId="0" fillId="2" borderId="49" applyFont="1" applyNumberFormat="0" applyFill="0" applyBorder="1" applyAlignment="1">
      <alignment horizontal="justify" vertical="center" textRotation="0" wrapText="true" shrinkToFit="false"/>
    </xf>
    <xf xfId="0" fontId="12" numFmtId="0" fillId="2" borderId="50" applyFont="1" applyNumberFormat="0" applyFill="0" applyBorder="1" applyAlignment="1">
      <alignment horizontal="justify" vertical="center" textRotation="0" wrapText="true" shrinkToFit="false"/>
    </xf>
    <xf xfId="0" fontId="7" numFmtId="0" fillId="2" borderId="18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bottom" textRotation="0" wrapText="false" shrinkToFit="false"/>
    </xf>
    <xf xfId="0" fontId="12" numFmtId="0" fillId="2" borderId="48" applyFont="1" applyNumberFormat="0" applyFill="0" applyBorder="1" applyAlignment="1">
      <alignment horizontal="left" vertical="center" textRotation="0" wrapText="true" shrinkToFit="false"/>
    </xf>
    <xf xfId="0" fontId="12" numFmtId="0" fillId="2" borderId="49" applyFont="1" applyNumberFormat="0" applyFill="0" applyBorder="1" applyAlignment="1">
      <alignment horizontal="left" vertical="center" textRotation="0" wrapText="true" shrinkToFit="false"/>
    </xf>
    <xf xfId="0" fontId="12" numFmtId="0" fillId="2" borderId="50" applyFont="1" applyNumberFormat="0" applyFill="0" applyBorder="1" applyAlignment="1">
      <alignment horizontal="left" vertical="center" textRotation="0" wrapText="true" shrinkToFit="false"/>
    </xf>
    <xf xfId="0" fontId="7" numFmtId="0" fillId="2" borderId="33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7" numFmtId="2" fillId="5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5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5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" applyFont="1" applyNumberFormat="0" applyFill="0" applyBorder="1" applyAlignment="1">
      <alignment horizontal="left" vertical="center" textRotation="0" wrapText="true" shrinkToFit="false"/>
    </xf>
    <xf xfId="0" fontId="12" numFmtId="0" fillId="2" borderId="28" applyFont="1" applyNumberFormat="0" applyFill="0" applyBorder="1" applyAlignment="1">
      <alignment horizontal="left" vertical="center" textRotation="0" wrapText="true" shrinkToFit="false"/>
    </xf>
    <xf xfId="0" fontId="12" numFmtId="0" fillId="2" borderId="41" applyFont="1" applyNumberFormat="0" applyFill="0" applyBorder="1" applyAlignment="1">
      <alignment horizontal="left" vertical="center" textRotation="0" wrapText="true" shrinkToFit="false"/>
    </xf>
    <xf xfId="0" fontId="7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27"/>
  <sheetViews>
    <sheetView tabSelected="1" workbookViewId="0" zoomScale="70" zoomScaleNormal="75" view="pageBreakPreview" showGridLines="true" showRowColHeaders="1">
      <selection activeCell="B33" sqref="B33"/>
    </sheetView>
  </sheetViews>
  <sheetFormatPr defaultRowHeight="14.4" outlineLevelRow="0" outlineLevelCol="0"/>
  <cols>
    <col min="1" max="1" width="55.42578125" customWidth="true" style="16"/>
    <col min="2" max="2" width="33.7109375" customWidth="true" style="16"/>
    <col min="3" max="3" width="42.28515625" customWidth="true" style="16"/>
    <col min="4" max="4" width="30.5703125" customWidth="true" style="16"/>
    <col min="5" max="5" width="39.85546875" customWidth="true" style="16"/>
    <col min="6" max="6" width="30.7109375" customWidth="true" style="16"/>
    <col min="7" max="7" width="39.85546875" customWidth="true" style="16"/>
    <col min="8" max="8" width="41.140625" customWidth="true" style="16"/>
    <col min="9" max="9" width="30.28515625" customWidth="true" style="16"/>
    <col min="10" max="10" width="30.42578125" customWidth="true" style="16"/>
    <col min="11" max="11" width="21.28515625" customWidth="true" style="16"/>
    <col min="12" max="12" width="9.140625" customWidth="true" style="16"/>
  </cols>
  <sheetData>
    <row r="17" spans="1:14">
      <c r="A17" s="15" t="s">
        <v>0</v>
      </c>
      <c r="B17" s="15"/>
    </row>
    <row r="18" spans="1:14">
      <c r="A18" s="17" t="s">
        <v>1</v>
      </c>
      <c r="B18" s="201" t="s">
        <v>2</v>
      </c>
      <c r="C18" s="201"/>
      <c r="D18" s="112"/>
      <c r="E18" s="112"/>
    </row>
    <row r="19" spans="1:14">
      <c r="A19" s="17" t="s">
        <v>3</v>
      </c>
      <c r="B19" s="113" t="s">
        <v>4</v>
      </c>
    </row>
    <row r="20" spans="1:14">
      <c r="A20" s="17" t="s">
        <v>5</v>
      </c>
      <c r="B20" s="113" t="s">
        <v>6</v>
      </c>
    </row>
    <row r="21" spans="1:14">
      <c r="A21" s="17" t="s">
        <v>7</v>
      </c>
      <c r="B21" s="143" t="s">
        <v>8</v>
      </c>
      <c r="C21" s="143"/>
      <c r="D21" s="143"/>
      <c r="E21" s="143"/>
      <c r="F21" s="143"/>
      <c r="G21" s="143"/>
      <c r="H21" s="143"/>
      <c r="I21" s="143"/>
    </row>
    <row r="22" spans="1:14">
      <c r="A22" s="17" t="s">
        <v>9</v>
      </c>
      <c r="B22" s="114" t="s">
        <v>10</v>
      </c>
    </row>
    <row r="23" spans="1:14">
      <c r="A23" s="17" t="s">
        <v>11</v>
      </c>
      <c r="B23" s="114">
        <v>41347</v>
      </c>
    </row>
    <row r="24" spans="1:14">
      <c r="A24" s="17"/>
      <c r="B24" s="20"/>
    </row>
    <row r="25" spans="1:14">
      <c r="A25" s="21" t="s">
        <v>12</v>
      </c>
      <c r="B25" s="20"/>
    </row>
    <row r="26" spans="1:14">
      <c r="A26" s="22" t="s">
        <v>13</v>
      </c>
      <c r="B26" s="146" t="s">
        <v>6</v>
      </c>
      <c r="C26" s="146"/>
    </row>
    <row r="27" spans="1:14">
      <c r="A27" s="24" t="s">
        <v>14</v>
      </c>
      <c r="B27" s="116" t="s">
        <v>15</v>
      </c>
    </row>
    <row r="28" spans="1:14" customHeight="1" ht="19.5">
      <c r="A28" s="24" t="s">
        <v>16</v>
      </c>
      <c r="B28" s="117">
        <v>99.65</v>
      </c>
    </row>
    <row r="29" spans="1:14" customHeight="1" ht="15.75" s="26" customFormat="1">
      <c r="A29" s="24" t="s">
        <v>17</v>
      </c>
      <c r="B29" s="116"/>
      <c r="C29" s="181" t="s">
        <v>18</v>
      </c>
      <c r="D29" s="182"/>
      <c r="E29" s="182"/>
      <c r="F29" s="182"/>
      <c r="G29" s="183"/>
      <c r="I29" s="27"/>
      <c r="J29" s="27"/>
      <c r="K29" s="27"/>
      <c r="L29" s="27"/>
    </row>
    <row r="30" spans="1:14" customHeight="1" ht="19.5" s="26" customFormat="1">
      <c r="A30" s="24" t="s">
        <v>19</v>
      </c>
      <c r="B30" s="23" t="str">
        <f>B28-B29</f>
        <v>0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customHeight="1" ht="17.25" s="26" customFormat="1">
      <c r="A31" s="24" t="s">
        <v>20</v>
      </c>
      <c r="B31" s="118">
        <v>1</v>
      </c>
      <c r="C31" s="186" t="s">
        <v>21</v>
      </c>
      <c r="D31" s="187"/>
      <c r="E31" s="187"/>
      <c r="F31" s="187"/>
      <c r="G31" s="187"/>
      <c r="H31" s="188"/>
      <c r="I31" s="27"/>
      <c r="J31" s="27"/>
      <c r="K31" s="27"/>
      <c r="L31" s="27"/>
    </row>
    <row r="32" spans="1:14" customHeight="1" ht="17.25" s="26" customFormat="1">
      <c r="A32" s="24" t="s">
        <v>22</v>
      </c>
      <c r="B32" s="118">
        <v>1</v>
      </c>
      <c r="C32" s="186" t="s">
        <v>23</v>
      </c>
      <c r="D32" s="187"/>
      <c r="E32" s="187"/>
      <c r="F32" s="187"/>
      <c r="G32" s="187"/>
      <c r="H32" s="188"/>
      <c r="I32" s="27"/>
      <c r="J32" s="27"/>
      <c r="K32" s="27"/>
      <c r="L32" s="31"/>
      <c r="M32" s="31"/>
      <c r="N32" s="32"/>
    </row>
    <row r="33" spans="1:14" customHeight="1" ht="17.25" s="26" customFormat="1">
      <c r="A33" s="24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s="26" customFormat="1">
      <c r="A34" s="24" t="s">
        <v>24</v>
      </c>
      <c r="B34" s="34">
        <f>B31/B32</f>
        <v>1</v>
      </c>
      <c r="C34" s="16" t="s">
        <v>25</v>
      </c>
      <c r="D34" s="16"/>
      <c r="E34" s="16"/>
      <c r="F34" s="16"/>
      <c r="G34" s="16"/>
      <c r="I34" s="27"/>
      <c r="J34" s="27"/>
      <c r="K34" s="27"/>
      <c r="L34" s="31"/>
      <c r="M34" s="31"/>
      <c r="N34" s="32"/>
    </row>
    <row r="35" spans="1:14" customHeight="1" ht="19.5" s="26" customFormat="1">
      <c r="A35" s="24"/>
      <c r="B35" s="23"/>
      <c r="G35" s="16"/>
      <c r="I35" s="27"/>
      <c r="J35" s="27"/>
      <c r="K35" s="27"/>
      <c r="L35" s="31"/>
      <c r="M35" s="31"/>
      <c r="N35" s="32"/>
    </row>
    <row r="36" spans="1:14" customHeight="1" ht="15.75" s="26" customFormat="1">
      <c r="A36" s="35" t="s">
        <v>26</v>
      </c>
      <c r="B36" s="147">
        <v>100</v>
      </c>
      <c r="C36" s="16"/>
      <c r="D36" s="184" t="s">
        <v>27</v>
      </c>
      <c r="E36" s="196"/>
      <c r="F36" s="184" t="s">
        <v>28</v>
      </c>
      <c r="G36" s="185"/>
      <c r="J36" s="27"/>
      <c r="K36" s="27"/>
      <c r="L36" s="31"/>
      <c r="M36" s="31"/>
      <c r="N36" s="32"/>
    </row>
    <row r="37" spans="1:14" customHeight="1" ht="15.75" s="26" customFormat="1">
      <c r="A37" s="36" t="s">
        <v>29</v>
      </c>
      <c r="B37" s="148">
        <v>5</v>
      </c>
      <c r="C37" s="145" t="s">
        <v>30</v>
      </c>
      <c r="D37" s="163" t="s">
        <v>31</v>
      </c>
      <c r="E37" s="98" t="s">
        <v>32</v>
      </c>
      <c r="F37" s="163" t="s">
        <v>31</v>
      </c>
      <c r="G37" s="39" t="s">
        <v>32</v>
      </c>
      <c r="J37" s="27"/>
      <c r="K37" s="27"/>
      <c r="L37" s="31"/>
      <c r="M37" s="31"/>
      <c r="N37" s="32"/>
    </row>
    <row r="38" spans="1:14" customHeight="1" ht="21.75" s="26" customFormat="1">
      <c r="A38" s="36" t="s">
        <v>33</v>
      </c>
      <c r="B38" s="148">
        <v>25</v>
      </c>
      <c r="C38" s="95">
        <v>1</v>
      </c>
      <c r="D38" s="164">
        <v>3233</v>
      </c>
      <c r="E38" s="160" t="str">
        <f>IF(ISBLANK(D38),"-",$D$48/$D$45*D38)</f>
        <v>0</v>
      </c>
      <c r="F38" s="164">
        <v>2323</v>
      </c>
      <c r="G38" s="165">
        <f>IF(ISBLANK(F38),"-",$D$48/$F$45*F38)</f>
        <v>100.67690622261</v>
      </c>
      <c r="J38" s="27"/>
      <c r="K38" s="27"/>
      <c r="L38" s="31"/>
      <c r="M38" s="31"/>
      <c r="N38" s="32"/>
    </row>
    <row r="39" spans="1:14" customHeight="1" ht="21.75" s="26" customFormat="1">
      <c r="A39" s="36" t="s">
        <v>34</v>
      </c>
      <c r="B39" s="148">
        <v>5</v>
      </c>
      <c r="C39" s="66">
        <v>2</v>
      </c>
      <c r="D39" s="166">
        <v>2232</v>
      </c>
      <c r="E39" s="161" t="str">
        <f>IF(ISBLANK(D39),"-",$D$48/$D$45*D39)</f>
        <v>0</v>
      </c>
      <c r="F39" s="166">
        <v>2323</v>
      </c>
      <c r="G39" s="167">
        <f>IF(ISBLANK(F39),"-",$D$48/$F$45*F39)</f>
        <v>100.67690622261</v>
      </c>
      <c r="J39" s="27"/>
      <c r="K39" s="27"/>
      <c r="L39" s="31"/>
      <c r="M39" s="31"/>
      <c r="N39" s="32"/>
    </row>
    <row r="40" spans="1:14" customHeight="1" ht="21.75">
      <c r="A40" s="36" t="s">
        <v>35</v>
      </c>
      <c r="B40" s="148">
        <v>20</v>
      </c>
      <c r="C40" s="66">
        <v>3</v>
      </c>
      <c r="D40" s="166">
        <v>2323</v>
      </c>
      <c r="E40" s="161" t="str">
        <f>IF(ISBLANK(D40),"-",$D$48/$D$45*D40)</f>
        <v>0</v>
      </c>
      <c r="F40" s="166">
        <v>3232</v>
      </c>
      <c r="G40" s="167">
        <f>IF(ISBLANK(F40),"-",$D$48/$F$45*F40)</f>
        <v>140.0722173532</v>
      </c>
      <c r="L40" s="31"/>
      <c r="M40" s="31"/>
      <c r="N40" s="41"/>
    </row>
    <row r="41" spans="1:14" customHeight="1" ht="21.75">
      <c r="A41" s="36" t="s">
        <v>36</v>
      </c>
      <c r="B41" s="148">
        <v>50</v>
      </c>
      <c r="C41" s="99">
        <v>4</v>
      </c>
      <c r="D41" s="168"/>
      <c r="E41" s="162" t="str">
        <f>IF(ISBLANK(D41),"-",$D$48/$D$45*D41)</f>
        <v>0</v>
      </c>
      <c r="F41" s="168"/>
      <c r="G41" s="169" t="str">
        <f>IF(ISBLANK(F41),"-",$D$48/$F$45*F41)</f>
        <v>0</v>
      </c>
      <c r="L41" s="31"/>
      <c r="M41" s="31"/>
      <c r="N41" s="41"/>
    </row>
    <row r="42" spans="1:14" customHeight="1" ht="22.5">
      <c r="A42" s="36" t="s">
        <v>37</v>
      </c>
      <c r="B42" s="148">
        <v>5</v>
      </c>
      <c r="C42" s="90" t="s">
        <v>38</v>
      </c>
      <c r="D42" s="96">
        <v>569852</v>
      </c>
      <c r="E42" s="71" t="str">
        <f>AVERAGE(E38:E41)</f>
        <v>0</v>
      </c>
      <c r="F42" s="96">
        <v>545</v>
      </c>
      <c r="G42" s="43">
        <f>AVERAGE(G38:G41)</f>
        <v>113.80867659947</v>
      </c>
      <c r="H42" s="140"/>
    </row>
    <row r="43" spans="1:14" customHeight="1" ht="21.75">
      <c r="A43" s="36" t="s">
        <v>39</v>
      </c>
      <c r="B43" s="148">
        <v>1</v>
      </c>
      <c r="C43" s="44" t="s">
        <v>40</v>
      </c>
      <c r="D43" s="152">
        <v>495.68</v>
      </c>
      <c r="E43" s="41"/>
      <c r="F43" s="152">
        <v>498.69</v>
      </c>
      <c r="H43" s="140"/>
    </row>
    <row r="44" spans="1:14" customHeight="1" ht="21.75">
      <c r="A44" s="36" t="s">
        <v>41</v>
      </c>
      <c r="B44" s="148">
        <v>1</v>
      </c>
      <c r="C44" s="45" t="s">
        <v>42</v>
      </c>
      <c r="D44" s="46">
        <f>D43*$B$34</f>
        <v>495.68</v>
      </c>
      <c r="E44" s="47"/>
      <c r="F44" s="46">
        <v>454</v>
      </c>
      <c r="H44" s="140"/>
    </row>
    <row r="45" spans="1:14" customHeight="1" ht="19.5">
      <c r="A45" s="36" t="s">
        <v>43</v>
      </c>
      <c r="B45" s="156">
        <f>(B44/B43)*(B42/B41)*(B40/B39)*(B38/B37)*B36</f>
        <v>200</v>
      </c>
      <c r="C45" s="45" t="s">
        <v>44</v>
      </c>
      <c r="D45" s="48" t="str">
        <f>D44*$B$30/100</f>
        <v>0</v>
      </c>
      <c r="E45" s="49"/>
      <c r="F45" s="48">
        <v>4564</v>
      </c>
      <c r="H45" s="140"/>
    </row>
    <row r="46" spans="1:14" customHeight="1" ht="19.5">
      <c r="A46" s="197" t="s">
        <v>45</v>
      </c>
      <c r="B46" s="198"/>
      <c r="C46" s="45" t="s">
        <v>46</v>
      </c>
      <c r="D46" s="46" t="str">
        <f>D45/$B$45</f>
        <v>0</v>
      </c>
      <c r="E46" s="49"/>
      <c r="F46" s="50">
        <v>6646</v>
      </c>
      <c r="H46" s="140"/>
    </row>
    <row r="47" spans="1:14" customHeight="1" ht="19.5">
      <c r="A47" s="199"/>
      <c r="B47" s="200"/>
      <c r="C47" s="51" t="s">
        <v>47</v>
      </c>
      <c r="D47" s="170">
        <v>0.989</v>
      </c>
      <c r="F47" s="52"/>
      <c r="H47" s="140"/>
    </row>
    <row r="48" spans="1:14" customHeight="1" ht="19.5">
      <c r="C48" s="53" t="s">
        <v>48</v>
      </c>
      <c r="D48" s="50">
        <f>D47*$B$45</f>
        <v>197.8</v>
      </c>
      <c r="F48" s="52"/>
      <c r="H48" s="140"/>
    </row>
    <row r="49" spans="1:14">
      <c r="C49" s="54" t="s">
        <v>49</v>
      </c>
      <c r="D49" s="55">
        <f>AVERAGE(E38:E41,G38:G41)</f>
        <v>113.80867659947</v>
      </c>
      <c r="F49" s="56"/>
      <c r="H49" s="140"/>
    </row>
    <row r="50" spans="1:14">
      <c r="C50" s="51" t="s">
        <v>50</v>
      </c>
      <c r="D50" s="57">
        <f>STDEV(E38:E41,G38:G41)/D49</f>
        <v>0.19985201625795</v>
      </c>
      <c r="F50" s="56"/>
      <c r="H50" s="140"/>
    </row>
    <row r="51" spans="1:14" customHeight="1" ht="19.5">
      <c r="C51" s="53" t="s">
        <v>51</v>
      </c>
      <c r="D51" s="58">
        <f>COUNT(E38:E41,G38:G41)</f>
        <v>3</v>
      </c>
      <c r="F51" s="56"/>
    </row>
    <row r="53" spans="1:14">
      <c r="A53" s="15" t="s">
        <v>12</v>
      </c>
      <c r="B53" s="59" t="s">
        <v>52</v>
      </c>
    </row>
    <row r="54" spans="1:14">
      <c r="A54" s="16" t="s">
        <v>53</v>
      </c>
      <c r="B54" s="19" t="str">
        <f>B21</f>
        <v>Each film-coated tablet contains Efavirenz USP 600mg</v>
      </c>
    </row>
    <row r="55" spans="1:14">
      <c r="A55" s="18" t="s">
        <v>54</v>
      </c>
      <c r="B55" s="115">
        <v>125</v>
      </c>
      <c r="C55" s="16" t="s">
        <v>6</v>
      </c>
      <c r="H55" s="25"/>
    </row>
    <row r="56" spans="1:14">
      <c r="A56" s="19" t="s">
        <v>55</v>
      </c>
      <c r="B56" s="144">
        <f>uniformity!A25</f>
        <v>125.4</v>
      </c>
      <c r="H56" s="25"/>
    </row>
    <row r="57" spans="1:14" customHeight="1" ht="19.5">
      <c r="H57" s="25"/>
    </row>
    <row r="58" spans="1:14" customHeight="1" ht="15.75" s="26" customFormat="1">
      <c r="A58" s="35" t="s">
        <v>56</v>
      </c>
      <c r="B58" s="147">
        <v>197.8</v>
      </c>
      <c r="C58" s="16"/>
      <c r="D58" s="61" t="s">
        <v>57</v>
      </c>
      <c r="E58" s="60" t="s">
        <v>58</v>
      </c>
      <c r="F58" s="60" t="s">
        <v>31</v>
      </c>
      <c r="G58" s="60" t="s">
        <v>59</v>
      </c>
      <c r="H58" s="37" t="s">
        <v>60</v>
      </c>
      <c r="L58" s="27"/>
    </row>
    <row r="59" spans="1:14" customHeight="1" ht="22.5" s="26" customFormat="1">
      <c r="A59" s="36" t="s">
        <v>61</v>
      </c>
      <c r="B59" s="148">
        <v>100</v>
      </c>
      <c r="C59" s="189" t="s">
        <v>62</v>
      </c>
      <c r="D59" s="193">
        <v>198.65</v>
      </c>
      <c r="E59" s="62">
        <v>1</v>
      </c>
      <c r="F59" s="153">
        <v>4545</v>
      </c>
      <c r="G59" s="102">
        <f>IF(ISBLANK(F59),"-",(F59/$D$49*$D$47*$B$67)*($B$56/$D$59))</f>
        <v>1232.9062918934</v>
      </c>
      <c r="H59" s="104">
        <f>IF(ISBLANK(F59),"-",G59/$B$55)</f>
        <v>9.8632503351469</v>
      </c>
      <c r="L59" s="27"/>
    </row>
    <row r="60" spans="1:14" customHeight="1" ht="21.75" s="26" customFormat="1">
      <c r="A60" s="36" t="s">
        <v>63</v>
      </c>
      <c r="B60" s="148">
        <v>5</v>
      </c>
      <c r="C60" s="190"/>
      <c r="D60" s="194"/>
      <c r="E60" s="63">
        <v>2</v>
      </c>
      <c r="F60" s="150">
        <v>5454</v>
      </c>
      <c r="G60" s="103">
        <f>IF(ISBLANK(F60),"-",(F60/$D$49*$D$47*$B$67)*($B$56/$D$59))</f>
        <v>1479.487550272</v>
      </c>
      <c r="H60" s="105">
        <f>IF(ISBLANK(F60),"-",G60/$B$55)</f>
        <v>11.835900402176</v>
      </c>
      <c r="L60" s="27"/>
    </row>
    <row r="61" spans="1:14" customHeight="1" ht="21.75" s="26" customFormat="1">
      <c r="A61" s="36" t="s">
        <v>64</v>
      </c>
      <c r="B61" s="148">
        <v>20</v>
      </c>
      <c r="C61" s="190"/>
      <c r="D61" s="194"/>
      <c r="E61" s="63">
        <v>3</v>
      </c>
      <c r="F61" s="150">
        <v>4545</v>
      </c>
      <c r="G61" s="103">
        <f>IF(ISBLANK(F61),"-",(F61/$D$49*$D$47*$B$67)*($B$56/$D$59))</f>
        <v>1232.9062918934</v>
      </c>
      <c r="H61" s="105">
        <f>IF(ISBLANK(F61),"-",G61/$B$55)</f>
        <v>9.8632503351469</v>
      </c>
      <c r="L61" s="27"/>
    </row>
    <row r="62" spans="1:14" customHeight="1" ht="21">
      <c r="A62" s="36" t="s">
        <v>65</v>
      </c>
      <c r="B62" s="148">
        <v>20</v>
      </c>
      <c r="C62" s="191"/>
      <c r="D62" s="195"/>
      <c r="E62" s="64">
        <v>4</v>
      </c>
      <c r="F62" s="154"/>
      <c r="G62" s="103" t="str">
        <f>IF(ISBLANK(F62),"-",(F62/$D$49*$D$47*$B$67)*($B$56/$D$59))</f>
        <v>0</v>
      </c>
      <c r="H62" s="105" t="str">
        <f>IF(ISBLANK(F62),"-",G62/$B$55)</f>
        <v>0</v>
      </c>
    </row>
    <row r="63" spans="1:14" customHeight="1" ht="21.75">
      <c r="A63" s="36" t="s">
        <v>66</v>
      </c>
      <c r="B63" s="148">
        <v>10</v>
      </c>
      <c r="C63" s="189" t="s">
        <v>67</v>
      </c>
      <c r="D63" s="193">
        <v>199.56</v>
      </c>
      <c r="E63" s="62">
        <v>1</v>
      </c>
      <c r="F63" s="153">
        <v>5412</v>
      </c>
      <c r="G63" s="136">
        <f>IF(ISBLANK(F63),"-",(F63/$D$49*$D$47*$B$67)*($B$56/$D$63))</f>
        <v>1461.3997994659</v>
      </c>
      <c r="H63" s="133">
        <f>IF(ISBLANK(F63),"-",G63/$B$55)</f>
        <v>11.691198395727</v>
      </c>
    </row>
    <row r="64" spans="1:14" customHeight="1" ht="21.75">
      <c r="A64" s="36" t="s">
        <v>68</v>
      </c>
      <c r="B64" s="148">
        <v>50</v>
      </c>
      <c r="C64" s="190"/>
      <c r="D64" s="194"/>
      <c r="E64" s="63">
        <v>2</v>
      </c>
      <c r="F64" s="150">
        <v>2105</v>
      </c>
      <c r="G64" s="137">
        <f>IF(ISBLANK(F64),"-",(F64/$D$49*$D$47*$B$67)*($B$56/$D$63))</f>
        <v>568.41215407903</v>
      </c>
      <c r="H64" s="134">
        <f>IF(ISBLANK(F64),"-",G64/$B$55)</f>
        <v>4.5472972326323</v>
      </c>
    </row>
    <row r="65" spans="1:14" customHeight="1" ht="21.75">
      <c r="A65" s="36" t="s">
        <v>69</v>
      </c>
      <c r="B65" s="148">
        <v>1</v>
      </c>
      <c r="C65" s="190"/>
      <c r="D65" s="194">
        <v>50</v>
      </c>
      <c r="E65" s="63">
        <v>3</v>
      </c>
      <c r="F65" s="150">
        <v>4545</v>
      </c>
      <c r="G65" s="137">
        <f>IF(ISBLANK(F65),"-",(F65/$D$49*$D$47*$B$67)*($B$56/$D$63))</f>
        <v>1227.2841996623</v>
      </c>
      <c r="H65" s="134">
        <f>IF(ISBLANK(F65),"-",G65/$B$55)</f>
        <v>9.8182735972987</v>
      </c>
    </row>
    <row r="66" spans="1:14" customHeight="1" ht="21">
      <c r="A66" s="36" t="s">
        <v>70</v>
      </c>
      <c r="B66" s="148">
        <v>1</v>
      </c>
      <c r="C66" s="191"/>
      <c r="D66" s="195"/>
      <c r="E66" s="64">
        <v>4</v>
      </c>
      <c r="F66" s="154"/>
      <c r="G66" s="138" t="str">
        <f>IF(ISBLANK(F66),"-",(F66/$D$49*$D$47*$B$67)*($B$56/$D$63))</f>
        <v>0</v>
      </c>
      <c r="H66" s="135" t="str">
        <f>IF(ISBLANK(F66),"-",G66/$B$55)</f>
        <v>0</v>
      </c>
    </row>
    <row r="67" spans="1:14" customHeight="1" ht="21.75">
      <c r="A67" s="36" t="s">
        <v>71</v>
      </c>
      <c r="B67" s="157">
        <f>(B66/B65)*(B64/B63)*(B62/B61)*(B60/B59)*B58</f>
        <v>49.45</v>
      </c>
      <c r="C67" s="189" t="s">
        <v>72</v>
      </c>
      <c r="D67" s="193">
        <v>198.69</v>
      </c>
      <c r="E67" s="62">
        <v>1</v>
      </c>
      <c r="F67" s="153">
        <v>5458</v>
      </c>
      <c r="G67" s="136">
        <f>IF(ISBLANK(F67),"-",(F67/$D$49*$D$47*$B$67)*($B$56/$D$67))</f>
        <v>1480.2745494543</v>
      </c>
      <c r="H67" s="105">
        <f>IF(ISBLANK(F67),"-",G67/$B$55)</f>
        <v>11.842196395634</v>
      </c>
    </row>
    <row r="68" spans="1:14" customHeight="1" ht="21.75">
      <c r="A68" s="158" t="s">
        <v>73</v>
      </c>
      <c r="B68" s="159">
        <f>D47*B67/B55*B56</f>
        <v>49.06254936</v>
      </c>
      <c r="C68" s="190"/>
      <c r="D68" s="194"/>
      <c r="E68" s="63">
        <v>2</v>
      </c>
      <c r="F68" s="150">
        <v>6621</v>
      </c>
      <c r="G68" s="137">
        <f>IF(ISBLANK(F68),"-",(F68/$D$49*$D$47*$B$67)*($B$56/$D$67))</f>
        <v>1795.6939889954</v>
      </c>
      <c r="H68" s="105">
        <f>IF(ISBLANK(F68),"-",G68/$B$55)</f>
        <v>14.365551911963</v>
      </c>
    </row>
    <row r="69" spans="1:14" customHeight="1" ht="22.5">
      <c r="A69" s="197" t="s">
        <v>45</v>
      </c>
      <c r="B69" s="198"/>
      <c r="C69" s="190"/>
      <c r="D69" s="194"/>
      <c r="E69" s="63">
        <v>3</v>
      </c>
      <c r="F69" s="150">
        <v>5545</v>
      </c>
      <c r="G69" s="137">
        <f>IF(ISBLANK(F69),"-",(F69/$D$49*$D$47*$B$67)*($B$56/$D$67))</f>
        <v>1503.8699847424</v>
      </c>
      <c r="H69" s="105">
        <f>IF(ISBLANK(F69),"-",G69/$B$55)</f>
        <v>12.030959877939</v>
      </c>
    </row>
    <row r="70" spans="1:14" customHeight="1" ht="21.75">
      <c r="A70" s="199"/>
      <c r="B70" s="200"/>
      <c r="C70" s="192"/>
      <c r="D70" s="195"/>
      <c r="E70" s="64">
        <v>4</v>
      </c>
      <c r="F70" s="154"/>
      <c r="G70" s="138" t="str">
        <f>IF(ISBLANK(F70),"-",(F70/$D$49*$D$47*$B$67)*($B$56/$D$67))</f>
        <v>0</v>
      </c>
      <c r="H70" s="106" t="str">
        <f>IF(ISBLANK(F70),"-",G70/$B$55)</f>
        <v>0</v>
      </c>
    </row>
    <row r="71" spans="1:14">
      <c r="A71" s="65"/>
      <c r="B71" s="65"/>
      <c r="C71" s="65"/>
      <c r="D71" s="65"/>
      <c r="E71" s="65"/>
      <c r="F71" s="66"/>
      <c r="G71" s="54" t="s">
        <v>38</v>
      </c>
      <c r="H71" s="107">
        <f>AVERAGE(H59:H70)</f>
        <v>10.650875387074</v>
      </c>
    </row>
    <row r="72" spans="1:14">
      <c r="C72" s="65"/>
      <c r="D72" s="65"/>
      <c r="E72" s="65"/>
      <c r="F72" s="66"/>
      <c r="G72" s="51" t="s">
        <v>50</v>
      </c>
      <c r="H72" s="68">
        <f>STDEV(H59:H70)/H71</f>
        <v>0.25453455681578</v>
      </c>
    </row>
    <row r="73" spans="1:14" customHeight="1" ht="19.5">
      <c r="A73" s="65"/>
      <c r="B73" s="65"/>
      <c r="C73" s="66"/>
      <c r="D73" s="66"/>
      <c r="E73" s="67"/>
      <c r="F73" s="66"/>
      <c r="G73" s="53" t="s">
        <v>51</v>
      </c>
      <c r="H73" s="70">
        <f>COUNT(H59:H70)</f>
        <v>9</v>
      </c>
    </row>
    <row r="74" spans="1:14">
      <c r="A74" s="65"/>
      <c r="B74" s="65"/>
      <c r="C74" s="66"/>
      <c r="D74" s="66"/>
      <c r="E74" s="67"/>
      <c r="F74" s="66"/>
      <c r="G74" s="90"/>
      <c r="H74" s="175"/>
    </row>
    <row r="75" spans="1:14">
      <c r="A75" s="24" t="s">
        <v>74</v>
      </c>
      <c r="B75" s="177" t="s">
        <v>75</v>
      </c>
      <c r="C75" s="202" t="s">
        <v>6</v>
      </c>
      <c r="D75" s="202"/>
      <c r="E75" s="178" t="s">
        <v>76</v>
      </c>
      <c r="F75" s="178"/>
      <c r="G75" s="176">
        <f>H71</f>
        <v>10.650875387074</v>
      </c>
      <c r="H75" s="175"/>
    </row>
    <row r="76" spans="1:14">
      <c r="A76" s="65"/>
      <c r="B76" s="65"/>
      <c r="C76" s="66"/>
      <c r="D76" s="66"/>
      <c r="E76" s="67"/>
      <c r="F76" s="66"/>
      <c r="G76" s="90"/>
      <c r="H76" s="175"/>
    </row>
    <row r="77" spans="1:14">
      <c r="A77" s="21" t="s">
        <v>77</v>
      </c>
      <c r="B77" s="21" t="s">
        <v>78</v>
      </c>
    </row>
    <row r="78" spans="1:14">
      <c r="A78" s="21"/>
      <c r="B78" s="21"/>
    </row>
    <row r="79" spans="1:14">
      <c r="A79" s="22" t="s">
        <v>13</v>
      </c>
      <c r="B79" s="146" t="str">
        <f>B26</f>
        <v>Paracetamol</v>
      </c>
      <c r="C79" s="146"/>
    </row>
    <row r="80" spans="1:14">
      <c r="A80" s="24" t="s">
        <v>14</v>
      </c>
      <c r="B80" s="116" t="str">
        <f>B27</f>
        <v>NQCL-WRS-P1-1</v>
      </c>
    </row>
    <row r="81" spans="1:14" customHeight="1" ht="19.5">
      <c r="A81" s="24" t="s">
        <v>16</v>
      </c>
      <c r="B81" s="117">
        <f>B28</f>
        <v>99.65</v>
      </c>
    </row>
    <row r="82" spans="1:14" customHeight="1" ht="15.75" s="26" customFormat="1">
      <c r="A82" s="24" t="s">
        <v>17</v>
      </c>
      <c r="B82" s="117" t="str">
        <f>B29</f>
        <v/>
      </c>
      <c r="C82" s="181" t="s">
        <v>18</v>
      </c>
      <c r="D82" s="182"/>
      <c r="E82" s="182"/>
      <c r="F82" s="182"/>
      <c r="G82" s="183"/>
      <c r="I82" s="27"/>
      <c r="J82" s="27"/>
      <c r="K82" s="27"/>
      <c r="L82" s="27"/>
    </row>
    <row r="83" spans="1:14" s="26" customFormat="1">
      <c r="A83" s="24" t="s">
        <v>19</v>
      </c>
      <c r="B83" s="23" t="str">
        <f>B81-B82</f>
        <v>0</v>
      </c>
      <c r="C83" s="28"/>
      <c r="D83" s="28"/>
      <c r="E83" s="28"/>
      <c r="F83" s="28"/>
      <c r="G83" s="29"/>
      <c r="I83" s="27"/>
      <c r="J83" s="27"/>
      <c r="K83" s="27"/>
      <c r="L83" s="27"/>
    </row>
    <row r="84" spans="1:14" customHeight="1" ht="19.5">
      <c r="A84" s="21"/>
      <c r="B84" s="21"/>
    </row>
    <row r="85" spans="1:14" customHeight="1" ht="19.5">
      <c r="A85" s="35" t="s">
        <v>26</v>
      </c>
      <c r="B85" s="147">
        <v>200</v>
      </c>
      <c r="D85" s="100" t="s">
        <v>27</v>
      </c>
      <c r="E85" s="101"/>
      <c r="F85" s="184" t="s">
        <v>28</v>
      </c>
      <c r="G85" s="185"/>
    </row>
    <row r="86" spans="1:14" customHeight="1" ht="21.75">
      <c r="A86" s="36" t="s">
        <v>29</v>
      </c>
      <c r="B86" s="148">
        <v>2</v>
      </c>
      <c r="C86" s="97" t="s">
        <v>30</v>
      </c>
      <c r="D86" s="38" t="s">
        <v>31</v>
      </c>
      <c r="E86" s="98" t="s">
        <v>32</v>
      </c>
      <c r="F86" s="38" t="s">
        <v>31</v>
      </c>
      <c r="G86" s="39" t="s">
        <v>32</v>
      </c>
    </row>
    <row r="87" spans="1:14" customHeight="1" ht="21.75">
      <c r="A87" s="36" t="s">
        <v>33</v>
      </c>
      <c r="B87" s="148">
        <v>25</v>
      </c>
      <c r="C87" s="95">
        <v>1</v>
      </c>
      <c r="D87" s="149">
        <v>98611</v>
      </c>
      <c r="E87" s="119" t="str">
        <f>IF(ISBLANK(D87),"-",$D$97/$D$94*D87)</f>
        <v>0</v>
      </c>
      <c r="F87" s="149">
        <v>98614</v>
      </c>
      <c r="G87" s="122" t="str">
        <f>IF(ISBLANK(F87),"-",$D$97/$F$94*F87)</f>
        <v>0</v>
      </c>
    </row>
    <row r="88" spans="1:14" customHeight="1" ht="21.75">
      <c r="A88" s="36" t="s">
        <v>34</v>
      </c>
      <c r="B88" s="148">
        <v>1</v>
      </c>
      <c r="C88" s="66">
        <v>2</v>
      </c>
      <c r="D88" s="150">
        <v>98612</v>
      </c>
      <c r="E88" s="120" t="str">
        <f>IF(ISBLANK(D88),"-",$D$97/$D$94*D88)</f>
        <v>0</v>
      </c>
      <c r="F88" s="150">
        <v>98615</v>
      </c>
      <c r="G88" s="123" t="str">
        <f>IF(ISBLANK(F88),"-",$D$97/$F$94*F88)</f>
        <v>0</v>
      </c>
    </row>
    <row r="89" spans="1:14" customHeight="1" ht="21.75">
      <c r="A89" s="36" t="s">
        <v>35</v>
      </c>
      <c r="B89" s="148">
        <v>1</v>
      </c>
      <c r="C89" s="66">
        <v>3</v>
      </c>
      <c r="D89" s="150">
        <v>98613</v>
      </c>
      <c r="E89" s="120" t="str">
        <f>IF(ISBLANK(D89),"-",$D$97/$D$94*D89)</f>
        <v>0</v>
      </c>
      <c r="F89" s="179">
        <v>98616</v>
      </c>
      <c r="G89" s="123" t="str">
        <f>IF(ISBLANK(F89),"-",$D$97/$F$94*F89)</f>
        <v>0</v>
      </c>
    </row>
    <row r="90" spans="1:14" customHeight="1" ht="21.75">
      <c r="A90" s="36" t="s">
        <v>36</v>
      </c>
      <c r="B90" s="148">
        <v>1</v>
      </c>
      <c r="C90" s="99">
        <v>4</v>
      </c>
      <c r="D90" s="151"/>
      <c r="E90" s="121" t="str">
        <f>IF(ISBLANK(D90),"-",$D$97/$D$94*D90)</f>
        <v>0</v>
      </c>
      <c r="F90" s="155"/>
      <c r="G90" s="124" t="str">
        <f>IF(ISBLANK(F90),"-",$D$97/$D$94*F90)</f>
        <v>0</v>
      </c>
    </row>
    <row r="91" spans="1:14" customHeight="1" ht="22.5">
      <c r="A91" s="36" t="s">
        <v>37</v>
      </c>
      <c r="B91" s="148">
        <v>1</v>
      </c>
      <c r="C91" s="90" t="s">
        <v>38</v>
      </c>
      <c r="D91" s="173">
        <f>AVERAGE(D87:D90)</f>
        <v>98612</v>
      </c>
      <c r="E91" s="71" t="str">
        <f>AVERAGE(E87:E90)</f>
        <v>0</v>
      </c>
      <c r="F91" s="173">
        <f>AVERAGE(F87:F90)</f>
        <v>98615</v>
      </c>
      <c r="G91" s="174" t="str">
        <f>AVERAGE(G87:G90)</f>
        <v>0</v>
      </c>
    </row>
    <row r="92" spans="1:14" customHeight="1" ht="21.75">
      <c r="A92" s="36" t="s">
        <v>39</v>
      </c>
      <c r="B92" s="148">
        <v>1</v>
      </c>
      <c r="C92" s="44" t="s">
        <v>40</v>
      </c>
      <c r="D92" s="152">
        <v>125.69</v>
      </c>
      <c r="E92" s="41"/>
      <c r="F92" s="152">
        <v>126.89</v>
      </c>
    </row>
    <row r="93" spans="1:14" customHeight="1" ht="21.75">
      <c r="A93" s="36" t="s">
        <v>41</v>
      </c>
      <c r="B93" s="148">
        <v>1</v>
      </c>
      <c r="C93" s="45" t="s">
        <v>42</v>
      </c>
      <c r="D93" s="46">
        <f>D92*$B$34</f>
        <v>125.69</v>
      </c>
      <c r="E93" s="47"/>
      <c r="F93" s="46">
        <f>F92*$B$34</f>
        <v>126.89</v>
      </c>
    </row>
    <row r="94" spans="1:14" customHeight="1" ht="19.5">
      <c r="A94" s="36" t="s">
        <v>43</v>
      </c>
      <c r="B94" s="156">
        <f>(B93/B92)*(B91/B90)*(B89/B88)*(B87/B86)*B85</f>
        <v>2500</v>
      </c>
      <c r="C94" s="45" t="s">
        <v>44</v>
      </c>
      <c r="D94" s="48" t="str">
        <f>D93*$B$83/100</f>
        <v>0</v>
      </c>
      <c r="E94" s="49"/>
      <c r="F94" s="48" t="str">
        <f>F93*$B$30/100</f>
        <v>0</v>
      </c>
    </row>
    <row r="95" spans="1:14" customHeight="1" ht="19.5">
      <c r="A95" s="197" t="s">
        <v>45</v>
      </c>
      <c r="B95" s="198"/>
      <c r="C95" s="45" t="s">
        <v>46</v>
      </c>
      <c r="D95" s="46" t="str">
        <f>D94/$B$94</f>
        <v>0</v>
      </c>
      <c r="E95" s="49"/>
      <c r="F95" s="50" t="str">
        <f>F94/$B$94</f>
        <v>0</v>
      </c>
      <c r="G95" s="139"/>
      <c r="H95" s="140"/>
    </row>
    <row r="96" spans="1:14" customHeight="1" ht="19.5">
      <c r="A96" s="199"/>
      <c r="B96" s="200"/>
      <c r="C96" s="51" t="s">
        <v>47</v>
      </c>
      <c r="D96" s="132">
        <f>$B$55/$B$111</f>
        <v>0.069444444444444</v>
      </c>
      <c r="F96" s="52"/>
      <c r="G96" s="141"/>
      <c r="H96" s="140"/>
    </row>
    <row r="97" spans="1:14" customHeight="1" ht="19.5">
      <c r="C97" s="53" t="s">
        <v>48</v>
      </c>
      <c r="D97" s="50">
        <v>0.055556</v>
      </c>
      <c r="F97" s="52"/>
      <c r="G97" s="139"/>
      <c r="H97" s="140"/>
    </row>
    <row r="98" spans="1:14">
      <c r="C98" s="54" t="s">
        <v>79</v>
      </c>
      <c r="D98" s="55" t="str">
        <f>AVERAGE(E87:E90,G87:G90)</f>
        <v>0</v>
      </c>
      <c r="F98" s="56"/>
      <c r="G98" s="139"/>
      <c r="H98" s="140"/>
      <c r="J98" s="72"/>
    </row>
    <row r="99" spans="1:14">
      <c r="C99" s="51" t="s">
        <v>50</v>
      </c>
      <c r="D99" s="73" t="str">
        <f>STDEV(E87:E90,G87:G90)/D98</f>
        <v>0</v>
      </c>
      <c r="F99" s="56"/>
      <c r="G99" s="142"/>
      <c r="H99" s="140"/>
      <c r="J99" s="74"/>
    </row>
    <row r="100" spans="1:14" customHeight="1" ht="19.5">
      <c r="C100" s="53" t="s">
        <v>51</v>
      </c>
      <c r="D100" s="75">
        <f>COUNT(E87:E90,G87:G90)</f>
        <v>0</v>
      </c>
      <c r="F100" s="56"/>
      <c r="G100" s="139"/>
      <c r="H100" s="140"/>
      <c r="J100" s="74"/>
    </row>
    <row r="101" spans="1:14" customHeight="1" ht="19.5">
      <c r="A101" s="15"/>
      <c r="B101" s="15"/>
      <c r="C101" s="15"/>
      <c r="D101" s="15"/>
      <c r="E101" s="15"/>
    </row>
    <row r="102" spans="1:14" customHeight="1" ht="17.25">
      <c r="A102" s="35" t="s">
        <v>80</v>
      </c>
      <c r="B102" s="147">
        <v>900</v>
      </c>
      <c r="C102" s="76" t="s">
        <v>81</v>
      </c>
      <c r="D102" s="77">
        <v>900</v>
      </c>
      <c r="E102" s="78" t="s">
        <v>82</v>
      </c>
      <c r="F102" s="79" t="s">
        <v>83</v>
      </c>
    </row>
    <row r="103" spans="1:14" customHeight="1" ht="21.75">
      <c r="A103" s="36" t="s">
        <v>61</v>
      </c>
      <c r="B103" s="148">
        <v>10</v>
      </c>
      <c r="C103" s="40">
        <v>1</v>
      </c>
      <c r="D103" s="171">
        <v>912</v>
      </c>
      <c r="E103" s="80" t="str">
        <f>IF(ISBLANK(D103),"-",D103/$D$98*$D$96*$B$111)</f>
        <v>0</v>
      </c>
      <c r="F103" s="81" t="str">
        <f>IF(ISBLANK(D103), "-", E103/$B$55)</f>
        <v>0</v>
      </c>
    </row>
    <row r="104" spans="1:14" customHeight="1" ht="21.75">
      <c r="A104" s="36" t="s">
        <v>63</v>
      </c>
      <c r="B104" s="148">
        <v>20</v>
      </c>
      <c r="C104" s="40">
        <v>2</v>
      </c>
      <c r="D104" s="171">
        <v>913</v>
      </c>
      <c r="E104" s="82" t="str">
        <f>IF(ISBLANK(D104),"-",D104/$D$98*$D$96*$B$111)</f>
        <v>0</v>
      </c>
      <c r="F104" s="108" t="str">
        <f>IF(ISBLANK(D104), "-", E104/$B$55)</f>
        <v>0</v>
      </c>
    </row>
    <row r="105" spans="1:14" customHeight="1" ht="21.75">
      <c r="A105" s="36" t="s">
        <v>64</v>
      </c>
      <c r="B105" s="148">
        <v>1</v>
      </c>
      <c r="C105" s="40">
        <v>3</v>
      </c>
      <c r="D105" s="171">
        <v>914</v>
      </c>
      <c r="E105" s="82" t="str">
        <f>IF(ISBLANK(D105),"-",D105/$D$98*$D$96*$B$111)</f>
        <v>0</v>
      </c>
      <c r="F105" s="108" t="str">
        <f>IF(ISBLANK(D105), "-", E105/$B$55)</f>
        <v>0</v>
      </c>
    </row>
    <row r="106" spans="1:14" customHeight="1" ht="21.75">
      <c r="A106" s="36" t="s">
        <v>65</v>
      </c>
      <c r="B106" s="148">
        <v>1</v>
      </c>
      <c r="C106" s="40">
        <v>4</v>
      </c>
      <c r="D106" s="171">
        <v>915</v>
      </c>
      <c r="E106" s="82" t="str">
        <f>IF(ISBLANK(D106),"-",D106/$D$98*$D$96*$B$111)</f>
        <v>0</v>
      </c>
      <c r="F106" s="108" t="str">
        <f>IF(ISBLANK(D106), "-", E106/$B$55)</f>
        <v>0</v>
      </c>
    </row>
    <row r="107" spans="1:14" customHeight="1" ht="21.75">
      <c r="A107" s="36" t="s">
        <v>66</v>
      </c>
      <c r="B107" s="148">
        <v>1</v>
      </c>
      <c r="C107" s="40">
        <v>5</v>
      </c>
      <c r="D107" s="171">
        <v>916</v>
      </c>
      <c r="E107" s="82" t="str">
        <f>IF(ISBLANK(D107),"-",D107/$D$98*$D$96*$B$111)</f>
        <v>0</v>
      </c>
      <c r="F107" s="108" t="str">
        <f>IF(ISBLANK(D107), "-", E107/$B$55)</f>
        <v>0</v>
      </c>
    </row>
    <row r="108" spans="1:14" customHeight="1" ht="21.75">
      <c r="A108" s="36" t="s">
        <v>68</v>
      </c>
      <c r="B108" s="148">
        <v>1</v>
      </c>
      <c r="C108" s="42">
        <v>6</v>
      </c>
      <c r="D108" s="172">
        <v>917</v>
      </c>
      <c r="E108" s="83" t="str">
        <f>IF(ISBLANK(D108),"-",D108/$D$98*$D$96*$B$111)</f>
        <v>0</v>
      </c>
      <c r="F108" s="109" t="str">
        <f>IF(ISBLANK(D108), "-", E108/$B$55)</f>
        <v>0</v>
      </c>
    </row>
    <row r="109" spans="1:14" customHeight="1" ht="21.75">
      <c r="A109" s="36" t="s">
        <v>69</v>
      </c>
      <c r="B109" s="148">
        <v>1</v>
      </c>
      <c r="C109" s="40"/>
      <c r="D109" s="66">
        <v>1</v>
      </c>
      <c r="E109" s="69"/>
      <c r="F109" s="84"/>
    </row>
    <row r="110" spans="1:14" customHeight="1" ht="21.75">
      <c r="A110" s="36" t="s">
        <v>70</v>
      </c>
      <c r="B110" s="148">
        <v>1</v>
      </c>
      <c r="C110" s="40"/>
      <c r="D110" s="85"/>
      <c r="E110" s="86" t="s">
        <v>38</v>
      </c>
      <c r="F110" s="87" t="str">
        <f>AVERAGE(F103:F108)</f>
        <v>0</v>
      </c>
    </row>
    <row r="111" spans="1:14" customHeight="1" ht="19.5">
      <c r="A111" s="36" t="s">
        <v>71</v>
      </c>
      <c r="B111" s="156">
        <f>(B110/B109)*(B108/B107)*(B106/B105)*(B104/B103)*B102</f>
        <v>1800</v>
      </c>
      <c r="C111" s="88"/>
      <c r="D111" s="89"/>
      <c r="E111" s="90" t="s">
        <v>50</v>
      </c>
      <c r="F111" s="91" t="str">
        <f>STDEV(F103:F108)/F110</f>
        <v>0</v>
      </c>
      <c r="I111" s="69"/>
    </row>
    <row r="112" spans="1:14" customHeight="1" ht="19.5">
      <c r="A112" s="197" t="s">
        <v>45</v>
      </c>
      <c r="B112" s="198"/>
      <c r="C112" s="92"/>
      <c r="D112" s="93"/>
      <c r="E112" s="94" t="s">
        <v>51</v>
      </c>
      <c r="F112" s="75">
        <f>COUNT(F103:F108)</f>
        <v>0</v>
      </c>
      <c r="I112" s="69"/>
      <c r="J112" s="74"/>
    </row>
    <row r="113" spans="1:14" customHeight="1" ht="19.5">
      <c r="A113" s="199"/>
      <c r="B113" s="200"/>
      <c r="C113" s="69"/>
      <c r="D113" s="69"/>
      <c r="E113" s="69"/>
      <c r="F113" s="66"/>
      <c r="G113" s="69"/>
      <c r="H113" s="69"/>
      <c r="I113" s="69"/>
    </row>
    <row r="114" spans="1:14">
      <c r="A114" s="33"/>
      <c r="B114" s="33"/>
      <c r="C114" s="69"/>
      <c r="D114" s="69"/>
      <c r="E114" s="69"/>
      <c r="F114" s="66"/>
      <c r="G114" s="69"/>
      <c r="H114" s="69"/>
      <c r="I114" s="69"/>
    </row>
    <row r="115" spans="1:14" customHeight="1" ht="19.5">
      <c r="A115" s="110"/>
      <c r="B115" s="110"/>
      <c r="C115" s="111"/>
      <c r="D115" s="111"/>
      <c r="E115" s="111"/>
      <c r="F115" s="111"/>
      <c r="G115" s="111"/>
      <c r="H115" s="111"/>
    </row>
    <row r="116" spans="1:14">
      <c r="B116" s="180" t="s">
        <v>84</v>
      </c>
      <c r="C116" s="180"/>
      <c r="E116" s="97" t="s">
        <v>85</v>
      </c>
      <c r="F116" s="129"/>
      <c r="G116" s="180" t="s">
        <v>86</v>
      </c>
      <c r="H116" s="180"/>
    </row>
    <row r="117" spans="1:14" customHeight="1" ht="45">
      <c r="A117" s="130" t="s">
        <v>87</v>
      </c>
      <c r="B117" s="125"/>
      <c r="C117" s="125"/>
      <c r="E117" s="125"/>
      <c r="F117" s="69"/>
      <c r="G117" s="127"/>
      <c r="H117" s="127"/>
    </row>
    <row r="118" spans="1:14" customHeight="1" ht="45">
      <c r="A118" s="130" t="s">
        <v>88</v>
      </c>
      <c r="B118" s="126"/>
      <c r="C118" s="126"/>
      <c r="E118" s="126"/>
      <c r="F118" s="69"/>
      <c r="G118" s="128"/>
      <c r="H118" s="128"/>
    </row>
    <row r="119" spans="1:14">
      <c r="A119" s="65"/>
      <c r="B119" s="65"/>
      <c r="C119" s="66"/>
      <c r="D119" s="66"/>
      <c r="E119" s="66"/>
      <c r="F119" s="67"/>
      <c r="G119" s="66"/>
      <c r="H119" s="66"/>
      <c r="I119" s="69"/>
    </row>
    <row r="120" spans="1:14">
      <c r="A120" s="65"/>
      <c r="B120" s="65"/>
      <c r="C120" s="66"/>
      <c r="D120" s="66"/>
      <c r="E120" s="66"/>
      <c r="F120" s="67"/>
      <c r="G120" s="66"/>
      <c r="H120" s="66"/>
      <c r="I120" s="69"/>
    </row>
    <row r="121" spans="1:14">
      <c r="A121" s="65"/>
      <c r="B121" s="65"/>
      <c r="C121" s="66"/>
      <c r="D121" s="66"/>
      <c r="E121" s="66"/>
      <c r="F121" s="67"/>
      <c r="G121" s="66"/>
      <c r="H121" s="66"/>
      <c r="I121" s="69"/>
    </row>
    <row r="122" spans="1:14">
      <c r="A122" s="65"/>
      <c r="B122" s="65"/>
      <c r="C122" s="66"/>
      <c r="D122" s="66"/>
      <c r="E122" s="66"/>
      <c r="F122" s="67"/>
      <c r="G122" s="66"/>
      <c r="H122" s="66"/>
      <c r="I122" s="69"/>
    </row>
    <row r="123" spans="1:14">
      <c r="A123" s="65"/>
      <c r="B123" s="65"/>
      <c r="C123" s="66"/>
      <c r="D123" s="66"/>
      <c r="E123" s="66"/>
      <c r="F123" s="67"/>
      <c r="G123" s="66"/>
      <c r="H123" s="66"/>
      <c r="I123" s="69"/>
    </row>
    <row r="124" spans="1:14">
      <c r="A124" s="65"/>
      <c r="B124" s="65"/>
      <c r="C124" s="66"/>
      <c r="D124" s="66"/>
      <c r="E124" s="66"/>
      <c r="F124" s="67"/>
      <c r="G124" s="66"/>
      <c r="H124" s="66"/>
      <c r="I124" s="69"/>
    </row>
    <row r="125" spans="1:14">
      <c r="A125" s="65"/>
      <c r="B125" s="65"/>
      <c r="C125" s="66"/>
      <c r="D125" s="66"/>
      <c r="E125" s="66"/>
      <c r="F125" s="67"/>
      <c r="G125" s="66"/>
      <c r="H125" s="66"/>
      <c r="I125" s="69"/>
    </row>
    <row r="126" spans="1:14">
      <c r="A126" s="65"/>
      <c r="B126" s="65"/>
      <c r="C126" s="66"/>
      <c r="D126" s="66"/>
      <c r="E126" s="66"/>
      <c r="F126" s="67"/>
      <c r="G126" s="66"/>
      <c r="H126" s="66"/>
      <c r="I126" s="69"/>
    </row>
    <row r="127" spans="1:14">
      <c r="A127" s="65"/>
      <c r="B127" s="65"/>
      <c r="C127" s="66"/>
      <c r="D127" s="66"/>
      <c r="E127" s="66"/>
      <c r="F127" s="67"/>
      <c r="G127" s="66"/>
      <c r="H127" s="66"/>
      <c r="I127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gridLines="false" gridLinesSet="true" horizontalCentered="true" verticalCentered="true"/>
  <pageMargins left="0.7" right="0.7" top="0.75" bottom="0.75" header="0.3" footer="0.3"/>
  <pageSetup paperSize="9" orientation="portrait" scale="28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203" t="s">
        <v>4</v>
      </c>
      <c r="B1" s="203"/>
      <c r="C1" s="13"/>
      <c r="D1" s="203"/>
      <c r="E1" s="203"/>
    </row>
    <row r="2" spans="1:8" customHeight="1" ht="13.5">
      <c r="A2" s="2" t="s">
        <v>89</v>
      </c>
      <c r="B2" s="3"/>
      <c r="C2" s="2"/>
      <c r="D2" s="2"/>
      <c r="E2" s="3"/>
    </row>
    <row r="3" spans="1:8" customHeight="1" ht="15.75">
      <c r="A3" s="131">
        <v>125</v>
      </c>
      <c r="B3" s="5">
        <f>(A3-$A$25)/$A$25</f>
        <v>-0.0031897926634769</v>
      </c>
      <c r="C3" s="4"/>
      <c r="D3" s="12"/>
      <c r="E3" s="5"/>
    </row>
    <row r="4" spans="1:8" customHeight="1" ht="15.75">
      <c r="A4" s="131">
        <v>128</v>
      </c>
      <c r="B4" s="5">
        <f>(A4-$A$25)/$A$25</f>
        <v>0.0207336523126</v>
      </c>
      <c r="C4" s="4"/>
      <c r="D4" s="12"/>
      <c r="E4" s="5"/>
    </row>
    <row r="5" spans="1:8" customHeight="1" ht="15.75">
      <c r="A5" s="131">
        <v>126</v>
      </c>
      <c r="B5" s="5">
        <f>(A5-$A$25)/$A$25</f>
        <v>0.0047846889952153</v>
      </c>
      <c r="C5" s="4"/>
      <c r="D5" s="12"/>
      <c r="E5" s="5"/>
    </row>
    <row r="6" spans="1:8" customHeight="1" ht="15.75">
      <c r="A6" s="131">
        <v>124</v>
      </c>
      <c r="B6" s="5">
        <f>(A6-$A$25)/$A$25</f>
        <v>-0.011164274322169</v>
      </c>
      <c r="C6" s="4"/>
      <c r="D6" s="12"/>
      <c r="E6" s="5"/>
    </row>
    <row r="7" spans="1:8" customHeight="1" ht="15.75">
      <c r="A7" s="131">
        <v>123</v>
      </c>
      <c r="B7" s="5">
        <f>(A7-$A$25)/$A$25</f>
        <v>-0.019138755980861</v>
      </c>
      <c r="C7" s="4"/>
      <c r="D7" s="12"/>
      <c r="E7" s="5"/>
    </row>
    <row r="8" spans="1:8" customHeight="1" ht="15.75">
      <c r="A8" s="131">
        <v>126</v>
      </c>
      <c r="B8" s="5">
        <f>(A8-$A$25)/$A$25</f>
        <v>0.0047846889952153</v>
      </c>
      <c r="C8" s="4"/>
      <c r="D8" s="12"/>
      <c r="E8" s="5"/>
    </row>
    <row r="9" spans="1:8" customHeight="1" ht="15.75">
      <c r="A9" s="131">
        <v>129</v>
      </c>
      <c r="B9" s="5">
        <f>(A9-$A$25)/$A$25</f>
        <v>0.028708133971292</v>
      </c>
      <c r="C9" s="4"/>
      <c r="D9" s="12"/>
      <c r="E9" s="5"/>
    </row>
    <row r="10" spans="1:8" customHeight="1" ht="15.75">
      <c r="A10" s="131">
        <v>128</v>
      </c>
      <c r="B10" s="5">
        <f>(A10-$A$25)/$A$25</f>
        <v>0.0207336523126</v>
      </c>
      <c r="C10" s="4"/>
      <c r="D10" s="12"/>
      <c r="E10" s="5"/>
    </row>
    <row r="11" spans="1:8" customHeight="1" ht="15.75">
      <c r="A11" s="131">
        <v>123</v>
      </c>
      <c r="B11" s="5">
        <f>(A11-$A$25)/$A$25</f>
        <v>-0.019138755980861</v>
      </c>
      <c r="C11" s="4"/>
      <c r="D11" s="12"/>
      <c r="E11" s="5"/>
    </row>
    <row r="12" spans="1:8" customHeight="1" ht="15.75">
      <c r="A12" s="131">
        <v>122</v>
      </c>
      <c r="B12" s="5">
        <f>(A12-$A$25)/$A$25</f>
        <v>-0.027113237639553</v>
      </c>
      <c r="C12" s="4"/>
      <c r="D12" s="12"/>
      <c r="E12" s="5"/>
    </row>
    <row r="13" spans="1:8" customHeight="1" ht="15.75">
      <c r="A13" s="131"/>
      <c r="B13" s="5" t="str">
        <f>(A13-$A$25)/$A$25</f>
        <v>0</v>
      </c>
      <c r="C13" s="4"/>
      <c r="D13" s="12"/>
      <c r="E13" s="5"/>
    </row>
    <row r="14" spans="1:8" customHeight="1" ht="15.75">
      <c r="A14" s="131"/>
      <c r="B14" s="5" t="str">
        <f>(A14-$A$25)/$A$25</f>
        <v>0</v>
      </c>
      <c r="C14" s="4"/>
      <c r="D14" s="12"/>
      <c r="E14" s="5"/>
    </row>
    <row r="15" spans="1:8" customHeight="1" ht="15.75">
      <c r="A15" s="131"/>
      <c r="B15" s="5" t="str">
        <f>(A15-$A$25)/$A$25</f>
        <v>0</v>
      </c>
      <c r="C15" s="4"/>
      <c r="D15" s="12"/>
      <c r="E15" s="5"/>
    </row>
    <row r="16" spans="1:8" customHeight="1" ht="15.75">
      <c r="A16" s="131"/>
      <c r="B16" s="5" t="str">
        <f>(A16-$A$25)/$A$25</f>
        <v>0</v>
      </c>
      <c r="C16" s="4"/>
      <c r="D16" s="12"/>
      <c r="E16" s="5"/>
    </row>
    <row r="17" spans="1:8" customHeight="1" ht="15.75">
      <c r="A17" s="131"/>
      <c r="B17" s="5" t="str">
        <f>(A17-$A$25)/$A$25</f>
        <v>0</v>
      </c>
      <c r="C17" s="4"/>
      <c r="D17" s="12"/>
      <c r="E17" s="5"/>
    </row>
    <row r="18" spans="1:8" customHeight="1" ht="15.75">
      <c r="A18" s="131"/>
      <c r="B18" s="5" t="str">
        <f>(A18-$A$25)/$A$25</f>
        <v>0</v>
      </c>
      <c r="C18" s="4"/>
      <c r="D18" s="12"/>
      <c r="E18" s="5"/>
    </row>
    <row r="19" spans="1:8" customHeight="1" ht="15.75">
      <c r="A19" s="131"/>
      <c r="B19" s="5" t="str">
        <f>(A19-$A$25)/$A$25</f>
        <v>0</v>
      </c>
      <c r="C19" s="4"/>
      <c r="D19" s="12"/>
      <c r="E19" s="5"/>
    </row>
    <row r="20" spans="1:8" customHeight="1" ht="15.75">
      <c r="A20" s="131"/>
      <c r="B20" s="5" t="str">
        <f>(A20-$A$25)/$A$25</f>
        <v>0</v>
      </c>
      <c r="C20" s="4"/>
      <c r="D20" s="12"/>
      <c r="E20" s="5"/>
    </row>
    <row r="21" spans="1:8" customHeight="1" ht="15.75">
      <c r="A21" s="131"/>
      <c r="B21" s="5" t="str">
        <f>(A21-$A$25)/$A$25</f>
        <v>0</v>
      </c>
      <c r="C21" s="4"/>
      <c r="D21" s="12"/>
      <c r="E21" s="5"/>
    </row>
    <row r="22" spans="1:8" customHeight="1" ht="15.75">
      <c r="A22" s="131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1254</v>
      </c>
      <c r="B24" s="6"/>
      <c r="C24" s="6"/>
      <c r="D24" s="6"/>
      <c r="E24" s="6"/>
    </row>
    <row r="25" spans="1:8">
      <c r="A25" s="9">
        <f>AVERAGE(A3:A22)</f>
        <v>125.4</v>
      </c>
      <c r="B25" s="10">
        <f>IF(A25&lt;250, A25*0.925, A25*0.95)</f>
        <v>115.995</v>
      </c>
      <c r="C25" s="8"/>
      <c r="D25" s="9"/>
      <c r="E25" s="10"/>
    </row>
    <row r="26" spans="1:8">
      <c r="A26" s="14"/>
      <c r="B26" s="10">
        <f>IF(A25&lt;250, A25*1.075, A25*1.05)</f>
        <v>134.805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uniformity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2014-08-08T16:21:46+02:00</dcterms:modified>
  <dc:title/>
  <dc:description/>
  <dc:subject/>
  <cp:keywords/>
  <cp:category/>
</cp:coreProperties>
</file>