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nxserver\htdocs\NQCL_NQCL\Workbooks\SINGLE\"/>
    </mc:Choice>
  </mc:AlternateContent>
  <bookViews>
    <workbookView xWindow="0" yWindow="0" windowWidth="20490" windowHeight="7905" activeTab="1"/>
  </bookViews>
  <sheets>
    <sheet name="uniformity" sheetId="1" r:id="rId1"/>
    <sheet name="AD_Paracetamol" sheetId="2" r:id="rId2"/>
  </sheets>
  <definedNames>
    <definedName name="_xlnm.Print_Area" localSheetId="1">AD_Paracetamol!$A$1:$H$118</definedName>
  </definedNames>
  <calcPr calcId="152511"/>
</workbook>
</file>

<file path=xl/calcChain.xml><?xml version="1.0" encoding="utf-8"?>
<calcChain xmlns="http://schemas.openxmlformats.org/spreadsheetml/2006/main">
  <c r="B111" i="2" l="1"/>
  <c r="D96" i="2"/>
  <c r="B94" i="2"/>
  <c r="F91" i="2"/>
  <c r="D91" i="2"/>
  <c r="G90" i="2"/>
  <c r="E90" i="2"/>
  <c r="B82" i="2"/>
  <c r="B81" i="2"/>
  <c r="B83" i="2" s="1"/>
  <c r="B80" i="2"/>
  <c r="B79" i="2"/>
  <c r="H70" i="2"/>
  <c r="G70" i="2"/>
  <c r="B67" i="2"/>
  <c r="H66" i="2"/>
  <c r="G66" i="2"/>
  <c r="H62" i="2"/>
  <c r="G62" i="2"/>
  <c r="B54" i="2"/>
  <c r="B45" i="2"/>
  <c r="D48" i="2" s="1"/>
  <c r="G41" i="2"/>
  <c r="E41" i="2"/>
  <c r="B34" i="2"/>
  <c r="F93" i="2" s="1"/>
  <c r="F94" i="2" s="1"/>
  <c r="B30" i="2"/>
  <c r="B25" i="1"/>
  <c r="A25" i="1"/>
  <c r="B56" i="2" s="1"/>
  <c r="A24" i="1"/>
  <c r="B21" i="1"/>
  <c r="B20" i="1"/>
  <c r="B17" i="1"/>
  <c r="B16" i="1"/>
  <c r="B13" i="1"/>
  <c r="B12" i="1"/>
  <c r="B10" i="1"/>
  <c r="B9" i="1"/>
  <c r="B8" i="1"/>
  <c r="B6" i="1"/>
  <c r="B5" i="1"/>
  <c r="B4" i="1"/>
  <c r="G39" i="2" l="1"/>
  <c r="G40" i="2"/>
  <c r="G38" i="2"/>
  <c r="G42" i="2" s="1"/>
  <c r="F95" i="2"/>
  <c r="G89" i="2"/>
  <c r="G87" i="2"/>
  <c r="G88" i="2"/>
  <c r="B68" i="2"/>
  <c r="B14" i="1"/>
  <c r="B18" i="1"/>
  <c r="B22" i="1"/>
  <c r="B26" i="1"/>
  <c r="B3" i="1"/>
  <c r="B7" i="1"/>
  <c r="B11" i="1"/>
  <c r="B15" i="1"/>
  <c r="B19" i="1"/>
  <c r="D44" i="2"/>
  <c r="D45" i="2" s="1"/>
  <c r="D46" i="2" s="1"/>
  <c r="D93" i="2"/>
  <c r="D94" i="2" s="1"/>
  <c r="E39" i="2" l="1"/>
  <c r="E38" i="2"/>
  <c r="E88" i="2"/>
  <c r="D95" i="2"/>
  <c r="E89" i="2"/>
  <c r="E87" i="2"/>
  <c r="G91" i="2"/>
  <c r="E40" i="2"/>
  <c r="E42" i="2" l="1"/>
  <c r="D49" i="2"/>
  <c r="D51" i="2"/>
  <c r="D100" i="2"/>
  <c r="E91" i="2"/>
  <c r="D98" i="2"/>
  <c r="E108" i="2" l="1"/>
  <c r="F108" i="2" s="1"/>
  <c r="E106" i="2"/>
  <c r="F106" i="2" s="1"/>
  <c r="E104" i="2"/>
  <c r="F104" i="2" s="1"/>
  <c r="D99" i="2"/>
  <c r="E107" i="2"/>
  <c r="F107" i="2" s="1"/>
  <c r="E105" i="2"/>
  <c r="F105" i="2" s="1"/>
  <c r="E103" i="2"/>
  <c r="F103" i="2" s="1"/>
  <c r="G67" i="2"/>
  <c r="H67" i="2" s="1"/>
  <c r="G68" i="2"/>
  <c r="H68" i="2" s="1"/>
  <c r="G65" i="2"/>
  <c r="H65" i="2" s="1"/>
  <c r="G63" i="2"/>
  <c r="H63" i="2" s="1"/>
  <c r="G61" i="2"/>
  <c r="H61" i="2" s="1"/>
  <c r="G59" i="2"/>
  <c r="H59" i="2" s="1"/>
  <c r="D50" i="2"/>
  <c r="G69" i="2"/>
  <c r="H69" i="2" s="1"/>
  <c r="G64" i="2"/>
  <c r="H64" i="2" s="1"/>
  <c r="G60" i="2"/>
  <c r="H60" i="2" s="1"/>
  <c r="F112" i="2" l="1"/>
  <c r="F110" i="2"/>
  <c r="F111" i="2" s="1"/>
  <c r="H73" i="2"/>
  <c r="H71" i="2"/>
  <c r="G75" i="2" l="1"/>
  <c r="H72" i="2"/>
</calcChain>
</file>

<file path=xl/sharedStrings.xml><?xml version="1.0" encoding="utf-8"?>
<sst xmlns="http://schemas.openxmlformats.org/spreadsheetml/2006/main" count="149" uniqueCount="91">
  <si>
    <t>SINGLE</t>
  </si>
  <si>
    <t>Tablet weight</t>
  </si>
  <si>
    <t>Analysis Report</t>
  </si>
  <si>
    <t>Sample Name:</t>
  </si>
  <si>
    <t>PANADOL</t>
  </si>
  <si>
    <t>Laboratory Ref No:</t>
  </si>
  <si>
    <t>Active Ingredient:</t>
  </si>
  <si>
    <t>Paracetamol</t>
  </si>
  <si>
    <t>Label Claim:</t>
  </si>
  <si>
    <t>Each film-coated tablet contains Efavirenz USP 600mg</t>
  </si>
  <si>
    <t>Date Analysis Started:</t>
  </si>
  <si>
    <t>2014-08-12 08:13:50</t>
  </si>
  <si>
    <t>Date Analysis Completed:</t>
  </si>
  <si>
    <t>Analysis Data</t>
  </si>
  <si>
    <t>Reference Substance:</t>
  </si>
  <si>
    <t>Code:</t>
  </si>
  <si>
    <t>NQCL-WRS-P1-1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</si>
  <si>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</si>
  <si>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</si>
  <si>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</si>
  <si>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</si>
  <si>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</si>
  <si>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name of compound in free base form. If salt convertion is not needed enter 1. </t>
  </si>
  <si>
    <t>Mwt of compound in salt form:</t>
  </si>
  <si>
    <t xml:space="preserve">Enter name of compound in salt form. If salt convertion is not needed enter 1. </t>
  </si>
  <si>
    <t>1 mg of salt is equivalent to</t>
  </si>
  <si>
    <t>free base</t>
  </si>
  <si>
    <t>Initial    Standard dilution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</si>
  <si>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</si>
  <si>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</si>
  <si>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</si>
  <si>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</si>
  <si>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</si>
  <si>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</si>
  <si>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</si>
  <si>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</si>
  <si>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</si>
  <si>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</si>
  <si>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</si>
  <si>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</si>
  <si>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</si>
  <si>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</si>
  <si>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</si>
  <si>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</si>
  <si>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</si>
  <si>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correction:</t>
  </si>
  <si>
    <t>If there are no serial dilutions, or only one dilution, enter 1 in all boxes not used.</t>
  </si>
  <si>
    <t>Conc (mg/mL):</t>
  </si>
  <si>
    <t>Desired Concetration (mg/mL):</t>
  </si>
  <si>
    <t>Desired Weight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</si>
  <si>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</si>
  <si>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</si>
  <si>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</si>
  <si>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</si>
  <si>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</si>
  <si>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</si>
  <si>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</si>
  <si>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   Sample dilution</t>
  </si>
  <si>
    <t>Powder Weight (mg)</t>
  </si>
  <si>
    <t>Injection</t>
  </si>
  <si>
    <t>Amt per tablet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</si>
  <si>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</si>
  <si>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</si>
  <si>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</si>
  <si>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</si>
  <si>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</si>
  <si>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</si>
  <si>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</si>
  <si>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</si>
  <si>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</si>
  <si>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</si>
  <si>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</si>
  <si>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</si>
  <si>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</si>
  <si>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</t>
  </si>
  <si>
    <t>Comment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</si>
  <si>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</si>
  <si>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</si>
  <si>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</si>
  <si>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</si>
  <si>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>Average Normalised Peak Area:</t>
  </si>
  <si>
    <t>Medium Volume (mL):</t>
  </si>
  <si>
    <t>tablet No.</t>
  </si>
  <si>
    <t>Response</t>
  </si>
  <si>
    <t>Amt Released (mg):</t>
  </si>
  <si>
    <t>%age Released:</t>
  </si>
  <si>
    <t>Name</t>
  </si>
  <si>
    <t>Date</t>
  </si>
  <si>
    <t>Signature</t>
  </si>
  <si>
    <t>Analysed by:</t>
  </si>
  <si>
    <t>Reviewed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</si>
</sst>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"/>
    <numFmt numFmtId="165" formatCode="0.0000"/>
    <numFmt numFmtId="166" formatCode="dd\-mmm\-yy"/>
    <numFmt numFmtId="167" formatCode="0.0000\ &quot;mg&quot;"/>
    <numFmt numFmtId="168" formatCode="0.000"/>
    <numFmt numFmtId="169" formatCode="0.0%"/>
  </numFmts>
  <fonts count="14" x14ac:knownFonts="1">
    <font>
      <sz val="10"/>
      <color rgb="FF000000"/>
      <name val="Arial"/>
    </font>
    <font>
      <sz val="10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b/>
      <sz val="10"/>
      <color rgb="FF000000"/>
      <name val="Book Antiqua"/>
    </font>
    <font>
      <b/>
      <u/>
      <sz val="14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vertAlign val="superscript"/>
      <sz val="14"/>
      <color rgb="FF000000"/>
      <name val="Book Antiqua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05">
    <xf numFmtId="0" fontId="0" fillId="2" borderId="0" xfId="0" applyFill="1"/>
    <xf numFmtId="0" fontId="0" fillId="2" borderId="0" xfId="0" applyFill="1"/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right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64" fontId="4" fillId="2" borderId="0" xfId="0" applyNumberFormat="1" applyFont="1" applyFill="1"/>
    <xf numFmtId="2" fontId="3" fillId="2" borderId="0" xfId="0" applyNumberFormat="1" applyFont="1" applyFill="1"/>
    <xf numFmtId="2" fontId="0" fillId="3" borderId="0" xfId="0" applyNumberFormat="1" applyFill="1" applyProtection="1">
      <protection locked="0"/>
    </xf>
    <xf numFmtId="164" fontId="4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166" fontId="6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right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right"/>
    </xf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vertical="center" wrapText="1"/>
    </xf>
    <xf numFmtId="0" fontId="9" fillId="2" borderId="0" xfId="0" applyFont="1" applyFill="1"/>
    <xf numFmtId="0" fontId="10" fillId="2" borderId="0" xfId="0" applyFont="1" applyFill="1"/>
    <xf numFmtId="2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 applyAlignment="1">
      <alignment horizontal="left" vertical="center" wrapText="1"/>
    </xf>
    <xf numFmtId="167" fontId="7" fillId="2" borderId="0" xfId="0" applyNumberFormat="1" applyFont="1" applyFill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0" xfId="0" applyFont="1" applyFill="1"/>
    <xf numFmtId="0" fontId="6" fillId="2" borderId="6" xfId="0" applyFont="1" applyFill="1" applyBorder="1" applyAlignment="1">
      <alignment horizontal="center"/>
    </xf>
    <xf numFmtId="168" fontId="7" fillId="4" borderId="7" xfId="0" applyNumberFormat="1" applyFont="1" applyFill="1" applyBorder="1" applyAlignment="1">
      <alignment horizontal="center"/>
    </xf>
    <xf numFmtId="0" fontId="6" fillId="2" borderId="8" xfId="0" applyFont="1" applyFill="1" applyBorder="1" applyAlignment="1">
      <alignment horizontal="right"/>
    </xf>
    <xf numFmtId="0" fontId="6" fillId="2" borderId="9" xfId="0" applyFont="1" applyFill="1" applyBorder="1" applyAlignment="1">
      <alignment horizontal="right"/>
    </xf>
    <xf numFmtId="2" fontId="6" fillId="4" borderId="10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2" fontId="6" fillId="5" borderId="10" xfId="0" applyNumberFormat="1" applyFont="1" applyFill="1" applyBorder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4" borderId="11" xfId="0" applyNumberFormat="1" applyFont="1" applyFill="1" applyBorder="1" applyAlignment="1">
      <alignment horizontal="center"/>
    </xf>
    <xf numFmtId="0" fontId="6" fillId="2" borderId="10" xfId="0" applyFont="1" applyFill="1" applyBorder="1" applyAlignment="1">
      <alignment horizontal="right"/>
    </xf>
    <xf numFmtId="1" fontId="6" fillId="2" borderId="0" xfId="0" applyNumberFormat="1" applyFont="1" applyFill="1" applyAlignment="1">
      <alignment horizontal="center"/>
    </xf>
    <xf numFmtId="0" fontId="6" fillId="2" borderId="11" xfId="0" applyFont="1" applyFill="1" applyBorder="1" applyAlignment="1">
      <alignment horizontal="right"/>
    </xf>
    <xf numFmtId="0" fontId="6" fillId="2" borderId="12" xfId="0" applyFont="1" applyFill="1" applyBorder="1" applyAlignment="1">
      <alignment horizontal="right"/>
    </xf>
    <xf numFmtId="168" fontId="7" fillId="5" borderId="12" xfId="0" applyNumberFormat="1" applyFont="1" applyFill="1" applyBorder="1" applyAlignment="1">
      <alignment horizontal="center"/>
    </xf>
    <xf numFmtId="168" fontId="6" fillId="2" borderId="0" xfId="0" applyNumberFormat="1" applyFont="1" applyFill="1" applyAlignment="1">
      <alignment horizontal="center"/>
    </xf>
    <xf numFmtId="10" fontId="6" fillId="4" borderId="10" xfId="0" applyNumberFormat="1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7" fillId="2" borderId="0" xfId="0" applyFont="1" applyFill="1" applyAlignment="1">
      <alignment horizontal="left"/>
    </xf>
    <xf numFmtId="0" fontId="7" fillId="2" borderId="13" xfId="0" applyFont="1" applyFill="1" applyBorder="1" applyAlignment="1">
      <alignment horizontal="center"/>
    </xf>
    <xf numFmtId="2" fontId="7" fillId="2" borderId="13" xfId="0" applyNumberFormat="1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0" fontId="7" fillId="4" borderId="9" xfId="0" applyNumberFormat="1" applyFont="1" applyFill="1" applyBorder="1" applyAlignment="1">
      <alignment horizontal="center"/>
    </xf>
    <xf numFmtId="0" fontId="6" fillId="2" borderId="0" xfId="0" applyFont="1" applyFill="1"/>
    <xf numFmtId="0" fontId="7" fillId="5" borderId="16" xfId="0" applyFont="1" applyFill="1" applyBorder="1" applyAlignment="1">
      <alignment horizontal="center"/>
    </xf>
    <xf numFmtId="168" fontId="7" fillId="4" borderId="17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 wrapText="1"/>
    </xf>
    <xf numFmtId="10" fontId="7" fillId="4" borderId="10" xfId="0" applyNumberFormat="1" applyFont="1" applyFill="1" applyBorder="1" applyAlignment="1">
      <alignment horizontal="center"/>
    </xf>
    <xf numFmtId="10" fontId="6" fillId="2" borderId="0" xfId="0" applyNumberFormat="1" applyFont="1" applyFill="1" applyAlignment="1">
      <alignment horizontal="center"/>
    </xf>
    <xf numFmtId="0" fontId="7" fillId="5" borderId="11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7" fillId="2" borderId="20" xfId="0" applyFont="1" applyFill="1" applyBorder="1"/>
    <xf numFmtId="0" fontId="7" fillId="2" borderId="3" xfId="0" applyFont="1" applyFill="1" applyBorder="1" applyAlignment="1">
      <alignment horizontal="center" wrapText="1"/>
    </xf>
    <xf numFmtId="2" fontId="6" fillId="2" borderId="21" xfId="0" applyNumberFormat="1" applyFont="1" applyFill="1" applyBorder="1" applyAlignment="1">
      <alignment horizontal="center"/>
    </xf>
    <xf numFmtId="10" fontId="6" fillId="2" borderId="5" xfId="0" applyNumberFormat="1" applyFont="1" applyFill="1" applyBorder="1" applyAlignment="1">
      <alignment horizontal="center"/>
    </xf>
    <xf numFmtId="2" fontId="6" fillId="2" borderId="22" xfId="0" applyNumberFormat="1" applyFont="1" applyFill="1" applyBorder="1" applyAlignment="1">
      <alignment horizontal="center"/>
    </xf>
    <xf numFmtId="2" fontId="6" fillId="2" borderId="23" xfId="0" applyNumberFormat="1" applyFont="1" applyFill="1" applyBorder="1" applyAlignment="1">
      <alignment horizontal="center"/>
    </xf>
    <xf numFmtId="2" fontId="6" fillId="2" borderId="24" xfId="0" applyNumberFormat="1" applyFont="1" applyFill="1" applyBorder="1" applyAlignment="1">
      <alignment horizontal="center"/>
    </xf>
    <xf numFmtId="168" fontId="7" fillId="2" borderId="0" xfId="0" applyNumberFormat="1" applyFont="1" applyFill="1" applyAlignment="1">
      <alignment horizontal="center"/>
    </xf>
    <xf numFmtId="168" fontId="6" fillId="2" borderId="25" xfId="0" applyNumberFormat="1" applyFont="1" applyFill="1" applyBorder="1" applyAlignment="1">
      <alignment horizontal="right"/>
    </xf>
    <xf numFmtId="10" fontId="7" fillId="5" borderId="26" xfId="0" applyNumberFormat="1" applyFont="1" applyFill="1" applyBorder="1" applyAlignment="1">
      <alignment horizontal="center"/>
    </xf>
    <xf numFmtId="0" fontId="6" fillId="2" borderId="2" xfId="0" applyFont="1" applyFill="1" applyBorder="1"/>
    <xf numFmtId="0" fontId="6" fillId="2" borderId="27" xfId="0" applyFont="1" applyFill="1" applyBorder="1"/>
    <xf numFmtId="0" fontId="6" fillId="2" borderId="0" xfId="0" applyFont="1" applyFill="1" applyAlignment="1">
      <alignment horizontal="right"/>
    </xf>
    <xf numFmtId="10" fontId="7" fillId="4" borderId="26" xfId="0" applyNumberFormat="1" applyFont="1" applyFill="1" applyBorder="1" applyAlignment="1">
      <alignment horizontal="center"/>
    </xf>
    <xf numFmtId="0" fontId="6" fillId="2" borderId="28" xfId="0" applyFont="1" applyFill="1" applyBorder="1"/>
    <xf numFmtId="0" fontId="6" fillId="2" borderId="29" xfId="0" applyFont="1" applyFill="1" applyBorder="1" applyAlignment="1">
      <alignment horizontal="center"/>
    </xf>
    <xf numFmtId="0" fontId="6" fillId="2" borderId="30" xfId="0" applyFont="1" applyFill="1" applyBorder="1" applyAlignment="1">
      <alignment horizontal="right"/>
    </xf>
    <xf numFmtId="0" fontId="6" fillId="2" borderId="31" xfId="0" applyFont="1" applyFill="1" applyBorder="1" applyAlignment="1">
      <alignment horizontal="center"/>
    </xf>
    <xf numFmtId="1" fontId="7" fillId="4" borderId="32" xfId="0" applyNumberFormat="1" applyFont="1" applyFill="1" applyBorder="1" applyAlignment="1">
      <alignment horizontal="center"/>
    </xf>
    <xf numFmtId="0" fontId="7" fillId="2" borderId="33" xfId="0" applyFont="1" applyFill="1" applyBorder="1" applyAlignment="1">
      <alignment horizontal="center"/>
    </xf>
    <xf numFmtId="0" fontId="7" fillId="2" borderId="21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7" fillId="2" borderId="35" xfId="0" applyFont="1" applyFill="1" applyBorder="1" applyAlignment="1">
      <alignment horizontal="center"/>
    </xf>
    <xf numFmtId="2" fontId="6" fillId="2" borderId="1" xfId="0" applyNumberFormat="1" applyFont="1" applyFill="1" applyBorder="1" applyAlignment="1">
      <alignment horizontal="center"/>
    </xf>
    <xf numFmtId="2" fontId="6" fillId="2" borderId="2" xfId="0" applyNumberFormat="1" applyFont="1" applyFill="1" applyBorder="1" applyAlignment="1">
      <alignment horizontal="center"/>
    </xf>
    <xf numFmtId="10" fontId="6" fillId="2" borderId="13" xfId="0" applyNumberFormat="1" applyFont="1" applyFill="1" applyBorder="1" applyAlignment="1">
      <alignment horizontal="center" vertical="center"/>
    </xf>
    <xf numFmtId="10" fontId="6" fillId="2" borderId="14" xfId="0" applyNumberFormat="1" applyFont="1" applyFill="1" applyBorder="1" applyAlignment="1">
      <alignment horizontal="center" vertical="center"/>
    </xf>
    <xf numFmtId="10" fontId="6" fillId="2" borderId="15" xfId="0" applyNumberFormat="1" applyFont="1" applyFill="1" applyBorder="1" applyAlignment="1">
      <alignment horizontal="center" vertical="center"/>
    </xf>
    <xf numFmtId="10" fontId="7" fillId="5" borderId="36" xfId="0" applyNumberFormat="1" applyFont="1" applyFill="1" applyBorder="1" applyAlignment="1">
      <alignment horizontal="center"/>
    </xf>
    <xf numFmtId="10" fontId="6" fillId="2" borderId="37" xfId="0" applyNumberFormat="1" applyFont="1" applyFill="1" applyBorder="1" applyAlignment="1">
      <alignment horizontal="center"/>
    </xf>
    <xf numFmtId="10" fontId="6" fillId="2" borderId="38" xfId="0" applyNumberFormat="1" applyFont="1" applyFill="1" applyBorder="1" applyAlignment="1">
      <alignment horizontal="center"/>
    </xf>
    <xf numFmtId="0" fontId="12" fillId="2" borderId="39" xfId="0" applyFont="1" applyFill="1" applyBorder="1" applyAlignment="1">
      <alignment horizontal="left" vertical="center" wrapText="1"/>
    </xf>
    <xf numFmtId="0" fontId="6" fillId="2" borderId="39" xfId="0" applyFont="1" applyFill="1" applyBorder="1"/>
    <xf numFmtId="0" fontId="7" fillId="3" borderId="0" xfId="0" applyFont="1" applyFill="1" applyAlignment="1" applyProtection="1">
      <alignment horizontal="left"/>
      <protection locked="0"/>
    </xf>
    <xf numFmtId="0" fontId="6" fillId="3" borderId="0" xfId="0" applyFont="1" applyFill="1" applyAlignment="1" applyProtection="1">
      <alignment horizontal="left"/>
      <protection locked="0"/>
    </xf>
    <xf numFmtId="166" fontId="6" fillId="3" borderId="0" xfId="0" applyNumberFormat="1" applyFont="1" applyFill="1" applyAlignment="1" applyProtection="1">
      <alignment horizontal="left"/>
      <protection locked="0"/>
    </xf>
    <xf numFmtId="0" fontId="7" fillId="3" borderId="0" xfId="0" applyFont="1" applyFill="1" applyAlignment="1" applyProtection="1">
      <alignment horizontal="center"/>
      <protection locked="0"/>
    </xf>
    <xf numFmtId="0" fontId="6" fillId="3" borderId="0" xfId="0" applyFont="1" applyFill="1" applyAlignment="1" applyProtection="1">
      <alignment horizontal="center"/>
      <protection locked="0"/>
    </xf>
    <xf numFmtId="0" fontId="7" fillId="3" borderId="0" xfId="0" applyFont="1" applyFill="1" applyAlignment="1" applyProtection="1">
      <alignment horizontal="center"/>
      <protection locked="0"/>
    </xf>
    <xf numFmtId="2" fontId="7" fillId="3" borderId="0" xfId="0" applyNumberFormat="1" applyFont="1" applyFill="1" applyAlignment="1" applyProtection="1">
      <alignment horizontal="center"/>
      <protection locked="0"/>
    </xf>
    <xf numFmtId="168" fontId="6" fillId="2" borderId="21" xfId="0" applyNumberFormat="1" applyFont="1" applyFill="1" applyBorder="1" applyAlignment="1">
      <alignment horizontal="center"/>
    </xf>
    <xf numFmtId="168" fontId="6" fillId="2" borderId="22" xfId="0" applyNumberFormat="1" applyFont="1" applyFill="1" applyBorder="1" applyAlignment="1">
      <alignment horizontal="center"/>
    </xf>
    <xf numFmtId="168" fontId="6" fillId="2" borderId="23" xfId="0" applyNumberFormat="1" applyFont="1" applyFill="1" applyBorder="1" applyAlignment="1">
      <alignment horizontal="center"/>
    </xf>
    <xf numFmtId="168" fontId="6" fillId="2" borderId="5" xfId="0" applyNumberFormat="1" applyFont="1" applyFill="1" applyBorder="1" applyAlignment="1">
      <alignment horizontal="center"/>
    </xf>
    <xf numFmtId="168" fontId="6" fillId="2" borderId="37" xfId="0" applyNumberFormat="1" applyFont="1" applyFill="1" applyBorder="1" applyAlignment="1">
      <alignment horizontal="center"/>
    </xf>
    <xf numFmtId="168" fontId="6" fillId="2" borderId="38" xfId="0" applyNumberFormat="1" applyFont="1" applyFill="1" applyBorder="1" applyAlignment="1">
      <alignment horizontal="center"/>
    </xf>
    <xf numFmtId="0" fontId="6" fillId="2" borderId="34" xfId="0" applyFont="1" applyFill="1" applyBorder="1"/>
    <xf numFmtId="0" fontId="7" fillId="2" borderId="40" xfId="0" applyFont="1" applyFill="1" applyBorder="1"/>
    <xf numFmtId="0" fontId="6" fillId="2" borderId="34" xfId="0" applyFont="1" applyFill="1" applyBorder="1"/>
    <xf numFmtId="0" fontId="6" fillId="2" borderId="40" xfId="0" applyFont="1" applyFill="1" applyBorder="1"/>
    <xf numFmtId="0" fontId="6" fillId="2" borderId="33" xfId="0" applyFont="1" applyFill="1" applyBorder="1" applyAlignment="1">
      <alignment horizontal="center"/>
    </xf>
    <xf numFmtId="0" fontId="7" fillId="2" borderId="0" xfId="0" applyFont="1" applyFill="1" applyAlignment="1">
      <alignment horizontal="right"/>
    </xf>
    <xf numFmtId="2" fontId="6" fillId="5" borderId="10" xfId="0" applyNumberFormat="1" applyFont="1" applyFill="1" applyBorder="1" applyAlignment="1">
      <alignment horizontal="center"/>
    </xf>
    <xf numFmtId="10" fontId="6" fillId="2" borderId="3" xfId="0" applyNumberFormat="1" applyFont="1" applyFill="1" applyBorder="1" applyAlignment="1">
      <alignment horizontal="center" vertical="center"/>
    </xf>
    <xf numFmtId="10" fontId="6" fillId="2" borderId="24" xfId="0" applyNumberFormat="1" applyFont="1" applyFill="1" applyBorder="1" applyAlignment="1">
      <alignment horizontal="center" vertical="center"/>
    </xf>
    <xf numFmtId="10" fontId="6" fillId="2" borderId="41" xfId="0" applyNumberFormat="1" applyFont="1" applyFill="1" applyBorder="1" applyAlignment="1">
      <alignment horizontal="center" vertical="center"/>
    </xf>
    <xf numFmtId="2" fontId="6" fillId="2" borderId="13" xfId="0" applyNumberFormat="1" applyFont="1" applyFill="1" applyBorder="1" applyAlignment="1">
      <alignment horizontal="center"/>
    </xf>
    <xf numFmtId="2" fontId="6" fillId="2" borderId="14" xfId="0" applyNumberFormat="1" applyFont="1" applyFill="1" applyBorder="1" applyAlignment="1">
      <alignment horizontal="center"/>
    </xf>
    <xf numFmtId="2" fontId="6" fillId="2" borderId="15" xfId="0" applyNumberFormat="1" applyFont="1" applyFill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6" fillId="3" borderId="0" xfId="0" applyFont="1" applyFill="1" applyProtection="1">
      <protection locked="0"/>
    </xf>
    <xf numFmtId="165" fontId="7" fillId="2" borderId="0" xfId="0" applyNumberFormat="1" applyFont="1" applyFill="1" applyAlignment="1">
      <alignment horizontal="center"/>
    </xf>
    <xf numFmtId="0" fontId="7" fillId="2" borderId="33" xfId="0" applyFont="1" applyFill="1" applyBorder="1" applyAlignment="1">
      <alignment horizontal="center"/>
    </xf>
    <xf numFmtId="0" fontId="7" fillId="3" borderId="0" xfId="0" applyFont="1" applyFill="1" applyAlignment="1" applyProtection="1">
      <alignment horizontal="left"/>
      <protection locked="0"/>
    </xf>
    <xf numFmtId="0" fontId="7" fillId="3" borderId="3" xfId="0" applyFont="1" applyFill="1" applyBorder="1" applyAlignment="1" applyProtection="1">
      <alignment horizontal="center"/>
      <protection locked="0"/>
    </xf>
    <xf numFmtId="0" fontId="7" fillId="3" borderId="24" xfId="0" applyFont="1" applyFill="1" applyBorder="1" applyAlignment="1" applyProtection="1">
      <alignment horizontal="center"/>
      <protection locked="0"/>
    </xf>
    <xf numFmtId="0" fontId="7" fillId="3" borderId="42" xfId="0" applyFont="1" applyFill="1" applyBorder="1" applyAlignment="1" applyProtection="1">
      <alignment horizontal="center"/>
      <protection locked="0"/>
    </xf>
    <xf numFmtId="0" fontId="7" fillId="3" borderId="2" xfId="0" applyFont="1" applyFill="1" applyBorder="1" applyAlignment="1" applyProtection="1">
      <alignment horizontal="center"/>
      <protection locked="0"/>
    </xf>
    <xf numFmtId="0" fontId="7" fillId="3" borderId="6" xfId="0" applyFont="1" applyFill="1" applyBorder="1" applyAlignment="1" applyProtection="1">
      <alignment horizontal="center"/>
      <protection locked="0"/>
    </xf>
    <xf numFmtId="0" fontId="7" fillId="3" borderId="43" xfId="0" applyFont="1" applyFill="1" applyBorder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horizontal="center"/>
      <protection locked="0"/>
    </xf>
    <xf numFmtId="0" fontId="7" fillId="3" borderId="28" xfId="0" applyFont="1" applyFill="1" applyBorder="1" applyAlignment="1" applyProtection="1">
      <alignment horizontal="center"/>
      <protection locked="0"/>
    </xf>
    <xf numFmtId="168" fontId="7" fillId="3" borderId="6" xfId="0" applyNumberFormat="1" applyFont="1" applyFill="1" applyBorder="1" applyAlignment="1" applyProtection="1">
      <alignment horizontal="center"/>
      <protection locked="0"/>
    </xf>
    <xf numFmtId="0" fontId="6" fillId="2" borderId="24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6" fillId="2" borderId="28" xfId="0" applyFont="1" applyFill="1" applyBorder="1" applyAlignment="1">
      <alignment horizontal="right"/>
    </xf>
    <xf numFmtId="2" fontId="7" fillId="2" borderId="41" xfId="0" applyNumberFormat="1" applyFont="1" applyFill="1" applyBorder="1" applyAlignment="1">
      <alignment horizontal="center"/>
    </xf>
    <xf numFmtId="168" fontId="6" fillId="2" borderId="31" xfId="0" applyNumberFormat="1" applyFont="1" applyFill="1" applyBorder="1" applyAlignment="1">
      <alignment horizontal="center"/>
    </xf>
    <xf numFmtId="168" fontId="6" fillId="2" borderId="0" xfId="0" applyNumberFormat="1" applyFont="1" applyFill="1" applyAlignment="1">
      <alignment horizontal="center"/>
    </xf>
    <xf numFmtId="168" fontId="6" fillId="2" borderId="34" xfId="0" applyNumberFormat="1" applyFont="1" applyFill="1" applyBorder="1" applyAlignment="1">
      <alignment horizontal="center"/>
    </xf>
    <xf numFmtId="0" fontId="7" fillId="2" borderId="44" xfId="0" applyFont="1" applyFill="1" applyBorder="1" applyAlignment="1">
      <alignment horizontal="center"/>
    </xf>
    <xf numFmtId="0" fontId="7" fillId="3" borderId="44" xfId="0" applyFont="1" applyFill="1" applyBorder="1" applyAlignment="1" applyProtection="1">
      <alignment horizontal="center"/>
      <protection locked="0"/>
    </xf>
    <xf numFmtId="168" fontId="6" fillId="2" borderId="45" xfId="0" applyNumberFormat="1" applyFont="1" applyFill="1" applyBorder="1" applyAlignment="1">
      <alignment horizontal="center"/>
    </xf>
    <xf numFmtId="0" fontId="7" fillId="3" borderId="46" xfId="0" applyFont="1" applyFill="1" applyBorder="1" applyAlignment="1" applyProtection="1">
      <alignment horizontal="center"/>
      <protection locked="0"/>
    </xf>
    <xf numFmtId="168" fontId="6" fillId="2" borderId="24" xfId="0" applyNumberFormat="1" applyFont="1" applyFill="1" applyBorder="1" applyAlignment="1">
      <alignment horizontal="center"/>
    </xf>
    <xf numFmtId="0" fontId="7" fillId="3" borderId="47" xfId="0" applyFont="1" applyFill="1" applyBorder="1" applyAlignment="1" applyProtection="1">
      <alignment horizontal="center"/>
      <protection locked="0"/>
    </xf>
    <xf numFmtId="168" fontId="6" fillId="2" borderId="36" xfId="0" applyNumberFormat="1" applyFont="1" applyFill="1" applyBorder="1" applyAlignment="1">
      <alignment horizontal="center"/>
    </xf>
    <xf numFmtId="165" fontId="7" fillId="3" borderId="10" xfId="0" applyNumberFormat="1" applyFont="1" applyFill="1" applyBorder="1" applyAlignment="1" applyProtection="1">
      <alignment horizontal="center"/>
      <protection locked="0"/>
    </xf>
    <xf numFmtId="168" fontId="7" fillId="3" borderId="22" xfId="0" applyNumberFormat="1" applyFont="1" applyFill="1" applyBorder="1" applyAlignment="1" applyProtection="1">
      <alignment horizontal="center"/>
      <protection locked="0"/>
    </xf>
    <xf numFmtId="168" fontId="7" fillId="3" borderId="23" xfId="0" applyNumberFormat="1" applyFont="1" applyFill="1" applyBorder="1" applyAlignment="1" applyProtection="1">
      <alignment horizontal="center"/>
      <protection locked="0"/>
    </xf>
    <xf numFmtId="168" fontId="7" fillId="4" borderId="32" xfId="0" applyNumberFormat="1" applyFont="1" applyFill="1" applyBorder="1" applyAlignment="1">
      <alignment horizontal="center"/>
    </xf>
    <xf numFmtId="168" fontId="7" fillId="4" borderId="15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169" fontId="7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right"/>
    </xf>
    <xf numFmtId="0" fontId="6" fillId="2" borderId="0" xfId="0" applyFont="1" applyFill="1"/>
    <xf numFmtId="1" fontId="7" fillId="3" borderId="2" xfId="0" applyNumberFormat="1" applyFont="1" applyFill="1" applyBorder="1" applyAlignment="1" applyProtection="1">
      <alignment horizontal="center"/>
      <protection locked="0"/>
    </xf>
    <xf numFmtId="164" fontId="4" fillId="2" borderId="0" xfId="0" applyNumberFormat="1" applyFont="1" applyFill="1" applyAlignment="1">
      <alignment horizontal="center"/>
    </xf>
    <xf numFmtId="0" fontId="7" fillId="2" borderId="33" xfId="0" applyFont="1" applyFill="1" applyBorder="1" applyAlignment="1">
      <alignment horizontal="center"/>
    </xf>
    <xf numFmtId="0" fontId="12" fillId="2" borderId="48" xfId="0" applyFont="1" applyFill="1" applyBorder="1" applyAlignment="1">
      <alignment horizontal="justify" vertical="center" wrapText="1"/>
    </xf>
    <xf numFmtId="0" fontId="12" fillId="2" borderId="49" xfId="0" applyFont="1" applyFill="1" applyBorder="1" applyAlignment="1">
      <alignment horizontal="justify" vertical="center" wrapText="1"/>
    </xf>
    <xf numFmtId="0" fontId="12" fillId="2" borderId="50" xfId="0" applyFont="1" applyFill="1" applyBorder="1" applyAlignment="1">
      <alignment horizontal="justify" vertical="center" wrapText="1"/>
    </xf>
    <xf numFmtId="0" fontId="7" fillId="2" borderId="18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12" fillId="2" borderId="48" xfId="0" applyFont="1" applyFill="1" applyBorder="1" applyAlignment="1">
      <alignment horizontal="left" vertical="center" wrapText="1"/>
    </xf>
    <xf numFmtId="0" fontId="12" fillId="2" borderId="49" xfId="0" applyFont="1" applyFill="1" applyBorder="1" applyAlignment="1">
      <alignment horizontal="left" vertical="center" wrapText="1"/>
    </xf>
    <xf numFmtId="0" fontId="12" fillId="2" borderId="50" xfId="0" applyFont="1" applyFill="1" applyBorder="1" applyAlignment="1">
      <alignment horizontal="left" vertical="center" wrapText="1"/>
    </xf>
    <xf numFmtId="0" fontId="7" fillId="2" borderId="33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2" fontId="7" fillId="3" borderId="13" xfId="0" applyNumberFormat="1" applyFont="1" applyFill="1" applyBorder="1" applyAlignment="1" applyProtection="1">
      <alignment horizontal="center" vertical="center"/>
      <protection locked="0"/>
    </xf>
    <xf numFmtId="2" fontId="7" fillId="3" borderId="14" xfId="0" applyNumberFormat="1" applyFont="1" applyFill="1" applyBorder="1" applyAlignment="1" applyProtection="1">
      <alignment horizontal="center" vertical="center"/>
      <protection locked="0"/>
    </xf>
    <xf numFmtId="2" fontId="7" fillId="3" borderId="15" xfId="0" applyNumberFormat="1" applyFont="1" applyFill="1" applyBorder="1" applyAlignment="1" applyProtection="1">
      <alignment horizontal="center" vertical="center"/>
      <protection locked="0"/>
    </xf>
    <xf numFmtId="0" fontId="7" fillId="2" borderId="35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 vertical="center" wrapText="1"/>
    </xf>
    <xf numFmtId="0" fontId="12" fillId="2" borderId="3" xfId="0" applyFont="1" applyFill="1" applyBorder="1" applyAlignment="1">
      <alignment horizontal="left" vertical="center" wrapText="1"/>
    </xf>
    <xf numFmtId="0" fontId="12" fillId="2" borderId="28" xfId="0" applyFont="1" applyFill="1" applyBorder="1" applyAlignment="1">
      <alignment horizontal="left" vertical="center" wrapText="1"/>
    </xf>
    <xf numFmtId="0" fontId="12" fillId="2" borderId="41" xfId="0" applyFont="1" applyFill="1" applyBorder="1" applyAlignment="1">
      <alignment horizontal="left" vertical="center" wrapText="1"/>
    </xf>
    <xf numFmtId="0" fontId="7" fillId="3" borderId="0" xfId="0" applyFont="1" applyFill="1" applyAlignment="1" applyProtection="1">
      <alignment horizontal="left"/>
      <protection locked="0"/>
    </xf>
    <xf numFmtId="0" fontId="7" fillId="2" borderId="0" xfId="0" applyFont="1" applyFill="1" applyAlignment="1">
      <alignment horizontal="center"/>
    </xf>
  </cellXfs>
  <cellStyles count="1">
    <cellStyle name="Normal" xfId="0" builtinId="0"/>
  </cellStyles>
  <dxfs count="21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B23" sqref="B23"/>
    </sheetView>
  </sheetViews>
  <sheetFormatPr defaultRowHeight="12.75" x14ac:dyDescent="0.2"/>
  <cols>
    <col min="1" max="1" width="13.140625" style="1" customWidth="1"/>
    <col min="2" max="2" width="11" style="1" customWidth="1"/>
    <col min="3" max="3" width="4.42578125" style="1" customWidth="1"/>
    <col min="4" max="4" width="12.28515625" style="1" customWidth="1"/>
    <col min="5" max="5" width="9.140625" style="1" customWidth="1"/>
    <col min="6" max="6" width="3.28515625" style="1" customWidth="1"/>
    <col min="7" max="7" width="12.28515625" style="1" customWidth="1"/>
    <col min="8" max="8" width="9.140625" style="1" customWidth="1"/>
  </cols>
  <sheetData>
    <row r="1" spans="1:5" ht="15" customHeight="1" x14ac:dyDescent="0.3">
      <c r="A1" s="181" t="s">
        <v>0</v>
      </c>
      <c r="B1" s="181"/>
      <c r="C1" s="13"/>
      <c r="D1" s="181"/>
      <c r="E1" s="181"/>
    </row>
    <row r="2" spans="1:5" ht="13.5" customHeight="1" x14ac:dyDescent="0.25">
      <c r="A2" s="2" t="s">
        <v>1</v>
      </c>
      <c r="B2" s="3"/>
      <c r="C2" s="2"/>
      <c r="D2" s="2"/>
      <c r="E2" s="3"/>
    </row>
    <row r="3" spans="1:5" ht="15.75" customHeight="1" x14ac:dyDescent="0.25">
      <c r="A3" s="15">
        <v>250</v>
      </c>
      <c r="B3" s="5">
        <f t="shared" ref="B3:B22" si="0">(A3-$A$25)/$A$25</f>
        <v>7.2522159548751471E-3</v>
      </c>
      <c r="C3" s="4"/>
      <c r="D3" s="12"/>
      <c r="E3" s="5"/>
    </row>
    <row r="4" spans="1:5" ht="15.75" customHeight="1" x14ac:dyDescent="0.25">
      <c r="A4" s="15">
        <v>250</v>
      </c>
      <c r="B4" s="5">
        <f t="shared" si="0"/>
        <v>7.2522159548751471E-3</v>
      </c>
      <c r="C4" s="4"/>
      <c r="D4" s="12"/>
      <c r="E4" s="5"/>
    </row>
    <row r="5" spans="1:5" ht="15.75" customHeight="1" x14ac:dyDescent="0.25">
      <c r="A5" s="15">
        <v>251</v>
      </c>
      <c r="B5" s="5">
        <f t="shared" si="0"/>
        <v>1.1281224818694648E-2</v>
      </c>
      <c r="C5" s="4"/>
      <c r="D5" s="12"/>
      <c r="E5" s="5"/>
    </row>
    <row r="6" spans="1:5" ht="15.75" customHeight="1" x14ac:dyDescent="0.25">
      <c r="A6" s="15">
        <v>253</v>
      </c>
      <c r="B6" s="5">
        <f t="shared" si="0"/>
        <v>1.9339242546333648E-2</v>
      </c>
      <c r="C6" s="4"/>
      <c r="D6" s="12"/>
      <c r="E6" s="5"/>
    </row>
    <row r="7" spans="1:5" ht="15.75" customHeight="1" x14ac:dyDescent="0.25">
      <c r="A7" s="15">
        <v>253</v>
      </c>
      <c r="B7" s="5">
        <f t="shared" si="0"/>
        <v>1.9339242546333648E-2</v>
      </c>
      <c r="C7" s="4"/>
      <c r="D7" s="12"/>
      <c r="E7" s="5"/>
    </row>
    <row r="8" spans="1:5" ht="15.75" customHeight="1" x14ac:dyDescent="0.25">
      <c r="A8" s="15">
        <v>250</v>
      </c>
      <c r="B8" s="5">
        <f t="shared" si="0"/>
        <v>7.2522159548751471E-3</v>
      </c>
      <c r="C8" s="4"/>
      <c r="D8" s="12"/>
      <c r="E8" s="5"/>
    </row>
    <row r="9" spans="1:5" ht="15.75" customHeight="1" x14ac:dyDescent="0.25">
      <c r="A9" s="15">
        <v>249</v>
      </c>
      <c r="B9" s="5">
        <f t="shared" si="0"/>
        <v>3.2232070910556462E-3</v>
      </c>
      <c r="C9" s="4"/>
      <c r="D9" s="12"/>
      <c r="E9" s="5"/>
    </row>
    <row r="10" spans="1:5" ht="15.75" customHeight="1" x14ac:dyDescent="0.25">
      <c r="A10" s="15">
        <v>250</v>
      </c>
      <c r="B10" s="5">
        <f t="shared" si="0"/>
        <v>7.2522159548751471E-3</v>
      </c>
      <c r="C10" s="4"/>
      <c r="D10" s="12"/>
      <c r="E10" s="5"/>
    </row>
    <row r="11" spans="1:5" ht="15.75" customHeight="1" x14ac:dyDescent="0.25">
      <c r="A11" s="15">
        <v>236</v>
      </c>
      <c r="B11" s="5">
        <f t="shared" si="0"/>
        <v>-4.9153908138597859E-2</v>
      </c>
      <c r="C11" s="4"/>
      <c r="D11" s="12"/>
      <c r="E11" s="5"/>
    </row>
    <row r="12" spans="1:5" ht="15.75" customHeight="1" x14ac:dyDescent="0.25">
      <c r="A12" s="15">
        <v>240</v>
      </c>
      <c r="B12" s="5">
        <f t="shared" si="0"/>
        <v>-3.3037872683319862E-2</v>
      </c>
      <c r="C12" s="4"/>
      <c r="D12" s="12"/>
      <c r="E12" s="5"/>
    </row>
    <row r="13" spans="1:5" ht="15.75" customHeight="1" x14ac:dyDescent="0.25">
      <c r="A13" s="15"/>
      <c r="B13" s="5">
        <f t="shared" si="0"/>
        <v>-1</v>
      </c>
      <c r="C13" s="4"/>
      <c r="D13" s="12"/>
      <c r="E13" s="5"/>
    </row>
    <row r="14" spans="1:5" ht="15.75" customHeight="1" x14ac:dyDescent="0.25">
      <c r="A14" s="15"/>
      <c r="B14" s="5">
        <f t="shared" si="0"/>
        <v>-1</v>
      </c>
      <c r="C14" s="4"/>
      <c r="D14" s="12"/>
      <c r="E14" s="5"/>
    </row>
    <row r="15" spans="1:5" ht="15.75" customHeight="1" x14ac:dyDescent="0.25">
      <c r="A15" s="15"/>
      <c r="B15" s="5">
        <f t="shared" si="0"/>
        <v>-1</v>
      </c>
      <c r="C15" s="4"/>
      <c r="D15" s="12"/>
      <c r="E15" s="5"/>
    </row>
    <row r="16" spans="1:5" ht="15.75" customHeight="1" x14ac:dyDescent="0.25">
      <c r="A16" s="15"/>
      <c r="B16" s="5">
        <f t="shared" si="0"/>
        <v>-1</v>
      </c>
      <c r="C16" s="4"/>
      <c r="D16" s="12"/>
      <c r="E16" s="5"/>
    </row>
    <row r="17" spans="1:7" ht="15.75" customHeight="1" x14ac:dyDescent="0.25">
      <c r="A17" s="15"/>
      <c r="B17" s="5">
        <f t="shared" si="0"/>
        <v>-1</v>
      </c>
      <c r="C17" s="4"/>
      <c r="D17" s="12"/>
      <c r="E17" s="5"/>
    </row>
    <row r="18" spans="1:7" ht="15.75" customHeight="1" x14ac:dyDescent="0.25">
      <c r="A18" s="15"/>
      <c r="B18" s="5">
        <f t="shared" si="0"/>
        <v>-1</v>
      </c>
      <c r="C18" s="4"/>
      <c r="D18" s="12"/>
      <c r="E18" s="5"/>
    </row>
    <row r="19" spans="1:7" ht="15.75" customHeight="1" x14ac:dyDescent="0.25">
      <c r="A19" s="15"/>
      <c r="B19" s="5">
        <f t="shared" si="0"/>
        <v>-1</v>
      </c>
      <c r="C19" s="4"/>
      <c r="D19" s="12"/>
      <c r="E19" s="5"/>
    </row>
    <row r="20" spans="1:7" ht="15.75" customHeight="1" x14ac:dyDescent="0.25">
      <c r="A20" s="15"/>
      <c r="B20" s="5">
        <f t="shared" si="0"/>
        <v>-1</v>
      </c>
      <c r="C20" s="4"/>
      <c r="D20" s="12"/>
      <c r="E20" s="5"/>
    </row>
    <row r="21" spans="1:7" ht="15.75" customHeight="1" x14ac:dyDescent="0.25">
      <c r="A21" s="15"/>
      <c r="B21" s="5">
        <f t="shared" si="0"/>
        <v>-1</v>
      </c>
      <c r="C21" s="4"/>
      <c r="D21" s="12"/>
      <c r="E21" s="5"/>
    </row>
    <row r="22" spans="1:7" ht="15.75" customHeight="1" x14ac:dyDescent="0.25">
      <c r="A22" s="15"/>
      <c r="B22" s="5">
        <f t="shared" si="0"/>
        <v>-1</v>
      </c>
      <c r="C22" s="4"/>
      <c r="D22" s="12"/>
      <c r="E22" s="5"/>
    </row>
    <row r="23" spans="1:7" ht="15.75" customHeight="1" x14ac:dyDescent="0.25">
      <c r="A23" s="6"/>
      <c r="B23" s="5"/>
      <c r="C23" s="6"/>
      <c r="D23" s="6"/>
      <c r="E23" s="7"/>
    </row>
    <row r="24" spans="1:7" ht="13.5" customHeight="1" x14ac:dyDescent="0.25">
      <c r="A24" s="6">
        <f>SUM(A3:A22)</f>
        <v>2482</v>
      </c>
      <c r="B24" s="6"/>
      <c r="C24" s="6"/>
      <c r="D24" s="6"/>
      <c r="E24" s="6"/>
    </row>
    <row r="25" spans="1:7" x14ac:dyDescent="0.2">
      <c r="A25" s="9">
        <f>AVERAGE(A3:A22)</f>
        <v>248.2</v>
      </c>
      <c r="B25" s="10">
        <f>IF(A25&lt;250, A25*0.925, A25*0.95)</f>
        <v>229.58500000000001</v>
      </c>
      <c r="C25" s="8"/>
      <c r="D25" s="9"/>
      <c r="E25" s="10"/>
    </row>
    <row r="26" spans="1:7" x14ac:dyDescent="0.2">
      <c r="A26" s="14"/>
      <c r="B26" s="10">
        <f>IF(A25&lt;250, A25*1.075, A25*1.05)</f>
        <v>266.815</v>
      </c>
      <c r="C26" s="11"/>
      <c r="D26" s="14"/>
      <c r="E26" s="10"/>
    </row>
    <row r="27" spans="1:7" x14ac:dyDescent="0.2">
      <c r="A27" s="14"/>
      <c r="C27" s="11"/>
      <c r="D27" s="14"/>
      <c r="G27" s="14"/>
    </row>
  </sheetData>
  <sheetProtection password="AD9C" formatCells="0" formatColumns="0" formatRows="0" insertColumns="0" insertRows="0" insertHyperlinks="0" deleteColumns="0" deleteRows="0" sort="0" autoFilter="0" pivotTables="0"/>
  <mergeCells count="2">
    <mergeCell ref="A1:B1"/>
    <mergeCell ref="D1:E1"/>
  </mergeCells>
  <conditionalFormatting sqref="B3">
    <cfRule type="cellIs" dxfId="20" priority="1" operator="notBetween">
      <formula>IF(+$A$25&lt;250, -7.5%, -5.5%)</formula>
      <formula>IF(+$A$25&lt;250, 7.5%, 5.5%)</formula>
    </cfRule>
  </conditionalFormatting>
  <conditionalFormatting sqref="B4">
    <cfRule type="cellIs" dxfId="19" priority="2" operator="notBetween">
      <formula>IF(+$A$25&lt;250, -7.5%, -5.5%)</formula>
      <formula>IF(+$A$25&lt;250, 7.5%, 5.5%)</formula>
    </cfRule>
  </conditionalFormatting>
  <conditionalFormatting sqref="B5">
    <cfRule type="cellIs" dxfId="18" priority="3" operator="notBetween">
      <formula>IF(+$A$25&lt;250, -7.5%, -5.5%)</formula>
      <formula>IF(+$A$25&lt;250, 7.5%, 5.5%)</formula>
    </cfRule>
  </conditionalFormatting>
  <conditionalFormatting sqref="B6">
    <cfRule type="cellIs" dxfId="17" priority="4" operator="notBetween">
      <formula>IF(+$A$25&lt;250, -7.5%, -5.5%)</formula>
      <formula>IF(+$A$25&lt;250, 7.5%, 5.5%)</formula>
    </cfRule>
  </conditionalFormatting>
  <conditionalFormatting sqref="B7">
    <cfRule type="cellIs" dxfId="16" priority="5" operator="notBetween">
      <formula>IF(+$A$25&lt;250, -7.5%, -5.5%)</formula>
      <formula>IF(+$A$25&lt;250, 7.5%, 5.5%)</formula>
    </cfRule>
  </conditionalFormatting>
  <conditionalFormatting sqref="B8">
    <cfRule type="cellIs" dxfId="15" priority="6" operator="notBetween">
      <formula>IF(+$A$25&lt;250, -7.5%, -5.5%)</formula>
      <formula>IF(+$A$25&lt;250, 7.5%, 5.5%)</formula>
    </cfRule>
  </conditionalFormatting>
  <conditionalFormatting sqref="B9">
    <cfRule type="cellIs" dxfId="14" priority="7" operator="notBetween">
      <formula>IF(+$A$25&lt;250, -7.5%, -5.5%)</formula>
      <formula>IF(+$A$25&lt;250, 7.5%, 5.5%)</formula>
    </cfRule>
  </conditionalFormatting>
  <conditionalFormatting sqref="B10">
    <cfRule type="cellIs" dxfId="13" priority="8" operator="notBetween">
      <formula>IF(+$A$25&lt;250, -7.5%, -5.5%)</formula>
      <formula>IF(+$A$25&lt;250, 7.5%, 5.5%)</formula>
    </cfRule>
  </conditionalFormatting>
  <conditionalFormatting sqref="B11">
    <cfRule type="cellIs" dxfId="12" priority="9" operator="notBetween">
      <formula>IF(+$A$25&lt;250, -7.5%, -5.5%)</formula>
      <formula>IF(+$A$25&lt;250, 7.5%, 5.5%)</formula>
    </cfRule>
  </conditionalFormatting>
  <conditionalFormatting sqref="B12">
    <cfRule type="cellIs" dxfId="11" priority="10" operator="notBetween">
      <formula>IF(+$A$25&lt;250, -7.5%, -5.5%)</formula>
      <formula>IF(+$A$25&lt;250, 7.5%, 5.5%)</formula>
    </cfRule>
  </conditionalFormatting>
  <conditionalFormatting sqref="B13">
    <cfRule type="cellIs" dxfId="10" priority="11" operator="notBetween">
      <formula>IF(+$A$25&lt;250, -7.5%, -5.5%)</formula>
      <formula>IF(+$A$25&lt;250, 7.5%, 5.5%)</formula>
    </cfRule>
  </conditionalFormatting>
  <conditionalFormatting sqref="B14">
    <cfRule type="cellIs" dxfId="9" priority="12" operator="notBetween">
      <formula>IF(+$A$25&lt;250, -7.5%, -5.5%)</formula>
      <formula>IF(+$A$25&lt;250, 7.5%, 5.5%)</formula>
    </cfRule>
  </conditionalFormatting>
  <conditionalFormatting sqref="B15">
    <cfRule type="cellIs" dxfId="8" priority="13" operator="notBetween">
      <formula>IF(+$A$25&lt;250, -7.5%, -5.5%)</formula>
      <formula>IF(+$A$25&lt;250, 7.5%, 5.5%)</formula>
    </cfRule>
  </conditionalFormatting>
  <conditionalFormatting sqref="B16">
    <cfRule type="cellIs" dxfId="7" priority="14" operator="notBetween">
      <formula>IF(+$A$25&lt;250, -7.5%, -5.5%)</formula>
      <formula>IF(+$A$25&lt;250, 7.5%, 5.5%)</formula>
    </cfRule>
  </conditionalFormatting>
  <conditionalFormatting sqref="B17">
    <cfRule type="cellIs" dxfId="6" priority="15" operator="notBetween">
      <formula>IF(+$A$25&lt;250, -7.5%, -5.5%)</formula>
      <formula>IF(+$A$25&lt;250, 7.5%, 5.5%)</formula>
    </cfRule>
  </conditionalFormatting>
  <conditionalFormatting sqref="B18">
    <cfRule type="cellIs" dxfId="5" priority="16" operator="notBetween">
      <formula>IF(+$A$25&lt;250, -7.5%, -5.5%)</formula>
      <formula>IF(+$A$25&lt;250, 7.5%, 5.5%)</formula>
    </cfRule>
  </conditionalFormatting>
  <conditionalFormatting sqref="B19">
    <cfRule type="cellIs" dxfId="4" priority="17" operator="notBetween">
      <formula>IF(+$A$25&lt;250, -7.5%, -5.5%)</formula>
      <formula>IF(+$A$25&lt;250, 7.5%, 5.5%)</formula>
    </cfRule>
  </conditionalFormatting>
  <conditionalFormatting sqref="B20">
    <cfRule type="cellIs" dxfId="3" priority="18" operator="notBetween">
      <formula>IF(+$A$25&lt;250, -7.5%, -5.5%)</formula>
      <formula>IF(+$A$25&lt;250, 7.5%, 5.5%)</formula>
    </cfRule>
  </conditionalFormatting>
  <conditionalFormatting sqref="B21">
    <cfRule type="cellIs" dxfId="2" priority="19" operator="notBetween">
      <formula>IF(+$A$25&lt;250, -7.5%, -5.5%)</formula>
      <formula>IF(+$A$25&lt;250, 7.5%, 5.5%)</formula>
    </cfRule>
  </conditionalFormatting>
  <conditionalFormatting sqref="B22">
    <cfRule type="cellIs" dxfId="1" priority="20" operator="notBetween">
      <formula>IF(+$A$25&lt;250, -7.5%, -5.5%)</formula>
      <formula>IF(+$A$25&lt;250, 7.5%, 5.5%)</formula>
    </cfRule>
  </conditionalFormatting>
  <conditionalFormatting sqref="B23">
    <cfRule type="cellIs" dxfId="0" priority="21" operator="notBetween">
      <formula>IF(+$A$25&lt;250, -7.5%, -5.5%)</formula>
      <formula>IF(+$A$25&lt;250, 7.5%, 5.5%)</formula>
    </cfRule>
  </conditionalFormatting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7:N127"/>
  <sheetViews>
    <sheetView tabSelected="1" view="pageBreakPreview" topLeftCell="A9" zoomScale="70" zoomScaleNormal="75" workbookViewId="0">
      <selection activeCell="D102" sqref="D102"/>
    </sheetView>
  </sheetViews>
  <sheetFormatPr defaultRowHeight="15" x14ac:dyDescent="0.3"/>
  <cols>
    <col min="1" max="1" width="55.42578125" style="16" customWidth="1"/>
    <col min="2" max="2" width="33.7109375" style="16" customWidth="1"/>
    <col min="3" max="3" width="42.28515625" style="16" customWidth="1"/>
    <col min="4" max="4" width="30.5703125" style="16" customWidth="1"/>
    <col min="5" max="5" width="39.85546875" style="16" customWidth="1"/>
    <col min="6" max="6" width="30.7109375" style="16" customWidth="1"/>
    <col min="7" max="7" width="39.85546875" style="16" customWidth="1"/>
    <col min="8" max="8" width="41.140625" style="16" customWidth="1"/>
    <col min="9" max="9" width="30.28515625" style="16" customWidth="1"/>
    <col min="10" max="10" width="30.42578125" style="16" customWidth="1"/>
    <col min="11" max="11" width="21.28515625" style="16" customWidth="1"/>
    <col min="12" max="12" width="9.140625" style="16" customWidth="1"/>
  </cols>
  <sheetData>
    <row r="17" spans="1:14" ht="18.75" customHeight="1" x14ac:dyDescent="0.3">
      <c r="A17" s="18" t="s">
        <v>2</v>
      </c>
      <c r="B17" s="18"/>
    </row>
    <row r="18" spans="1:14" ht="18.75" customHeight="1" x14ac:dyDescent="0.3">
      <c r="A18" s="20" t="s">
        <v>3</v>
      </c>
      <c r="B18" s="203" t="s">
        <v>4</v>
      </c>
      <c r="C18" s="203"/>
      <c r="D18" s="114"/>
      <c r="E18" s="114"/>
    </row>
    <row r="19" spans="1:14" ht="18.75" customHeight="1" x14ac:dyDescent="0.3">
      <c r="A19" s="20" t="s">
        <v>5</v>
      </c>
      <c r="B19" s="115" t="s">
        <v>0</v>
      </c>
    </row>
    <row r="20" spans="1:14" ht="18.75" customHeight="1" x14ac:dyDescent="0.3">
      <c r="A20" s="20" t="s">
        <v>6</v>
      </c>
      <c r="B20" s="115" t="s">
        <v>7</v>
      </c>
    </row>
    <row r="21" spans="1:14" ht="18.75" customHeight="1" x14ac:dyDescent="0.3">
      <c r="A21" s="20" t="s">
        <v>8</v>
      </c>
      <c r="B21" s="144" t="s">
        <v>9</v>
      </c>
      <c r="C21" s="144"/>
      <c r="D21" s="144"/>
      <c r="E21" s="144"/>
      <c r="F21" s="144"/>
      <c r="G21" s="144"/>
      <c r="H21" s="144"/>
      <c r="I21" s="144"/>
    </row>
    <row r="22" spans="1:14" ht="18.75" customHeight="1" x14ac:dyDescent="0.3">
      <c r="A22" s="20" t="s">
        <v>10</v>
      </c>
      <c r="B22" s="116" t="s">
        <v>11</v>
      </c>
    </row>
    <row r="23" spans="1:14" ht="18.75" customHeight="1" x14ac:dyDescent="0.3">
      <c r="A23" s="20" t="s">
        <v>12</v>
      </c>
      <c r="B23" s="116"/>
    </row>
    <row r="24" spans="1:14" ht="18.75" customHeight="1" x14ac:dyDescent="0.3">
      <c r="A24" s="20"/>
      <c r="B24" s="23"/>
    </row>
    <row r="25" spans="1:14" ht="18.75" customHeight="1" x14ac:dyDescent="0.3">
      <c r="A25" s="24" t="s">
        <v>13</v>
      </c>
      <c r="B25" s="23"/>
    </row>
    <row r="26" spans="1:14" ht="18.75" customHeight="1" x14ac:dyDescent="0.3">
      <c r="A26" s="25" t="s">
        <v>14</v>
      </c>
      <c r="B26" s="147" t="s">
        <v>7</v>
      </c>
      <c r="C26" s="147"/>
    </row>
    <row r="27" spans="1:14" ht="18.75" customHeight="1" x14ac:dyDescent="0.3">
      <c r="A27" s="27" t="s">
        <v>15</v>
      </c>
      <c r="B27" s="118" t="s">
        <v>16</v>
      </c>
    </row>
    <row r="28" spans="1:14" ht="19.5" customHeight="1" x14ac:dyDescent="0.3">
      <c r="A28" s="27" t="s">
        <v>17</v>
      </c>
      <c r="B28" s="119">
        <v>99.65</v>
      </c>
    </row>
    <row r="29" spans="1:14" s="17" customFormat="1" ht="15.75" customHeight="1" x14ac:dyDescent="0.3">
      <c r="A29" s="27" t="s">
        <v>18</v>
      </c>
      <c r="B29" s="118">
        <v>0</v>
      </c>
      <c r="C29" s="183" t="s">
        <v>19</v>
      </c>
      <c r="D29" s="184"/>
      <c r="E29" s="184"/>
      <c r="F29" s="184"/>
      <c r="G29" s="185"/>
      <c r="I29" s="29"/>
      <c r="J29" s="29"/>
      <c r="K29" s="29"/>
      <c r="L29" s="29"/>
    </row>
    <row r="30" spans="1:14" s="17" customFormat="1" ht="19.5" customHeight="1" x14ac:dyDescent="0.3">
      <c r="A30" s="27" t="s">
        <v>20</v>
      </c>
      <c r="B30" s="26">
        <f>B28-B29</f>
        <v>99.65</v>
      </c>
      <c r="C30" s="30"/>
      <c r="D30" s="30"/>
      <c r="E30" s="30"/>
      <c r="F30" s="30"/>
      <c r="G30" s="31"/>
      <c r="I30" s="29"/>
      <c r="J30" s="29"/>
      <c r="K30" s="29"/>
      <c r="L30" s="29"/>
    </row>
    <row r="31" spans="1:14" s="17" customFormat="1" ht="17.25" customHeight="1" x14ac:dyDescent="0.3">
      <c r="A31" s="27" t="s">
        <v>21</v>
      </c>
      <c r="B31" s="120">
        <v>1</v>
      </c>
      <c r="C31" s="188" t="s">
        <v>22</v>
      </c>
      <c r="D31" s="189"/>
      <c r="E31" s="189"/>
      <c r="F31" s="189"/>
      <c r="G31" s="189"/>
      <c r="H31" s="190"/>
      <c r="I31" s="29"/>
      <c r="J31" s="29"/>
      <c r="K31" s="29"/>
      <c r="L31" s="29"/>
    </row>
    <row r="32" spans="1:14" s="17" customFormat="1" ht="17.25" customHeight="1" x14ac:dyDescent="0.3">
      <c r="A32" s="27" t="s">
        <v>23</v>
      </c>
      <c r="B32" s="120">
        <v>1</v>
      </c>
      <c r="C32" s="188" t="s">
        <v>24</v>
      </c>
      <c r="D32" s="189"/>
      <c r="E32" s="189"/>
      <c r="F32" s="189"/>
      <c r="G32" s="189"/>
      <c r="H32" s="190"/>
      <c r="I32" s="29"/>
      <c r="J32" s="29"/>
      <c r="K32" s="29"/>
      <c r="L32" s="33"/>
      <c r="M32" s="33"/>
      <c r="N32" s="34"/>
    </row>
    <row r="33" spans="1:14" s="17" customFormat="1" ht="17.25" customHeight="1" x14ac:dyDescent="0.3">
      <c r="A33" s="27"/>
      <c r="B33" s="32"/>
      <c r="C33" s="35"/>
      <c r="D33" s="35"/>
      <c r="E33" s="35"/>
      <c r="F33" s="35"/>
      <c r="G33" s="35"/>
      <c r="H33" s="35"/>
      <c r="I33" s="29"/>
      <c r="J33" s="29"/>
      <c r="K33" s="29"/>
      <c r="L33" s="33"/>
      <c r="M33" s="33"/>
      <c r="N33" s="34"/>
    </row>
    <row r="34" spans="1:14" s="17" customFormat="1" ht="18.75" customHeight="1" x14ac:dyDescent="0.3">
      <c r="A34" s="27" t="s">
        <v>25</v>
      </c>
      <c r="B34" s="36">
        <f>B31/B32</f>
        <v>1</v>
      </c>
      <c r="C34" s="19" t="s">
        <v>26</v>
      </c>
      <c r="D34" s="19"/>
      <c r="E34" s="19"/>
      <c r="F34" s="19"/>
      <c r="G34" s="19"/>
      <c r="I34" s="29"/>
      <c r="J34" s="29"/>
      <c r="K34" s="29"/>
      <c r="L34" s="33"/>
      <c r="M34" s="33"/>
      <c r="N34" s="34"/>
    </row>
    <row r="35" spans="1:14" s="17" customFormat="1" ht="19.5" customHeight="1" x14ac:dyDescent="0.3">
      <c r="A35" s="27"/>
      <c r="B35" s="26"/>
      <c r="G35" s="19"/>
      <c r="I35" s="29"/>
      <c r="J35" s="29"/>
      <c r="K35" s="29"/>
      <c r="L35" s="33"/>
      <c r="M35" s="33"/>
      <c r="N35" s="34"/>
    </row>
    <row r="36" spans="1:14" s="17" customFormat="1" ht="15.75" customHeight="1" x14ac:dyDescent="0.3">
      <c r="A36" s="37" t="s">
        <v>27</v>
      </c>
      <c r="B36" s="148">
        <v>50</v>
      </c>
      <c r="C36" s="19"/>
      <c r="D36" s="186" t="s">
        <v>28</v>
      </c>
      <c r="E36" s="198"/>
      <c r="F36" s="186" t="s">
        <v>29</v>
      </c>
      <c r="G36" s="187"/>
      <c r="J36" s="29"/>
      <c r="K36" s="29"/>
      <c r="L36" s="33"/>
      <c r="M36" s="33"/>
      <c r="N36" s="34"/>
    </row>
    <row r="37" spans="1:14" s="17" customFormat="1" ht="15.75" customHeight="1" x14ac:dyDescent="0.3">
      <c r="A37" s="38" t="s">
        <v>30</v>
      </c>
      <c r="B37" s="149">
        <v>1</v>
      </c>
      <c r="C37" s="146" t="s">
        <v>31</v>
      </c>
      <c r="D37" s="164" t="s">
        <v>32</v>
      </c>
      <c r="E37" s="100" t="s">
        <v>33</v>
      </c>
      <c r="F37" s="164" t="s">
        <v>32</v>
      </c>
      <c r="G37" s="41" t="s">
        <v>33</v>
      </c>
      <c r="J37" s="29"/>
      <c r="K37" s="29"/>
      <c r="L37" s="33"/>
      <c r="M37" s="33"/>
      <c r="N37" s="34"/>
    </row>
    <row r="38" spans="1:14" s="17" customFormat="1" ht="21.75" customHeight="1" x14ac:dyDescent="0.3">
      <c r="A38" s="38" t="s">
        <v>34</v>
      </c>
      <c r="B38" s="149">
        <v>1</v>
      </c>
      <c r="C38" s="97">
        <v>1</v>
      </c>
      <c r="D38" s="165">
        <v>1236</v>
      </c>
      <c r="E38" s="161">
        <f>IF(ISBLANK(D38),"-",$D$48/$D$45*D38)</f>
        <v>1208.764788250121</v>
      </c>
      <c r="F38" s="165">
        <v>1253</v>
      </c>
      <c r="G38" s="166">
        <f>IF(ISBLANK(F38),"-",$D$48/$F$45*F38)</f>
        <v>13.294593558282211</v>
      </c>
      <c r="J38" s="29"/>
      <c r="K38" s="29"/>
      <c r="L38" s="33"/>
      <c r="M38" s="33"/>
      <c r="N38" s="34"/>
    </row>
    <row r="39" spans="1:14" s="17" customFormat="1" ht="21.75" customHeight="1" x14ac:dyDescent="0.3">
      <c r="A39" s="38" t="s">
        <v>35</v>
      </c>
      <c r="B39" s="149">
        <v>1</v>
      </c>
      <c r="C39" s="68">
        <v>2</v>
      </c>
      <c r="D39" s="167">
        <v>1235</v>
      </c>
      <c r="E39" s="162">
        <f>IF(ISBLANK(D39),"-",$D$48/$D$45*D39)</f>
        <v>1207.7868232110839</v>
      </c>
      <c r="F39" s="167">
        <v>4586</v>
      </c>
      <c r="G39" s="168">
        <f>IF(ISBLANK(F39),"-",$D$48/$F$45*F39)</f>
        <v>48.658424627519722</v>
      </c>
      <c r="J39" s="29"/>
      <c r="K39" s="29"/>
      <c r="L39" s="33"/>
      <c r="M39" s="33"/>
      <c r="N39" s="34"/>
    </row>
    <row r="40" spans="1:14" ht="21.75" customHeight="1" x14ac:dyDescent="0.3">
      <c r="A40" s="38" t="s">
        <v>36</v>
      </c>
      <c r="B40" s="149">
        <v>1</v>
      </c>
      <c r="C40" s="68">
        <v>3</v>
      </c>
      <c r="D40" s="167">
        <v>2365</v>
      </c>
      <c r="E40" s="162">
        <f>IF(ISBLANK(D40),"-",$D$48/$D$45*D40)</f>
        <v>2312.8873173232496</v>
      </c>
      <c r="F40" s="167">
        <v>12536</v>
      </c>
      <c r="G40" s="168">
        <f>IF(ISBLANK(F40),"-",$D$48/$F$45*F40)</f>
        <v>133.00959684487293</v>
      </c>
      <c r="L40" s="33"/>
      <c r="M40" s="33"/>
      <c r="N40" s="43"/>
    </row>
    <row r="41" spans="1:14" ht="21.75" customHeight="1" x14ac:dyDescent="0.3">
      <c r="A41" s="38" t="s">
        <v>37</v>
      </c>
      <c r="B41" s="149">
        <v>1</v>
      </c>
      <c r="C41" s="101">
        <v>4</v>
      </c>
      <c r="D41" s="169"/>
      <c r="E41" s="163" t="str">
        <f>IF(ISBLANK(D41),"-",$D$48/$D$45*D41)</f>
        <v>-</v>
      </c>
      <c r="F41" s="169"/>
      <c r="G41" s="170" t="str">
        <f>IF(ISBLANK(F41),"-",$D$48/$F$45*F41)</f>
        <v>-</v>
      </c>
      <c r="L41" s="33"/>
      <c r="M41" s="33"/>
      <c r="N41" s="43"/>
    </row>
    <row r="42" spans="1:14" ht="22.5" customHeight="1" x14ac:dyDescent="0.3">
      <c r="A42" s="38" t="s">
        <v>38</v>
      </c>
      <c r="B42" s="149">
        <v>1</v>
      </c>
      <c r="C42" s="92" t="s">
        <v>39</v>
      </c>
      <c r="D42" s="98">
        <v>569852</v>
      </c>
      <c r="E42" s="73">
        <f>AVERAGE(E38:E41)</f>
        <v>1576.4796429281514</v>
      </c>
      <c r="F42" s="98">
        <v>545</v>
      </c>
      <c r="G42" s="45">
        <f>AVERAGE(G38:G41)</f>
        <v>64.987538343558285</v>
      </c>
      <c r="H42" s="141"/>
    </row>
    <row r="43" spans="1:14" ht="21.75" customHeight="1" x14ac:dyDescent="0.3">
      <c r="A43" s="38" t="s">
        <v>40</v>
      </c>
      <c r="B43" s="149">
        <v>1</v>
      </c>
      <c r="C43" s="46" t="s">
        <v>41</v>
      </c>
      <c r="D43" s="153">
        <v>49.69</v>
      </c>
      <c r="E43" s="43"/>
      <c r="F43" s="153">
        <v>49.89</v>
      </c>
      <c r="H43" s="141"/>
    </row>
    <row r="44" spans="1:14" ht="21.75" customHeight="1" x14ac:dyDescent="0.3">
      <c r="A44" s="38" t="s">
        <v>42</v>
      </c>
      <c r="B44" s="149">
        <v>1</v>
      </c>
      <c r="C44" s="47" t="s">
        <v>43</v>
      </c>
      <c r="D44" s="48">
        <f>D43*$B$34</f>
        <v>49.69</v>
      </c>
      <c r="E44" s="49"/>
      <c r="F44" s="48">
        <v>454</v>
      </c>
      <c r="H44" s="141"/>
    </row>
    <row r="45" spans="1:14" ht="19.5" customHeight="1" x14ac:dyDescent="0.3">
      <c r="A45" s="38" t="s">
        <v>44</v>
      </c>
      <c r="B45" s="157">
        <f>(B44/B43)*(B42/B41)*(B40/B39)*(B38/B37)*B36</f>
        <v>50</v>
      </c>
      <c r="C45" s="47" t="s">
        <v>45</v>
      </c>
      <c r="D45" s="50">
        <f>D44*$B$30/100</f>
        <v>49.516085000000004</v>
      </c>
      <c r="E45" s="51"/>
      <c r="F45" s="50">
        <v>4564</v>
      </c>
      <c r="H45" s="141"/>
    </row>
    <row r="46" spans="1:14" ht="19.5" customHeight="1" x14ac:dyDescent="0.3">
      <c r="A46" s="199" t="s">
        <v>46</v>
      </c>
      <c r="B46" s="200"/>
      <c r="C46" s="47" t="s">
        <v>47</v>
      </c>
      <c r="D46" s="48">
        <f>D45/$B$45</f>
        <v>0.99032170000000008</v>
      </c>
      <c r="E46" s="51"/>
      <c r="F46" s="52">
        <v>6646</v>
      </c>
      <c r="H46" s="141"/>
    </row>
    <row r="47" spans="1:14" ht="19.5" customHeight="1" x14ac:dyDescent="0.3">
      <c r="A47" s="201"/>
      <c r="B47" s="202"/>
      <c r="C47" s="53" t="s">
        <v>48</v>
      </c>
      <c r="D47" s="171">
        <v>0.96850000000000003</v>
      </c>
      <c r="F47" s="54"/>
      <c r="H47" s="141"/>
    </row>
    <row r="48" spans="1:14" ht="19.5" customHeight="1" x14ac:dyDescent="0.3">
      <c r="C48" s="55" t="s">
        <v>49</v>
      </c>
      <c r="D48" s="52">
        <f>D47*$B$45</f>
        <v>48.425000000000004</v>
      </c>
      <c r="F48" s="54"/>
      <c r="H48" s="141"/>
    </row>
    <row r="49" spans="1:12" ht="18.75" customHeight="1" x14ac:dyDescent="0.3">
      <c r="C49" s="56" t="s">
        <v>50</v>
      </c>
      <c r="D49" s="57">
        <f>AVERAGE(E38:E41,G38:G41)</f>
        <v>820.73359063585485</v>
      </c>
      <c r="F49" s="58"/>
      <c r="H49" s="141"/>
    </row>
    <row r="50" spans="1:12" ht="18.75" customHeight="1" x14ac:dyDescent="0.3">
      <c r="C50" s="53" t="s">
        <v>51</v>
      </c>
      <c r="D50" s="59">
        <f>STDEV(E38:E41,G38:G41)/D49</f>
        <v>1.1230552437654568</v>
      </c>
      <c r="F50" s="58"/>
      <c r="H50" s="141"/>
    </row>
    <row r="51" spans="1:12" ht="19.5" customHeight="1" x14ac:dyDescent="0.3">
      <c r="C51" s="55" t="s">
        <v>52</v>
      </c>
      <c r="D51" s="60">
        <f>COUNT(E38:E41,G38:G41)</f>
        <v>6</v>
      </c>
      <c r="F51" s="58"/>
    </row>
    <row r="53" spans="1:12" ht="18.75" customHeight="1" x14ac:dyDescent="0.3">
      <c r="A53" s="18" t="s">
        <v>13</v>
      </c>
      <c r="B53" s="61" t="s">
        <v>53</v>
      </c>
    </row>
    <row r="54" spans="1:12" ht="18.75" customHeight="1" x14ac:dyDescent="0.3">
      <c r="A54" s="19" t="s">
        <v>54</v>
      </c>
      <c r="B54" s="22" t="str">
        <f>B21</f>
        <v>Each film-coated tablet contains Efavirenz USP 600mg</v>
      </c>
    </row>
    <row r="55" spans="1:12" ht="18.75" customHeight="1" x14ac:dyDescent="0.3">
      <c r="A55" s="21" t="s">
        <v>55</v>
      </c>
      <c r="B55" s="117">
        <v>250</v>
      </c>
      <c r="C55" s="16" t="s">
        <v>7</v>
      </c>
      <c r="H55" s="28"/>
    </row>
    <row r="56" spans="1:12" ht="18.75" customHeight="1" x14ac:dyDescent="0.3">
      <c r="A56" s="22" t="s">
        <v>56</v>
      </c>
      <c r="B56" s="145">
        <f>uniformity!A25</f>
        <v>248.2</v>
      </c>
      <c r="H56" s="28"/>
    </row>
    <row r="57" spans="1:12" ht="19.5" customHeight="1" x14ac:dyDescent="0.3">
      <c r="H57" s="28"/>
    </row>
    <row r="58" spans="1:12" s="17" customFormat="1" ht="15.75" customHeight="1" x14ac:dyDescent="0.3">
      <c r="A58" s="37" t="s">
        <v>57</v>
      </c>
      <c r="B58" s="148">
        <v>24.64</v>
      </c>
      <c r="C58" s="19"/>
      <c r="D58" s="63" t="s">
        <v>58</v>
      </c>
      <c r="E58" s="62" t="s">
        <v>59</v>
      </c>
      <c r="F58" s="62" t="s">
        <v>32</v>
      </c>
      <c r="G58" s="62" t="s">
        <v>60</v>
      </c>
      <c r="H58" s="39" t="s">
        <v>61</v>
      </c>
      <c r="L58" s="29"/>
    </row>
    <row r="59" spans="1:12" s="17" customFormat="1" ht="22.5" customHeight="1" x14ac:dyDescent="0.3">
      <c r="A59" s="38" t="s">
        <v>62</v>
      </c>
      <c r="B59" s="149">
        <v>25</v>
      </c>
      <c r="C59" s="191" t="s">
        <v>63</v>
      </c>
      <c r="D59" s="195">
        <v>24.956</v>
      </c>
      <c r="E59" s="64">
        <v>1</v>
      </c>
      <c r="F59" s="154">
        <v>1256</v>
      </c>
      <c r="G59" s="104">
        <f>IF(ISBLANK(F59),"-",(F59/$D$49*$D$47*$B$67)*($B$56/$D$59))</f>
        <v>14.528291700538453</v>
      </c>
      <c r="H59" s="106">
        <f t="shared" ref="H59:H70" si="0">IF(ISBLANK(F59),"-",G59/$B$55)</f>
        <v>5.8113166802153816E-2</v>
      </c>
      <c r="L59" s="29"/>
    </row>
    <row r="60" spans="1:12" s="17" customFormat="1" ht="21.75" customHeight="1" x14ac:dyDescent="0.3">
      <c r="A60" s="38" t="s">
        <v>64</v>
      </c>
      <c r="B60" s="149">
        <v>1</v>
      </c>
      <c r="C60" s="192"/>
      <c r="D60" s="196"/>
      <c r="E60" s="65">
        <v>2</v>
      </c>
      <c r="F60" s="151">
        <v>1452</v>
      </c>
      <c r="G60" s="105">
        <f>IF(ISBLANK(F60),"-",(F60/$D$49*$D$47*$B$67)*($B$56/$D$59))</f>
        <v>16.795445500940946</v>
      </c>
      <c r="H60" s="107">
        <f t="shared" si="0"/>
        <v>6.718178200376379E-2</v>
      </c>
      <c r="L60" s="29"/>
    </row>
    <row r="61" spans="1:12" s="17" customFormat="1" ht="21.75" customHeight="1" x14ac:dyDescent="0.3">
      <c r="A61" s="38" t="s">
        <v>65</v>
      </c>
      <c r="B61" s="149">
        <v>1</v>
      </c>
      <c r="C61" s="192"/>
      <c r="D61" s="196"/>
      <c r="E61" s="65">
        <v>3</v>
      </c>
      <c r="F61" s="151">
        <v>1245</v>
      </c>
      <c r="G61" s="105">
        <f>IF(ISBLANK(F61),"-",(F61/$D$49*$D$47*$B$67)*($B$56/$D$59))</f>
        <v>14.401053477046473</v>
      </c>
      <c r="H61" s="107">
        <f t="shared" si="0"/>
        <v>5.7604213908185889E-2</v>
      </c>
      <c r="L61" s="29"/>
    </row>
    <row r="62" spans="1:12" ht="21" customHeight="1" x14ac:dyDescent="0.3">
      <c r="A62" s="38" t="s">
        <v>66</v>
      </c>
      <c r="B62" s="149">
        <v>1</v>
      </c>
      <c r="C62" s="193"/>
      <c r="D62" s="197"/>
      <c r="E62" s="66">
        <v>4</v>
      </c>
      <c r="F62" s="155"/>
      <c r="G62" s="105" t="str">
        <f>IF(ISBLANK(F62),"-",(F62/$D$49*$D$47*$B$67)*($B$56/$D$59))</f>
        <v>-</v>
      </c>
      <c r="H62" s="107" t="str">
        <f t="shared" si="0"/>
        <v>-</v>
      </c>
    </row>
    <row r="63" spans="1:12" ht="21.75" customHeight="1" x14ac:dyDescent="0.3">
      <c r="A63" s="38" t="s">
        <v>67</v>
      </c>
      <c r="B63" s="149">
        <v>1</v>
      </c>
      <c r="C63" s="191" t="s">
        <v>68</v>
      </c>
      <c r="D63" s="195">
        <v>24.984999999999999</v>
      </c>
      <c r="E63" s="64">
        <v>1</v>
      </c>
      <c r="F63" s="154">
        <v>2653</v>
      </c>
      <c r="G63" s="137">
        <f>IF(ISBLANK(F63),"-",(F63/$D$49*$D$47*$B$67)*($B$56/$D$63))</f>
        <v>30.651927159207165</v>
      </c>
      <c r="H63" s="134">
        <f t="shared" si="0"/>
        <v>0.12260770863682866</v>
      </c>
    </row>
    <row r="64" spans="1:12" ht="21.75" customHeight="1" x14ac:dyDescent="0.3">
      <c r="A64" s="38" t="s">
        <v>69</v>
      </c>
      <c r="B64" s="149">
        <v>1</v>
      </c>
      <c r="C64" s="192"/>
      <c r="D64" s="196"/>
      <c r="E64" s="65">
        <v>2</v>
      </c>
      <c r="F64" s="151">
        <v>2569</v>
      </c>
      <c r="G64" s="138">
        <f>IF(ISBLANK(F64),"-",(F64/$D$49*$D$47*$B$67)*($B$56/$D$63))</f>
        <v>29.681417592161026</v>
      </c>
      <c r="H64" s="135">
        <f t="shared" si="0"/>
        <v>0.11872567036864411</v>
      </c>
    </row>
    <row r="65" spans="1:8" ht="21.75" customHeight="1" x14ac:dyDescent="0.3">
      <c r="A65" s="38" t="s">
        <v>70</v>
      </c>
      <c r="B65" s="149">
        <v>1</v>
      </c>
      <c r="C65" s="192"/>
      <c r="D65" s="196"/>
      <c r="E65" s="65">
        <v>3</v>
      </c>
      <c r="F65" s="151">
        <v>1254</v>
      </c>
      <c r="G65" s="138">
        <f>IF(ISBLANK(F65),"-",(F65/$D$49*$D$47*$B$67)*($B$56/$D$63))</f>
        <v>14.488321393760188</v>
      </c>
      <c r="H65" s="135">
        <f t="shared" si="0"/>
        <v>5.7953285575040751E-2</v>
      </c>
    </row>
    <row r="66" spans="1:8" ht="21" customHeight="1" x14ac:dyDescent="0.3">
      <c r="A66" s="38" t="s">
        <v>71</v>
      </c>
      <c r="B66" s="149">
        <v>1</v>
      </c>
      <c r="C66" s="193"/>
      <c r="D66" s="197"/>
      <c r="E66" s="66">
        <v>4</v>
      </c>
      <c r="F66" s="155"/>
      <c r="G66" s="139" t="str">
        <f>IF(ISBLANK(F66),"-",(F66/$D$49*$D$47*$B$67)*($B$56/$D$63))</f>
        <v>-</v>
      </c>
      <c r="H66" s="136" t="str">
        <f t="shared" si="0"/>
        <v>-</v>
      </c>
    </row>
    <row r="67" spans="1:8" ht="21.75" customHeight="1" x14ac:dyDescent="0.3">
      <c r="A67" s="38" t="s">
        <v>72</v>
      </c>
      <c r="B67" s="158">
        <f>(B66/B65)*(B64/B63)*(B62/B61)*(B60/B59)*B58</f>
        <v>0.98560000000000003</v>
      </c>
      <c r="C67" s="191" t="s">
        <v>73</v>
      </c>
      <c r="D67" s="195">
        <v>23.568000000000001</v>
      </c>
      <c r="E67" s="64">
        <v>1</v>
      </c>
      <c r="F67" s="154">
        <v>12548</v>
      </c>
      <c r="G67" s="137">
        <f>IF(ISBLANK(F67),"-",(F67/$D$49*$D$47*$B$67)*($B$56/$D$67))</f>
        <v>153.69214404502461</v>
      </c>
      <c r="H67" s="107">
        <f t="shared" si="0"/>
        <v>0.61476857618009839</v>
      </c>
    </row>
    <row r="68" spans="1:8" ht="21.75" customHeight="1" x14ac:dyDescent="0.3">
      <c r="A68" s="159" t="s">
        <v>74</v>
      </c>
      <c r="B68" s="160">
        <f>D47*B67/B55*B56</f>
        <v>0.94768081408000004</v>
      </c>
      <c r="C68" s="192"/>
      <c r="D68" s="196"/>
      <c r="E68" s="65">
        <v>2</v>
      </c>
      <c r="F68" s="151">
        <v>1254</v>
      </c>
      <c r="G68" s="138">
        <f>IF(ISBLANK(F68),"-",(F68/$D$49*$D$47*$B$67)*($B$56/$D$67))</f>
        <v>15.359415734177624</v>
      </c>
      <c r="H68" s="107">
        <f t="shared" si="0"/>
        <v>6.1437662936710498E-2</v>
      </c>
    </row>
    <row r="69" spans="1:8" ht="22.5" customHeight="1" x14ac:dyDescent="0.3">
      <c r="A69" s="199" t="s">
        <v>46</v>
      </c>
      <c r="B69" s="200"/>
      <c r="C69" s="192"/>
      <c r="D69" s="196"/>
      <c r="E69" s="65">
        <v>3</v>
      </c>
      <c r="F69" s="151">
        <v>1253</v>
      </c>
      <c r="G69" s="138">
        <f>IF(ISBLANK(F69),"-",(F69/$D$49*$D$47*$B$67)*($B$56/$D$67))</f>
        <v>15.347167396271585</v>
      </c>
      <c r="H69" s="107">
        <f t="shared" si="0"/>
        <v>6.138866958508634E-2</v>
      </c>
    </row>
    <row r="70" spans="1:8" ht="21.75" customHeight="1" x14ac:dyDescent="0.3">
      <c r="A70" s="201"/>
      <c r="B70" s="202"/>
      <c r="C70" s="194"/>
      <c r="D70" s="197"/>
      <c r="E70" s="66">
        <v>4</v>
      </c>
      <c r="F70" s="155"/>
      <c r="G70" s="139" t="str">
        <f>IF(ISBLANK(F70),"-",(F70/$D$49*$D$47*$B$67)*($B$56/$D$67))</f>
        <v>-</v>
      </c>
      <c r="H70" s="108" t="str">
        <f t="shared" si="0"/>
        <v>-</v>
      </c>
    </row>
    <row r="71" spans="1:8" ht="18.75" customHeight="1" x14ac:dyDescent="0.3">
      <c r="A71" s="67"/>
      <c r="B71" s="67"/>
      <c r="C71" s="67"/>
      <c r="D71" s="67"/>
      <c r="E71" s="67"/>
      <c r="F71" s="68"/>
      <c r="G71" s="56" t="s">
        <v>39</v>
      </c>
      <c r="H71" s="109">
        <f>AVERAGE(H59:H70)</f>
        <v>0.13553119288850135</v>
      </c>
    </row>
    <row r="72" spans="1:8" ht="18.75" customHeight="1" x14ac:dyDescent="0.3">
      <c r="C72" s="67"/>
      <c r="D72" s="67"/>
      <c r="E72" s="67"/>
      <c r="F72" s="68"/>
      <c r="G72" s="53" t="s">
        <v>51</v>
      </c>
      <c r="H72" s="70">
        <f>STDEV(H59:H70)/H71</f>
        <v>1.3399955621253072</v>
      </c>
    </row>
    <row r="73" spans="1:8" ht="19.5" customHeight="1" x14ac:dyDescent="0.3">
      <c r="A73" s="67"/>
      <c r="B73" s="67"/>
      <c r="C73" s="68"/>
      <c r="D73" s="68"/>
      <c r="E73" s="69"/>
      <c r="F73" s="68"/>
      <c r="G73" s="55" t="s">
        <v>52</v>
      </c>
      <c r="H73" s="72">
        <f>COUNT(H59:H70)</f>
        <v>9</v>
      </c>
    </row>
    <row r="74" spans="1:8" ht="18.75" customHeight="1" x14ac:dyDescent="0.3">
      <c r="A74" s="67"/>
      <c r="B74" s="67"/>
      <c r="C74" s="68"/>
      <c r="D74" s="68"/>
      <c r="E74" s="69"/>
      <c r="F74" s="68"/>
      <c r="G74" s="92"/>
      <c r="H74" s="176"/>
    </row>
    <row r="75" spans="1:8" ht="18.75" customHeight="1" x14ac:dyDescent="0.3">
      <c r="A75" s="27" t="s">
        <v>75</v>
      </c>
      <c r="B75" s="178" t="s">
        <v>76</v>
      </c>
      <c r="C75" s="204" t="s">
        <v>7</v>
      </c>
      <c r="D75" s="204"/>
      <c r="E75" s="179" t="s">
        <v>77</v>
      </c>
      <c r="F75" s="179"/>
      <c r="G75" s="177">
        <f>H71</f>
        <v>0.13553119288850135</v>
      </c>
      <c r="H75" s="176"/>
    </row>
    <row r="76" spans="1:8" ht="18.75" customHeight="1" x14ac:dyDescent="0.3">
      <c r="A76" s="67"/>
      <c r="B76" s="67"/>
      <c r="C76" s="68"/>
      <c r="D76" s="68"/>
      <c r="E76" s="69"/>
      <c r="F76" s="68"/>
      <c r="G76" s="92"/>
      <c r="H76" s="176"/>
    </row>
    <row r="77" spans="1:8" ht="18.75" customHeight="1" x14ac:dyDescent="0.3">
      <c r="A77" s="24" t="s">
        <v>78</v>
      </c>
      <c r="B77" s="24" t="s">
        <v>79</v>
      </c>
    </row>
    <row r="78" spans="1:8" ht="18.75" customHeight="1" x14ac:dyDescent="0.3">
      <c r="A78" s="24"/>
      <c r="B78" s="24"/>
    </row>
    <row r="79" spans="1:8" ht="18.75" customHeight="1" x14ac:dyDescent="0.3">
      <c r="A79" s="25" t="s">
        <v>14</v>
      </c>
      <c r="B79" s="147" t="str">
        <f>B26</f>
        <v>Paracetamol</v>
      </c>
      <c r="C79" s="147"/>
    </row>
    <row r="80" spans="1:8" ht="18.75" customHeight="1" x14ac:dyDescent="0.3">
      <c r="A80" s="27" t="s">
        <v>15</v>
      </c>
      <c r="B80" s="118" t="str">
        <f>B27</f>
        <v>NQCL-WRS-P1-1</v>
      </c>
    </row>
    <row r="81" spans="1:12" ht="19.5" customHeight="1" x14ac:dyDescent="0.3">
      <c r="A81" s="27" t="s">
        <v>17</v>
      </c>
      <c r="B81" s="119">
        <f>B28</f>
        <v>99.65</v>
      </c>
    </row>
    <row r="82" spans="1:12" s="17" customFormat="1" ht="15.75" customHeight="1" x14ac:dyDescent="0.3">
      <c r="A82" s="27" t="s">
        <v>18</v>
      </c>
      <c r="B82" s="119">
        <f>B29</f>
        <v>0</v>
      </c>
      <c r="C82" s="183" t="s">
        <v>19</v>
      </c>
      <c r="D82" s="184"/>
      <c r="E82" s="184"/>
      <c r="F82" s="184"/>
      <c r="G82" s="185"/>
      <c r="I82" s="29"/>
      <c r="J82" s="29"/>
      <c r="K82" s="29"/>
      <c r="L82" s="29"/>
    </row>
    <row r="83" spans="1:12" s="17" customFormat="1" ht="18.75" customHeight="1" x14ac:dyDescent="0.3">
      <c r="A83" s="27" t="s">
        <v>20</v>
      </c>
      <c r="B83" s="26">
        <f>B81-B82</f>
        <v>99.65</v>
      </c>
      <c r="C83" s="30"/>
      <c r="D83" s="30"/>
      <c r="E83" s="30"/>
      <c r="F83" s="30"/>
      <c r="G83" s="31"/>
      <c r="I83" s="29"/>
      <c r="J83" s="29"/>
      <c r="K83" s="29"/>
      <c r="L83" s="29"/>
    </row>
    <row r="84" spans="1:12" ht="19.5" customHeight="1" x14ac:dyDescent="0.3">
      <c r="A84" s="24"/>
      <c r="B84" s="24"/>
    </row>
    <row r="85" spans="1:12" ht="19.5" customHeight="1" x14ac:dyDescent="0.3">
      <c r="A85" s="37" t="s">
        <v>27</v>
      </c>
      <c r="B85" s="148">
        <v>100</v>
      </c>
      <c r="D85" s="102" t="s">
        <v>28</v>
      </c>
      <c r="E85" s="103"/>
      <c r="F85" s="186" t="s">
        <v>29</v>
      </c>
      <c r="G85" s="187"/>
    </row>
    <row r="86" spans="1:12" ht="21.75" customHeight="1" x14ac:dyDescent="0.3">
      <c r="A86" s="38" t="s">
        <v>30</v>
      </c>
      <c r="B86" s="149">
        <v>1</v>
      </c>
      <c r="C86" s="99" t="s">
        <v>31</v>
      </c>
      <c r="D86" s="40" t="s">
        <v>32</v>
      </c>
      <c r="E86" s="100" t="s">
        <v>33</v>
      </c>
      <c r="F86" s="40" t="s">
        <v>32</v>
      </c>
      <c r="G86" s="41" t="s">
        <v>33</v>
      </c>
    </row>
    <row r="87" spans="1:12" ht="21.75" customHeight="1" x14ac:dyDescent="0.3">
      <c r="A87" s="38" t="s">
        <v>34</v>
      </c>
      <c r="B87" s="149">
        <v>1</v>
      </c>
      <c r="C87" s="97">
        <v>1</v>
      </c>
      <c r="D87" s="150">
        <v>1589</v>
      </c>
      <c r="E87" s="121">
        <f>IF(ISBLANK(D87),"-",$D$97/$D$94*D87)</f>
        <v>15.881661181651015</v>
      </c>
      <c r="F87" s="150">
        <v>1586</v>
      </c>
      <c r="G87" s="124">
        <f>IF(ISBLANK(F87),"-",$D$97/$F$94*F87)</f>
        <v>15.255461333438602</v>
      </c>
    </row>
    <row r="88" spans="1:12" ht="21.75" customHeight="1" x14ac:dyDescent="0.3">
      <c r="A88" s="38" t="s">
        <v>35</v>
      </c>
      <c r="B88" s="149">
        <v>1</v>
      </c>
      <c r="C88" s="68">
        <v>2</v>
      </c>
      <c r="D88" s="151">
        <v>1588</v>
      </c>
      <c r="E88" s="122">
        <f>IF(ISBLANK(D88),"-",$D$97/$D$94*D88)</f>
        <v>15.871666429491386</v>
      </c>
      <c r="F88" s="151">
        <v>1585</v>
      </c>
      <c r="G88" s="125">
        <f>IF(ISBLANK(F88),"-",$D$97/$F$94*F88)</f>
        <v>15.24584250535951</v>
      </c>
    </row>
    <row r="89" spans="1:12" ht="21.75" customHeight="1" x14ac:dyDescent="0.3">
      <c r="A89" s="38" t="s">
        <v>36</v>
      </c>
      <c r="B89" s="149">
        <v>1</v>
      </c>
      <c r="C89" s="68">
        <v>3</v>
      </c>
      <c r="D89" s="151">
        <v>1587</v>
      </c>
      <c r="E89" s="122">
        <f>IF(ISBLANK(D89),"-",$D$97/$D$94*D89)</f>
        <v>15.861671677331758</v>
      </c>
      <c r="F89" s="180">
        <v>1584</v>
      </c>
      <c r="G89" s="125">
        <f>IF(ISBLANK(F89),"-",$D$97/$F$94*F89)</f>
        <v>15.236223677280419</v>
      </c>
    </row>
    <row r="90" spans="1:12" ht="21.75" customHeight="1" x14ac:dyDescent="0.3">
      <c r="A90" s="38" t="s">
        <v>37</v>
      </c>
      <c r="B90" s="149">
        <v>1</v>
      </c>
      <c r="C90" s="101">
        <v>4</v>
      </c>
      <c r="D90" s="152"/>
      <c r="E90" s="123" t="str">
        <f>IF(ISBLANK(D90),"-",$D$97/$D$94*D90)</f>
        <v>-</v>
      </c>
      <c r="F90" s="156"/>
      <c r="G90" s="126" t="str">
        <f>IF(ISBLANK(F90),"-",$D$97/$D$94*F90)</f>
        <v>-</v>
      </c>
    </row>
    <row r="91" spans="1:12" ht="22.5" customHeight="1" x14ac:dyDescent="0.3">
      <c r="A91" s="38" t="s">
        <v>38</v>
      </c>
      <c r="B91" s="149">
        <v>1</v>
      </c>
      <c r="C91" s="92" t="s">
        <v>39</v>
      </c>
      <c r="D91" s="174">
        <f>AVERAGE(D87:D90)</f>
        <v>1588</v>
      </c>
      <c r="E91" s="73">
        <f>AVERAGE(E87:E90)</f>
        <v>15.871666429491386</v>
      </c>
      <c r="F91" s="174">
        <f>AVERAGE(F87:F90)</f>
        <v>1585</v>
      </c>
      <c r="G91" s="175">
        <f>AVERAGE(G87:G90)</f>
        <v>15.24584250535951</v>
      </c>
    </row>
    <row r="92" spans="1:12" ht="21.75" customHeight="1" x14ac:dyDescent="0.3">
      <c r="A92" s="38" t="s">
        <v>40</v>
      </c>
      <c r="B92" s="149">
        <v>1</v>
      </c>
      <c r="C92" s="46" t="s">
        <v>41</v>
      </c>
      <c r="D92" s="153">
        <v>27.89</v>
      </c>
      <c r="E92" s="43"/>
      <c r="F92" s="153">
        <v>28.98</v>
      </c>
    </row>
    <row r="93" spans="1:12" ht="21.75" customHeight="1" x14ac:dyDescent="0.3">
      <c r="A93" s="38" t="s">
        <v>42</v>
      </c>
      <c r="B93" s="149">
        <v>1</v>
      </c>
      <c r="C93" s="47" t="s">
        <v>43</v>
      </c>
      <c r="D93" s="48">
        <f>D92*$B$34</f>
        <v>27.89</v>
      </c>
      <c r="E93" s="49"/>
      <c r="F93" s="48">
        <f>F92*$B$34</f>
        <v>28.98</v>
      </c>
    </row>
    <row r="94" spans="1:12" ht="19.5" customHeight="1" x14ac:dyDescent="0.3">
      <c r="A94" s="38" t="s">
        <v>44</v>
      </c>
      <c r="B94" s="157">
        <f>(B93/B92)*(B91/B90)*(B89/B88)*(B87/B86)*B85</f>
        <v>100</v>
      </c>
      <c r="C94" s="47" t="s">
        <v>45</v>
      </c>
      <c r="D94" s="50">
        <f>D93*$B$83/100</f>
        <v>27.792385000000003</v>
      </c>
      <c r="E94" s="51"/>
      <c r="F94" s="50">
        <f>F93*$B$30/100</f>
        <v>28.878570000000003</v>
      </c>
    </row>
    <row r="95" spans="1:12" ht="19.5" customHeight="1" x14ac:dyDescent="0.3">
      <c r="A95" s="199" t="s">
        <v>46</v>
      </c>
      <c r="B95" s="200"/>
      <c r="C95" s="47" t="s">
        <v>47</v>
      </c>
      <c r="D95" s="48">
        <f>D94/$B$94</f>
        <v>0.27792385000000003</v>
      </c>
      <c r="E95" s="51"/>
      <c r="F95" s="52">
        <f>F94/$B$94</f>
        <v>0.28878570000000003</v>
      </c>
      <c r="G95" s="140"/>
      <c r="H95" s="141"/>
    </row>
    <row r="96" spans="1:12" ht="19.5" customHeight="1" x14ac:dyDescent="0.3">
      <c r="A96" s="201"/>
      <c r="B96" s="202"/>
      <c r="C96" s="53" t="s">
        <v>48</v>
      </c>
      <c r="D96" s="133">
        <f>$B$55/$B$111</f>
        <v>0.27777777777777779</v>
      </c>
      <c r="F96" s="54"/>
      <c r="G96" s="142"/>
      <c r="H96" s="141"/>
    </row>
    <row r="97" spans="1:10" ht="19.5" customHeight="1" x14ac:dyDescent="0.3">
      <c r="C97" s="55" t="s">
        <v>49</v>
      </c>
      <c r="D97" s="52">
        <v>0.27777800000000002</v>
      </c>
      <c r="F97" s="54"/>
      <c r="G97" s="140"/>
      <c r="H97" s="141"/>
    </row>
    <row r="98" spans="1:10" ht="18.75" customHeight="1" x14ac:dyDescent="0.3">
      <c r="C98" s="56" t="s">
        <v>80</v>
      </c>
      <c r="D98" s="57">
        <f>AVERAGE(E87:E90,G87:G90)</f>
        <v>15.55875446742545</v>
      </c>
      <c r="F98" s="58"/>
      <c r="G98" s="140"/>
      <c r="H98" s="141"/>
      <c r="J98" s="74"/>
    </row>
    <row r="99" spans="1:10" ht="18.75" customHeight="1" x14ac:dyDescent="0.3">
      <c r="C99" s="53" t="s">
        <v>51</v>
      </c>
      <c r="D99" s="75">
        <f>STDEV(E87:E90,G87:G90)/D98</f>
        <v>2.2038404923238816E-2</v>
      </c>
      <c r="F99" s="58"/>
      <c r="G99" s="143"/>
      <c r="H99" s="141"/>
      <c r="J99" s="76"/>
    </row>
    <row r="100" spans="1:10" ht="19.5" customHeight="1" x14ac:dyDescent="0.3">
      <c r="C100" s="55" t="s">
        <v>52</v>
      </c>
      <c r="D100" s="77">
        <f>COUNT(E87:E90,G87:G90)</f>
        <v>6</v>
      </c>
      <c r="F100" s="58"/>
      <c r="G100" s="140"/>
      <c r="H100" s="141"/>
      <c r="J100" s="76"/>
    </row>
    <row r="101" spans="1:10" ht="19.5" customHeight="1" x14ac:dyDescent="0.3">
      <c r="A101" s="18"/>
      <c r="B101" s="18"/>
      <c r="C101" s="18"/>
      <c r="D101" s="18"/>
      <c r="E101" s="18"/>
    </row>
    <row r="102" spans="1:10" ht="17.25" customHeight="1" x14ac:dyDescent="0.3">
      <c r="A102" s="37" t="s">
        <v>81</v>
      </c>
      <c r="B102" s="148">
        <v>900</v>
      </c>
      <c r="C102" s="78" t="s">
        <v>82</v>
      </c>
      <c r="D102" s="79" t="s">
        <v>83</v>
      </c>
      <c r="E102" s="80" t="s">
        <v>84</v>
      </c>
      <c r="F102" s="81" t="s">
        <v>85</v>
      </c>
    </row>
    <row r="103" spans="1:10" ht="21.75" customHeight="1" x14ac:dyDescent="0.3">
      <c r="A103" s="38" t="s">
        <v>62</v>
      </c>
      <c r="B103" s="149">
        <v>1</v>
      </c>
      <c r="C103" s="42">
        <v>1</v>
      </c>
      <c r="D103" s="172">
        <v>2569</v>
      </c>
      <c r="E103" s="82">
        <f t="shared" ref="E103:E108" si="1">IF(ISBLANK(D103),"-",D103/$D$98*$D$96*$B$111)</f>
        <v>41279.011205212169</v>
      </c>
      <c r="F103" s="83">
        <f t="shared" ref="F103:F108" si="2">IF(ISBLANK(D103), "-", E103/$B$55)</f>
        <v>165.11604482084869</v>
      </c>
    </row>
    <row r="104" spans="1:10" ht="21.75" customHeight="1" x14ac:dyDescent="0.3">
      <c r="A104" s="38" t="s">
        <v>64</v>
      </c>
      <c r="B104" s="149">
        <v>1</v>
      </c>
      <c r="C104" s="42">
        <v>2</v>
      </c>
      <c r="D104" s="172">
        <v>2569</v>
      </c>
      <c r="E104" s="84">
        <f t="shared" si="1"/>
        <v>41279.011205212169</v>
      </c>
      <c r="F104" s="110">
        <f t="shared" si="2"/>
        <v>165.11604482084869</v>
      </c>
    </row>
    <row r="105" spans="1:10" ht="21.75" customHeight="1" x14ac:dyDescent="0.3">
      <c r="A105" s="38" t="s">
        <v>65</v>
      </c>
      <c r="B105" s="149">
        <v>1</v>
      </c>
      <c r="C105" s="42">
        <v>3</v>
      </c>
      <c r="D105" s="172">
        <v>6985</v>
      </c>
      <c r="E105" s="84">
        <f t="shared" si="1"/>
        <v>112235.84790517983</v>
      </c>
      <c r="F105" s="110">
        <f t="shared" si="2"/>
        <v>448.94339162071935</v>
      </c>
    </row>
    <row r="106" spans="1:10" ht="21.75" customHeight="1" x14ac:dyDescent="0.3">
      <c r="A106" s="38" t="s">
        <v>66</v>
      </c>
      <c r="B106" s="149">
        <v>1</v>
      </c>
      <c r="C106" s="42">
        <v>4</v>
      </c>
      <c r="D106" s="172">
        <v>6985</v>
      </c>
      <c r="E106" s="84">
        <f t="shared" si="1"/>
        <v>112235.84790517983</v>
      </c>
      <c r="F106" s="110">
        <f t="shared" si="2"/>
        <v>448.94339162071935</v>
      </c>
    </row>
    <row r="107" spans="1:10" ht="21.75" customHeight="1" x14ac:dyDescent="0.3">
      <c r="A107" s="38" t="s">
        <v>67</v>
      </c>
      <c r="B107" s="149">
        <v>1</v>
      </c>
      <c r="C107" s="42">
        <v>5</v>
      </c>
      <c r="D107" s="172">
        <v>4582</v>
      </c>
      <c r="E107" s="84">
        <f t="shared" si="1"/>
        <v>73624.145325917547</v>
      </c>
      <c r="F107" s="110">
        <f t="shared" si="2"/>
        <v>294.49658130367021</v>
      </c>
    </row>
    <row r="108" spans="1:10" ht="21.75" customHeight="1" x14ac:dyDescent="0.3">
      <c r="A108" s="38" t="s">
        <v>69</v>
      </c>
      <c r="B108" s="149">
        <v>1</v>
      </c>
      <c r="C108" s="44">
        <v>6</v>
      </c>
      <c r="D108" s="173">
        <v>45863</v>
      </c>
      <c r="E108" s="85">
        <f t="shared" si="1"/>
        <v>736932.38260204194</v>
      </c>
      <c r="F108" s="111">
        <f t="shared" si="2"/>
        <v>2947.7295304081676</v>
      </c>
    </row>
    <row r="109" spans="1:10" ht="21.75" customHeight="1" x14ac:dyDescent="0.3">
      <c r="A109" s="38" t="s">
        <v>70</v>
      </c>
      <c r="B109" s="149">
        <v>1</v>
      </c>
      <c r="C109" s="42"/>
      <c r="D109" s="68"/>
      <c r="E109" s="71"/>
      <c r="F109" s="86"/>
    </row>
    <row r="110" spans="1:10" ht="21.75" customHeight="1" x14ac:dyDescent="0.3">
      <c r="A110" s="38" t="s">
        <v>71</v>
      </c>
      <c r="B110" s="149">
        <v>1</v>
      </c>
      <c r="C110" s="42"/>
      <c r="D110" s="87"/>
      <c r="E110" s="88" t="s">
        <v>39</v>
      </c>
      <c r="F110" s="89">
        <f>AVERAGE(F103:F108)</f>
        <v>745.05749743249578</v>
      </c>
    </row>
    <row r="111" spans="1:10" ht="19.5" customHeight="1" x14ac:dyDescent="0.3">
      <c r="A111" s="38" t="s">
        <v>72</v>
      </c>
      <c r="B111" s="157">
        <f>(B110/B109)*(B108/B107)*(B106/B105)*(B104/B103)*B102</f>
        <v>900</v>
      </c>
      <c r="C111" s="90"/>
      <c r="D111" s="91"/>
      <c r="E111" s="92" t="s">
        <v>51</v>
      </c>
      <c r="F111" s="93">
        <f>STDEV(F103:F108)/F110</f>
        <v>1.4583248028493216</v>
      </c>
      <c r="I111" s="71"/>
    </row>
    <row r="112" spans="1:10" ht="19.5" customHeight="1" x14ac:dyDescent="0.3">
      <c r="A112" s="199" t="s">
        <v>46</v>
      </c>
      <c r="B112" s="200"/>
      <c r="C112" s="94"/>
      <c r="D112" s="95"/>
      <c r="E112" s="96" t="s">
        <v>52</v>
      </c>
      <c r="F112" s="77">
        <f>COUNT(F103:F108)</f>
        <v>6</v>
      </c>
      <c r="I112" s="71"/>
      <c r="J112" s="76"/>
    </row>
    <row r="113" spans="1:9" ht="19.5" customHeight="1" x14ac:dyDescent="0.3">
      <c r="A113" s="201"/>
      <c r="B113" s="202"/>
      <c r="C113" s="71"/>
      <c r="D113" s="71"/>
      <c r="E113" s="71"/>
      <c r="F113" s="68"/>
      <c r="G113" s="71"/>
      <c r="H113" s="71"/>
      <c r="I113" s="71"/>
    </row>
    <row r="114" spans="1:9" ht="18.75" customHeight="1" x14ac:dyDescent="0.3">
      <c r="A114" s="35"/>
      <c r="B114" s="35"/>
      <c r="C114" s="71"/>
      <c r="D114" s="71"/>
      <c r="E114" s="71"/>
      <c r="F114" s="68"/>
      <c r="G114" s="71"/>
      <c r="H114" s="71"/>
      <c r="I114" s="71"/>
    </row>
    <row r="115" spans="1:9" ht="19.5" customHeight="1" x14ac:dyDescent="0.3">
      <c r="A115" s="112"/>
      <c r="B115" s="112"/>
      <c r="C115" s="113"/>
      <c r="D115" s="113"/>
      <c r="E115" s="113"/>
      <c r="F115" s="113"/>
      <c r="G115" s="113"/>
      <c r="H115" s="113"/>
    </row>
    <row r="116" spans="1:9" ht="18.75" customHeight="1" x14ac:dyDescent="0.3">
      <c r="B116" s="182" t="s">
        <v>86</v>
      </c>
      <c r="C116" s="182"/>
      <c r="E116" s="99" t="s">
        <v>87</v>
      </c>
      <c r="F116" s="131"/>
      <c r="G116" s="182" t="s">
        <v>88</v>
      </c>
      <c r="H116" s="182"/>
    </row>
    <row r="117" spans="1:9" ht="45" customHeight="1" x14ac:dyDescent="0.3">
      <c r="A117" s="132" t="s">
        <v>89</v>
      </c>
      <c r="B117" s="127"/>
      <c r="C117" s="127"/>
      <c r="E117" s="127"/>
      <c r="F117" s="71"/>
      <c r="G117" s="129"/>
      <c r="H117" s="129"/>
    </row>
    <row r="118" spans="1:9" ht="45" customHeight="1" x14ac:dyDescent="0.3">
      <c r="A118" s="132" t="s">
        <v>90</v>
      </c>
      <c r="B118" s="128"/>
      <c r="C118" s="128"/>
      <c r="E118" s="128"/>
      <c r="F118" s="71"/>
      <c r="G118" s="130"/>
      <c r="H118" s="130"/>
    </row>
    <row r="119" spans="1:9" ht="18.75" customHeight="1" x14ac:dyDescent="0.3">
      <c r="A119" s="67"/>
      <c r="B119" s="67"/>
      <c r="C119" s="68"/>
      <c r="D119" s="68"/>
      <c r="E119" s="68"/>
      <c r="F119" s="69"/>
      <c r="G119" s="68"/>
      <c r="H119" s="68"/>
      <c r="I119" s="71"/>
    </row>
    <row r="120" spans="1:9" ht="18.75" customHeight="1" x14ac:dyDescent="0.3">
      <c r="A120" s="67"/>
      <c r="B120" s="67"/>
      <c r="C120" s="68"/>
      <c r="D120" s="68"/>
      <c r="E120" s="68"/>
      <c r="F120" s="69"/>
      <c r="G120" s="68"/>
      <c r="H120" s="68"/>
      <c r="I120" s="71"/>
    </row>
    <row r="121" spans="1:9" ht="18.75" customHeight="1" x14ac:dyDescent="0.3">
      <c r="A121" s="67"/>
      <c r="B121" s="67"/>
      <c r="C121" s="68"/>
      <c r="D121" s="68"/>
      <c r="E121" s="68"/>
      <c r="F121" s="69"/>
      <c r="G121" s="68"/>
      <c r="H121" s="68"/>
      <c r="I121" s="71"/>
    </row>
    <row r="122" spans="1:9" ht="18.75" customHeight="1" x14ac:dyDescent="0.3">
      <c r="A122" s="67"/>
      <c r="B122" s="67"/>
      <c r="C122" s="68"/>
      <c r="D122" s="68"/>
      <c r="E122" s="68"/>
      <c r="F122" s="69"/>
      <c r="G122" s="68"/>
      <c r="H122" s="68"/>
      <c r="I122" s="71"/>
    </row>
    <row r="123" spans="1:9" ht="18.75" customHeight="1" x14ac:dyDescent="0.3">
      <c r="A123" s="67"/>
      <c r="B123" s="67"/>
      <c r="C123" s="68"/>
      <c r="D123" s="68"/>
      <c r="E123" s="68"/>
      <c r="F123" s="69"/>
      <c r="G123" s="68"/>
      <c r="H123" s="68"/>
      <c r="I123" s="71"/>
    </row>
    <row r="124" spans="1:9" ht="18.75" customHeight="1" x14ac:dyDescent="0.3">
      <c r="A124" s="67"/>
      <c r="B124" s="67"/>
      <c r="C124" s="68"/>
      <c r="D124" s="68"/>
      <c r="E124" s="68"/>
      <c r="F124" s="69"/>
      <c r="G124" s="68"/>
      <c r="H124" s="68"/>
      <c r="I124" s="71"/>
    </row>
    <row r="125" spans="1:9" ht="18.75" customHeight="1" x14ac:dyDescent="0.3">
      <c r="A125" s="67"/>
      <c r="B125" s="67"/>
      <c r="C125" s="68"/>
      <c r="D125" s="68"/>
      <c r="E125" s="68"/>
      <c r="F125" s="69"/>
      <c r="G125" s="68"/>
      <c r="H125" s="68"/>
      <c r="I125" s="71"/>
    </row>
    <row r="126" spans="1:9" ht="18.75" customHeight="1" x14ac:dyDescent="0.3">
      <c r="A126" s="67"/>
      <c r="B126" s="67"/>
      <c r="C126" s="68"/>
      <c r="D126" s="68"/>
      <c r="E126" s="68"/>
      <c r="F126" s="69"/>
      <c r="G126" s="68"/>
      <c r="H126" s="68"/>
      <c r="I126" s="71"/>
    </row>
    <row r="127" spans="1:9" ht="18.75" customHeight="1" x14ac:dyDescent="0.3">
      <c r="A127" s="67"/>
      <c r="B127" s="67"/>
      <c r="C127" s="68"/>
      <c r="D127" s="68"/>
      <c r="E127" s="68"/>
      <c r="F127" s="69"/>
      <c r="G127" s="68"/>
      <c r="H127" s="68"/>
      <c r="I127" s="71"/>
    </row>
  </sheetData>
  <sheetProtection formatCells="0" formatColumns="0" formatRows="0" insertColumns="0" insertRows="0" insertHyperlinks="0" deleteColumns="0" deleteRows="0" sort="0" autoFilter="0" pivotTables="0"/>
  <mergeCells count="21">
    <mergeCell ref="B18:C18"/>
    <mergeCell ref="F85:G85"/>
    <mergeCell ref="A95:B96"/>
    <mergeCell ref="A112:B113"/>
    <mergeCell ref="A46:B47"/>
    <mergeCell ref="C82:G82"/>
    <mergeCell ref="C75:D75"/>
    <mergeCell ref="B116:C116"/>
    <mergeCell ref="G116:H116"/>
    <mergeCell ref="C29:G29"/>
    <mergeCell ref="F36:G36"/>
    <mergeCell ref="C31:H31"/>
    <mergeCell ref="C32:H32"/>
    <mergeCell ref="C59:C62"/>
    <mergeCell ref="C67:C70"/>
    <mergeCell ref="C63:C66"/>
    <mergeCell ref="D67:D70"/>
    <mergeCell ref="D63:D66"/>
    <mergeCell ref="D59:D62"/>
    <mergeCell ref="D36:E36"/>
    <mergeCell ref="A69:B70"/>
  </mergeCells>
  <printOptions horizontalCentered="1" verticalCentered="1"/>
  <pageMargins left="0.7" right="0.7" top="0.75" bottom="0.75" header="0.3" footer="0.3"/>
  <pageSetup paperSize="9" scale="28" orientation="portrait" r:id="rId1"/>
  <headerFooter alignWithMargins="0">
    <oddFooter>&amp;C&amp;P of &amp;N&amp;R&amp;D &amp;T</oddFooter>
  </headerFooter>
  <rowBreaks count="1" manualBreakCount="1">
    <brk id="7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uniformity</vt:lpstr>
      <vt:lpstr>AD_Paracetamol</vt:lpstr>
      <vt:lpstr>AD_Paracetamol!Print_Area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AlphyP</cp:lastModifiedBy>
  <dcterms:created xsi:type="dcterms:W3CDTF">2005-07-05T10:19:27Z</dcterms:created>
  <dcterms:modified xsi:type="dcterms:W3CDTF">2014-08-12T06:43:40Z</dcterms:modified>
  <cp:category/>
</cp:coreProperties>
</file>