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asters\Wind Energy\3rd semester\WEC Development Project 202425 (WiSe 2024)\Local repos\Optimus2024\IEA-3.4-130-RWT\IEA_HH140_D178\DLC_4_2\"/>
    </mc:Choice>
  </mc:AlternateContent>
  <xr:revisionPtr revIDLastSave="0" documentId="13_ncr:1_{FD68774F-B422-4BFE-BBCB-FCFF385A3BEF}" xr6:coauthVersionLast="47" xr6:coauthVersionMax="47" xr10:uidLastSave="{00000000-0000-0000-0000-000000000000}"/>
  <bookViews>
    <workbookView xWindow="-120" yWindow="-120" windowWidth="20730" windowHeight="11310" activeTab="5" xr2:uid="{BB01B48E-3559-49FD-94B4-E017B99DE7F9}"/>
  </bookViews>
  <sheets>
    <sheet name="Tabelle1" sheetId="1" r:id="rId1"/>
    <sheet name="9ms" sheetId="5" r:id="rId2"/>
    <sheet name="13ms" sheetId="4" r:id="rId3"/>
    <sheet name="EOG (9)" sheetId="7" r:id="rId4"/>
    <sheet name="EOG (13)" sheetId="8" r:id="rId5"/>
    <sheet name="EOG (25)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7" l="1"/>
  <c r="O6" i="7"/>
  <c r="O7" i="7"/>
  <c r="O8" i="7"/>
  <c r="O9" i="7"/>
  <c r="O10" i="7"/>
  <c r="O11" i="7"/>
  <c r="O12" i="7"/>
  <c r="O13" i="7"/>
  <c r="O14" i="7"/>
  <c r="G50" i="8"/>
  <c r="A50" i="8"/>
  <c r="G49" i="8"/>
  <c r="A49" i="8" s="1"/>
  <c r="J48" i="8"/>
  <c r="G48" i="8"/>
  <c r="A48" i="8" s="1"/>
  <c r="J24" i="8"/>
  <c r="H24" i="8"/>
  <c r="G24" i="8"/>
  <c r="A24" i="8"/>
  <c r="N33" i="8" s="1"/>
  <c r="G4" i="8"/>
  <c r="A4" i="8"/>
  <c r="N59" i="8" s="1"/>
  <c r="G3" i="8"/>
  <c r="A3" i="8" s="1"/>
  <c r="J2" i="8"/>
  <c r="G2" i="8"/>
  <c r="A2" i="8" s="1"/>
  <c r="A50" i="7"/>
  <c r="A49" i="7"/>
  <c r="A48" i="7"/>
  <c r="J24" i="7"/>
  <c r="H24" i="7"/>
  <c r="G24" i="7"/>
  <c r="A24" i="7"/>
  <c r="N33" i="7" s="1"/>
  <c r="G4" i="7"/>
  <c r="A4" i="7"/>
  <c r="G3" i="7"/>
  <c r="A3" i="7" s="1"/>
  <c r="J2" i="7"/>
  <c r="G2" i="7"/>
  <c r="A2" i="7" s="1"/>
  <c r="O60" i="6"/>
  <c r="N60" i="6"/>
  <c r="M60" i="6"/>
  <c r="O59" i="6"/>
  <c r="N59" i="6"/>
  <c r="M59" i="6"/>
  <c r="O58" i="6"/>
  <c r="N58" i="6"/>
  <c r="M58" i="6"/>
  <c r="O57" i="6"/>
  <c r="N57" i="6"/>
  <c r="M57" i="6"/>
  <c r="O56" i="6"/>
  <c r="N56" i="6"/>
  <c r="M56" i="6"/>
  <c r="O55" i="6"/>
  <c r="N55" i="6"/>
  <c r="M55" i="6"/>
  <c r="O54" i="6"/>
  <c r="N54" i="6"/>
  <c r="M54" i="6"/>
  <c r="O53" i="6"/>
  <c r="N53" i="6"/>
  <c r="M53" i="6"/>
  <c r="O52" i="6"/>
  <c r="N52" i="6"/>
  <c r="M52" i="6"/>
  <c r="O51" i="6"/>
  <c r="N51" i="6"/>
  <c r="M51" i="6"/>
  <c r="G50" i="6"/>
  <c r="A50" i="6" s="1"/>
  <c r="G49" i="6"/>
  <c r="A49" i="6"/>
  <c r="J48" i="6"/>
  <c r="G48" i="6"/>
  <c r="A48" i="6" s="1"/>
  <c r="G3" i="6"/>
  <c r="G4" i="6"/>
  <c r="A4" i="6"/>
  <c r="M6" i="6"/>
  <c r="J2" i="6"/>
  <c r="A3" i="6"/>
  <c r="N5" i="6"/>
  <c r="N6" i="6"/>
  <c r="N7" i="6"/>
  <c r="N8" i="6"/>
  <c r="N9" i="6"/>
  <c r="N10" i="6"/>
  <c r="N11" i="6"/>
  <c r="N12" i="6"/>
  <c r="N13" i="6"/>
  <c r="N14" i="6"/>
  <c r="M5" i="6"/>
  <c r="M7" i="6"/>
  <c r="M8" i="6"/>
  <c r="M9" i="6"/>
  <c r="M10" i="6"/>
  <c r="M11" i="6"/>
  <c r="M12" i="6"/>
  <c r="M13" i="6"/>
  <c r="M14" i="6"/>
  <c r="A2" i="6"/>
  <c r="G2" i="6"/>
  <c r="G24" i="6"/>
  <c r="A24" i="6"/>
  <c r="H24" i="6"/>
  <c r="J24" i="6" s="1"/>
  <c r="M58" i="8" l="1"/>
  <c r="M54" i="8"/>
  <c r="M12" i="8"/>
  <c r="M8" i="8"/>
  <c r="M56" i="8"/>
  <c r="M52" i="8"/>
  <c r="M6" i="8"/>
  <c r="M57" i="8"/>
  <c r="M59" i="8"/>
  <c r="M55" i="8"/>
  <c r="M51" i="8"/>
  <c r="M13" i="8"/>
  <c r="M9" i="8"/>
  <c r="M5" i="8"/>
  <c r="M60" i="8"/>
  <c r="M14" i="8"/>
  <c r="M10" i="8"/>
  <c r="M53" i="8"/>
  <c r="M11" i="8"/>
  <c r="M7" i="8"/>
  <c r="O60" i="8"/>
  <c r="O56" i="8"/>
  <c r="O52" i="8"/>
  <c r="O14" i="8"/>
  <c r="O10" i="8"/>
  <c r="O6" i="8"/>
  <c r="O58" i="8"/>
  <c r="O8" i="8"/>
  <c r="O59" i="8"/>
  <c r="O51" i="8"/>
  <c r="N26" i="8"/>
  <c r="O13" i="8"/>
  <c r="O9" i="8"/>
  <c r="O5" i="8"/>
  <c r="O57" i="8"/>
  <c r="O53" i="8"/>
  <c r="O11" i="8"/>
  <c r="O7" i="8"/>
  <c r="O54" i="8"/>
  <c r="O12" i="8"/>
  <c r="O55" i="8"/>
  <c r="N34" i="8"/>
  <c r="N58" i="8"/>
  <c r="N7" i="8"/>
  <c r="N57" i="8"/>
  <c r="N6" i="8"/>
  <c r="N10" i="8"/>
  <c r="N14" i="8"/>
  <c r="N28" i="8"/>
  <c r="N32" i="8"/>
  <c r="N36" i="8"/>
  <c r="N52" i="8"/>
  <c r="N56" i="8"/>
  <c r="N60" i="8"/>
  <c r="N8" i="8"/>
  <c r="N12" i="8"/>
  <c r="N30" i="8"/>
  <c r="N54" i="8"/>
  <c r="N11" i="8"/>
  <c r="N27" i="8"/>
  <c r="N31" i="8"/>
  <c r="N35" i="8"/>
  <c r="N53" i="8"/>
  <c r="N5" i="8"/>
  <c r="N9" i="8"/>
  <c r="N13" i="8"/>
  <c r="N29" i="8"/>
  <c r="N51" i="8"/>
  <c r="N55" i="8"/>
  <c r="N26" i="7"/>
  <c r="M12" i="7"/>
  <c r="M8" i="7"/>
  <c r="M14" i="7"/>
  <c r="M10" i="7"/>
  <c r="M13" i="7"/>
  <c r="M9" i="7"/>
  <c r="M5" i="7"/>
  <c r="M6" i="7"/>
  <c r="M11" i="7"/>
  <c r="M7" i="7"/>
  <c r="N8" i="7"/>
  <c r="N12" i="7"/>
  <c r="N34" i="7"/>
  <c r="N11" i="7"/>
  <c r="N31" i="7"/>
  <c r="N6" i="7"/>
  <c r="N10" i="7"/>
  <c r="N14" i="7"/>
  <c r="N28" i="7"/>
  <c r="N32" i="7"/>
  <c r="N36" i="7"/>
  <c r="N30" i="7"/>
  <c r="N7" i="7"/>
  <c r="N27" i="7"/>
  <c r="N35" i="7"/>
  <c r="N5" i="7"/>
  <c r="N9" i="7"/>
  <c r="N13" i="7"/>
  <c r="N29" i="7"/>
  <c r="O9" i="6"/>
  <c r="O5" i="6"/>
  <c r="N30" i="6"/>
  <c r="N34" i="6"/>
  <c r="N28" i="6"/>
  <c r="N32" i="6"/>
  <c r="N36" i="6"/>
  <c r="N29" i="6"/>
  <c r="N33" i="6"/>
  <c r="N27" i="6"/>
  <c r="N31" i="6"/>
  <c r="N35" i="6"/>
  <c r="B2" i="1"/>
  <c r="D7" i="5"/>
  <c r="I6" i="5"/>
  <c r="D17" i="5"/>
  <c r="D18" i="5"/>
  <c r="D19" i="5"/>
  <c r="D20" i="5"/>
  <c r="D16" i="5"/>
  <c r="D8" i="5"/>
  <c r="D9" i="5"/>
  <c r="D10" i="5"/>
  <c r="D11" i="5"/>
  <c r="D12" i="5"/>
  <c r="D13" i="5"/>
  <c r="D14" i="5"/>
  <c r="D15" i="5"/>
  <c r="D6" i="5"/>
  <c r="C5" i="5"/>
  <c r="J5" i="5" s="1"/>
  <c r="C6" i="5"/>
  <c r="C7" i="5"/>
  <c r="C8" i="5"/>
  <c r="C9" i="5"/>
  <c r="C10" i="5"/>
  <c r="C11" i="5"/>
  <c r="C12" i="5"/>
  <c r="J12" i="5" s="1"/>
  <c r="C13" i="5"/>
  <c r="C14" i="5"/>
  <c r="J14" i="5" s="1"/>
  <c r="C15" i="5"/>
  <c r="C16" i="5"/>
  <c r="C17" i="5"/>
  <c r="C18" i="5"/>
  <c r="J18" i="5" s="1"/>
  <c r="C19" i="5"/>
  <c r="C20" i="5"/>
  <c r="C4" i="5"/>
  <c r="J4" i="5" s="1"/>
  <c r="J20" i="5"/>
  <c r="J19" i="5"/>
  <c r="J17" i="5"/>
  <c r="J16" i="5"/>
  <c r="I15" i="5"/>
  <c r="J15" i="5" s="1"/>
  <c r="I14" i="5"/>
  <c r="I13" i="5"/>
  <c r="J13" i="5" s="1"/>
  <c r="I12" i="5"/>
  <c r="I11" i="5"/>
  <c r="J11" i="5" s="1"/>
  <c r="I10" i="5"/>
  <c r="J10" i="5" s="1"/>
  <c r="I9" i="5"/>
  <c r="J9" i="5" s="1"/>
  <c r="I8" i="5"/>
  <c r="J8" i="5" s="1"/>
  <c r="I7" i="5"/>
  <c r="J7" i="5" s="1"/>
  <c r="I5" i="5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4" i="4"/>
  <c r="I6" i="4"/>
  <c r="I7" i="4"/>
  <c r="I8" i="4"/>
  <c r="I9" i="4"/>
  <c r="I10" i="4"/>
  <c r="I11" i="4"/>
  <c r="I12" i="4"/>
  <c r="I13" i="4"/>
  <c r="I14" i="4"/>
  <c r="I15" i="4"/>
  <c r="I5" i="4"/>
  <c r="D7" i="4"/>
  <c r="D8" i="4"/>
  <c r="D9" i="4"/>
  <c r="D10" i="4"/>
  <c r="D11" i="4"/>
  <c r="D12" i="4"/>
  <c r="D13" i="4"/>
  <c r="D14" i="4"/>
  <c r="D15" i="4"/>
  <c r="D6" i="4"/>
  <c r="D16" i="4"/>
  <c r="D17" i="4"/>
  <c r="D18" i="4"/>
  <c r="D19" i="4"/>
  <c r="D20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4" i="4"/>
  <c r="C2" i="1"/>
  <c r="B1" i="1"/>
  <c r="D1" i="1"/>
  <c r="D2" i="1" s="1"/>
  <c r="O6" i="6" l="1"/>
  <c r="O10" i="6"/>
  <c r="O14" i="6"/>
  <c r="O7" i="6"/>
  <c r="O11" i="6"/>
  <c r="O13" i="6"/>
  <c r="O8" i="6"/>
  <c r="O12" i="6"/>
  <c r="N26" i="6"/>
  <c r="J6" i="5"/>
</calcChain>
</file>

<file path=xl/sharedStrings.xml><?xml version="1.0" encoding="utf-8"?>
<sst xmlns="http://schemas.openxmlformats.org/spreadsheetml/2006/main" count="249" uniqueCount="39">
  <si>
    <t>v_rated</t>
  </si>
  <si>
    <t>direction change</t>
  </si>
  <si>
    <t>!Time</t>
  </si>
  <si>
    <t>Wind</t>
  </si>
  <si>
    <t>Vert.</t>
  </si>
  <si>
    <t>Horiz.</t>
  </si>
  <si>
    <t>Pwr.Law</t>
  </si>
  <si>
    <t>Linear</t>
  </si>
  <si>
    <t>Gust</t>
  </si>
  <si>
    <t>!</t>
  </si>
  <si>
    <t>Speed</t>
  </si>
  <si>
    <t>Dir.</t>
  </si>
  <si>
    <t>Shear</t>
  </si>
  <si>
    <t>V.Shear</t>
  </si>
  <si>
    <t>!(sec)</t>
  </si>
  <si>
    <t>(m/s)</t>
  </si>
  <si>
    <t>(deg)</t>
  </si>
  <si>
    <t>(-)</t>
  </si>
  <si>
    <t>rise time</t>
  </si>
  <si>
    <t>s</t>
  </si>
  <si>
    <t>m/s</t>
  </si>
  <si>
    <t>theta</t>
  </si>
  <si>
    <t>v</t>
  </si>
  <si>
    <t>V_gustN</t>
  </si>
  <si>
    <t>V_hub</t>
  </si>
  <si>
    <t>I_15</t>
  </si>
  <si>
    <t>a</t>
  </si>
  <si>
    <t>St-Dev</t>
  </si>
  <si>
    <t>B</t>
  </si>
  <si>
    <t>A1</t>
  </si>
  <si>
    <t>D</t>
  </si>
  <si>
    <t>V(z)</t>
  </si>
  <si>
    <t>t</t>
  </si>
  <si>
    <t>T</t>
  </si>
  <si>
    <t>Vout</t>
  </si>
  <si>
    <t>V_hub-</t>
  </si>
  <si>
    <t>Beta</t>
  </si>
  <si>
    <t>V_gustN (out,-2,+2)</t>
  </si>
  <si>
    <t>St-Dev(out,-2,+2)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</si>
</sst>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v_hub = 13 m/s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'9ms'!$B$5:$B$20</c:f>
              <c:numCache>
                <c:formatCode>General</c:formatCode>
                <c:ptCount val="1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</c:numCache>
            </c:numRef>
          </c:xVal>
          <c:yVal>
            <c:numRef>
              <c:f>'9ms'!$D$5:$D$20</c:f>
              <c:numCache>
                <c:formatCode>General</c:formatCode>
                <c:ptCount val="16"/>
                <c:pt idx="0">
                  <c:v>0</c:v>
                </c:pt>
                <c:pt idx="1">
                  <c:v>1.9577393481938588</c:v>
                </c:pt>
                <c:pt idx="2">
                  <c:v>7.6393202250021019</c:v>
                </c:pt>
                <c:pt idx="3">
                  <c:v>16.488589908301073</c:v>
                </c:pt>
                <c:pt idx="4">
                  <c:v>27.639320225002102</c:v>
                </c:pt>
                <c:pt idx="5">
                  <c:v>39.999999999999993</c:v>
                </c:pt>
                <c:pt idx="6">
                  <c:v>52.360679774997898</c:v>
                </c:pt>
                <c:pt idx="7">
                  <c:v>63.51141009169892</c:v>
                </c:pt>
                <c:pt idx="8">
                  <c:v>72.360679774997891</c:v>
                </c:pt>
                <c:pt idx="9">
                  <c:v>78.042260651806146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5F-41D0-B720-314ADA88D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837823"/>
        <c:axId val="641815263"/>
      </c:scatterChart>
      <c:valAx>
        <c:axId val="641837823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15263"/>
        <c:crosses val="autoZero"/>
        <c:crossBetween val="midCat"/>
      </c:valAx>
      <c:valAx>
        <c:axId val="64181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3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'9ms'!$B$5:$B$20</c:f>
              <c:numCache>
                <c:formatCode>General</c:formatCode>
                <c:ptCount val="1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</c:numCache>
            </c:numRef>
          </c:xVal>
          <c:yVal>
            <c:numRef>
              <c:f>'9ms'!$J$5:$J$20</c:f>
              <c:numCache>
                <c:formatCode>General</c:formatCode>
                <c:ptCount val="16"/>
                <c:pt idx="0">
                  <c:v>9</c:v>
                </c:pt>
                <c:pt idx="1">
                  <c:v>9.3670761277863477</c:v>
                </c:pt>
                <c:pt idx="2">
                  <c:v>10.432372542187894</c:v>
                </c:pt>
                <c:pt idx="3">
                  <c:v>12.091610607806452</c:v>
                </c:pt>
                <c:pt idx="4">
                  <c:v>14.182372542187894</c:v>
                </c:pt>
                <c:pt idx="5">
                  <c:v>16.5</c:v>
                </c:pt>
                <c:pt idx="6">
                  <c:v>18.817627457812108</c:v>
                </c:pt>
                <c:pt idx="7">
                  <c:v>20.908389392193548</c:v>
                </c:pt>
                <c:pt idx="8">
                  <c:v>22.567627457812108</c:v>
                </c:pt>
                <c:pt idx="9">
                  <c:v>23.632923872213652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C3-4F66-8909-76C080E7E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837343"/>
        <c:axId val="641839263"/>
      </c:scatterChart>
      <c:valAx>
        <c:axId val="641837343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39263"/>
        <c:crosses val="autoZero"/>
        <c:crossBetween val="midCat"/>
      </c:valAx>
      <c:valAx>
        <c:axId val="64183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3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v_hub = 13 m/s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'13ms'!$B$5:$B$20</c:f>
              <c:numCache>
                <c:formatCode>General</c:formatCode>
                <c:ptCount val="1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</c:numCache>
            </c:numRef>
          </c:xVal>
          <c:yVal>
            <c:numRef>
              <c:f>'13ms'!$D$5:$D$20</c:f>
              <c:numCache>
                <c:formatCode>General</c:formatCode>
                <c:ptCount val="16"/>
                <c:pt idx="0">
                  <c:v>0</c:v>
                </c:pt>
                <c:pt idx="1">
                  <c:v>1.355358010288056</c:v>
                </c:pt>
                <c:pt idx="2">
                  <c:v>5.288760155770686</c:v>
                </c:pt>
                <c:pt idx="3">
                  <c:v>11.415177628823821</c:v>
                </c:pt>
                <c:pt idx="4">
                  <c:v>19.134914001924532</c:v>
                </c:pt>
                <c:pt idx="5">
                  <c:v>27.69230769230769</c:v>
                </c:pt>
                <c:pt idx="6">
                  <c:v>36.249701382690851</c:v>
                </c:pt>
                <c:pt idx="7">
                  <c:v>43.96943775579156</c:v>
                </c:pt>
                <c:pt idx="8">
                  <c:v>50.095855228844698</c:v>
                </c:pt>
                <c:pt idx="9">
                  <c:v>54.029257374327337</c:v>
                </c:pt>
                <c:pt idx="10">
                  <c:v>55.384615384615387</c:v>
                </c:pt>
                <c:pt idx="11">
                  <c:v>55.384615384615387</c:v>
                </c:pt>
                <c:pt idx="12">
                  <c:v>55.384615384615387</c:v>
                </c:pt>
                <c:pt idx="13">
                  <c:v>55.384615384615387</c:v>
                </c:pt>
                <c:pt idx="14">
                  <c:v>55.384615384615387</c:v>
                </c:pt>
                <c:pt idx="15">
                  <c:v>55.384615384615387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C6-43B5-9BC5-4511ACCF765E}"/>
            </c:ext>
          </c:extLst>
        </c:ser>
        <c:ser>
          <c:idx val="1"/>
          <c:order val="1"/>
          <c:tx>
            <c:v>v_hub = 9 m/s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'13ms'!$B$5:$B$20</c:f>
              <c:numCache>
                <c:formatCode>General</c:formatCode>
                <c:ptCount val="1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</c:numCache>
            </c:numRef>
          </c:xVal>
          <c:yVal>
            <c:numRef>
              <c:f>'9ms'!$D$5:$D$20</c:f>
              <c:numCache>
                <c:formatCode>General</c:formatCode>
                <c:ptCount val="16"/>
                <c:pt idx="0">
                  <c:v>0</c:v>
                </c:pt>
                <c:pt idx="1">
                  <c:v>1.9577393481938588</c:v>
                </c:pt>
                <c:pt idx="2">
                  <c:v>7.6393202250021019</c:v>
                </c:pt>
                <c:pt idx="3">
                  <c:v>16.488589908301073</c:v>
                </c:pt>
                <c:pt idx="4">
                  <c:v>27.639320225002102</c:v>
                </c:pt>
                <c:pt idx="5">
                  <c:v>39.999999999999993</c:v>
                </c:pt>
                <c:pt idx="6">
                  <c:v>52.360679774997898</c:v>
                </c:pt>
                <c:pt idx="7">
                  <c:v>63.51141009169892</c:v>
                </c:pt>
                <c:pt idx="8">
                  <c:v>72.360679774997891</c:v>
                </c:pt>
                <c:pt idx="9">
                  <c:v>78.042260651806146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C6-43B5-9BC5-4511ACCF7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837823"/>
        <c:axId val="641815263"/>
      </c:scatterChart>
      <c:valAx>
        <c:axId val="641837823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15263"/>
        <c:crosses val="autoZero"/>
        <c:crossBetween val="midCat"/>
      </c:valAx>
      <c:valAx>
        <c:axId val="64181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3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v_hub = 13 m/s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'13ms'!$B$5:$B$20</c:f>
              <c:numCache>
                <c:formatCode>General</c:formatCode>
                <c:ptCount val="1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</c:numCache>
            </c:numRef>
          </c:xVal>
          <c:yVal>
            <c:numRef>
              <c:f>'13ms'!$J$5:$J$20</c:f>
              <c:numCache>
                <c:formatCode>General</c:formatCode>
                <c:ptCount val="16"/>
                <c:pt idx="0">
                  <c:v>13</c:v>
                </c:pt>
                <c:pt idx="1">
                  <c:v>13.367076127786348</c:v>
                </c:pt>
                <c:pt idx="2">
                  <c:v>14.432372542187894</c:v>
                </c:pt>
                <c:pt idx="3">
                  <c:v>16.091610607806452</c:v>
                </c:pt>
                <c:pt idx="4">
                  <c:v>18.182372542187892</c:v>
                </c:pt>
                <c:pt idx="5">
                  <c:v>20.5</c:v>
                </c:pt>
                <c:pt idx="6">
                  <c:v>22.817627457812108</c:v>
                </c:pt>
                <c:pt idx="7">
                  <c:v>24.908389392193548</c:v>
                </c:pt>
                <c:pt idx="8">
                  <c:v>26.567627457812108</c:v>
                </c:pt>
                <c:pt idx="9">
                  <c:v>27.632923872213652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A3-4C54-A1D8-97B7FAA48F16}"/>
            </c:ext>
          </c:extLst>
        </c:ser>
        <c:ser>
          <c:idx val="1"/>
          <c:order val="1"/>
          <c:tx>
            <c:v>v_hub = 9 m/s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'9ms'!$B$5:$B$20</c:f>
              <c:numCache>
                <c:formatCode>General</c:formatCode>
                <c:ptCount val="1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</c:numCache>
            </c:numRef>
          </c:xVal>
          <c:yVal>
            <c:numRef>
              <c:f>'9ms'!$J$5:$J$20</c:f>
              <c:numCache>
                <c:formatCode>General</c:formatCode>
                <c:ptCount val="16"/>
                <c:pt idx="0">
                  <c:v>9</c:v>
                </c:pt>
                <c:pt idx="1">
                  <c:v>9.3670761277863477</c:v>
                </c:pt>
                <c:pt idx="2">
                  <c:v>10.432372542187894</c:v>
                </c:pt>
                <c:pt idx="3">
                  <c:v>12.091610607806452</c:v>
                </c:pt>
                <c:pt idx="4">
                  <c:v>14.182372542187894</c:v>
                </c:pt>
                <c:pt idx="5">
                  <c:v>16.5</c:v>
                </c:pt>
                <c:pt idx="6">
                  <c:v>18.817627457812108</c:v>
                </c:pt>
                <c:pt idx="7">
                  <c:v>20.908389392193548</c:v>
                </c:pt>
                <c:pt idx="8">
                  <c:v>22.567627457812108</c:v>
                </c:pt>
                <c:pt idx="9">
                  <c:v>23.632923872213652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A3-4C54-A1D8-97B7FAA48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837343"/>
        <c:axId val="641839263"/>
      </c:scatterChart>
      <c:valAx>
        <c:axId val="641837343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39263"/>
        <c:crosses val="autoZero"/>
        <c:crossBetween val="midCat"/>
      </c:valAx>
      <c:valAx>
        <c:axId val="64183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3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Vout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'EOG (9)'!$K$2:$K$16</c:f>
              <c:numCache>
                <c:formatCode>General</c:formatCode>
                <c:ptCount val="1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'EOG (9)'!$O$2:$O$16</c:f>
              <c:numCache>
                <c:formatCode>General</c:formatCode>
                <c:ptCount val="1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24.373187290571739</c:v>
                </c:pt>
                <c:pt idx="4">
                  <c:v>22.145140768209124</c:v>
                </c:pt>
                <c:pt idx="5">
                  <c:v>22.552619774585821</c:v>
                </c:pt>
                <c:pt idx="6">
                  <c:v>28.469418611104867</c:v>
                </c:pt>
                <c:pt idx="7">
                  <c:v>33.946272348942479</c:v>
                </c:pt>
                <c:pt idx="8">
                  <c:v>31.857407007450536</c:v>
                </c:pt>
                <c:pt idx="9">
                  <c:v>25</c:v>
                </c:pt>
                <c:pt idx="10">
                  <c:v>21.662253418687101</c:v>
                </c:pt>
                <c:pt idx="11">
                  <c:v>23.306360334770485</c:v>
                </c:pt>
                <c:pt idx="12">
                  <c:v>24.911060634162098</c:v>
                </c:pt>
                <c:pt idx="13">
                  <c:v>25</c:v>
                </c:pt>
                <c:pt idx="1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B4-46E1-8BDE-BD01424B53C6}"/>
            </c:ext>
          </c:extLst>
        </c:ser>
        <c:ser>
          <c:idx val="1"/>
          <c:order val="1"/>
          <c:tx>
            <c:v>Vhub-2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'EOG (9)'!$K$2:$K$16</c:f>
              <c:numCache>
                <c:formatCode>General</c:formatCode>
                <c:ptCount val="1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'EOG (9)'!$M$2:$M$16</c:f>
              <c:numCache>
                <c:formatCode>General</c:formatCode>
                <c:ptCount val="1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8.7074874022668105</c:v>
                </c:pt>
                <c:pt idx="4">
                  <c:v>7.6677323584975916</c:v>
                </c:pt>
                <c:pt idx="5">
                  <c:v>7.8578892281400501</c:v>
                </c:pt>
                <c:pt idx="6">
                  <c:v>10.619062018515605</c:v>
                </c:pt>
                <c:pt idx="7">
                  <c:v>13.174927096173157</c:v>
                </c:pt>
                <c:pt idx="8">
                  <c:v>12.200123270143585</c:v>
                </c:pt>
                <c:pt idx="9">
                  <c:v>9</c:v>
                </c:pt>
                <c:pt idx="10">
                  <c:v>7.4423849287206458</c:v>
                </c:pt>
                <c:pt idx="11">
                  <c:v>8.2096348228928928</c:v>
                </c:pt>
                <c:pt idx="12">
                  <c:v>8.9584949626089792</c:v>
                </c:pt>
                <c:pt idx="13">
                  <c:v>9</c:v>
                </c:pt>
                <c:pt idx="14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B4-46E1-8BDE-BD01424B53C6}"/>
            </c:ext>
          </c:extLst>
        </c:ser>
        <c:ser>
          <c:idx val="2"/>
          <c:order val="2"/>
          <c:tx>
            <c:v>Vhub+2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'EOG (9)'!$K$2:$K$16</c:f>
              <c:numCache>
                <c:formatCode>General</c:formatCode>
                <c:ptCount val="1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'EOG (9)'!$N$2:$N$16</c:f>
              <c:numCache>
                <c:formatCode>General</c:formatCode>
                <c:ptCount val="15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12.623912374343043</c:v>
                </c:pt>
                <c:pt idx="4">
                  <c:v>11.287084460925476</c:v>
                </c:pt>
                <c:pt idx="5">
                  <c:v>11.531571864751493</c:v>
                </c:pt>
                <c:pt idx="6">
                  <c:v>15.081651166662921</c:v>
                </c:pt>
                <c:pt idx="7">
                  <c:v>18.367763409365487</c:v>
                </c:pt>
                <c:pt idx="8">
                  <c:v>17.114444204470324</c:v>
                </c:pt>
                <c:pt idx="9">
                  <c:v>13.000000000000002</c:v>
                </c:pt>
                <c:pt idx="10">
                  <c:v>10.99735205121226</c:v>
                </c:pt>
                <c:pt idx="11">
                  <c:v>11.983816200862289</c:v>
                </c:pt>
                <c:pt idx="12">
                  <c:v>12.946636380497258</c:v>
                </c:pt>
                <c:pt idx="13">
                  <c:v>13</c:v>
                </c:pt>
                <c:pt idx="14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B4-46E1-8BDE-BD01424B5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079096"/>
        <c:axId val="1908080536"/>
      </c:scatterChart>
      <c:valAx>
        <c:axId val="190807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80536"/>
        <c:crosses val="autoZero"/>
        <c:crossBetween val="midCat"/>
      </c:valAx>
      <c:valAx>
        <c:axId val="19080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Vhub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79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Vout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'EOG (13)'!$K$2:$K$16</c:f>
              <c:numCache>
                <c:formatCode>General</c:formatCode>
                <c:ptCount val="1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'EOG (13)'!$O$2:$O$16</c:f>
              <c:numCache>
                <c:formatCode>General</c:formatCode>
                <c:ptCount val="1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24.373187290571739</c:v>
                </c:pt>
                <c:pt idx="4">
                  <c:v>22.145140768209124</c:v>
                </c:pt>
                <c:pt idx="5">
                  <c:v>22.552619774585821</c:v>
                </c:pt>
                <c:pt idx="6">
                  <c:v>28.469418611104867</c:v>
                </c:pt>
                <c:pt idx="7">
                  <c:v>33.946272348942479</c:v>
                </c:pt>
                <c:pt idx="8">
                  <c:v>31.857407007450536</c:v>
                </c:pt>
                <c:pt idx="9">
                  <c:v>25</c:v>
                </c:pt>
                <c:pt idx="10">
                  <c:v>21.662253418687101</c:v>
                </c:pt>
                <c:pt idx="11">
                  <c:v>23.306360334770485</c:v>
                </c:pt>
                <c:pt idx="12">
                  <c:v>24.911060634162098</c:v>
                </c:pt>
                <c:pt idx="13">
                  <c:v>25</c:v>
                </c:pt>
                <c:pt idx="1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20-48F2-AFC5-1169968DB82D}"/>
            </c:ext>
          </c:extLst>
        </c:ser>
        <c:ser>
          <c:idx val="1"/>
          <c:order val="1"/>
          <c:tx>
            <c:v>Vhub-2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'EOG (13)'!$K$2:$K$16</c:f>
              <c:numCache>
                <c:formatCode>General</c:formatCode>
                <c:ptCount val="1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'EOG (13)'!$M$2:$M$16</c:f>
              <c:numCache>
                <c:formatCode>General</c:formatCode>
                <c:ptCount val="1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8.7074874022668105</c:v>
                </c:pt>
                <c:pt idx="4">
                  <c:v>7.6677323584975916</c:v>
                </c:pt>
                <c:pt idx="5">
                  <c:v>7.8578892281400501</c:v>
                </c:pt>
                <c:pt idx="6">
                  <c:v>10.619062018515605</c:v>
                </c:pt>
                <c:pt idx="7">
                  <c:v>13.174927096173157</c:v>
                </c:pt>
                <c:pt idx="8">
                  <c:v>12.200123270143585</c:v>
                </c:pt>
                <c:pt idx="9">
                  <c:v>9</c:v>
                </c:pt>
                <c:pt idx="10">
                  <c:v>7.4423849287206458</c:v>
                </c:pt>
                <c:pt idx="11">
                  <c:v>8.2096348228928928</c:v>
                </c:pt>
                <c:pt idx="12">
                  <c:v>8.9584949626089792</c:v>
                </c:pt>
                <c:pt idx="13">
                  <c:v>9</c:v>
                </c:pt>
                <c:pt idx="14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20-48F2-AFC5-1169968DB82D}"/>
            </c:ext>
          </c:extLst>
        </c:ser>
        <c:ser>
          <c:idx val="2"/>
          <c:order val="2"/>
          <c:tx>
            <c:v>Vhub+2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'EOG (13)'!$K$2:$K$16</c:f>
              <c:numCache>
                <c:formatCode>General</c:formatCode>
                <c:ptCount val="1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'EOG (13)'!$N$2:$N$16</c:f>
              <c:numCache>
                <c:formatCode>General</c:formatCode>
                <c:ptCount val="15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12.623912374343043</c:v>
                </c:pt>
                <c:pt idx="4">
                  <c:v>11.287084460925476</c:v>
                </c:pt>
                <c:pt idx="5">
                  <c:v>11.531571864751493</c:v>
                </c:pt>
                <c:pt idx="6">
                  <c:v>15.081651166662921</c:v>
                </c:pt>
                <c:pt idx="7">
                  <c:v>18.367763409365487</c:v>
                </c:pt>
                <c:pt idx="8">
                  <c:v>17.114444204470324</c:v>
                </c:pt>
                <c:pt idx="9">
                  <c:v>13.000000000000002</c:v>
                </c:pt>
                <c:pt idx="10">
                  <c:v>10.99735205121226</c:v>
                </c:pt>
                <c:pt idx="11">
                  <c:v>11.983816200862289</c:v>
                </c:pt>
                <c:pt idx="12">
                  <c:v>12.946636380497258</c:v>
                </c:pt>
                <c:pt idx="13">
                  <c:v>13</c:v>
                </c:pt>
                <c:pt idx="14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20-48F2-AFC5-1169968DB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079096"/>
        <c:axId val="1908080536"/>
      </c:scatterChart>
      <c:valAx>
        <c:axId val="190807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80536"/>
        <c:crosses val="autoZero"/>
        <c:crossBetween val="midCat"/>
      </c:valAx>
      <c:valAx>
        <c:axId val="19080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Vhub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79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Vout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'EOG (25)'!$K$2:$K$16</c:f>
              <c:numCache>
                <c:formatCode>General</c:formatCode>
                <c:ptCount val="1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'EOG (25)'!$O$2:$O$16</c:f>
              <c:numCache>
                <c:formatCode>General</c:formatCode>
                <c:ptCount val="1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24.373187290571739</c:v>
                </c:pt>
                <c:pt idx="4">
                  <c:v>22.145140768209124</c:v>
                </c:pt>
                <c:pt idx="5">
                  <c:v>22.552619774585821</c:v>
                </c:pt>
                <c:pt idx="6">
                  <c:v>28.469418611104867</c:v>
                </c:pt>
                <c:pt idx="7">
                  <c:v>33.946272348942479</c:v>
                </c:pt>
                <c:pt idx="8">
                  <c:v>31.857407007450536</c:v>
                </c:pt>
                <c:pt idx="9">
                  <c:v>25</c:v>
                </c:pt>
                <c:pt idx="10">
                  <c:v>21.662253418687101</c:v>
                </c:pt>
                <c:pt idx="11">
                  <c:v>23.306360334770485</c:v>
                </c:pt>
                <c:pt idx="12">
                  <c:v>24.911060634162098</c:v>
                </c:pt>
                <c:pt idx="13">
                  <c:v>25</c:v>
                </c:pt>
                <c:pt idx="1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C4-4230-A36D-FD068D76722B}"/>
            </c:ext>
          </c:extLst>
        </c:ser>
        <c:ser>
          <c:idx val="1"/>
          <c:order val="1"/>
          <c:tx>
            <c:v>Vhub-2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'EOG (25)'!$K$2:$K$16</c:f>
              <c:numCache>
                <c:formatCode>General</c:formatCode>
                <c:ptCount val="1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'EOG (25)'!$M$2:$M$16</c:f>
              <c:numCache>
                <c:formatCode>General</c:formatCode>
                <c:ptCount val="1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8.7074874022668105</c:v>
                </c:pt>
                <c:pt idx="4">
                  <c:v>7.6677323584975916</c:v>
                </c:pt>
                <c:pt idx="5">
                  <c:v>7.8578892281400501</c:v>
                </c:pt>
                <c:pt idx="6">
                  <c:v>10.619062018515605</c:v>
                </c:pt>
                <c:pt idx="7">
                  <c:v>13.174927096173157</c:v>
                </c:pt>
                <c:pt idx="8">
                  <c:v>12.200123270143585</c:v>
                </c:pt>
                <c:pt idx="9">
                  <c:v>9</c:v>
                </c:pt>
                <c:pt idx="10">
                  <c:v>7.4423849287206458</c:v>
                </c:pt>
                <c:pt idx="11">
                  <c:v>8.2096348228928928</c:v>
                </c:pt>
                <c:pt idx="12">
                  <c:v>8.9584949626089792</c:v>
                </c:pt>
                <c:pt idx="13">
                  <c:v>9</c:v>
                </c:pt>
                <c:pt idx="14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C4-4230-A36D-FD068D76722B}"/>
            </c:ext>
          </c:extLst>
        </c:ser>
        <c:ser>
          <c:idx val="2"/>
          <c:order val="2"/>
          <c:tx>
            <c:v>Vhub+2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'EOG (25)'!$K$2:$K$16</c:f>
              <c:numCache>
                <c:formatCode>General</c:formatCode>
                <c:ptCount val="1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'EOG (25)'!$N$2:$N$16</c:f>
              <c:numCache>
                <c:formatCode>General</c:formatCode>
                <c:ptCount val="15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12.623912374343043</c:v>
                </c:pt>
                <c:pt idx="4">
                  <c:v>11.287084460925476</c:v>
                </c:pt>
                <c:pt idx="5">
                  <c:v>11.531571864751493</c:v>
                </c:pt>
                <c:pt idx="6">
                  <c:v>15.081651166662921</c:v>
                </c:pt>
                <c:pt idx="7">
                  <c:v>18.367763409365487</c:v>
                </c:pt>
                <c:pt idx="8">
                  <c:v>17.114444204470324</c:v>
                </c:pt>
                <c:pt idx="9">
                  <c:v>13.000000000000002</c:v>
                </c:pt>
                <c:pt idx="10">
                  <c:v>10.99735205121226</c:v>
                </c:pt>
                <c:pt idx="11">
                  <c:v>11.983816200862289</c:v>
                </c:pt>
                <c:pt idx="12">
                  <c:v>12.946636380497258</c:v>
                </c:pt>
                <c:pt idx="13">
                  <c:v>13</c:v>
                </c:pt>
                <c:pt idx="14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C4-4230-A36D-FD068D767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079096"/>
        <c:axId val="1908080536"/>
      </c:scatterChart>
      <c:valAx>
        <c:axId val="190807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80536"/>
        <c:crosses val="autoZero"/>
        <c:crossBetween val="midCat"/>
      </c:valAx>
      <c:valAx>
        <c:axId val="19080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Vhub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79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3.xml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9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9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9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551279</xdr:colOff>
      <xdr:row>1</xdr:row>
      <xdr:rowOff>109739</xdr:rowOff>
    </xdr:from>
    <xdr:to>
      <xdr:col>22</xdr:col>
      <xdr:colOff>268430</xdr:colOff>
      <xdr:row>8</xdr:row>
      <xdr:rowOff>92948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3C932F8-B123-432A-85DA-850B8B2EF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43279" y="300239"/>
          <a:ext cx="4289151" cy="1316709"/>
        </a:xfrm>
        <a:prstGeom prst="rect">
          <a:avLst/>
        </a:prstGeom>
      </xdr:spPr>
    </xdr:pic>
    <xdr:clientData/>
  </xdr:twoCellAnchor>
  <xdr:twoCellAnchor>
    <xdr:from>
      <xdr:col>10</xdr:col>
      <xdr:colOff>270422</xdr:colOff>
      <xdr:row>0</xdr:row>
      <xdr:rowOff>100943</xdr:rowOff>
    </xdr:from>
    <xdr:to>
      <xdr:col>16</xdr:col>
      <xdr:colOff>244146</xdr:colOff>
      <xdr:row>15</xdr:row>
      <xdr:rowOff>52333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4B38FD8-035E-4198-9202-08EE3F8E3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607823</xdr:colOff>
      <xdr:row>9</xdr:row>
      <xdr:rowOff>99051</xdr:rowOff>
    </xdr:from>
    <xdr:to>
      <xdr:col>22</xdr:col>
      <xdr:colOff>439290</xdr:colOff>
      <xdr:row>17</xdr:row>
      <xdr:rowOff>29508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42EC79DF-ACE0-4329-BD2F-F07AE75555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99823" y="1813551"/>
          <a:ext cx="4403467" cy="1454457"/>
        </a:xfrm>
        <a:prstGeom prst="rect">
          <a:avLst/>
        </a:prstGeom>
      </xdr:spPr>
    </xdr:pic>
    <xdr:clientData/>
  </xdr:twoCellAnchor>
  <xdr:twoCellAnchor>
    <xdr:from>
      <xdr:col>10</xdr:col>
      <xdr:colOff>226629</xdr:colOff>
      <xdr:row>16</xdr:row>
      <xdr:rowOff>13357</xdr:rowOff>
    </xdr:from>
    <xdr:to>
      <xdr:col>16</xdr:col>
      <xdr:colOff>200353</xdr:colOff>
      <xdr:row>30</xdr:row>
      <xdr:rowOff>150867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9FCDC1A-ADD8-4083-AF3D-11A5AAAEF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383191</xdr:colOff>
      <xdr:row>1</xdr:row>
      <xdr:rowOff>98534</xdr:rowOff>
    </xdr:from>
    <xdr:to>
      <xdr:col>21</xdr:col>
      <xdr:colOff>100342</xdr:colOff>
      <xdr:row>8</xdr:row>
      <xdr:rowOff>81743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8AC92C04-06FE-5E90-D4D3-92896703D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78881" y="284655"/>
          <a:ext cx="4315427" cy="1286054"/>
        </a:xfrm>
        <a:prstGeom prst="rect">
          <a:avLst/>
        </a:prstGeom>
      </xdr:spPr>
    </xdr:pic>
    <xdr:clientData/>
  </xdr:twoCellAnchor>
  <xdr:twoCellAnchor>
    <xdr:from>
      <xdr:col>10</xdr:col>
      <xdr:colOff>270422</xdr:colOff>
      <xdr:row>0</xdr:row>
      <xdr:rowOff>100943</xdr:rowOff>
    </xdr:from>
    <xdr:to>
      <xdr:col>16</xdr:col>
      <xdr:colOff>244146</xdr:colOff>
      <xdr:row>15</xdr:row>
      <xdr:rowOff>52333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B962F98F-8FE1-6378-4CB0-51B056A53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361294</xdr:colOff>
      <xdr:row>9</xdr:row>
      <xdr:rowOff>76639</xdr:rowOff>
    </xdr:from>
    <xdr:to>
      <xdr:col>22</xdr:col>
      <xdr:colOff>192761</xdr:colOff>
      <xdr:row>17</xdr:row>
      <xdr:rowOff>7096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507141DF-02BA-0B81-49C5-46181170A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3363" y="1751725"/>
          <a:ext cx="4429743" cy="1419423"/>
        </a:xfrm>
        <a:prstGeom prst="rect">
          <a:avLst/>
        </a:prstGeom>
      </xdr:spPr>
    </xdr:pic>
    <xdr:clientData/>
  </xdr:twoCellAnchor>
  <xdr:twoCellAnchor>
    <xdr:from>
      <xdr:col>10</xdr:col>
      <xdr:colOff>226629</xdr:colOff>
      <xdr:row>16</xdr:row>
      <xdr:rowOff>13357</xdr:rowOff>
    </xdr:from>
    <xdr:to>
      <xdr:col>16</xdr:col>
      <xdr:colOff>200353</xdr:colOff>
      <xdr:row>30</xdr:row>
      <xdr:rowOff>150867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DE965622-6B30-87DC-4DEB-A53BD0938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396649</xdr:colOff>
      <xdr:row>28</xdr:row>
      <xdr:rowOff>185138</xdr:rowOff>
    </xdr:from>
    <xdr:to>
      <xdr:col>33</xdr:col>
      <xdr:colOff>251630</xdr:colOff>
      <xdr:row>36</xdr:row>
      <xdr:rowOff>147245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1EDADE-118A-4E6D-AD54-CFC4CDB68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79449" y="5519138"/>
          <a:ext cx="4122181" cy="1486107"/>
        </a:xfrm>
        <a:prstGeom prst="rect">
          <a:avLst/>
        </a:prstGeom>
      </xdr:spPr>
    </xdr:pic>
    <xdr:clientData/>
  </xdr:twoCellAnchor>
  <xdr:twoCellAnchor editAs="oneCell">
    <xdr:from>
      <xdr:col>26</xdr:col>
      <xdr:colOff>527516</xdr:colOff>
      <xdr:row>2</xdr:row>
      <xdr:rowOff>29696</xdr:rowOff>
    </xdr:from>
    <xdr:to>
      <xdr:col>34</xdr:col>
      <xdr:colOff>304609</xdr:colOff>
      <xdr:row>7</xdr:row>
      <xdr:rowOff>10776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37127A-F72A-4568-98ED-0894BA607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10316" y="410696"/>
          <a:ext cx="4653893" cy="933580"/>
        </a:xfrm>
        <a:prstGeom prst="rect">
          <a:avLst/>
        </a:prstGeom>
      </xdr:spPr>
    </xdr:pic>
    <xdr:clientData/>
  </xdr:twoCellAnchor>
  <xdr:twoCellAnchor editAs="oneCell">
    <xdr:from>
      <xdr:col>26</xdr:col>
      <xdr:colOff>478933</xdr:colOff>
      <xdr:row>14</xdr:row>
      <xdr:rowOff>80522</xdr:rowOff>
    </xdr:from>
    <xdr:to>
      <xdr:col>33</xdr:col>
      <xdr:colOff>384266</xdr:colOff>
      <xdr:row>17</xdr:row>
      <xdr:rowOff>99654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AB10C98-F340-423C-903B-4B84F6E822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61733" y="2747522"/>
          <a:ext cx="4172533" cy="590632"/>
        </a:xfrm>
        <a:prstGeom prst="rect">
          <a:avLst/>
        </a:prstGeom>
      </xdr:spPr>
    </xdr:pic>
    <xdr:clientData/>
  </xdr:twoCellAnchor>
  <xdr:twoCellAnchor editAs="oneCell">
    <xdr:from>
      <xdr:col>26</xdr:col>
      <xdr:colOff>166449</xdr:colOff>
      <xdr:row>18</xdr:row>
      <xdr:rowOff>56830</xdr:rowOff>
    </xdr:from>
    <xdr:to>
      <xdr:col>33</xdr:col>
      <xdr:colOff>455556</xdr:colOff>
      <xdr:row>28</xdr:row>
      <xdr:rowOff>104728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053630E-A020-4931-A2A4-D08657FC1B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949249" y="3485830"/>
          <a:ext cx="4556307" cy="1952898"/>
        </a:xfrm>
        <a:prstGeom prst="rect">
          <a:avLst/>
        </a:prstGeom>
      </xdr:spPr>
    </xdr:pic>
    <xdr:clientData/>
  </xdr:twoCellAnchor>
  <xdr:twoCellAnchor editAs="oneCell">
    <xdr:from>
      <xdr:col>27</xdr:col>
      <xdr:colOff>532561</xdr:colOff>
      <xdr:row>7</xdr:row>
      <xdr:rowOff>180415</xdr:rowOff>
    </xdr:from>
    <xdr:to>
      <xdr:col>33</xdr:col>
      <xdr:colOff>128485</xdr:colOff>
      <xdr:row>13</xdr:row>
      <xdr:rowOff>123417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0D8B97A-244A-4B49-9370-66EACC21F5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924961" y="1513915"/>
          <a:ext cx="3253524" cy="1086002"/>
        </a:xfrm>
        <a:prstGeom prst="rect">
          <a:avLst/>
        </a:prstGeom>
      </xdr:spPr>
    </xdr:pic>
    <xdr:clientData/>
  </xdr:twoCellAnchor>
  <xdr:twoCellAnchor editAs="oneCell">
    <xdr:from>
      <xdr:col>34</xdr:col>
      <xdr:colOff>426105</xdr:colOff>
      <xdr:row>1</xdr:row>
      <xdr:rowOff>184337</xdr:rowOff>
    </xdr:from>
    <xdr:to>
      <xdr:col>47</xdr:col>
      <xdr:colOff>565060</xdr:colOff>
      <xdr:row>8</xdr:row>
      <xdr:rowOff>22576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DFAB6EA-FA04-417E-A926-D281BAA0C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085705" y="374837"/>
          <a:ext cx="8063755" cy="1171739"/>
        </a:xfrm>
        <a:prstGeom prst="rect">
          <a:avLst/>
        </a:prstGeom>
      </xdr:spPr>
    </xdr:pic>
    <xdr:clientData/>
  </xdr:twoCellAnchor>
  <xdr:twoCellAnchor editAs="oneCell">
    <xdr:from>
      <xdr:col>37</xdr:col>
      <xdr:colOff>463643</xdr:colOff>
      <xdr:row>9</xdr:row>
      <xdr:rowOff>176494</xdr:rowOff>
    </xdr:from>
    <xdr:to>
      <xdr:col>42</xdr:col>
      <xdr:colOff>372164</xdr:colOff>
      <xdr:row>13</xdr:row>
      <xdr:rowOff>90863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479260C-49E9-4E41-97FF-71ADAA0E1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952043" y="1890994"/>
          <a:ext cx="2956521" cy="676369"/>
        </a:xfrm>
        <a:prstGeom prst="rect">
          <a:avLst/>
        </a:prstGeom>
      </xdr:spPr>
    </xdr:pic>
    <xdr:clientData/>
  </xdr:twoCellAnchor>
  <xdr:twoCellAnchor editAs="oneCell">
    <xdr:from>
      <xdr:col>35</xdr:col>
      <xdr:colOff>402164</xdr:colOff>
      <xdr:row>14</xdr:row>
      <xdr:rowOff>120106</xdr:rowOff>
    </xdr:from>
    <xdr:to>
      <xdr:col>46</xdr:col>
      <xdr:colOff>22041</xdr:colOff>
      <xdr:row>38</xdr:row>
      <xdr:rowOff>168376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67EB19B-6C3C-432A-A9C0-851F0414C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671364" y="2787106"/>
          <a:ext cx="6325477" cy="4620270"/>
        </a:xfrm>
        <a:prstGeom prst="rect">
          <a:avLst/>
        </a:prstGeom>
      </xdr:spPr>
    </xdr:pic>
    <xdr:clientData/>
  </xdr:twoCellAnchor>
  <xdr:twoCellAnchor>
    <xdr:from>
      <xdr:col>16</xdr:col>
      <xdr:colOff>360588</xdr:colOff>
      <xdr:row>6</xdr:row>
      <xdr:rowOff>179614</xdr:rowOff>
    </xdr:from>
    <xdr:to>
      <xdr:col>24</xdr:col>
      <xdr:colOff>34017</xdr:colOff>
      <xdr:row>21</xdr:row>
      <xdr:rowOff>65314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473B8F0-4B63-4BE4-82F5-75B1A5FAE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396649</xdr:colOff>
      <xdr:row>28</xdr:row>
      <xdr:rowOff>185138</xdr:rowOff>
    </xdr:from>
    <xdr:to>
      <xdr:col>33</xdr:col>
      <xdr:colOff>251630</xdr:colOff>
      <xdr:row>36</xdr:row>
      <xdr:rowOff>147245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241B09-3BBF-42D1-B169-67A0A0DDF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79449" y="5519138"/>
          <a:ext cx="4122181" cy="1486107"/>
        </a:xfrm>
        <a:prstGeom prst="rect">
          <a:avLst/>
        </a:prstGeom>
      </xdr:spPr>
    </xdr:pic>
    <xdr:clientData/>
  </xdr:twoCellAnchor>
  <xdr:twoCellAnchor editAs="oneCell">
    <xdr:from>
      <xdr:col>26</xdr:col>
      <xdr:colOff>527516</xdr:colOff>
      <xdr:row>2</xdr:row>
      <xdr:rowOff>29696</xdr:rowOff>
    </xdr:from>
    <xdr:to>
      <xdr:col>34</xdr:col>
      <xdr:colOff>304609</xdr:colOff>
      <xdr:row>7</xdr:row>
      <xdr:rowOff>10776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A0E2B1-1567-4E78-8DA1-8FF856BC8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10316" y="410696"/>
          <a:ext cx="4653893" cy="933580"/>
        </a:xfrm>
        <a:prstGeom prst="rect">
          <a:avLst/>
        </a:prstGeom>
      </xdr:spPr>
    </xdr:pic>
    <xdr:clientData/>
  </xdr:twoCellAnchor>
  <xdr:twoCellAnchor editAs="oneCell">
    <xdr:from>
      <xdr:col>26</xdr:col>
      <xdr:colOff>478933</xdr:colOff>
      <xdr:row>14</xdr:row>
      <xdr:rowOff>80522</xdr:rowOff>
    </xdr:from>
    <xdr:to>
      <xdr:col>33</xdr:col>
      <xdr:colOff>384266</xdr:colOff>
      <xdr:row>17</xdr:row>
      <xdr:rowOff>99654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B5B2AC-8851-4637-8B16-8E6A0AD4F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61733" y="2747522"/>
          <a:ext cx="4172533" cy="590632"/>
        </a:xfrm>
        <a:prstGeom prst="rect">
          <a:avLst/>
        </a:prstGeom>
      </xdr:spPr>
    </xdr:pic>
    <xdr:clientData/>
  </xdr:twoCellAnchor>
  <xdr:twoCellAnchor editAs="oneCell">
    <xdr:from>
      <xdr:col>26</xdr:col>
      <xdr:colOff>166449</xdr:colOff>
      <xdr:row>18</xdr:row>
      <xdr:rowOff>56830</xdr:rowOff>
    </xdr:from>
    <xdr:to>
      <xdr:col>33</xdr:col>
      <xdr:colOff>455556</xdr:colOff>
      <xdr:row>28</xdr:row>
      <xdr:rowOff>104728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8880A97-FE3D-49D6-899B-7531C3DCB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949249" y="3485830"/>
          <a:ext cx="4556307" cy="1952898"/>
        </a:xfrm>
        <a:prstGeom prst="rect">
          <a:avLst/>
        </a:prstGeom>
      </xdr:spPr>
    </xdr:pic>
    <xdr:clientData/>
  </xdr:twoCellAnchor>
  <xdr:twoCellAnchor editAs="oneCell">
    <xdr:from>
      <xdr:col>27</xdr:col>
      <xdr:colOff>532561</xdr:colOff>
      <xdr:row>7</xdr:row>
      <xdr:rowOff>180415</xdr:rowOff>
    </xdr:from>
    <xdr:to>
      <xdr:col>33</xdr:col>
      <xdr:colOff>128485</xdr:colOff>
      <xdr:row>13</xdr:row>
      <xdr:rowOff>123417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DFAFA2F-523D-465A-B5B4-2CF5C7584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924961" y="1513915"/>
          <a:ext cx="3253524" cy="1086002"/>
        </a:xfrm>
        <a:prstGeom prst="rect">
          <a:avLst/>
        </a:prstGeom>
      </xdr:spPr>
    </xdr:pic>
    <xdr:clientData/>
  </xdr:twoCellAnchor>
  <xdr:twoCellAnchor editAs="oneCell">
    <xdr:from>
      <xdr:col>34</xdr:col>
      <xdr:colOff>426105</xdr:colOff>
      <xdr:row>1</xdr:row>
      <xdr:rowOff>184337</xdr:rowOff>
    </xdr:from>
    <xdr:to>
      <xdr:col>47</xdr:col>
      <xdr:colOff>565060</xdr:colOff>
      <xdr:row>8</xdr:row>
      <xdr:rowOff>22576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E807432-B112-46B9-8090-EADA0471F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085705" y="374837"/>
          <a:ext cx="8063755" cy="1171739"/>
        </a:xfrm>
        <a:prstGeom prst="rect">
          <a:avLst/>
        </a:prstGeom>
      </xdr:spPr>
    </xdr:pic>
    <xdr:clientData/>
  </xdr:twoCellAnchor>
  <xdr:twoCellAnchor editAs="oneCell">
    <xdr:from>
      <xdr:col>37</xdr:col>
      <xdr:colOff>463643</xdr:colOff>
      <xdr:row>9</xdr:row>
      <xdr:rowOff>176494</xdr:rowOff>
    </xdr:from>
    <xdr:to>
      <xdr:col>42</xdr:col>
      <xdr:colOff>372164</xdr:colOff>
      <xdr:row>13</xdr:row>
      <xdr:rowOff>90863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C48B31C-E07B-4D33-A36D-DD554937E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952043" y="1890994"/>
          <a:ext cx="2956521" cy="676369"/>
        </a:xfrm>
        <a:prstGeom prst="rect">
          <a:avLst/>
        </a:prstGeom>
      </xdr:spPr>
    </xdr:pic>
    <xdr:clientData/>
  </xdr:twoCellAnchor>
  <xdr:twoCellAnchor editAs="oneCell">
    <xdr:from>
      <xdr:col>35</xdr:col>
      <xdr:colOff>402164</xdr:colOff>
      <xdr:row>14</xdr:row>
      <xdr:rowOff>120106</xdr:rowOff>
    </xdr:from>
    <xdr:to>
      <xdr:col>46</xdr:col>
      <xdr:colOff>22041</xdr:colOff>
      <xdr:row>38</xdr:row>
      <xdr:rowOff>168376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DE7137B-4825-4867-B5DB-16DC2A11A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671364" y="2787106"/>
          <a:ext cx="6325477" cy="4620270"/>
        </a:xfrm>
        <a:prstGeom prst="rect">
          <a:avLst/>
        </a:prstGeom>
      </xdr:spPr>
    </xdr:pic>
    <xdr:clientData/>
  </xdr:twoCellAnchor>
  <xdr:twoCellAnchor>
    <xdr:from>
      <xdr:col>16</xdr:col>
      <xdr:colOff>360588</xdr:colOff>
      <xdr:row>6</xdr:row>
      <xdr:rowOff>179614</xdr:rowOff>
    </xdr:from>
    <xdr:to>
      <xdr:col>24</xdr:col>
      <xdr:colOff>34017</xdr:colOff>
      <xdr:row>21</xdr:row>
      <xdr:rowOff>65314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6CBDEB0-5776-474F-91A5-D3D3396BC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396649</xdr:colOff>
      <xdr:row>28</xdr:row>
      <xdr:rowOff>185138</xdr:rowOff>
    </xdr:from>
    <xdr:to>
      <xdr:col>33</xdr:col>
      <xdr:colOff>251630</xdr:colOff>
      <xdr:row>36</xdr:row>
      <xdr:rowOff>147245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0B3EB3-47D0-8236-4840-C7DF6F7C2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50899" y="5519138"/>
          <a:ext cx="4188856" cy="1486107"/>
        </a:xfrm>
        <a:prstGeom prst="rect">
          <a:avLst/>
        </a:prstGeom>
      </xdr:spPr>
    </xdr:pic>
    <xdr:clientData/>
  </xdr:twoCellAnchor>
  <xdr:twoCellAnchor editAs="oneCell">
    <xdr:from>
      <xdr:col>26</xdr:col>
      <xdr:colOff>527516</xdr:colOff>
      <xdr:row>2</xdr:row>
      <xdr:rowOff>29696</xdr:rowOff>
    </xdr:from>
    <xdr:to>
      <xdr:col>34</xdr:col>
      <xdr:colOff>304609</xdr:colOff>
      <xdr:row>7</xdr:row>
      <xdr:rowOff>10776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817FB8-41F6-6024-703D-77F7413059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81766" y="410696"/>
          <a:ext cx="4730093" cy="933580"/>
        </a:xfrm>
        <a:prstGeom prst="rect">
          <a:avLst/>
        </a:prstGeom>
      </xdr:spPr>
    </xdr:pic>
    <xdr:clientData/>
  </xdr:twoCellAnchor>
  <xdr:twoCellAnchor editAs="oneCell">
    <xdr:from>
      <xdr:col>26</xdr:col>
      <xdr:colOff>478933</xdr:colOff>
      <xdr:row>14</xdr:row>
      <xdr:rowOff>80522</xdr:rowOff>
    </xdr:from>
    <xdr:to>
      <xdr:col>33</xdr:col>
      <xdr:colOff>384266</xdr:colOff>
      <xdr:row>17</xdr:row>
      <xdr:rowOff>99654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567F14C-46B5-C2BC-A554-A57128B8C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33183" y="2747522"/>
          <a:ext cx="4239208" cy="590632"/>
        </a:xfrm>
        <a:prstGeom prst="rect">
          <a:avLst/>
        </a:prstGeom>
      </xdr:spPr>
    </xdr:pic>
    <xdr:clientData/>
  </xdr:twoCellAnchor>
  <xdr:twoCellAnchor editAs="oneCell">
    <xdr:from>
      <xdr:col>26</xdr:col>
      <xdr:colOff>166449</xdr:colOff>
      <xdr:row>18</xdr:row>
      <xdr:rowOff>56830</xdr:rowOff>
    </xdr:from>
    <xdr:to>
      <xdr:col>33</xdr:col>
      <xdr:colOff>455556</xdr:colOff>
      <xdr:row>28</xdr:row>
      <xdr:rowOff>104728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81292F4-A834-9011-7E59-EE8CB77F7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20699" y="3485830"/>
          <a:ext cx="4622982" cy="1952898"/>
        </a:xfrm>
        <a:prstGeom prst="rect">
          <a:avLst/>
        </a:prstGeom>
      </xdr:spPr>
    </xdr:pic>
    <xdr:clientData/>
  </xdr:twoCellAnchor>
  <xdr:twoCellAnchor editAs="oneCell">
    <xdr:from>
      <xdr:col>27</xdr:col>
      <xdr:colOff>532561</xdr:colOff>
      <xdr:row>7</xdr:row>
      <xdr:rowOff>180415</xdr:rowOff>
    </xdr:from>
    <xdr:to>
      <xdr:col>33</xdr:col>
      <xdr:colOff>128485</xdr:colOff>
      <xdr:row>13</xdr:row>
      <xdr:rowOff>123417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72D543-1741-61B5-8947-337A65581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105936" y="1513915"/>
          <a:ext cx="3310674" cy="1086002"/>
        </a:xfrm>
        <a:prstGeom prst="rect">
          <a:avLst/>
        </a:prstGeom>
      </xdr:spPr>
    </xdr:pic>
    <xdr:clientData/>
  </xdr:twoCellAnchor>
  <xdr:twoCellAnchor editAs="oneCell">
    <xdr:from>
      <xdr:col>34</xdr:col>
      <xdr:colOff>426105</xdr:colOff>
      <xdr:row>1</xdr:row>
      <xdr:rowOff>184337</xdr:rowOff>
    </xdr:from>
    <xdr:to>
      <xdr:col>47</xdr:col>
      <xdr:colOff>565060</xdr:colOff>
      <xdr:row>8</xdr:row>
      <xdr:rowOff>22576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F1540D6-45CD-5C77-9A41-052410148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333355" y="374837"/>
          <a:ext cx="8187580" cy="1171739"/>
        </a:xfrm>
        <a:prstGeom prst="rect">
          <a:avLst/>
        </a:prstGeom>
      </xdr:spPr>
    </xdr:pic>
    <xdr:clientData/>
  </xdr:twoCellAnchor>
  <xdr:twoCellAnchor editAs="oneCell">
    <xdr:from>
      <xdr:col>37</xdr:col>
      <xdr:colOff>463643</xdr:colOff>
      <xdr:row>9</xdr:row>
      <xdr:rowOff>176494</xdr:rowOff>
    </xdr:from>
    <xdr:to>
      <xdr:col>42</xdr:col>
      <xdr:colOff>372164</xdr:colOff>
      <xdr:row>13</xdr:row>
      <xdr:rowOff>90863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7514275-665F-E743-7A07-0C0CA9761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228268" y="1890994"/>
          <a:ext cx="3004146" cy="676369"/>
        </a:xfrm>
        <a:prstGeom prst="rect">
          <a:avLst/>
        </a:prstGeom>
      </xdr:spPr>
    </xdr:pic>
    <xdr:clientData/>
  </xdr:twoCellAnchor>
  <xdr:twoCellAnchor editAs="oneCell">
    <xdr:from>
      <xdr:col>35</xdr:col>
      <xdr:colOff>402164</xdr:colOff>
      <xdr:row>14</xdr:row>
      <xdr:rowOff>120106</xdr:rowOff>
    </xdr:from>
    <xdr:to>
      <xdr:col>46</xdr:col>
      <xdr:colOff>22041</xdr:colOff>
      <xdr:row>38</xdr:row>
      <xdr:rowOff>168376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62E6740-F663-F530-B81C-0E85F673D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928539" y="2787106"/>
          <a:ext cx="6430252" cy="4620270"/>
        </a:xfrm>
        <a:prstGeom prst="rect">
          <a:avLst/>
        </a:prstGeom>
      </xdr:spPr>
    </xdr:pic>
    <xdr:clientData/>
  </xdr:twoCellAnchor>
  <xdr:twoCellAnchor>
    <xdr:from>
      <xdr:col>16</xdr:col>
      <xdr:colOff>360588</xdr:colOff>
      <xdr:row>6</xdr:row>
      <xdr:rowOff>179614</xdr:rowOff>
    </xdr:from>
    <xdr:to>
      <xdr:col>24</xdr:col>
      <xdr:colOff>34017</xdr:colOff>
      <xdr:row>21</xdr:row>
      <xdr:rowOff>65314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1EDEF7F-E490-5EAE-EC95-1BD4E4E7B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E917E-75D2-4AD8-84DD-0AE82498802C}">
  <dimension ref="A1:E5"/>
  <sheetViews>
    <sheetView workbookViewId="0">
      <selection activeCell="D2" sqref="D2"/>
    </sheetView>
  </sheetViews>
  <sheetFormatPr defaultColWidth="11.42578125" defaultRowHeight="15" x14ac:dyDescent="0.25"/>
  <cols>
    <col min="1" max="1" width="16" customWidth="1"/>
  </cols>
  <sheetData>
    <row r="1" spans="1:5" x14ac:dyDescent="0.25">
      <c r="A1" t="s">
        <v>0</v>
      </c>
      <c r="B1">
        <f>C1-2</f>
        <v>9</v>
      </c>
      <c r="C1">
        <v>11</v>
      </c>
      <c r="D1">
        <f>C1+2</f>
        <v>13</v>
      </c>
      <c r="E1" t="s">
        <v>20</v>
      </c>
    </row>
    <row r="2" spans="1:5" x14ac:dyDescent="0.25">
      <c r="A2" t="s">
        <v>1</v>
      </c>
      <c r="B2">
        <f>720/B1</f>
        <v>80</v>
      </c>
      <c r="C2">
        <f t="shared" ref="C2:D2" si="0">720/C1</f>
        <v>65.454545454545453</v>
      </c>
      <c r="D2">
        <f t="shared" si="0"/>
        <v>55.384615384615387</v>
      </c>
      <c r="E2" t="s">
        <v>21</v>
      </c>
    </row>
    <row r="3" spans="1:5" x14ac:dyDescent="0.25">
      <c r="A3" t="s">
        <v>8</v>
      </c>
      <c r="C3">
        <v>15</v>
      </c>
      <c r="D3" t="s">
        <v>20</v>
      </c>
    </row>
    <row r="5" spans="1:5" x14ac:dyDescent="0.25">
      <c r="A5" t="s">
        <v>18</v>
      </c>
      <c r="B5">
        <v>10</v>
      </c>
      <c r="C5" t="s">
        <v>19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0A3CF-4F71-41D8-81CB-4A772A265761}">
  <dimension ref="A1:J20"/>
  <sheetViews>
    <sheetView zoomScale="85" zoomScaleNormal="85" workbookViewId="0">
      <selection activeCell="B7" sqref="B7"/>
    </sheetView>
  </sheetViews>
  <sheetFormatPr defaultColWidth="11.42578125" defaultRowHeight="15" x14ac:dyDescent="0.25"/>
  <sheetData>
    <row r="1" spans="1:10" x14ac:dyDescent="0.25">
      <c r="B1" t="s">
        <v>2</v>
      </c>
      <c r="C1" t="s">
        <v>3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B2" t="s">
        <v>9</v>
      </c>
      <c r="C2" t="s">
        <v>10</v>
      </c>
      <c r="D2" t="s">
        <v>11</v>
      </c>
      <c r="E2" t="s">
        <v>10</v>
      </c>
      <c r="F2" t="s">
        <v>12</v>
      </c>
      <c r="G2" t="s">
        <v>13</v>
      </c>
      <c r="H2" t="s">
        <v>13</v>
      </c>
      <c r="I2" t="s">
        <v>10</v>
      </c>
      <c r="J2" t="s">
        <v>22</v>
      </c>
    </row>
    <row r="3" spans="1:10" x14ac:dyDescent="0.25">
      <c r="B3" t="s">
        <v>14</v>
      </c>
      <c r="C3" t="s">
        <v>15</v>
      </c>
      <c r="D3" t="s">
        <v>16</v>
      </c>
      <c r="E3" t="s">
        <v>15</v>
      </c>
      <c r="F3" t="s">
        <v>17</v>
      </c>
      <c r="G3" t="s">
        <v>17</v>
      </c>
      <c r="H3" t="s">
        <v>17</v>
      </c>
      <c r="I3" t="s">
        <v>15</v>
      </c>
    </row>
    <row r="4" spans="1:10" x14ac:dyDescent="0.25">
      <c r="B4">
        <v>0</v>
      </c>
      <c r="C4">
        <f>Tabelle1!$B$1</f>
        <v>9</v>
      </c>
      <c r="D4">
        <v>0</v>
      </c>
      <c r="E4">
        <v>0</v>
      </c>
      <c r="F4">
        <v>0</v>
      </c>
      <c r="G4">
        <v>0.11</v>
      </c>
      <c r="H4">
        <v>0</v>
      </c>
      <c r="I4">
        <v>0</v>
      </c>
      <c r="J4">
        <f>C4+I4</f>
        <v>9</v>
      </c>
    </row>
    <row r="5" spans="1:10" x14ac:dyDescent="0.25">
      <c r="A5">
        <v>0</v>
      </c>
      <c r="B5">
        <v>60</v>
      </c>
      <c r="C5">
        <f>Tabelle1!$B$1</f>
        <v>9</v>
      </c>
      <c r="D5">
        <v>0</v>
      </c>
      <c r="E5">
        <v>0</v>
      </c>
      <c r="F5">
        <v>0</v>
      </c>
      <c r="G5">
        <v>0.11</v>
      </c>
      <c r="H5">
        <v>0</v>
      </c>
      <c r="I5">
        <f>0.5*Tabelle1!$C$3*(1-(COS(PI()*A5/$A$15)))</f>
        <v>0</v>
      </c>
      <c r="J5">
        <f t="shared" ref="J5:J20" si="0">C5+I5</f>
        <v>9</v>
      </c>
    </row>
    <row r="6" spans="1:10" x14ac:dyDescent="0.25">
      <c r="A6">
        <v>1</v>
      </c>
      <c r="B6">
        <v>61</v>
      </c>
      <c r="C6">
        <f>Tabelle1!$B$1</f>
        <v>9</v>
      </c>
      <c r="D6">
        <f>0.5*Tabelle1!$B$2*(1-COS(PI()*A6/$A$15))</f>
        <v>1.9577393481938588</v>
      </c>
      <c r="E6">
        <v>0</v>
      </c>
      <c r="F6">
        <v>0</v>
      </c>
      <c r="G6">
        <v>0.11</v>
      </c>
      <c r="H6">
        <v>0</v>
      </c>
      <c r="I6">
        <f>0.5*Tabelle1!$C$3*(1-(COS(PI()*A6/$A$15)))</f>
        <v>0.36707612778634852</v>
      </c>
      <c r="J6">
        <f t="shared" si="0"/>
        <v>9.3670761277863477</v>
      </c>
    </row>
    <row r="7" spans="1:10" x14ac:dyDescent="0.25">
      <c r="A7">
        <v>2</v>
      </c>
      <c r="B7">
        <v>62</v>
      </c>
      <c r="C7">
        <f>Tabelle1!$B$1</f>
        <v>9</v>
      </c>
      <c r="D7">
        <f>0.5*Tabelle1!$B$2*(1-COS(PI()*A7/$A$15))</f>
        <v>7.6393202250021019</v>
      </c>
      <c r="E7">
        <v>0</v>
      </c>
      <c r="F7">
        <v>0</v>
      </c>
      <c r="G7">
        <v>0.11</v>
      </c>
      <c r="H7">
        <v>0</v>
      </c>
      <c r="I7">
        <f>0.5*Tabelle1!$C$3*(1-(COS(PI()*A7/$A$15)))</f>
        <v>1.4323725421878941</v>
      </c>
      <c r="J7">
        <f t="shared" si="0"/>
        <v>10.432372542187894</v>
      </c>
    </row>
    <row r="8" spans="1:10" x14ac:dyDescent="0.25">
      <c r="A8">
        <v>3</v>
      </c>
      <c r="B8">
        <v>63</v>
      </c>
      <c r="C8">
        <f>Tabelle1!$B$1</f>
        <v>9</v>
      </c>
      <c r="D8">
        <f>0.5*Tabelle1!$B$2*(1-COS(PI()*A8/$A$15))</f>
        <v>16.488589908301073</v>
      </c>
      <c r="E8">
        <v>0</v>
      </c>
      <c r="F8">
        <v>0</v>
      </c>
      <c r="G8">
        <v>0.11</v>
      </c>
      <c r="H8">
        <v>0</v>
      </c>
      <c r="I8">
        <f>0.5*Tabelle1!$C$3*(1-(COS(PI()*A8/$A$15)))</f>
        <v>3.0916106078064516</v>
      </c>
      <c r="J8">
        <f t="shared" si="0"/>
        <v>12.091610607806452</v>
      </c>
    </row>
    <row r="9" spans="1:10" x14ac:dyDescent="0.25">
      <c r="A9">
        <v>4</v>
      </c>
      <c r="B9">
        <v>64</v>
      </c>
      <c r="C9">
        <f>Tabelle1!$B$1</f>
        <v>9</v>
      </c>
      <c r="D9">
        <f>0.5*Tabelle1!$B$2*(1-COS(PI()*A9/$A$15))</f>
        <v>27.639320225002102</v>
      </c>
      <c r="E9">
        <v>0</v>
      </c>
      <c r="F9">
        <v>0</v>
      </c>
      <c r="G9">
        <v>0.11</v>
      </c>
      <c r="H9">
        <v>0</v>
      </c>
      <c r="I9">
        <f>0.5*Tabelle1!$C$3*(1-(COS(PI()*A9/$A$15)))</f>
        <v>5.1823725421878937</v>
      </c>
      <c r="J9">
        <f t="shared" si="0"/>
        <v>14.182372542187894</v>
      </c>
    </row>
    <row r="10" spans="1:10" x14ac:dyDescent="0.25">
      <c r="A10">
        <v>5</v>
      </c>
      <c r="B10">
        <v>65</v>
      </c>
      <c r="C10">
        <f>Tabelle1!$B$1</f>
        <v>9</v>
      </c>
      <c r="D10">
        <f>0.5*Tabelle1!$B$2*(1-COS(PI()*A10/$A$15))</f>
        <v>39.999999999999993</v>
      </c>
      <c r="E10">
        <v>0</v>
      </c>
      <c r="F10">
        <v>0</v>
      </c>
      <c r="G10">
        <v>0.11</v>
      </c>
      <c r="H10">
        <v>0</v>
      </c>
      <c r="I10">
        <f>0.5*Tabelle1!$C$3*(1-(COS(PI()*A10/$A$15)))</f>
        <v>7.4999999999999991</v>
      </c>
      <c r="J10">
        <f t="shared" si="0"/>
        <v>16.5</v>
      </c>
    </row>
    <row r="11" spans="1:10" x14ac:dyDescent="0.25">
      <c r="A11">
        <v>6</v>
      </c>
      <c r="B11">
        <v>66</v>
      </c>
      <c r="C11">
        <f>Tabelle1!$B$1</f>
        <v>9</v>
      </c>
      <c r="D11">
        <f>0.5*Tabelle1!$B$2*(1-COS(PI()*A11/$A$15))</f>
        <v>52.360679774997898</v>
      </c>
      <c r="E11">
        <v>0</v>
      </c>
      <c r="F11">
        <v>0</v>
      </c>
      <c r="G11">
        <v>0.11</v>
      </c>
      <c r="H11">
        <v>0</v>
      </c>
      <c r="I11">
        <f>0.5*Tabelle1!$C$3*(1-(COS(PI()*A11/$A$15)))</f>
        <v>9.8176274578121063</v>
      </c>
      <c r="J11">
        <f t="shared" si="0"/>
        <v>18.817627457812108</v>
      </c>
    </row>
    <row r="12" spans="1:10" x14ac:dyDescent="0.25">
      <c r="A12">
        <v>7</v>
      </c>
      <c r="B12">
        <v>67</v>
      </c>
      <c r="C12">
        <f>Tabelle1!$B$1</f>
        <v>9</v>
      </c>
      <c r="D12">
        <f>0.5*Tabelle1!$B$2*(1-COS(PI()*A12/$A$15))</f>
        <v>63.51141009169892</v>
      </c>
      <c r="E12">
        <v>0</v>
      </c>
      <c r="F12">
        <v>0</v>
      </c>
      <c r="G12">
        <v>0.11</v>
      </c>
      <c r="H12">
        <v>0</v>
      </c>
      <c r="I12">
        <f>0.5*Tabelle1!$C$3*(1-(COS(PI()*A12/$A$15)))</f>
        <v>11.908389392193547</v>
      </c>
      <c r="J12">
        <f t="shared" si="0"/>
        <v>20.908389392193548</v>
      </c>
    </row>
    <row r="13" spans="1:10" x14ac:dyDescent="0.25">
      <c r="A13">
        <v>8</v>
      </c>
      <c r="B13">
        <v>68</v>
      </c>
      <c r="C13">
        <f>Tabelle1!$B$1</f>
        <v>9</v>
      </c>
      <c r="D13">
        <f>0.5*Tabelle1!$B$2*(1-COS(PI()*A13/$A$15))</f>
        <v>72.360679774997891</v>
      </c>
      <c r="E13">
        <v>0</v>
      </c>
      <c r="F13">
        <v>0</v>
      </c>
      <c r="G13">
        <v>0.11</v>
      </c>
      <c r="H13">
        <v>0</v>
      </c>
      <c r="I13">
        <f>0.5*Tabelle1!$C$3*(1-(COS(PI()*A13/$A$15)))</f>
        <v>13.567627457812106</v>
      </c>
      <c r="J13">
        <f t="shared" si="0"/>
        <v>22.567627457812108</v>
      </c>
    </row>
    <row r="14" spans="1:10" x14ac:dyDescent="0.25">
      <c r="A14">
        <v>9</v>
      </c>
      <c r="B14">
        <v>69</v>
      </c>
      <c r="C14">
        <f>Tabelle1!$B$1</f>
        <v>9</v>
      </c>
      <c r="D14">
        <f>0.5*Tabelle1!$B$2*(1-COS(PI()*A14/$A$15))</f>
        <v>78.042260651806146</v>
      </c>
      <c r="E14">
        <v>0</v>
      </c>
      <c r="F14">
        <v>0</v>
      </c>
      <c r="G14">
        <v>0.11</v>
      </c>
      <c r="H14">
        <v>0</v>
      </c>
      <c r="I14">
        <f>0.5*Tabelle1!$C$3*(1-(COS(PI()*A14/$A$15)))</f>
        <v>14.632923872213652</v>
      </c>
      <c r="J14">
        <f t="shared" si="0"/>
        <v>23.632923872213652</v>
      </c>
    </row>
    <row r="15" spans="1:10" x14ac:dyDescent="0.25">
      <c r="A15">
        <v>10</v>
      </c>
      <c r="B15">
        <v>70</v>
      </c>
      <c r="C15">
        <f>Tabelle1!$B$1</f>
        <v>9</v>
      </c>
      <c r="D15">
        <f>0.5*Tabelle1!$B$2*(1-COS(PI()*A15/$A$15))</f>
        <v>80</v>
      </c>
      <c r="E15">
        <v>0</v>
      </c>
      <c r="F15">
        <v>0</v>
      </c>
      <c r="G15">
        <v>0.11</v>
      </c>
      <c r="H15">
        <v>0</v>
      </c>
      <c r="I15">
        <f>0.5*Tabelle1!$C$3*(1-(COS(PI()*A15/$A$15)))</f>
        <v>15</v>
      </c>
      <c r="J15">
        <f t="shared" si="0"/>
        <v>24</v>
      </c>
    </row>
    <row r="16" spans="1:10" x14ac:dyDescent="0.25">
      <c r="B16">
        <v>71</v>
      </c>
      <c r="C16">
        <f>Tabelle1!$B$1</f>
        <v>9</v>
      </c>
      <c r="D16">
        <f>Tabelle1!$B$2</f>
        <v>80</v>
      </c>
      <c r="E16">
        <v>0</v>
      </c>
      <c r="F16">
        <v>0</v>
      </c>
      <c r="G16">
        <v>0.11</v>
      </c>
      <c r="H16">
        <v>0</v>
      </c>
      <c r="I16">
        <v>15</v>
      </c>
      <c r="J16">
        <f t="shared" si="0"/>
        <v>24</v>
      </c>
    </row>
    <row r="17" spans="2:10" x14ac:dyDescent="0.25">
      <c r="B17">
        <v>72</v>
      </c>
      <c r="C17">
        <f>Tabelle1!$B$1</f>
        <v>9</v>
      </c>
      <c r="D17">
        <f>Tabelle1!$B$2</f>
        <v>80</v>
      </c>
      <c r="E17">
        <v>0</v>
      </c>
      <c r="F17">
        <v>0</v>
      </c>
      <c r="G17">
        <v>0.11</v>
      </c>
      <c r="H17">
        <v>0</v>
      </c>
      <c r="I17">
        <v>15</v>
      </c>
      <c r="J17">
        <f t="shared" si="0"/>
        <v>24</v>
      </c>
    </row>
    <row r="18" spans="2:10" x14ac:dyDescent="0.25">
      <c r="B18">
        <v>73</v>
      </c>
      <c r="C18">
        <f>Tabelle1!$B$1</f>
        <v>9</v>
      </c>
      <c r="D18">
        <f>Tabelle1!$B$2</f>
        <v>80</v>
      </c>
      <c r="E18">
        <v>0</v>
      </c>
      <c r="F18">
        <v>0</v>
      </c>
      <c r="G18">
        <v>0.11</v>
      </c>
      <c r="H18">
        <v>0</v>
      </c>
      <c r="I18">
        <v>15</v>
      </c>
      <c r="J18">
        <f t="shared" si="0"/>
        <v>24</v>
      </c>
    </row>
    <row r="19" spans="2:10" x14ac:dyDescent="0.25">
      <c r="B19">
        <v>74</v>
      </c>
      <c r="C19">
        <f>Tabelle1!$B$1</f>
        <v>9</v>
      </c>
      <c r="D19">
        <f>Tabelle1!$B$2</f>
        <v>80</v>
      </c>
      <c r="E19">
        <v>0</v>
      </c>
      <c r="F19">
        <v>0</v>
      </c>
      <c r="G19">
        <v>0.11</v>
      </c>
      <c r="H19">
        <v>0</v>
      </c>
      <c r="I19">
        <v>15</v>
      </c>
      <c r="J19">
        <f t="shared" si="0"/>
        <v>24</v>
      </c>
    </row>
    <row r="20" spans="2:10" x14ac:dyDescent="0.25">
      <c r="B20">
        <v>75</v>
      </c>
      <c r="C20">
        <f>Tabelle1!$B$1</f>
        <v>9</v>
      </c>
      <c r="D20">
        <f>Tabelle1!$B$2</f>
        <v>80</v>
      </c>
      <c r="E20">
        <v>0</v>
      </c>
      <c r="F20">
        <v>0</v>
      </c>
      <c r="G20">
        <v>0.11</v>
      </c>
      <c r="H20">
        <v>0</v>
      </c>
      <c r="I20">
        <v>15</v>
      </c>
      <c r="J20">
        <f t="shared" si="0"/>
        <v>24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F9DC-CC25-493E-BCF3-6885AA0BD03A}">
  <dimension ref="A1:J20"/>
  <sheetViews>
    <sheetView zoomScale="70" zoomScaleNormal="70" workbookViewId="0">
      <selection activeCell="D6" sqref="D6"/>
    </sheetView>
  </sheetViews>
  <sheetFormatPr defaultColWidth="11.42578125" defaultRowHeight="15" x14ac:dyDescent="0.25"/>
  <sheetData>
    <row r="1" spans="1:10" x14ac:dyDescent="0.25">
      <c r="B1" t="s">
        <v>2</v>
      </c>
      <c r="C1" t="s">
        <v>3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B2" t="s">
        <v>9</v>
      </c>
      <c r="C2" t="s">
        <v>10</v>
      </c>
      <c r="D2" t="s">
        <v>11</v>
      </c>
      <c r="E2" t="s">
        <v>10</v>
      </c>
      <c r="F2" t="s">
        <v>12</v>
      </c>
      <c r="G2" t="s">
        <v>13</v>
      </c>
      <c r="H2" t="s">
        <v>13</v>
      </c>
      <c r="I2" t="s">
        <v>10</v>
      </c>
      <c r="J2" t="s">
        <v>22</v>
      </c>
    </row>
    <row r="3" spans="1:10" x14ac:dyDescent="0.25">
      <c r="B3" t="s">
        <v>14</v>
      </c>
      <c r="C3" t="s">
        <v>15</v>
      </c>
      <c r="D3" t="s">
        <v>16</v>
      </c>
      <c r="E3" t="s">
        <v>15</v>
      </c>
      <c r="F3" t="s">
        <v>17</v>
      </c>
      <c r="G3" t="s">
        <v>17</v>
      </c>
      <c r="H3" t="s">
        <v>17</v>
      </c>
      <c r="I3" t="s">
        <v>15</v>
      </c>
    </row>
    <row r="4" spans="1:10" x14ac:dyDescent="0.25">
      <c r="B4">
        <v>0</v>
      </c>
      <c r="C4">
        <f>Tabelle1!$D$1</f>
        <v>13</v>
      </c>
      <c r="D4">
        <v>0</v>
      </c>
      <c r="E4">
        <v>0</v>
      </c>
      <c r="F4">
        <v>0</v>
      </c>
      <c r="G4">
        <v>0.11</v>
      </c>
      <c r="H4">
        <v>0</v>
      </c>
      <c r="I4">
        <v>0</v>
      </c>
      <c r="J4">
        <f>C4+I4</f>
        <v>13</v>
      </c>
    </row>
    <row r="5" spans="1:10" x14ac:dyDescent="0.25">
      <c r="A5">
        <v>0</v>
      </c>
      <c r="B5">
        <v>60</v>
      </c>
      <c r="C5">
        <f>Tabelle1!$D$1</f>
        <v>13</v>
      </c>
      <c r="D5">
        <v>0</v>
      </c>
      <c r="E5">
        <v>0</v>
      </c>
      <c r="F5">
        <v>0</v>
      </c>
      <c r="G5">
        <v>0.11</v>
      </c>
      <c r="H5">
        <v>0</v>
      </c>
      <c r="I5">
        <f>0.5*Tabelle1!$C$3*(1-(COS(PI()*A5/$A$15)))</f>
        <v>0</v>
      </c>
      <c r="J5">
        <f t="shared" ref="J5:J20" si="0">C5+I5</f>
        <v>13</v>
      </c>
    </row>
    <row r="6" spans="1:10" x14ac:dyDescent="0.25">
      <c r="A6">
        <v>1</v>
      </c>
      <c r="B6">
        <v>61</v>
      </c>
      <c r="C6">
        <f>Tabelle1!$D$1</f>
        <v>13</v>
      </c>
      <c r="D6">
        <f>0.5*Tabelle1!$D$2*(1-COS(PI()*A6/$A$15))</f>
        <v>1.355358010288056</v>
      </c>
      <c r="E6">
        <v>0</v>
      </c>
      <c r="F6">
        <v>0</v>
      </c>
      <c r="G6">
        <v>0.11</v>
      </c>
      <c r="H6">
        <v>0</v>
      </c>
      <c r="I6">
        <f>0.5*Tabelle1!$C$3*(1-(COS(PI()*A6/$A$15)))</f>
        <v>0.36707612778634852</v>
      </c>
      <c r="J6">
        <f t="shared" si="0"/>
        <v>13.367076127786348</v>
      </c>
    </row>
    <row r="7" spans="1:10" x14ac:dyDescent="0.25">
      <c r="A7">
        <v>2</v>
      </c>
      <c r="B7">
        <v>62</v>
      </c>
      <c r="C7">
        <f>Tabelle1!$D$1</f>
        <v>13</v>
      </c>
      <c r="D7">
        <f>0.5*Tabelle1!$D$2*(1-COS(PI()*A7/$A$15))</f>
        <v>5.288760155770686</v>
      </c>
      <c r="E7">
        <v>0</v>
      </c>
      <c r="F7">
        <v>0</v>
      </c>
      <c r="G7">
        <v>0.11</v>
      </c>
      <c r="H7">
        <v>0</v>
      </c>
      <c r="I7">
        <f>0.5*Tabelle1!$C$3*(1-(COS(PI()*A7/$A$15)))</f>
        <v>1.4323725421878941</v>
      </c>
      <c r="J7">
        <f t="shared" si="0"/>
        <v>14.432372542187894</v>
      </c>
    </row>
    <row r="8" spans="1:10" x14ac:dyDescent="0.25">
      <c r="A8">
        <v>3</v>
      </c>
      <c r="B8">
        <v>63</v>
      </c>
      <c r="C8">
        <f>Tabelle1!$D$1</f>
        <v>13</v>
      </c>
      <c r="D8">
        <f>0.5*Tabelle1!$D$2*(1-COS(PI()*A8/$A$15))</f>
        <v>11.415177628823821</v>
      </c>
      <c r="E8">
        <v>0</v>
      </c>
      <c r="F8">
        <v>0</v>
      </c>
      <c r="G8">
        <v>0.11</v>
      </c>
      <c r="H8">
        <v>0</v>
      </c>
      <c r="I8">
        <f>0.5*Tabelle1!$C$3*(1-(COS(PI()*A8/$A$15)))</f>
        <v>3.0916106078064516</v>
      </c>
      <c r="J8">
        <f t="shared" si="0"/>
        <v>16.091610607806452</v>
      </c>
    </row>
    <row r="9" spans="1:10" x14ac:dyDescent="0.25">
      <c r="A9">
        <v>4</v>
      </c>
      <c r="B9">
        <v>64</v>
      </c>
      <c r="C9">
        <f>Tabelle1!$D$1</f>
        <v>13</v>
      </c>
      <c r="D9">
        <f>0.5*Tabelle1!$D$2*(1-COS(PI()*A9/$A$15))</f>
        <v>19.134914001924532</v>
      </c>
      <c r="E9">
        <v>0</v>
      </c>
      <c r="F9">
        <v>0</v>
      </c>
      <c r="G9">
        <v>0.11</v>
      </c>
      <c r="H9">
        <v>0</v>
      </c>
      <c r="I9">
        <f>0.5*Tabelle1!$C$3*(1-(COS(PI()*A9/$A$15)))</f>
        <v>5.1823725421878937</v>
      </c>
      <c r="J9">
        <f t="shared" si="0"/>
        <v>18.182372542187892</v>
      </c>
    </row>
    <row r="10" spans="1:10" x14ac:dyDescent="0.25">
      <c r="A10">
        <v>5</v>
      </c>
      <c r="B10">
        <v>65</v>
      </c>
      <c r="C10">
        <f>Tabelle1!$D$1</f>
        <v>13</v>
      </c>
      <c r="D10">
        <f>0.5*Tabelle1!$D$2*(1-COS(PI()*A10/$A$15))</f>
        <v>27.69230769230769</v>
      </c>
      <c r="E10">
        <v>0</v>
      </c>
      <c r="F10">
        <v>0</v>
      </c>
      <c r="G10">
        <v>0.11</v>
      </c>
      <c r="H10">
        <v>0</v>
      </c>
      <c r="I10">
        <f>0.5*Tabelle1!$C$3*(1-(COS(PI()*A10/$A$15)))</f>
        <v>7.4999999999999991</v>
      </c>
      <c r="J10">
        <f t="shared" si="0"/>
        <v>20.5</v>
      </c>
    </row>
    <row r="11" spans="1:10" x14ac:dyDescent="0.25">
      <c r="A11">
        <v>6</v>
      </c>
      <c r="B11">
        <v>66</v>
      </c>
      <c r="C11">
        <f>Tabelle1!$D$1</f>
        <v>13</v>
      </c>
      <c r="D11">
        <f>0.5*Tabelle1!$D$2*(1-COS(PI()*A11/$A$15))</f>
        <v>36.249701382690851</v>
      </c>
      <c r="E11">
        <v>0</v>
      </c>
      <c r="F11">
        <v>0</v>
      </c>
      <c r="G11">
        <v>0.11</v>
      </c>
      <c r="H11">
        <v>0</v>
      </c>
      <c r="I11">
        <f>0.5*Tabelle1!$C$3*(1-(COS(PI()*A11/$A$15)))</f>
        <v>9.8176274578121063</v>
      </c>
      <c r="J11">
        <f t="shared" si="0"/>
        <v>22.817627457812108</v>
      </c>
    </row>
    <row r="12" spans="1:10" x14ac:dyDescent="0.25">
      <c r="A12">
        <v>7</v>
      </c>
      <c r="B12">
        <v>67</v>
      </c>
      <c r="C12">
        <f>Tabelle1!$D$1</f>
        <v>13</v>
      </c>
      <c r="D12">
        <f>0.5*Tabelle1!$D$2*(1-COS(PI()*A12/$A$15))</f>
        <v>43.96943775579156</v>
      </c>
      <c r="E12">
        <v>0</v>
      </c>
      <c r="F12">
        <v>0</v>
      </c>
      <c r="G12">
        <v>0.11</v>
      </c>
      <c r="H12">
        <v>0</v>
      </c>
      <c r="I12">
        <f>0.5*Tabelle1!$C$3*(1-(COS(PI()*A12/$A$15)))</f>
        <v>11.908389392193547</v>
      </c>
      <c r="J12">
        <f t="shared" si="0"/>
        <v>24.908389392193548</v>
      </c>
    </row>
    <row r="13" spans="1:10" x14ac:dyDescent="0.25">
      <c r="A13">
        <v>8</v>
      </c>
      <c r="B13">
        <v>68</v>
      </c>
      <c r="C13">
        <f>Tabelle1!$D$1</f>
        <v>13</v>
      </c>
      <c r="D13">
        <f>0.5*Tabelle1!$D$2*(1-COS(PI()*A13/$A$15))</f>
        <v>50.095855228844698</v>
      </c>
      <c r="E13">
        <v>0</v>
      </c>
      <c r="F13">
        <v>0</v>
      </c>
      <c r="G13">
        <v>0.11</v>
      </c>
      <c r="H13">
        <v>0</v>
      </c>
      <c r="I13">
        <f>0.5*Tabelle1!$C$3*(1-(COS(PI()*A13/$A$15)))</f>
        <v>13.567627457812106</v>
      </c>
      <c r="J13">
        <f t="shared" si="0"/>
        <v>26.567627457812108</v>
      </c>
    </row>
    <row r="14" spans="1:10" x14ac:dyDescent="0.25">
      <c r="A14">
        <v>9</v>
      </c>
      <c r="B14">
        <v>69</v>
      </c>
      <c r="C14">
        <f>Tabelle1!$D$1</f>
        <v>13</v>
      </c>
      <c r="D14">
        <f>0.5*Tabelle1!$D$2*(1-COS(PI()*A14/$A$15))</f>
        <v>54.029257374327337</v>
      </c>
      <c r="E14">
        <v>0</v>
      </c>
      <c r="F14">
        <v>0</v>
      </c>
      <c r="G14">
        <v>0.11</v>
      </c>
      <c r="H14">
        <v>0</v>
      </c>
      <c r="I14">
        <f>0.5*Tabelle1!$C$3*(1-(COS(PI()*A14/$A$15)))</f>
        <v>14.632923872213652</v>
      </c>
      <c r="J14">
        <f t="shared" si="0"/>
        <v>27.632923872213652</v>
      </c>
    </row>
    <row r="15" spans="1:10" x14ac:dyDescent="0.25">
      <c r="A15">
        <v>10</v>
      </c>
      <c r="B15">
        <v>70</v>
      </c>
      <c r="C15">
        <f>Tabelle1!$D$1</f>
        <v>13</v>
      </c>
      <c r="D15">
        <f>0.5*Tabelle1!$D$2*(1-COS(PI()*A15/$A$15))</f>
        <v>55.384615384615387</v>
      </c>
      <c r="E15">
        <v>0</v>
      </c>
      <c r="F15">
        <v>0</v>
      </c>
      <c r="G15">
        <v>0.11</v>
      </c>
      <c r="H15">
        <v>0</v>
      </c>
      <c r="I15">
        <f>0.5*Tabelle1!$C$3*(1-(COS(PI()*A15/$A$15)))</f>
        <v>15</v>
      </c>
      <c r="J15">
        <f t="shared" si="0"/>
        <v>28</v>
      </c>
    </row>
    <row r="16" spans="1:10" x14ac:dyDescent="0.25">
      <c r="B16">
        <v>71</v>
      </c>
      <c r="C16">
        <f>Tabelle1!$D$1</f>
        <v>13</v>
      </c>
      <c r="D16">
        <f>Tabelle1!$D$2</f>
        <v>55.384615384615387</v>
      </c>
      <c r="E16">
        <v>0</v>
      </c>
      <c r="F16">
        <v>0</v>
      </c>
      <c r="G16">
        <v>0.11</v>
      </c>
      <c r="H16">
        <v>0</v>
      </c>
      <c r="I16">
        <v>15</v>
      </c>
      <c r="J16">
        <f t="shared" si="0"/>
        <v>28</v>
      </c>
    </row>
    <row r="17" spans="2:10" x14ac:dyDescent="0.25">
      <c r="B17">
        <v>72</v>
      </c>
      <c r="C17">
        <f>Tabelle1!$D$1</f>
        <v>13</v>
      </c>
      <c r="D17">
        <f>Tabelle1!$D$2</f>
        <v>55.384615384615387</v>
      </c>
      <c r="E17">
        <v>0</v>
      </c>
      <c r="F17">
        <v>0</v>
      </c>
      <c r="G17">
        <v>0.11</v>
      </c>
      <c r="H17">
        <v>0</v>
      </c>
      <c r="I17">
        <v>15</v>
      </c>
      <c r="J17">
        <f t="shared" si="0"/>
        <v>28</v>
      </c>
    </row>
    <row r="18" spans="2:10" x14ac:dyDescent="0.25">
      <c r="B18">
        <v>73</v>
      </c>
      <c r="C18">
        <f>Tabelle1!$D$1</f>
        <v>13</v>
      </c>
      <c r="D18">
        <f>Tabelle1!$D$2</f>
        <v>55.384615384615387</v>
      </c>
      <c r="E18">
        <v>0</v>
      </c>
      <c r="F18">
        <v>0</v>
      </c>
      <c r="G18">
        <v>0.11</v>
      </c>
      <c r="H18">
        <v>0</v>
      </c>
      <c r="I18">
        <v>15</v>
      </c>
      <c r="J18">
        <f t="shared" si="0"/>
        <v>28</v>
      </c>
    </row>
    <row r="19" spans="2:10" x14ac:dyDescent="0.25">
      <c r="B19">
        <v>74</v>
      </c>
      <c r="C19">
        <f>Tabelle1!$D$1</f>
        <v>13</v>
      </c>
      <c r="D19">
        <f>Tabelle1!$D$2</f>
        <v>55.384615384615387</v>
      </c>
      <c r="E19">
        <v>0</v>
      </c>
      <c r="F19">
        <v>0</v>
      </c>
      <c r="G19">
        <v>0.11</v>
      </c>
      <c r="H19">
        <v>0</v>
      </c>
      <c r="I19">
        <v>15</v>
      </c>
      <c r="J19">
        <f t="shared" si="0"/>
        <v>28</v>
      </c>
    </row>
    <row r="20" spans="2:10" x14ac:dyDescent="0.25">
      <c r="B20">
        <v>75</v>
      </c>
      <c r="C20">
        <f>Tabelle1!$D$1</f>
        <v>13</v>
      </c>
      <c r="D20">
        <f>Tabelle1!$D$2</f>
        <v>55.384615384615387</v>
      </c>
      <c r="E20">
        <v>0</v>
      </c>
      <c r="F20">
        <v>0</v>
      </c>
      <c r="G20">
        <v>0.11</v>
      </c>
      <c r="H20">
        <v>0</v>
      </c>
      <c r="I20">
        <v>15</v>
      </c>
      <c r="J20">
        <f t="shared" si="0"/>
        <v>28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36922-64DB-43FC-B936-80602F9A5227}">
  <dimension ref="A1:AD71"/>
  <sheetViews>
    <sheetView topLeftCell="B43" zoomScale="70" zoomScaleNormal="70" workbookViewId="0">
      <selection activeCell="W46" sqref="W46:AD71"/>
    </sheetView>
  </sheetViews>
  <sheetFormatPr defaultRowHeight="15" x14ac:dyDescent="0.25"/>
  <cols>
    <col min="1" max="1" width="14.85546875" bestFit="1" customWidth="1"/>
    <col min="2" max="2" width="5.85546875" bestFit="1" customWidth="1"/>
    <col min="3" max="3" width="5.85546875" customWidth="1"/>
    <col min="4" max="4" width="7.7109375" bestFit="1" customWidth="1"/>
    <col min="5" max="5" width="6.28515625" bestFit="1" customWidth="1"/>
    <col min="6" max="6" width="2.5703125" bestFit="1" customWidth="1"/>
    <col min="7" max="7" width="8.140625" bestFit="1" customWidth="1"/>
    <col min="8" max="8" width="3.85546875" bestFit="1" customWidth="1"/>
    <col min="9" max="9" width="5" bestFit="1" customWidth="1"/>
    <col min="10" max="10" width="14.85546875" bestFit="1" customWidth="1"/>
    <col min="11" max="11" width="3.85546875" bestFit="1" customWidth="1"/>
    <col min="12" max="12" width="6.28515625" bestFit="1" customWidth="1"/>
    <col min="13" max="13" width="6.28515625" customWidth="1"/>
    <col min="14" max="15" width="14.85546875" bestFit="1" customWidth="1"/>
  </cols>
  <sheetData>
    <row r="1" spans="1:16" x14ac:dyDescent="0.25">
      <c r="A1" s="1" t="s">
        <v>37</v>
      </c>
      <c r="B1" s="1" t="s">
        <v>34</v>
      </c>
      <c r="C1" s="1" t="s">
        <v>35</v>
      </c>
      <c r="D1" s="1" t="s">
        <v>24</v>
      </c>
      <c r="E1" s="1" t="s">
        <v>25</v>
      </c>
      <c r="F1" t="s">
        <v>26</v>
      </c>
      <c r="G1" s="1" t="s">
        <v>38</v>
      </c>
      <c r="H1" t="s">
        <v>29</v>
      </c>
      <c r="I1" t="s">
        <v>30</v>
      </c>
      <c r="J1" s="1" t="s">
        <v>28</v>
      </c>
      <c r="K1" t="s">
        <v>32</v>
      </c>
      <c r="L1" t="s">
        <v>33</v>
      </c>
      <c r="M1" t="s">
        <v>31</v>
      </c>
      <c r="N1" t="s">
        <v>31</v>
      </c>
      <c r="O1" t="s">
        <v>31</v>
      </c>
      <c r="P1" s="1" t="s">
        <v>36</v>
      </c>
    </row>
    <row r="2" spans="1:16" x14ac:dyDescent="0.25">
      <c r="A2">
        <f>$P$3*G2*$J$2</f>
        <v>12.470103092783505</v>
      </c>
      <c r="B2">
        <v>25</v>
      </c>
      <c r="C2">
        <v>9</v>
      </c>
      <c r="D2">
        <v>13</v>
      </c>
      <c r="E2">
        <v>0.16</v>
      </c>
      <c r="F2">
        <v>3</v>
      </c>
      <c r="G2">
        <f>(($E$2*(15+($F$2*$B$2)))/($F$2+1))</f>
        <v>3.6</v>
      </c>
      <c r="H2">
        <v>42</v>
      </c>
      <c r="I2">
        <v>178</v>
      </c>
      <c r="J2">
        <f>1/(1+(0.2*(I2/H2)))</f>
        <v>0.54123711340206182</v>
      </c>
      <c r="K2">
        <v>-2</v>
      </c>
      <c r="L2">
        <v>10.5</v>
      </c>
      <c r="M2">
        <v>9</v>
      </c>
      <c r="N2">
        <v>13</v>
      </c>
      <c r="O2">
        <v>25</v>
      </c>
      <c r="P2">
        <v>4.8</v>
      </c>
    </row>
    <row r="3" spans="1:16" x14ac:dyDescent="0.25">
      <c r="A3">
        <f>$P$3*G3*$J$2</f>
        <v>5.819381443298969</v>
      </c>
      <c r="G3">
        <f>(($E$2*(15+($F$2*$C$2)))/($F$2+1))</f>
        <v>1.68</v>
      </c>
      <c r="K3">
        <v>-1</v>
      </c>
      <c r="L3">
        <v>10.5</v>
      </c>
      <c r="M3">
        <v>9</v>
      </c>
      <c r="N3">
        <v>13</v>
      </c>
      <c r="O3">
        <v>25</v>
      </c>
      <c r="P3">
        <v>6.4</v>
      </c>
    </row>
    <row r="4" spans="1:16" x14ac:dyDescent="0.25">
      <c r="A4">
        <f>$P$3*G4*$J$2</f>
        <v>7.4820618556701035</v>
      </c>
      <c r="G4">
        <f>(($E$2*(15+($F$2*$D$2)))/($F$2+1))</f>
        <v>2.16</v>
      </c>
      <c r="K4">
        <v>0</v>
      </c>
      <c r="L4">
        <v>10.5</v>
      </c>
      <c r="M4">
        <v>9</v>
      </c>
      <c r="N4">
        <v>13</v>
      </c>
      <c r="O4">
        <v>25</v>
      </c>
    </row>
    <row r="5" spans="1:16" x14ac:dyDescent="0.25">
      <c r="K5">
        <v>1</v>
      </c>
      <c r="L5">
        <v>10.5</v>
      </c>
      <c r="M5">
        <f>$C$2-(0.37*$A$3*SIN(3*PI()*K5/L5)*(1-COS(2*PI()*K5/L5)))</f>
        <v>8.7074874022668105</v>
      </c>
      <c r="N5">
        <f>$D$2-(0.37*$A$4*SIN(3*PI()*K5/L5)*(1-COS(2*PI()*K5/L5)))</f>
        <v>12.623912374343043</v>
      </c>
      <c r="O5">
        <f>$B$2-(0.37*$A$2*SIN(3*PI()*K5/L5)*(1-COS(2*PI()*K5/L5)))</f>
        <v>24.373187290571739</v>
      </c>
    </row>
    <row r="6" spans="1:16" x14ac:dyDescent="0.25">
      <c r="K6">
        <v>2</v>
      </c>
      <c r="L6">
        <v>10.5</v>
      </c>
      <c r="M6">
        <f>$C$2-(0.37*$A$3*SIN(3*PI()*K6/L6)*(1-COS(2*PI()*K6/L6)))</f>
        <v>7.6677323584975916</v>
      </c>
      <c r="N6">
        <f t="shared" ref="N6:N14" si="0">$D$2-(0.37*$A$4*SIN(3*PI()*K6/L6)*(1-COS(2*PI()*K6/L6)))</f>
        <v>11.287084460925476</v>
      </c>
      <c r="O6">
        <f t="shared" ref="O6:O14" si="1">$B$2-(0.37*$A$2*SIN(3*PI()*K6/L6)*(1-COS(2*PI()*K6/L6)))</f>
        <v>22.145140768209124</v>
      </c>
    </row>
    <row r="7" spans="1:16" x14ac:dyDescent="0.25">
      <c r="K7">
        <v>3</v>
      </c>
      <c r="L7">
        <v>10.5</v>
      </c>
      <c r="M7">
        <f t="shared" ref="M7:M14" si="2">$C$2-(0.37*$A$3*SIN(3*PI()*K7/L7)*(1-COS(2*PI()*K7/L7)))</f>
        <v>7.8578892281400501</v>
      </c>
      <c r="N7">
        <f t="shared" si="0"/>
        <v>11.531571864751493</v>
      </c>
      <c r="O7">
        <f t="shared" si="1"/>
        <v>22.552619774585821</v>
      </c>
    </row>
    <row r="8" spans="1:16" x14ac:dyDescent="0.25">
      <c r="K8">
        <v>4</v>
      </c>
      <c r="L8">
        <v>10.5</v>
      </c>
      <c r="M8">
        <f t="shared" si="2"/>
        <v>10.619062018515605</v>
      </c>
      <c r="N8">
        <f t="shared" si="0"/>
        <v>15.081651166662921</v>
      </c>
      <c r="O8">
        <f t="shared" si="1"/>
        <v>28.469418611104867</v>
      </c>
    </row>
    <row r="9" spans="1:16" x14ac:dyDescent="0.25">
      <c r="K9">
        <v>5</v>
      </c>
      <c r="L9">
        <v>10.5</v>
      </c>
      <c r="M9">
        <f t="shared" si="2"/>
        <v>13.174927096173157</v>
      </c>
      <c r="N9">
        <f t="shared" si="0"/>
        <v>18.367763409365487</v>
      </c>
      <c r="O9">
        <f>$B$2-(0.37*$A$2*SIN(3*PI()*K9/L9)*(1-COS(2*PI()*K9/L9)))</f>
        <v>33.946272348942479</v>
      </c>
    </row>
    <row r="10" spans="1:16" x14ac:dyDescent="0.25">
      <c r="K10">
        <v>6</v>
      </c>
      <c r="L10">
        <v>10.5</v>
      </c>
      <c r="M10">
        <f t="shared" si="2"/>
        <v>12.200123270143585</v>
      </c>
      <c r="N10">
        <f t="shared" si="0"/>
        <v>17.114444204470324</v>
      </c>
      <c r="O10">
        <f t="shared" si="1"/>
        <v>31.857407007450536</v>
      </c>
    </row>
    <row r="11" spans="1:16" x14ac:dyDescent="0.25">
      <c r="K11">
        <v>7</v>
      </c>
      <c r="L11">
        <v>10.5</v>
      </c>
      <c r="M11">
        <f t="shared" si="2"/>
        <v>9</v>
      </c>
      <c r="N11">
        <f t="shared" si="0"/>
        <v>13.000000000000002</v>
      </c>
      <c r="O11">
        <f t="shared" si="1"/>
        <v>25</v>
      </c>
    </row>
    <row r="12" spans="1:16" x14ac:dyDescent="0.25">
      <c r="K12">
        <v>8</v>
      </c>
      <c r="L12">
        <v>10.5</v>
      </c>
      <c r="M12">
        <f t="shared" si="2"/>
        <v>7.4423849287206458</v>
      </c>
      <c r="N12">
        <f t="shared" si="0"/>
        <v>10.99735205121226</v>
      </c>
      <c r="O12">
        <f t="shared" si="1"/>
        <v>21.662253418687101</v>
      </c>
    </row>
    <row r="13" spans="1:16" x14ac:dyDescent="0.25">
      <c r="K13">
        <v>9</v>
      </c>
      <c r="L13">
        <v>10.5</v>
      </c>
      <c r="M13">
        <f t="shared" si="2"/>
        <v>8.2096348228928928</v>
      </c>
      <c r="N13">
        <f t="shared" si="0"/>
        <v>11.983816200862289</v>
      </c>
      <c r="O13">
        <f t="shared" si="1"/>
        <v>23.306360334770485</v>
      </c>
    </row>
    <row r="14" spans="1:16" x14ac:dyDescent="0.25">
      <c r="K14">
        <v>10</v>
      </c>
      <c r="L14">
        <v>10.5</v>
      </c>
      <c r="M14">
        <f t="shared" si="2"/>
        <v>8.9584949626089792</v>
      </c>
      <c r="N14">
        <f t="shared" si="0"/>
        <v>12.946636380497258</v>
      </c>
      <c r="O14">
        <f t="shared" si="1"/>
        <v>24.911060634162098</v>
      </c>
    </row>
    <row r="15" spans="1:16" x14ac:dyDescent="0.25">
      <c r="K15">
        <v>11</v>
      </c>
      <c r="L15">
        <v>10.5</v>
      </c>
      <c r="M15">
        <v>9</v>
      </c>
      <c r="N15">
        <v>13</v>
      </c>
      <c r="O15">
        <v>25</v>
      </c>
    </row>
    <row r="16" spans="1:16" x14ac:dyDescent="0.25">
      <c r="K16">
        <v>12</v>
      </c>
      <c r="L16">
        <v>10.5</v>
      </c>
      <c r="M16">
        <v>9</v>
      </c>
      <c r="N16">
        <v>13</v>
      </c>
      <c r="O16">
        <v>25</v>
      </c>
    </row>
    <row r="23" spans="1:14" x14ac:dyDescent="0.25">
      <c r="A23" s="1" t="s">
        <v>23</v>
      </c>
      <c r="D23" t="s">
        <v>24</v>
      </c>
      <c r="E23" t="s">
        <v>25</v>
      </c>
      <c r="F23" t="s">
        <v>26</v>
      </c>
      <c r="G23" s="1" t="s">
        <v>27</v>
      </c>
      <c r="H23" t="s">
        <v>29</v>
      </c>
      <c r="I23" t="s">
        <v>30</v>
      </c>
      <c r="J23" s="1" t="s">
        <v>28</v>
      </c>
      <c r="K23" t="s">
        <v>32</v>
      </c>
      <c r="L23" t="s">
        <v>33</v>
      </c>
      <c r="N23" t="s">
        <v>31</v>
      </c>
    </row>
    <row r="24" spans="1:14" x14ac:dyDescent="0.25">
      <c r="A24">
        <f>6.4*G24*J24</f>
        <v>17.828571428571429</v>
      </c>
      <c r="D24">
        <v>25</v>
      </c>
      <c r="E24">
        <v>0.18</v>
      </c>
      <c r="F24">
        <v>2</v>
      </c>
      <c r="G24">
        <f>((E24*(15+(F24*D24)))/(F24+1))</f>
        <v>3.9</v>
      </c>
      <c r="H24">
        <f>0.7*30</f>
        <v>21</v>
      </c>
      <c r="I24">
        <v>42</v>
      </c>
      <c r="J24">
        <f>1/(1+(0.2*(I24/H24)))</f>
        <v>0.7142857142857143</v>
      </c>
      <c r="K24">
        <v>-2</v>
      </c>
      <c r="L24">
        <v>10.5</v>
      </c>
      <c r="N24">
        <v>11</v>
      </c>
    </row>
    <row r="25" spans="1:14" x14ac:dyDescent="0.25">
      <c r="K25">
        <v>-1</v>
      </c>
      <c r="L25">
        <v>10.5</v>
      </c>
      <c r="N25">
        <v>11</v>
      </c>
    </row>
    <row r="26" spans="1:14" x14ac:dyDescent="0.25">
      <c r="K26">
        <v>0</v>
      </c>
      <c r="L26">
        <v>10.5</v>
      </c>
      <c r="N26">
        <f>11-(0.37*$A$2*SIN(3*PI()*K26/L26)*(1-COS(2*PI()*K26/L26)))</f>
        <v>11</v>
      </c>
    </row>
    <row r="27" spans="1:14" x14ac:dyDescent="0.25">
      <c r="K27">
        <v>1</v>
      </c>
      <c r="L27">
        <v>10.5</v>
      </c>
      <c r="N27">
        <f t="shared" ref="N27:N36" si="3">$D$24-(0.37*$A$24*SIN(3*PI()*K27/L27)*(1-COS(2*PI()*K27/L27)))</f>
        <v>24.103842600239187</v>
      </c>
    </row>
    <row r="28" spans="1:14" x14ac:dyDescent="0.25">
      <c r="K28">
        <v>2</v>
      </c>
      <c r="L28">
        <v>10.5</v>
      </c>
      <c r="N28">
        <f t="shared" si="3"/>
        <v>20.918392867020074</v>
      </c>
    </row>
    <row r="29" spans="1:14" x14ac:dyDescent="0.25">
      <c r="K29">
        <v>3</v>
      </c>
      <c r="L29">
        <v>10.5</v>
      </c>
      <c r="N29">
        <f t="shared" si="3"/>
        <v>21.500967727610792</v>
      </c>
    </row>
    <row r="30" spans="1:14" x14ac:dyDescent="0.25">
      <c r="K30">
        <v>4</v>
      </c>
      <c r="L30">
        <v>10.5</v>
      </c>
      <c r="N30">
        <f t="shared" si="3"/>
        <v>29.960245882770113</v>
      </c>
    </row>
    <row r="31" spans="1:14" x14ac:dyDescent="0.25">
      <c r="K31">
        <v>5</v>
      </c>
      <c r="L31">
        <v>10.5</v>
      </c>
      <c r="N31">
        <f t="shared" si="3"/>
        <v>37.790532235846335</v>
      </c>
    </row>
    <row r="32" spans="1:14" x14ac:dyDescent="0.25">
      <c r="K32">
        <v>6</v>
      </c>
      <c r="L32">
        <v>10.5</v>
      </c>
      <c r="N32">
        <f t="shared" si="3"/>
        <v>34.804070562806267</v>
      </c>
    </row>
    <row r="33" spans="1:30" x14ac:dyDescent="0.25">
      <c r="K33">
        <v>7</v>
      </c>
      <c r="L33">
        <v>10.5</v>
      </c>
      <c r="N33">
        <f t="shared" si="3"/>
        <v>25.000000000000004</v>
      </c>
    </row>
    <row r="34" spans="1:30" x14ac:dyDescent="0.25">
      <c r="K34">
        <v>8</v>
      </c>
      <c r="L34">
        <v>10.5</v>
      </c>
      <c r="N34">
        <f t="shared" si="3"/>
        <v>20.228006304948337</v>
      </c>
    </row>
    <row r="35" spans="1:30" x14ac:dyDescent="0.25">
      <c r="K35">
        <v>9</v>
      </c>
      <c r="L35">
        <v>10.5</v>
      </c>
      <c r="N35">
        <f t="shared" si="3"/>
        <v>22.578594537580024</v>
      </c>
    </row>
    <row r="36" spans="1:30" x14ac:dyDescent="0.25">
      <c r="K36">
        <v>10</v>
      </c>
      <c r="L36">
        <v>10.5</v>
      </c>
      <c r="N36">
        <f t="shared" si="3"/>
        <v>24.872842924805447</v>
      </c>
    </row>
    <row r="37" spans="1:30" x14ac:dyDescent="0.25">
      <c r="K37">
        <v>11</v>
      </c>
      <c r="L37">
        <v>10.5</v>
      </c>
    </row>
    <row r="38" spans="1:30" x14ac:dyDescent="0.25">
      <c r="K38">
        <v>12</v>
      </c>
      <c r="L38">
        <v>10.5</v>
      </c>
    </row>
    <row r="46" spans="1:30" x14ac:dyDescent="0.25">
      <c r="W46" t="s">
        <v>2</v>
      </c>
      <c r="X46" t="s">
        <v>3</v>
      </c>
      <c r="Y46" t="s">
        <v>3</v>
      </c>
      <c r="Z46" t="s">
        <v>4</v>
      </c>
      <c r="AA46" t="s">
        <v>5</v>
      </c>
      <c r="AB46" t="s">
        <v>6</v>
      </c>
      <c r="AC46" t="s">
        <v>7</v>
      </c>
      <c r="AD46" t="s">
        <v>8</v>
      </c>
    </row>
    <row r="47" spans="1:30" x14ac:dyDescent="0.25">
      <c r="A47" s="1" t="s">
        <v>37</v>
      </c>
      <c r="B47" s="1" t="s">
        <v>34</v>
      </c>
      <c r="C47" s="1" t="s">
        <v>35</v>
      </c>
      <c r="D47" s="1" t="s">
        <v>24</v>
      </c>
      <c r="E47" s="1" t="s">
        <v>25</v>
      </c>
      <c r="F47" t="s">
        <v>26</v>
      </c>
      <c r="G47" s="1"/>
      <c r="J47" s="1"/>
      <c r="P47" s="1"/>
      <c r="W47" t="s">
        <v>9</v>
      </c>
      <c r="X47" t="s">
        <v>10</v>
      </c>
      <c r="Y47" t="s">
        <v>11</v>
      </c>
      <c r="Z47" t="s">
        <v>10</v>
      </c>
      <c r="AA47" t="s">
        <v>12</v>
      </c>
      <c r="AB47" t="s">
        <v>13</v>
      </c>
      <c r="AC47" t="s">
        <v>13</v>
      </c>
      <c r="AD47" t="s">
        <v>10</v>
      </c>
    </row>
    <row r="48" spans="1:30" x14ac:dyDescent="0.25">
      <c r="A48">
        <f>$P$3*G48*$J$2</f>
        <v>0</v>
      </c>
      <c r="B48">
        <v>25</v>
      </c>
      <c r="C48">
        <v>9</v>
      </c>
      <c r="D48">
        <v>13</v>
      </c>
      <c r="E48">
        <v>0.16</v>
      </c>
      <c r="F48">
        <v>3</v>
      </c>
      <c r="W48" t="s">
        <v>14</v>
      </c>
      <c r="X48" t="s">
        <v>15</v>
      </c>
      <c r="Y48" t="s">
        <v>16</v>
      </c>
      <c r="Z48" t="s">
        <v>15</v>
      </c>
      <c r="AA48" t="s">
        <v>17</v>
      </c>
      <c r="AB48" t="s">
        <v>17</v>
      </c>
      <c r="AC48" t="s">
        <v>17</v>
      </c>
      <c r="AD48" t="s">
        <v>15</v>
      </c>
    </row>
    <row r="49" spans="1:30" x14ac:dyDescent="0.25">
      <c r="A49">
        <f>$P$3*G49*$J$2</f>
        <v>0</v>
      </c>
      <c r="W49">
        <v>0</v>
      </c>
      <c r="X49">
        <v>9</v>
      </c>
      <c r="Y49">
        <v>0</v>
      </c>
      <c r="Z49">
        <v>0</v>
      </c>
      <c r="AA49">
        <v>0</v>
      </c>
      <c r="AB49">
        <v>0.11</v>
      </c>
      <c r="AC49">
        <v>0</v>
      </c>
      <c r="AD49">
        <v>0</v>
      </c>
    </row>
    <row r="50" spans="1:30" x14ac:dyDescent="0.25">
      <c r="A50">
        <f>$P$3*G50*$J$2</f>
        <v>0</v>
      </c>
      <c r="W50">
        <v>60</v>
      </c>
      <c r="X50">
        <v>9</v>
      </c>
      <c r="Y50">
        <v>0</v>
      </c>
      <c r="Z50">
        <v>0</v>
      </c>
      <c r="AA50">
        <v>0</v>
      </c>
      <c r="AB50">
        <v>0.11</v>
      </c>
      <c r="AC50">
        <v>0</v>
      </c>
      <c r="AD50">
        <v>25</v>
      </c>
    </row>
    <row r="51" spans="1:30" x14ac:dyDescent="0.25">
      <c r="W51">
        <v>61</v>
      </c>
      <c r="X51">
        <v>9</v>
      </c>
      <c r="Y51">
        <v>0</v>
      </c>
      <c r="Z51">
        <v>0</v>
      </c>
      <c r="AA51">
        <v>0</v>
      </c>
      <c r="AB51">
        <v>0.11</v>
      </c>
      <c r="AC51">
        <v>0</v>
      </c>
      <c r="AD51">
        <v>24.373187290571739</v>
      </c>
    </row>
    <row r="52" spans="1:30" x14ac:dyDescent="0.25">
      <c r="W52">
        <v>62</v>
      </c>
      <c r="X52">
        <v>9</v>
      </c>
      <c r="Y52">
        <v>0</v>
      </c>
      <c r="Z52">
        <v>0</v>
      </c>
      <c r="AA52">
        <v>0</v>
      </c>
      <c r="AB52">
        <v>0.11</v>
      </c>
      <c r="AC52">
        <v>0</v>
      </c>
      <c r="AD52">
        <v>22.145140768209124</v>
      </c>
    </row>
    <row r="53" spans="1:30" x14ac:dyDescent="0.25">
      <c r="W53">
        <v>63</v>
      </c>
      <c r="X53">
        <v>9</v>
      </c>
      <c r="Y53">
        <v>0</v>
      </c>
      <c r="Z53">
        <v>0</v>
      </c>
      <c r="AA53">
        <v>0</v>
      </c>
      <c r="AB53">
        <v>0.11</v>
      </c>
      <c r="AC53">
        <v>0</v>
      </c>
      <c r="AD53">
        <v>22.552619774585821</v>
      </c>
    </row>
    <row r="54" spans="1:30" x14ac:dyDescent="0.25">
      <c r="W54">
        <v>64</v>
      </c>
      <c r="X54">
        <v>9</v>
      </c>
      <c r="Y54">
        <v>0</v>
      </c>
      <c r="Z54">
        <v>0</v>
      </c>
      <c r="AA54">
        <v>0</v>
      </c>
      <c r="AB54">
        <v>0.11</v>
      </c>
      <c r="AC54">
        <v>0</v>
      </c>
      <c r="AD54">
        <v>28.469418611104867</v>
      </c>
    </row>
    <row r="55" spans="1:30" x14ac:dyDescent="0.25">
      <c r="W55">
        <v>65</v>
      </c>
      <c r="X55">
        <v>9</v>
      </c>
      <c r="Y55">
        <v>0</v>
      </c>
      <c r="Z55">
        <v>0</v>
      </c>
      <c r="AA55">
        <v>0</v>
      </c>
      <c r="AB55">
        <v>0.11</v>
      </c>
      <c r="AC55">
        <v>0</v>
      </c>
      <c r="AD55">
        <v>33.946272348942479</v>
      </c>
    </row>
    <row r="56" spans="1:30" x14ac:dyDescent="0.25">
      <c r="W56">
        <v>66</v>
      </c>
      <c r="X56">
        <v>9</v>
      </c>
      <c r="Y56">
        <v>0</v>
      </c>
      <c r="Z56">
        <v>0</v>
      </c>
      <c r="AA56">
        <v>0</v>
      </c>
      <c r="AB56">
        <v>0.11</v>
      </c>
      <c r="AC56">
        <v>0</v>
      </c>
      <c r="AD56">
        <v>31.857407007450536</v>
      </c>
    </row>
    <row r="57" spans="1:30" x14ac:dyDescent="0.25">
      <c r="W57">
        <v>67</v>
      </c>
      <c r="X57">
        <v>9</v>
      </c>
      <c r="Y57">
        <v>0</v>
      </c>
      <c r="Z57">
        <v>0</v>
      </c>
      <c r="AA57">
        <v>0</v>
      </c>
      <c r="AB57">
        <v>0.11</v>
      </c>
      <c r="AC57">
        <v>0</v>
      </c>
      <c r="AD57">
        <v>25</v>
      </c>
    </row>
    <row r="58" spans="1:30" x14ac:dyDescent="0.25">
      <c r="W58">
        <v>68</v>
      </c>
      <c r="X58">
        <v>9</v>
      </c>
      <c r="Y58">
        <v>0</v>
      </c>
      <c r="Z58">
        <v>0</v>
      </c>
      <c r="AA58">
        <v>0</v>
      </c>
      <c r="AB58">
        <v>0.11</v>
      </c>
      <c r="AC58">
        <v>0</v>
      </c>
      <c r="AD58">
        <v>21.662253418687101</v>
      </c>
    </row>
    <row r="59" spans="1:30" x14ac:dyDescent="0.25">
      <c r="W59">
        <v>69</v>
      </c>
      <c r="X59">
        <v>9</v>
      </c>
      <c r="Y59">
        <v>0</v>
      </c>
      <c r="Z59">
        <v>0</v>
      </c>
      <c r="AA59">
        <v>0</v>
      </c>
      <c r="AB59">
        <v>0.11</v>
      </c>
      <c r="AC59">
        <v>0</v>
      </c>
      <c r="AD59">
        <v>23.306360334770485</v>
      </c>
    </row>
    <row r="60" spans="1:30" x14ac:dyDescent="0.25">
      <c r="W60">
        <v>70</v>
      </c>
      <c r="X60">
        <v>9</v>
      </c>
      <c r="Y60">
        <v>0</v>
      </c>
      <c r="Z60">
        <v>0</v>
      </c>
      <c r="AA60">
        <v>0</v>
      </c>
      <c r="AB60">
        <v>0.11</v>
      </c>
      <c r="AC60">
        <v>0</v>
      </c>
      <c r="AD60">
        <v>24.911060634162098</v>
      </c>
    </row>
    <row r="61" spans="1:30" x14ac:dyDescent="0.25">
      <c r="W61">
        <v>71</v>
      </c>
      <c r="X61">
        <v>9</v>
      </c>
      <c r="Y61">
        <v>0</v>
      </c>
      <c r="Z61">
        <v>0</v>
      </c>
      <c r="AA61">
        <v>0</v>
      </c>
      <c r="AB61">
        <v>0.11</v>
      </c>
      <c r="AC61">
        <v>0</v>
      </c>
      <c r="AD61">
        <v>25</v>
      </c>
    </row>
    <row r="62" spans="1:30" x14ac:dyDescent="0.25">
      <c r="W62">
        <v>72</v>
      </c>
      <c r="X62">
        <v>9</v>
      </c>
      <c r="Y62">
        <v>0</v>
      </c>
      <c r="Z62">
        <v>0</v>
      </c>
      <c r="AA62">
        <v>0</v>
      </c>
      <c r="AB62">
        <v>0.11</v>
      </c>
      <c r="AC62">
        <v>0</v>
      </c>
      <c r="AD62">
        <v>25</v>
      </c>
    </row>
    <row r="63" spans="1:30" x14ac:dyDescent="0.25">
      <c r="W63">
        <v>73</v>
      </c>
      <c r="X63">
        <v>9</v>
      </c>
      <c r="Y63">
        <v>0</v>
      </c>
      <c r="Z63">
        <v>0</v>
      </c>
      <c r="AA63">
        <v>0</v>
      </c>
      <c r="AB63">
        <v>0.11</v>
      </c>
      <c r="AC63">
        <v>0</v>
      </c>
      <c r="AD63">
        <v>25</v>
      </c>
    </row>
    <row r="64" spans="1:30" x14ac:dyDescent="0.25">
      <c r="W64">
        <v>74</v>
      </c>
      <c r="X64">
        <v>9</v>
      </c>
      <c r="Y64">
        <v>0</v>
      </c>
      <c r="Z64">
        <v>0</v>
      </c>
      <c r="AA64">
        <v>0</v>
      </c>
      <c r="AB64">
        <v>0.11</v>
      </c>
      <c r="AC64">
        <v>0</v>
      </c>
      <c r="AD64">
        <v>25</v>
      </c>
    </row>
    <row r="65" spans="23:30" x14ac:dyDescent="0.25">
      <c r="W65">
        <v>75</v>
      </c>
      <c r="X65">
        <v>9</v>
      </c>
      <c r="Y65">
        <v>0</v>
      </c>
      <c r="Z65">
        <v>0</v>
      </c>
      <c r="AA65">
        <v>0</v>
      </c>
      <c r="AB65">
        <v>0.11</v>
      </c>
      <c r="AC65">
        <v>0</v>
      </c>
      <c r="AD65">
        <v>25</v>
      </c>
    </row>
    <row r="66" spans="23:30" x14ac:dyDescent="0.25">
      <c r="W66">
        <v>76</v>
      </c>
      <c r="X66">
        <v>9</v>
      </c>
      <c r="Y66">
        <v>0</v>
      </c>
      <c r="Z66">
        <v>0</v>
      </c>
      <c r="AA66">
        <v>0</v>
      </c>
      <c r="AB66">
        <v>0.11</v>
      </c>
      <c r="AC66">
        <v>0</v>
      </c>
      <c r="AD66">
        <v>25</v>
      </c>
    </row>
    <row r="67" spans="23:30" x14ac:dyDescent="0.25">
      <c r="W67">
        <v>77</v>
      </c>
      <c r="X67">
        <v>9</v>
      </c>
      <c r="Y67">
        <v>0</v>
      </c>
      <c r="Z67">
        <v>0</v>
      </c>
      <c r="AA67">
        <v>0</v>
      </c>
      <c r="AB67">
        <v>0.11</v>
      </c>
      <c r="AC67">
        <v>0</v>
      </c>
      <c r="AD67">
        <v>25</v>
      </c>
    </row>
    <row r="68" spans="23:30" x14ac:dyDescent="0.25">
      <c r="W68">
        <v>78</v>
      </c>
      <c r="X68">
        <v>9</v>
      </c>
      <c r="Y68">
        <v>0</v>
      </c>
      <c r="Z68">
        <v>0</v>
      </c>
      <c r="AA68">
        <v>0</v>
      </c>
      <c r="AB68">
        <v>0.11</v>
      </c>
      <c r="AC68">
        <v>0</v>
      </c>
      <c r="AD68">
        <v>25</v>
      </c>
    </row>
    <row r="69" spans="23:30" x14ac:dyDescent="0.25">
      <c r="W69">
        <v>79</v>
      </c>
      <c r="X69">
        <v>9</v>
      </c>
      <c r="Y69">
        <v>0</v>
      </c>
      <c r="Z69">
        <v>0</v>
      </c>
      <c r="AA69">
        <v>0</v>
      </c>
      <c r="AB69">
        <v>0.11</v>
      </c>
      <c r="AC69">
        <v>0</v>
      </c>
      <c r="AD69">
        <v>25</v>
      </c>
    </row>
    <row r="70" spans="23:30" x14ac:dyDescent="0.25">
      <c r="W70">
        <v>80</v>
      </c>
      <c r="X70">
        <v>9</v>
      </c>
      <c r="Y70">
        <v>0</v>
      </c>
      <c r="Z70">
        <v>0</v>
      </c>
      <c r="AA70">
        <v>0</v>
      </c>
      <c r="AB70">
        <v>0.11</v>
      </c>
      <c r="AC70">
        <v>0</v>
      </c>
      <c r="AD70">
        <v>25</v>
      </c>
    </row>
    <row r="71" spans="23:30" x14ac:dyDescent="0.25">
      <c r="W71">
        <v>160</v>
      </c>
      <c r="X71">
        <v>9</v>
      </c>
      <c r="Y71">
        <v>0</v>
      </c>
      <c r="Z71">
        <v>0</v>
      </c>
      <c r="AA71">
        <v>0</v>
      </c>
      <c r="AB71">
        <v>0.11</v>
      </c>
      <c r="AC71">
        <v>0</v>
      </c>
      <c r="AD71">
        <v>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47B0E-F06E-4EC0-96F5-7ECEAB927E67}">
  <dimension ref="A1:AD71"/>
  <sheetViews>
    <sheetView topLeftCell="M43" zoomScale="70" zoomScaleNormal="70" workbookViewId="0">
      <selection activeCell="W46" sqref="W46:AD71"/>
    </sheetView>
  </sheetViews>
  <sheetFormatPr defaultRowHeight="15" x14ac:dyDescent="0.25"/>
  <cols>
    <col min="1" max="1" width="14.85546875" bestFit="1" customWidth="1"/>
    <col min="2" max="2" width="5.85546875" bestFit="1" customWidth="1"/>
    <col min="3" max="3" width="5.85546875" customWidth="1"/>
    <col min="4" max="4" width="7.7109375" bestFit="1" customWidth="1"/>
    <col min="5" max="5" width="6.28515625" bestFit="1" customWidth="1"/>
    <col min="6" max="6" width="2.5703125" bestFit="1" customWidth="1"/>
    <col min="7" max="7" width="8.140625" bestFit="1" customWidth="1"/>
    <col min="8" max="8" width="3.85546875" bestFit="1" customWidth="1"/>
    <col min="9" max="9" width="5" bestFit="1" customWidth="1"/>
    <col min="10" max="10" width="14.85546875" bestFit="1" customWidth="1"/>
    <col min="11" max="11" width="3.85546875" bestFit="1" customWidth="1"/>
    <col min="12" max="12" width="6.28515625" bestFit="1" customWidth="1"/>
    <col min="13" max="13" width="6.28515625" customWidth="1"/>
    <col min="14" max="15" width="14.85546875" bestFit="1" customWidth="1"/>
  </cols>
  <sheetData>
    <row r="1" spans="1:16" x14ac:dyDescent="0.25">
      <c r="A1" s="1" t="s">
        <v>37</v>
      </c>
      <c r="B1" s="1" t="s">
        <v>34</v>
      </c>
      <c r="C1" s="1" t="s">
        <v>35</v>
      </c>
      <c r="D1" s="1" t="s">
        <v>24</v>
      </c>
      <c r="E1" s="1" t="s">
        <v>25</v>
      </c>
      <c r="F1" t="s">
        <v>26</v>
      </c>
      <c r="G1" s="1" t="s">
        <v>38</v>
      </c>
      <c r="H1" t="s">
        <v>29</v>
      </c>
      <c r="I1" t="s">
        <v>30</v>
      </c>
      <c r="J1" s="1" t="s">
        <v>28</v>
      </c>
      <c r="K1" t="s">
        <v>32</v>
      </c>
      <c r="L1" t="s">
        <v>33</v>
      </c>
      <c r="M1" t="s">
        <v>31</v>
      </c>
      <c r="N1" t="s">
        <v>31</v>
      </c>
      <c r="O1" t="s">
        <v>31</v>
      </c>
      <c r="P1" s="1" t="s">
        <v>36</v>
      </c>
    </row>
    <row r="2" spans="1:16" x14ac:dyDescent="0.25">
      <c r="A2">
        <f>$P$3*G2*$J$2</f>
        <v>12.470103092783505</v>
      </c>
      <c r="B2">
        <v>25</v>
      </c>
      <c r="C2">
        <v>9</v>
      </c>
      <c r="D2">
        <v>13</v>
      </c>
      <c r="E2">
        <v>0.16</v>
      </c>
      <c r="F2">
        <v>3</v>
      </c>
      <c r="G2">
        <f>(($E$2*(15+($F$2*$B$2)))/($F$2+1))</f>
        <v>3.6</v>
      </c>
      <c r="H2">
        <v>42</v>
      </c>
      <c r="I2">
        <v>178</v>
      </c>
      <c r="J2">
        <f>1/(1+(0.2*(I2/H2)))</f>
        <v>0.54123711340206182</v>
      </c>
      <c r="K2">
        <v>-2</v>
      </c>
      <c r="L2">
        <v>10.5</v>
      </c>
      <c r="M2">
        <v>9</v>
      </c>
      <c r="N2">
        <v>13</v>
      </c>
      <c r="O2">
        <v>25</v>
      </c>
      <c r="P2">
        <v>4.8</v>
      </c>
    </row>
    <row r="3" spans="1:16" x14ac:dyDescent="0.25">
      <c r="A3">
        <f>$P$3*G3*$J$2</f>
        <v>5.819381443298969</v>
      </c>
      <c r="G3">
        <f>(($E$2*(15+($F$2*$C$2)))/($F$2+1))</f>
        <v>1.68</v>
      </c>
      <c r="K3">
        <v>-1</v>
      </c>
      <c r="L3">
        <v>10.5</v>
      </c>
      <c r="M3">
        <v>9</v>
      </c>
      <c r="N3">
        <v>13</v>
      </c>
      <c r="O3">
        <v>25</v>
      </c>
      <c r="P3">
        <v>6.4</v>
      </c>
    </row>
    <row r="4" spans="1:16" x14ac:dyDescent="0.25">
      <c r="A4">
        <f>$P$3*G4*$J$2</f>
        <v>7.4820618556701035</v>
      </c>
      <c r="G4">
        <f>(($E$2*(15+($F$2*$D$2)))/($F$2+1))</f>
        <v>2.16</v>
      </c>
      <c r="K4">
        <v>0</v>
      </c>
      <c r="L4">
        <v>10.5</v>
      </c>
      <c r="M4">
        <v>9</v>
      </c>
      <c r="N4">
        <v>13</v>
      </c>
      <c r="O4">
        <v>25</v>
      </c>
    </row>
    <row r="5" spans="1:16" x14ac:dyDescent="0.25">
      <c r="K5">
        <v>1</v>
      </c>
      <c r="L5">
        <v>10.5</v>
      </c>
      <c r="M5">
        <f>$C$2-(0.37*$A$3*SIN(3*PI()*K5/L5)*(1-COS(2*PI()*K5/L5)))</f>
        <v>8.7074874022668105</v>
      </c>
      <c r="N5">
        <f>$D$2-(0.37*$A$4*SIN(3*PI()*K5/L5)*(1-COS(2*PI()*K5/L5)))</f>
        <v>12.623912374343043</v>
      </c>
      <c r="O5">
        <f>$B$2-(0.37*$A$2*SIN(3*PI()*K5/L5)*(1-COS(2*PI()*K5/L5)))</f>
        <v>24.373187290571739</v>
      </c>
    </row>
    <row r="6" spans="1:16" x14ac:dyDescent="0.25">
      <c r="K6">
        <v>2</v>
      </c>
      <c r="L6">
        <v>10.5</v>
      </c>
      <c r="M6">
        <f>$C$2-(0.37*$A$3*SIN(3*PI()*K6/L6)*(1-COS(2*PI()*K6/L6)))</f>
        <v>7.6677323584975916</v>
      </c>
      <c r="N6">
        <f t="shared" ref="N6:N14" si="0">$D$2-(0.37*$A$4*SIN(3*PI()*K6/L6)*(1-COS(2*PI()*K6/L6)))</f>
        <v>11.287084460925476</v>
      </c>
      <c r="O6">
        <f t="shared" ref="O6:O14" si="1">$B$2-(0.37*$A$2*SIN(3*PI()*K6/L6)*(1-COS(2*PI()*K6/L6)))</f>
        <v>22.145140768209124</v>
      </c>
    </row>
    <row r="7" spans="1:16" x14ac:dyDescent="0.25">
      <c r="K7">
        <v>3</v>
      </c>
      <c r="L7">
        <v>10.5</v>
      </c>
      <c r="M7">
        <f t="shared" ref="M7:M14" si="2">$C$2-(0.37*$A$3*SIN(3*PI()*K7/L7)*(1-COS(2*PI()*K7/L7)))</f>
        <v>7.8578892281400501</v>
      </c>
      <c r="N7">
        <f t="shared" si="0"/>
        <v>11.531571864751493</v>
      </c>
      <c r="O7">
        <f t="shared" si="1"/>
        <v>22.552619774585821</v>
      </c>
    </row>
    <row r="8" spans="1:16" x14ac:dyDescent="0.25">
      <c r="K8">
        <v>4</v>
      </c>
      <c r="L8">
        <v>10.5</v>
      </c>
      <c r="M8">
        <f t="shared" si="2"/>
        <v>10.619062018515605</v>
      </c>
      <c r="N8">
        <f t="shared" si="0"/>
        <v>15.081651166662921</v>
      </c>
      <c r="O8">
        <f t="shared" si="1"/>
        <v>28.469418611104867</v>
      </c>
    </row>
    <row r="9" spans="1:16" x14ac:dyDescent="0.25">
      <c r="K9">
        <v>5</v>
      </c>
      <c r="L9">
        <v>10.5</v>
      </c>
      <c r="M9">
        <f t="shared" si="2"/>
        <v>13.174927096173157</v>
      </c>
      <c r="N9">
        <f t="shared" si="0"/>
        <v>18.367763409365487</v>
      </c>
      <c r="O9">
        <f>$B$2-(0.37*$A$2*SIN(3*PI()*K9/L9)*(1-COS(2*PI()*K9/L9)))</f>
        <v>33.946272348942479</v>
      </c>
    </row>
    <row r="10" spans="1:16" x14ac:dyDescent="0.25">
      <c r="K10">
        <v>6</v>
      </c>
      <c r="L10">
        <v>10.5</v>
      </c>
      <c r="M10">
        <f t="shared" si="2"/>
        <v>12.200123270143585</v>
      </c>
      <c r="N10">
        <f t="shared" si="0"/>
        <v>17.114444204470324</v>
      </c>
      <c r="O10">
        <f t="shared" si="1"/>
        <v>31.857407007450536</v>
      </c>
    </row>
    <row r="11" spans="1:16" x14ac:dyDescent="0.25">
      <c r="K11">
        <v>7</v>
      </c>
      <c r="L11">
        <v>10.5</v>
      </c>
      <c r="M11">
        <f t="shared" si="2"/>
        <v>9</v>
      </c>
      <c r="N11">
        <f t="shared" si="0"/>
        <v>13.000000000000002</v>
      </c>
      <c r="O11">
        <f t="shared" si="1"/>
        <v>25</v>
      </c>
    </row>
    <row r="12" spans="1:16" x14ac:dyDescent="0.25">
      <c r="K12">
        <v>8</v>
      </c>
      <c r="L12">
        <v>10.5</v>
      </c>
      <c r="M12">
        <f t="shared" si="2"/>
        <v>7.4423849287206458</v>
      </c>
      <c r="N12">
        <f t="shared" si="0"/>
        <v>10.99735205121226</v>
      </c>
      <c r="O12">
        <f t="shared" si="1"/>
        <v>21.662253418687101</v>
      </c>
    </row>
    <row r="13" spans="1:16" x14ac:dyDescent="0.25">
      <c r="K13">
        <v>9</v>
      </c>
      <c r="L13">
        <v>10.5</v>
      </c>
      <c r="M13">
        <f t="shared" si="2"/>
        <v>8.2096348228928928</v>
      </c>
      <c r="N13">
        <f t="shared" si="0"/>
        <v>11.983816200862289</v>
      </c>
      <c r="O13">
        <f t="shared" si="1"/>
        <v>23.306360334770485</v>
      </c>
    </row>
    <row r="14" spans="1:16" x14ac:dyDescent="0.25">
      <c r="K14">
        <v>10</v>
      </c>
      <c r="L14">
        <v>10.5</v>
      </c>
      <c r="M14">
        <f t="shared" si="2"/>
        <v>8.9584949626089792</v>
      </c>
      <c r="N14">
        <f t="shared" si="0"/>
        <v>12.946636380497258</v>
      </c>
      <c r="O14">
        <f t="shared" si="1"/>
        <v>24.911060634162098</v>
      </c>
    </row>
    <row r="15" spans="1:16" x14ac:dyDescent="0.25">
      <c r="K15">
        <v>11</v>
      </c>
      <c r="L15">
        <v>10.5</v>
      </c>
      <c r="M15">
        <v>9</v>
      </c>
      <c r="N15">
        <v>13</v>
      </c>
      <c r="O15">
        <v>25</v>
      </c>
    </row>
    <row r="16" spans="1:16" x14ac:dyDescent="0.25">
      <c r="K16">
        <v>12</v>
      </c>
      <c r="L16">
        <v>10.5</v>
      </c>
      <c r="M16">
        <v>9</v>
      </c>
      <c r="N16">
        <v>13</v>
      </c>
      <c r="O16">
        <v>25</v>
      </c>
    </row>
    <row r="23" spans="1:14" x14ac:dyDescent="0.25">
      <c r="A23" s="1" t="s">
        <v>23</v>
      </c>
      <c r="D23" t="s">
        <v>24</v>
      </c>
      <c r="E23" t="s">
        <v>25</v>
      </c>
      <c r="F23" t="s">
        <v>26</v>
      </c>
      <c r="G23" s="1" t="s">
        <v>27</v>
      </c>
      <c r="H23" t="s">
        <v>29</v>
      </c>
      <c r="I23" t="s">
        <v>30</v>
      </c>
      <c r="J23" s="1" t="s">
        <v>28</v>
      </c>
      <c r="K23" t="s">
        <v>32</v>
      </c>
      <c r="L23" t="s">
        <v>33</v>
      </c>
      <c r="N23" t="s">
        <v>31</v>
      </c>
    </row>
    <row r="24" spans="1:14" x14ac:dyDescent="0.25">
      <c r="A24">
        <f>6.4*G24*J24</f>
        <v>17.828571428571429</v>
      </c>
      <c r="D24">
        <v>25</v>
      </c>
      <c r="E24">
        <v>0.18</v>
      </c>
      <c r="F24">
        <v>2</v>
      </c>
      <c r="G24">
        <f>((E24*(15+(F24*D24)))/(F24+1))</f>
        <v>3.9</v>
      </c>
      <c r="H24">
        <f>0.7*30</f>
        <v>21</v>
      </c>
      <c r="I24">
        <v>42</v>
      </c>
      <c r="J24">
        <f>1/(1+(0.2*(I24/H24)))</f>
        <v>0.7142857142857143</v>
      </c>
      <c r="K24">
        <v>-2</v>
      </c>
      <c r="L24">
        <v>10.5</v>
      </c>
      <c r="N24">
        <v>11</v>
      </c>
    </row>
    <row r="25" spans="1:14" x14ac:dyDescent="0.25">
      <c r="K25">
        <v>-1</v>
      </c>
      <c r="L25">
        <v>10.5</v>
      </c>
      <c r="N25">
        <v>11</v>
      </c>
    </row>
    <row r="26" spans="1:14" x14ac:dyDescent="0.25">
      <c r="K26">
        <v>0</v>
      </c>
      <c r="L26">
        <v>10.5</v>
      </c>
      <c r="N26">
        <f>11-(0.37*$A$2*SIN(3*PI()*K26/L26)*(1-COS(2*PI()*K26/L26)))</f>
        <v>11</v>
      </c>
    </row>
    <row r="27" spans="1:14" x14ac:dyDescent="0.25">
      <c r="K27">
        <v>1</v>
      </c>
      <c r="L27">
        <v>10.5</v>
      </c>
      <c r="N27">
        <f t="shared" ref="N27:N36" si="3">$D$24-(0.37*$A$24*SIN(3*PI()*K27/L27)*(1-COS(2*PI()*K27/L27)))</f>
        <v>24.103842600239187</v>
      </c>
    </row>
    <row r="28" spans="1:14" x14ac:dyDescent="0.25">
      <c r="K28">
        <v>2</v>
      </c>
      <c r="L28">
        <v>10.5</v>
      </c>
      <c r="N28">
        <f t="shared" si="3"/>
        <v>20.918392867020074</v>
      </c>
    </row>
    <row r="29" spans="1:14" x14ac:dyDescent="0.25">
      <c r="K29">
        <v>3</v>
      </c>
      <c r="L29">
        <v>10.5</v>
      </c>
      <c r="N29">
        <f t="shared" si="3"/>
        <v>21.500967727610792</v>
      </c>
    </row>
    <row r="30" spans="1:14" x14ac:dyDescent="0.25">
      <c r="K30">
        <v>4</v>
      </c>
      <c r="L30">
        <v>10.5</v>
      </c>
      <c r="N30">
        <f t="shared" si="3"/>
        <v>29.960245882770113</v>
      </c>
    </row>
    <row r="31" spans="1:14" x14ac:dyDescent="0.25">
      <c r="K31">
        <v>5</v>
      </c>
      <c r="L31">
        <v>10.5</v>
      </c>
      <c r="N31">
        <f t="shared" si="3"/>
        <v>37.790532235846335</v>
      </c>
    </row>
    <row r="32" spans="1:14" x14ac:dyDescent="0.25">
      <c r="K32">
        <v>6</v>
      </c>
      <c r="L32">
        <v>10.5</v>
      </c>
      <c r="N32">
        <f t="shared" si="3"/>
        <v>34.804070562806267</v>
      </c>
    </row>
    <row r="33" spans="1:30" x14ac:dyDescent="0.25">
      <c r="K33">
        <v>7</v>
      </c>
      <c r="L33">
        <v>10.5</v>
      </c>
      <c r="N33">
        <f t="shared" si="3"/>
        <v>25.000000000000004</v>
      </c>
    </row>
    <row r="34" spans="1:30" x14ac:dyDescent="0.25">
      <c r="K34">
        <v>8</v>
      </c>
      <c r="L34">
        <v>10.5</v>
      </c>
      <c r="N34">
        <f t="shared" si="3"/>
        <v>20.228006304948337</v>
      </c>
    </row>
    <row r="35" spans="1:30" x14ac:dyDescent="0.25">
      <c r="K35">
        <v>9</v>
      </c>
      <c r="L35">
        <v>10.5</v>
      </c>
      <c r="N35">
        <f t="shared" si="3"/>
        <v>22.578594537580024</v>
      </c>
    </row>
    <row r="36" spans="1:30" x14ac:dyDescent="0.25">
      <c r="K36">
        <v>10</v>
      </c>
      <c r="L36">
        <v>10.5</v>
      </c>
      <c r="N36">
        <f t="shared" si="3"/>
        <v>24.872842924805447</v>
      </c>
    </row>
    <row r="37" spans="1:30" x14ac:dyDescent="0.25">
      <c r="K37">
        <v>11</v>
      </c>
      <c r="L37">
        <v>10.5</v>
      </c>
    </row>
    <row r="38" spans="1:30" x14ac:dyDescent="0.25">
      <c r="K38">
        <v>12</v>
      </c>
      <c r="L38">
        <v>10.5</v>
      </c>
    </row>
    <row r="46" spans="1:30" x14ac:dyDescent="0.25">
      <c r="W46" t="s">
        <v>2</v>
      </c>
      <c r="X46" t="s">
        <v>3</v>
      </c>
      <c r="Y46" t="s">
        <v>3</v>
      </c>
      <c r="Z46" t="s">
        <v>4</v>
      </c>
      <c r="AA46" t="s">
        <v>5</v>
      </c>
      <c r="AB46" t="s">
        <v>6</v>
      </c>
      <c r="AC46" t="s">
        <v>7</v>
      </c>
      <c r="AD46" t="s">
        <v>8</v>
      </c>
    </row>
    <row r="47" spans="1:30" x14ac:dyDescent="0.25">
      <c r="A47" s="1" t="s">
        <v>37</v>
      </c>
      <c r="B47" s="1" t="s">
        <v>34</v>
      </c>
      <c r="C47" s="1" t="s">
        <v>35</v>
      </c>
      <c r="D47" s="1" t="s">
        <v>24</v>
      </c>
      <c r="E47" s="1" t="s">
        <v>25</v>
      </c>
      <c r="F47" t="s">
        <v>26</v>
      </c>
      <c r="G47" s="1" t="s">
        <v>38</v>
      </c>
      <c r="H47" t="s">
        <v>29</v>
      </c>
      <c r="I47" t="s">
        <v>30</v>
      </c>
      <c r="J47" s="1" t="s">
        <v>28</v>
      </c>
      <c r="K47" t="s">
        <v>32</v>
      </c>
      <c r="L47" t="s">
        <v>33</v>
      </c>
      <c r="M47" t="s">
        <v>31</v>
      </c>
      <c r="N47" t="s">
        <v>31</v>
      </c>
      <c r="O47" t="s">
        <v>31</v>
      </c>
      <c r="P47" s="1" t="s">
        <v>36</v>
      </c>
      <c r="W47" t="s">
        <v>9</v>
      </c>
      <c r="X47" t="s">
        <v>10</v>
      </c>
      <c r="Y47" t="s">
        <v>11</v>
      </c>
      <c r="Z47" t="s">
        <v>10</v>
      </c>
      <c r="AA47" t="s">
        <v>12</v>
      </c>
      <c r="AB47" t="s">
        <v>13</v>
      </c>
      <c r="AC47" t="s">
        <v>13</v>
      </c>
      <c r="AD47" t="s">
        <v>10</v>
      </c>
    </row>
    <row r="48" spans="1:30" x14ac:dyDescent="0.25">
      <c r="A48">
        <f>$P$3*G48*$J$2</f>
        <v>12.470103092783505</v>
      </c>
      <c r="B48">
        <v>25</v>
      </c>
      <c r="C48">
        <v>9</v>
      </c>
      <c r="D48">
        <v>13</v>
      </c>
      <c r="E48">
        <v>0.16</v>
      </c>
      <c r="F48">
        <v>3</v>
      </c>
      <c r="G48">
        <f>(($E$2*(15+($F$2*$B$2)))/($F$2+1))</f>
        <v>3.6</v>
      </c>
      <c r="H48">
        <v>42</v>
      </c>
      <c r="I48">
        <v>178</v>
      </c>
      <c r="J48">
        <f>1/(1+(0.2*(I48/H48)))</f>
        <v>0.54123711340206182</v>
      </c>
      <c r="K48">
        <v>-2</v>
      </c>
      <c r="L48">
        <v>10.5</v>
      </c>
      <c r="M48">
        <v>9</v>
      </c>
      <c r="N48">
        <v>13</v>
      </c>
      <c r="O48">
        <v>25</v>
      </c>
      <c r="P48">
        <v>4.8</v>
      </c>
      <c r="W48" t="s">
        <v>14</v>
      </c>
      <c r="X48" t="s">
        <v>15</v>
      </c>
      <c r="Y48" t="s">
        <v>16</v>
      </c>
      <c r="Z48" t="s">
        <v>15</v>
      </c>
      <c r="AA48" t="s">
        <v>17</v>
      </c>
      <c r="AB48" t="s">
        <v>17</v>
      </c>
      <c r="AC48" t="s">
        <v>17</v>
      </c>
      <c r="AD48" t="s">
        <v>15</v>
      </c>
    </row>
    <row r="49" spans="1:30" x14ac:dyDescent="0.25">
      <c r="A49">
        <f>$P$3*G49*$J$2</f>
        <v>5.819381443298969</v>
      </c>
      <c r="G49">
        <f>(($E$2*(15+($F$2*$C$2)))/($F$2+1))</f>
        <v>1.68</v>
      </c>
      <c r="K49">
        <v>-1</v>
      </c>
      <c r="L49">
        <v>10.5</v>
      </c>
      <c r="M49">
        <v>9</v>
      </c>
      <c r="N49">
        <v>13</v>
      </c>
      <c r="O49">
        <v>25</v>
      </c>
      <c r="P49">
        <v>6.4</v>
      </c>
      <c r="W49">
        <v>0</v>
      </c>
      <c r="X49">
        <v>13</v>
      </c>
      <c r="Y49">
        <v>0</v>
      </c>
      <c r="Z49">
        <v>0</v>
      </c>
      <c r="AA49">
        <v>0</v>
      </c>
      <c r="AB49">
        <v>0.11</v>
      </c>
      <c r="AC49">
        <v>0</v>
      </c>
      <c r="AD49">
        <v>0</v>
      </c>
    </row>
    <row r="50" spans="1:30" x14ac:dyDescent="0.25">
      <c r="A50">
        <f>$P$3*G50*$J$2</f>
        <v>7.4820618556701035</v>
      </c>
      <c r="G50">
        <f>(($E$2*(15+($F$2*$D$2)))/($F$2+1))</f>
        <v>2.16</v>
      </c>
      <c r="K50">
        <v>0</v>
      </c>
      <c r="L50">
        <v>10.5</v>
      </c>
      <c r="M50">
        <v>9</v>
      </c>
      <c r="N50">
        <v>13</v>
      </c>
      <c r="O50">
        <v>25</v>
      </c>
      <c r="W50">
        <v>60</v>
      </c>
      <c r="X50">
        <v>13</v>
      </c>
      <c r="Y50">
        <v>0</v>
      </c>
      <c r="Z50">
        <v>0</v>
      </c>
      <c r="AA50">
        <v>0</v>
      </c>
      <c r="AB50">
        <v>0.11</v>
      </c>
      <c r="AC50">
        <v>0</v>
      </c>
      <c r="AD50">
        <v>13</v>
      </c>
    </row>
    <row r="51" spans="1:30" x14ac:dyDescent="0.25">
      <c r="K51">
        <v>1</v>
      </c>
      <c r="L51">
        <v>10.5</v>
      </c>
      <c r="M51">
        <f>$C$2-(0.37*$A$3*SIN(3*PI()*K51/L51)*(1-COS(2*PI()*K51/L51)))</f>
        <v>8.7074874022668105</v>
      </c>
      <c r="N51">
        <f>$D$2-(0.37*$A$4*SIN(3*PI()*K51/L51)*(1-COS(2*PI()*K51/L51)))</f>
        <v>12.623912374343043</v>
      </c>
      <c r="O51">
        <f>$B$2-(0.37*$A$2*SIN(3*PI()*K51/L51)*(1-COS(2*PI()*K51/L51)))</f>
        <v>24.373187290571739</v>
      </c>
      <c r="W51">
        <v>61</v>
      </c>
      <c r="X51">
        <v>13</v>
      </c>
      <c r="Y51">
        <v>0</v>
      </c>
      <c r="Z51">
        <v>0</v>
      </c>
      <c r="AA51">
        <v>0</v>
      </c>
      <c r="AB51">
        <v>0.11</v>
      </c>
      <c r="AC51">
        <v>0</v>
      </c>
      <c r="AD51">
        <v>12.623912374343043</v>
      </c>
    </row>
    <row r="52" spans="1:30" x14ac:dyDescent="0.25">
      <c r="K52">
        <v>2</v>
      </c>
      <c r="L52">
        <v>10.5</v>
      </c>
      <c r="M52">
        <f>$C$2-(0.37*$A$3*SIN(3*PI()*K52/L52)*(1-COS(2*PI()*K52/L52)))</f>
        <v>7.6677323584975916</v>
      </c>
      <c r="N52">
        <f t="shared" ref="N52:N60" si="4">$D$2-(0.37*$A$4*SIN(3*PI()*K52/L52)*(1-COS(2*PI()*K52/L52)))</f>
        <v>11.287084460925476</v>
      </c>
      <c r="O52">
        <f t="shared" ref="O52:O60" si="5">$B$2-(0.37*$A$2*SIN(3*PI()*K52/L52)*(1-COS(2*PI()*K52/L52)))</f>
        <v>22.145140768209124</v>
      </c>
      <c r="W52">
        <v>62</v>
      </c>
      <c r="X52">
        <v>13</v>
      </c>
      <c r="Y52">
        <v>0</v>
      </c>
      <c r="Z52">
        <v>0</v>
      </c>
      <c r="AA52">
        <v>0</v>
      </c>
      <c r="AB52">
        <v>0.11</v>
      </c>
      <c r="AC52">
        <v>0</v>
      </c>
      <c r="AD52">
        <v>11.287084460925476</v>
      </c>
    </row>
    <row r="53" spans="1:30" x14ac:dyDescent="0.25">
      <c r="K53">
        <v>3</v>
      </c>
      <c r="L53">
        <v>10.5</v>
      </c>
      <c r="M53">
        <f t="shared" ref="M53:M60" si="6">$C$2-(0.37*$A$3*SIN(3*PI()*K53/L53)*(1-COS(2*PI()*K53/L53)))</f>
        <v>7.8578892281400501</v>
      </c>
      <c r="N53">
        <f t="shared" si="4"/>
        <v>11.531571864751493</v>
      </c>
      <c r="O53">
        <f t="shared" si="5"/>
        <v>22.552619774585821</v>
      </c>
      <c r="W53">
        <v>63</v>
      </c>
      <c r="X53">
        <v>13</v>
      </c>
      <c r="Y53">
        <v>0</v>
      </c>
      <c r="Z53">
        <v>0</v>
      </c>
      <c r="AA53">
        <v>0</v>
      </c>
      <c r="AB53">
        <v>0.11</v>
      </c>
      <c r="AC53">
        <v>0</v>
      </c>
      <c r="AD53">
        <v>11.531571864751493</v>
      </c>
    </row>
    <row r="54" spans="1:30" x14ac:dyDescent="0.25">
      <c r="K54">
        <v>4</v>
      </c>
      <c r="L54">
        <v>10.5</v>
      </c>
      <c r="M54">
        <f t="shared" si="6"/>
        <v>10.619062018515605</v>
      </c>
      <c r="N54">
        <f t="shared" si="4"/>
        <v>15.081651166662921</v>
      </c>
      <c r="O54">
        <f t="shared" si="5"/>
        <v>28.469418611104867</v>
      </c>
      <c r="W54">
        <v>64</v>
      </c>
      <c r="X54">
        <v>13</v>
      </c>
      <c r="Y54">
        <v>0</v>
      </c>
      <c r="Z54">
        <v>0</v>
      </c>
      <c r="AA54">
        <v>0</v>
      </c>
      <c r="AB54">
        <v>0.11</v>
      </c>
      <c r="AC54">
        <v>0</v>
      </c>
      <c r="AD54">
        <v>15.081651166662921</v>
      </c>
    </row>
    <row r="55" spans="1:30" x14ac:dyDescent="0.25">
      <c r="K55">
        <v>5</v>
      </c>
      <c r="L55">
        <v>10.5</v>
      </c>
      <c r="M55">
        <f t="shared" si="6"/>
        <v>13.174927096173157</v>
      </c>
      <c r="N55">
        <f t="shared" si="4"/>
        <v>18.367763409365487</v>
      </c>
      <c r="O55">
        <f>$B$2-(0.37*$A$2*SIN(3*PI()*K55/L55)*(1-COS(2*PI()*K55/L55)))</f>
        <v>33.946272348942479</v>
      </c>
      <c r="W55">
        <v>65</v>
      </c>
      <c r="X55">
        <v>13</v>
      </c>
      <c r="Y55">
        <v>0</v>
      </c>
      <c r="Z55">
        <v>0</v>
      </c>
      <c r="AA55">
        <v>0</v>
      </c>
      <c r="AB55">
        <v>0.11</v>
      </c>
      <c r="AC55">
        <v>0</v>
      </c>
      <c r="AD55">
        <v>18.367763409365487</v>
      </c>
    </row>
    <row r="56" spans="1:30" x14ac:dyDescent="0.25">
      <c r="K56">
        <v>6</v>
      </c>
      <c r="L56">
        <v>10.5</v>
      </c>
      <c r="M56">
        <f t="shared" si="6"/>
        <v>12.200123270143585</v>
      </c>
      <c r="N56">
        <f t="shared" si="4"/>
        <v>17.114444204470324</v>
      </c>
      <c r="O56">
        <f t="shared" ref="O56:O63" si="7">$B$2-(0.37*$A$2*SIN(3*PI()*K56/L56)*(1-COS(2*PI()*K56/L56)))</f>
        <v>31.857407007450536</v>
      </c>
      <c r="W56">
        <v>66</v>
      </c>
      <c r="X56">
        <v>13</v>
      </c>
      <c r="Y56">
        <v>0</v>
      </c>
      <c r="Z56">
        <v>0</v>
      </c>
      <c r="AA56">
        <v>0</v>
      </c>
      <c r="AB56">
        <v>0.11</v>
      </c>
      <c r="AC56">
        <v>0</v>
      </c>
      <c r="AD56">
        <v>17.114444204470324</v>
      </c>
    </row>
    <row r="57" spans="1:30" x14ac:dyDescent="0.25">
      <c r="K57">
        <v>7</v>
      </c>
      <c r="L57">
        <v>10.5</v>
      </c>
      <c r="M57">
        <f t="shared" si="6"/>
        <v>9</v>
      </c>
      <c r="N57">
        <f t="shared" si="4"/>
        <v>13.000000000000002</v>
      </c>
      <c r="O57">
        <f t="shared" si="7"/>
        <v>25</v>
      </c>
      <c r="W57">
        <v>67</v>
      </c>
      <c r="X57">
        <v>13</v>
      </c>
      <c r="Y57">
        <v>0</v>
      </c>
      <c r="Z57">
        <v>0</v>
      </c>
      <c r="AA57">
        <v>0</v>
      </c>
      <c r="AB57">
        <v>0.11</v>
      </c>
      <c r="AC57">
        <v>0</v>
      </c>
      <c r="AD57">
        <v>13.000000000000002</v>
      </c>
    </row>
    <row r="58" spans="1:30" x14ac:dyDescent="0.25">
      <c r="K58">
        <v>8</v>
      </c>
      <c r="L58">
        <v>10.5</v>
      </c>
      <c r="M58">
        <f t="shared" si="6"/>
        <v>7.4423849287206458</v>
      </c>
      <c r="N58">
        <f t="shared" si="4"/>
        <v>10.99735205121226</v>
      </c>
      <c r="O58">
        <f t="shared" si="7"/>
        <v>21.662253418687101</v>
      </c>
      <c r="W58">
        <v>68</v>
      </c>
      <c r="X58">
        <v>13</v>
      </c>
      <c r="Y58">
        <v>0</v>
      </c>
      <c r="Z58">
        <v>0</v>
      </c>
      <c r="AA58">
        <v>0</v>
      </c>
      <c r="AB58">
        <v>0.11</v>
      </c>
      <c r="AC58">
        <v>0</v>
      </c>
      <c r="AD58">
        <v>10.99735205121226</v>
      </c>
    </row>
    <row r="59" spans="1:30" x14ac:dyDescent="0.25">
      <c r="K59">
        <v>9</v>
      </c>
      <c r="L59">
        <v>10.5</v>
      </c>
      <c r="M59">
        <f t="shared" si="6"/>
        <v>8.2096348228928928</v>
      </c>
      <c r="N59">
        <f t="shared" si="4"/>
        <v>11.983816200862289</v>
      </c>
      <c r="O59">
        <f t="shared" si="7"/>
        <v>23.306360334770485</v>
      </c>
      <c r="W59">
        <v>69</v>
      </c>
      <c r="X59">
        <v>13</v>
      </c>
      <c r="Y59">
        <v>0</v>
      </c>
      <c r="Z59">
        <v>0</v>
      </c>
      <c r="AA59">
        <v>0</v>
      </c>
      <c r="AB59">
        <v>0.11</v>
      </c>
      <c r="AC59">
        <v>0</v>
      </c>
      <c r="AD59">
        <v>11.983816200862289</v>
      </c>
    </row>
    <row r="60" spans="1:30" x14ac:dyDescent="0.25">
      <c r="K60">
        <v>10</v>
      </c>
      <c r="L60">
        <v>10.5</v>
      </c>
      <c r="M60">
        <f t="shared" si="6"/>
        <v>8.9584949626089792</v>
      </c>
      <c r="N60">
        <f t="shared" si="4"/>
        <v>12.946636380497258</v>
      </c>
      <c r="O60">
        <f t="shared" si="7"/>
        <v>24.911060634162098</v>
      </c>
      <c r="W60">
        <v>70</v>
      </c>
      <c r="X60">
        <v>13</v>
      </c>
      <c r="Y60">
        <v>0</v>
      </c>
      <c r="Z60">
        <v>0</v>
      </c>
      <c r="AA60">
        <v>0</v>
      </c>
      <c r="AB60">
        <v>0.11</v>
      </c>
      <c r="AC60">
        <v>0</v>
      </c>
      <c r="AD60">
        <v>12.946636380497258</v>
      </c>
    </row>
    <row r="61" spans="1:30" x14ac:dyDescent="0.25">
      <c r="K61">
        <v>11</v>
      </c>
      <c r="L61">
        <v>10.5</v>
      </c>
      <c r="M61">
        <v>9</v>
      </c>
      <c r="N61">
        <v>13</v>
      </c>
      <c r="O61">
        <v>25</v>
      </c>
      <c r="W61">
        <v>71</v>
      </c>
      <c r="X61">
        <v>13</v>
      </c>
      <c r="Y61">
        <v>0</v>
      </c>
      <c r="Z61">
        <v>0</v>
      </c>
      <c r="AA61">
        <v>0</v>
      </c>
      <c r="AB61">
        <v>0.11</v>
      </c>
      <c r="AC61">
        <v>0</v>
      </c>
      <c r="AD61">
        <v>13</v>
      </c>
    </row>
    <row r="62" spans="1:30" x14ac:dyDescent="0.25">
      <c r="K62">
        <v>12</v>
      </c>
      <c r="L62">
        <v>10.5</v>
      </c>
      <c r="M62">
        <v>9</v>
      </c>
      <c r="N62">
        <v>13</v>
      </c>
      <c r="O62">
        <v>25</v>
      </c>
      <c r="W62">
        <v>72</v>
      </c>
      <c r="X62">
        <v>13</v>
      </c>
      <c r="Y62">
        <v>0</v>
      </c>
      <c r="Z62">
        <v>0</v>
      </c>
      <c r="AA62">
        <v>0</v>
      </c>
      <c r="AB62">
        <v>0.11</v>
      </c>
      <c r="AC62">
        <v>0</v>
      </c>
      <c r="AD62">
        <v>13</v>
      </c>
    </row>
    <row r="63" spans="1:30" x14ac:dyDescent="0.25">
      <c r="W63">
        <v>73</v>
      </c>
      <c r="X63">
        <v>13</v>
      </c>
      <c r="Y63">
        <v>0</v>
      </c>
      <c r="Z63">
        <v>0</v>
      </c>
      <c r="AA63">
        <v>0</v>
      </c>
      <c r="AB63">
        <v>0.11</v>
      </c>
      <c r="AC63">
        <v>0</v>
      </c>
      <c r="AD63">
        <v>13</v>
      </c>
    </row>
    <row r="64" spans="1:30" x14ac:dyDescent="0.25">
      <c r="W64">
        <v>74</v>
      </c>
      <c r="X64">
        <v>13</v>
      </c>
      <c r="Y64">
        <v>0</v>
      </c>
      <c r="Z64">
        <v>0</v>
      </c>
      <c r="AA64">
        <v>0</v>
      </c>
      <c r="AB64">
        <v>0.11</v>
      </c>
      <c r="AC64">
        <v>0</v>
      </c>
      <c r="AD64">
        <v>13</v>
      </c>
    </row>
    <row r="65" spans="23:30" x14ac:dyDescent="0.25">
      <c r="W65">
        <v>75</v>
      </c>
      <c r="X65">
        <v>13</v>
      </c>
      <c r="Y65">
        <v>0</v>
      </c>
      <c r="Z65">
        <v>0</v>
      </c>
      <c r="AA65">
        <v>0</v>
      </c>
      <c r="AB65">
        <v>0.11</v>
      </c>
      <c r="AC65">
        <v>0</v>
      </c>
      <c r="AD65">
        <v>13</v>
      </c>
    </row>
    <row r="66" spans="23:30" x14ac:dyDescent="0.25">
      <c r="W66">
        <v>76</v>
      </c>
      <c r="X66">
        <v>13</v>
      </c>
      <c r="Y66">
        <v>0</v>
      </c>
      <c r="Z66">
        <v>0</v>
      </c>
      <c r="AA66">
        <v>0</v>
      </c>
      <c r="AB66">
        <v>0.11</v>
      </c>
      <c r="AC66">
        <v>0</v>
      </c>
      <c r="AD66">
        <v>13</v>
      </c>
    </row>
    <row r="67" spans="23:30" x14ac:dyDescent="0.25">
      <c r="W67">
        <v>77</v>
      </c>
      <c r="X67">
        <v>13</v>
      </c>
      <c r="Y67">
        <v>0</v>
      </c>
      <c r="Z67">
        <v>0</v>
      </c>
      <c r="AA67">
        <v>0</v>
      </c>
      <c r="AB67">
        <v>0.11</v>
      </c>
      <c r="AC67">
        <v>0</v>
      </c>
      <c r="AD67">
        <v>13</v>
      </c>
    </row>
    <row r="68" spans="23:30" x14ac:dyDescent="0.25">
      <c r="W68">
        <v>78</v>
      </c>
      <c r="X68">
        <v>13</v>
      </c>
      <c r="Y68">
        <v>0</v>
      </c>
      <c r="Z68">
        <v>0</v>
      </c>
      <c r="AA68">
        <v>0</v>
      </c>
      <c r="AB68">
        <v>0.11</v>
      </c>
      <c r="AC68">
        <v>0</v>
      </c>
      <c r="AD68">
        <v>13</v>
      </c>
    </row>
    <row r="69" spans="23:30" x14ac:dyDescent="0.25">
      <c r="W69">
        <v>79</v>
      </c>
      <c r="X69">
        <v>13</v>
      </c>
      <c r="Y69">
        <v>0</v>
      </c>
      <c r="Z69">
        <v>0</v>
      </c>
      <c r="AA69">
        <v>0</v>
      </c>
      <c r="AB69">
        <v>0.11</v>
      </c>
      <c r="AC69">
        <v>0</v>
      </c>
      <c r="AD69">
        <v>13</v>
      </c>
    </row>
    <row r="70" spans="23:30" x14ac:dyDescent="0.25">
      <c r="W70">
        <v>80</v>
      </c>
      <c r="X70">
        <v>13</v>
      </c>
      <c r="Y70">
        <v>0</v>
      </c>
      <c r="Z70">
        <v>0</v>
      </c>
      <c r="AA70">
        <v>0</v>
      </c>
      <c r="AB70">
        <v>0.11</v>
      </c>
      <c r="AC70">
        <v>0</v>
      </c>
      <c r="AD70">
        <v>13</v>
      </c>
    </row>
    <row r="71" spans="23:30" x14ac:dyDescent="0.25">
      <c r="W71">
        <v>160</v>
      </c>
      <c r="X71">
        <v>13</v>
      </c>
      <c r="Y71">
        <v>0</v>
      </c>
      <c r="Z71">
        <v>0</v>
      </c>
      <c r="AA71">
        <v>0</v>
      </c>
      <c r="AB71">
        <v>0.11</v>
      </c>
      <c r="AC71">
        <v>0</v>
      </c>
      <c r="AD71">
        <v>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63F61-14C1-4D5E-BFC6-4E5650538EC6}">
  <dimension ref="A1:AD71"/>
  <sheetViews>
    <sheetView tabSelected="1" topLeftCell="D1" zoomScale="70" zoomScaleNormal="70" workbookViewId="0">
      <selection activeCell="V5" sqref="V5"/>
    </sheetView>
  </sheetViews>
  <sheetFormatPr defaultRowHeight="15" x14ac:dyDescent="0.25"/>
  <cols>
    <col min="1" max="1" width="14.85546875" bestFit="1" customWidth="1"/>
    <col min="2" max="2" width="5.85546875" bestFit="1" customWidth="1"/>
    <col min="3" max="3" width="5.85546875" customWidth="1"/>
    <col min="4" max="4" width="7.7109375" bestFit="1" customWidth="1"/>
    <col min="5" max="5" width="6.28515625" bestFit="1" customWidth="1"/>
    <col min="6" max="6" width="2.5703125" bestFit="1" customWidth="1"/>
    <col min="7" max="7" width="8.140625" bestFit="1" customWidth="1"/>
    <col min="8" max="8" width="3.85546875" bestFit="1" customWidth="1"/>
    <col min="9" max="9" width="5" bestFit="1" customWidth="1"/>
    <col min="10" max="10" width="14.85546875" bestFit="1" customWidth="1"/>
    <col min="11" max="11" width="3.85546875" bestFit="1" customWidth="1"/>
    <col min="12" max="12" width="6.28515625" bestFit="1" customWidth="1"/>
    <col min="13" max="13" width="6.28515625" customWidth="1"/>
    <col min="14" max="15" width="14.85546875" bestFit="1" customWidth="1"/>
  </cols>
  <sheetData>
    <row r="1" spans="1:16" x14ac:dyDescent="0.25">
      <c r="A1" s="1" t="s">
        <v>37</v>
      </c>
      <c r="B1" s="1" t="s">
        <v>34</v>
      </c>
      <c r="C1" s="1" t="s">
        <v>35</v>
      </c>
      <c r="D1" s="1" t="s">
        <v>24</v>
      </c>
      <c r="E1" s="1" t="s">
        <v>25</v>
      </c>
      <c r="F1" t="s">
        <v>26</v>
      </c>
      <c r="G1" s="1" t="s">
        <v>38</v>
      </c>
      <c r="H1" t="s">
        <v>29</v>
      </c>
      <c r="I1" t="s">
        <v>30</v>
      </c>
      <c r="J1" s="1" t="s">
        <v>28</v>
      </c>
      <c r="K1" t="s">
        <v>32</v>
      </c>
      <c r="L1" t="s">
        <v>33</v>
      </c>
      <c r="M1" t="s">
        <v>31</v>
      </c>
      <c r="N1" t="s">
        <v>31</v>
      </c>
      <c r="O1" t="s">
        <v>31</v>
      </c>
      <c r="P1" s="1" t="s">
        <v>36</v>
      </c>
    </row>
    <row r="2" spans="1:16" x14ac:dyDescent="0.25">
      <c r="A2">
        <f>$P$3*G2*$J$2</f>
        <v>12.470103092783505</v>
      </c>
      <c r="B2">
        <v>25</v>
      </c>
      <c r="C2">
        <v>9</v>
      </c>
      <c r="D2">
        <v>13</v>
      </c>
      <c r="E2">
        <v>0.16</v>
      </c>
      <c r="F2">
        <v>3</v>
      </c>
      <c r="G2">
        <f>(($E$2*(15+($F$2*$B$2)))/($F$2+1))</f>
        <v>3.6</v>
      </c>
      <c r="H2">
        <v>42</v>
      </c>
      <c r="I2">
        <v>178</v>
      </c>
      <c r="J2">
        <f>1/(1+(0.2*(I2/H2)))</f>
        <v>0.54123711340206182</v>
      </c>
      <c r="K2">
        <v>-2</v>
      </c>
      <c r="L2">
        <v>10.5</v>
      </c>
      <c r="M2">
        <v>9</v>
      </c>
      <c r="N2">
        <v>13</v>
      </c>
      <c r="O2">
        <v>25</v>
      </c>
      <c r="P2">
        <v>4.8</v>
      </c>
    </row>
    <row r="3" spans="1:16" x14ac:dyDescent="0.25">
      <c r="A3">
        <f>$P$3*G3*$J$2</f>
        <v>5.819381443298969</v>
      </c>
      <c r="G3">
        <f>(($E$2*(15+($F$2*$C$2)))/($F$2+1))</f>
        <v>1.68</v>
      </c>
      <c r="K3">
        <v>-1</v>
      </c>
      <c r="L3">
        <v>10.5</v>
      </c>
      <c r="M3">
        <v>9</v>
      </c>
      <c r="N3">
        <v>13</v>
      </c>
      <c r="O3">
        <v>25</v>
      </c>
      <c r="P3">
        <v>6.4</v>
      </c>
    </row>
    <row r="4" spans="1:16" x14ac:dyDescent="0.25">
      <c r="A4">
        <f>$P$3*G4*$J$2</f>
        <v>7.4820618556701035</v>
      </c>
      <c r="G4">
        <f>(($E$2*(15+($F$2*$D$2)))/($F$2+1))</f>
        <v>2.16</v>
      </c>
      <c r="K4">
        <v>0</v>
      </c>
      <c r="L4">
        <v>10.5</v>
      </c>
      <c r="M4">
        <v>9</v>
      </c>
      <c r="N4">
        <v>13</v>
      </c>
      <c r="O4">
        <v>25</v>
      </c>
    </row>
    <row r="5" spans="1:16" x14ac:dyDescent="0.25">
      <c r="K5">
        <v>1</v>
      </c>
      <c r="L5">
        <v>10.5</v>
      </c>
      <c r="M5">
        <f>$C$2-(0.37*$A$3*SIN(3*PI()*K5/L5)*(1-COS(2*PI()*K5/L5)))</f>
        <v>8.7074874022668105</v>
      </c>
      <c r="N5">
        <f>$D$2-(0.37*$A$4*SIN(3*PI()*K5/L5)*(1-COS(2*PI()*K5/L5)))</f>
        <v>12.623912374343043</v>
      </c>
      <c r="O5">
        <f>$B$2-(0.37*$A$2*SIN(3*PI()*K5/L5)*(1-COS(2*PI()*K5/L5)))</f>
        <v>24.373187290571739</v>
      </c>
    </row>
    <row r="6" spans="1:16" x14ac:dyDescent="0.25">
      <c r="K6">
        <v>2</v>
      </c>
      <c r="L6">
        <v>10.5</v>
      </c>
      <c r="M6">
        <f>$C$2-(0.37*$A$3*SIN(3*PI()*K6/L6)*(1-COS(2*PI()*K6/L6)))</f>
        <v>7.6677323584975916</v>
      </c>
      <c r="N6">
        <f t="shared" ref="N6:N14" si="0">$D$2-(0.37*$A$4*SIN(3*PI()*K6/L6)*(1-COS(2*PI()*K6/L6)))</f>
        <v>11.287084460925476</v>
      </c>
      <c r="O6">
        <f t="shared" ref="O6:O14" si="1">$B$2-(0.37*$A$2*SIN(3*PI()*K6/L6)*(1-COS(2*PI()*K6/L6)))</f>
        <v>22.145140768209124</v>
      </c>
    </row>
    <row r="7" spans="1:16" x14ac:dyDescent="0.25">
      <c r="K7">
        <v>3</v>
      </c>
      <c r="L7">
        <v>10.5</v>
      </c>
      <c r="M7">
        <f t="shared" ref="M7:M14" si="2">$C$2-(0.37*$A$3*SIN(3*PI()*K7/L7)*(1-COS(2*PI()*K7/L7)))</f>
        <v>7.8578892281400501</v>
      </c>
      <c r="N7">
        <f t="shared" si="0"/>
        <v>11.531571864751493</v>
      </c>
      <c r="O7">
        <f t="shared" si="1"/>
        <v>22.552619774585821</v>
      </c>
    </row>
    <row r="8" spans="1:16" x14ac:dyDescent="0.25">
      <c r="K8">
        <v>4</v>
      </c>
      <c r="L8">
        <v>10.5</v>
      </c>
      <c r="M8">
        <f t="shared" si="2"/>
        <v>10.619062018515605</v>
      </c>
      <c r="N8">
        <f t="shared" si="0"/>
        <v>15.081651166662921</v>
      </c>
      <c r="O8">
        <f t="shared" si="1"/>
        <v>28.469418611104867</v>
      </c>
    </row>
    <row r="9" spans="1:16" x14ac:dyDescent="0.25">
      <c r="K9">
        <v>5</v>
      </c>
      <c r="L9">
        <v>10.5</v>
      </c>
      <c r="M9">
        <f t="shared" si="2"/>
        <v>13.174927096173157</v>
      </c>
      <c r="N9">
        <f t="shared" si="0"/>
        <v>18.367763409365487</v>
      </c>
      <c r="O9">
        <f>$B$2-(0.37*$A$2*SIN(3*PI()*K9/L9)*(1-COS(2*PI()*K9/L9)))</f>
        <v>33.946272348942479</v>
      </c>
    </row>
    <row r="10" spans="1:16" x14ac:dyDescent="0.25">
      <c r="K10">
        <v>6</v>
      </c>
      <c r="L10">
        <v>10.5</v>
      </c>
      <c r="M10">
        <f t="shared" si="2"/>
        <v>12.200123270143585</v>
      </c>
      <c r="N10">
        <f t="shared" si="0"/>
        <v>17.114444204470324</v>
      </c>
      <c r="O10">
        <f t="shared" si="1"/>
        <v>31.857407007450536</v>
      </c>
    </row>
    <row r="11" spans="1:16" x14ac:dyDescent="0.25">
      <c r="K11">
        <v>7</v>
      </c>
      <c r="L11">
        <v>10.5</v>
      </c>
      <c r="M11">
        <f t="shared" si="2"/>
        <v>9</v>
      </c>
      <c r="N11">
        <f t="shared" si="0"/>
        <v>13.000000000000002</v>
      </c>
      <c r="O11">
        <f t="shared" si="1"/>
        <v>25</v>
      </c>
    </row>
    <row r="12" spans="1:16" x14ac:dyDescent="0.25">
      <c r="K12">
        <v>8</v>
      </c>
      <c r="L12">
        <v>10.5</v>
      </c>
      <c r="M12">
        <f t="shared" si="2"/>
        <v>7.4423849287206458</v>
      </c>
      <c r="N12">
        <f t="shared" si="0"/>
        <v>10.99735205121226</v>
      </c>
      <c r="O12">
        <f t="shared" si="1"/>
        <v>21.662253418687101</v>
      </c>
    </row>
    <row r="13" spans="1:16" x14ac:dyDescent="0.25">
      <c r="K13">
        <v>9</v>
      </c>
      <c r="L13">
        <v>10.5</v>
      </c>
      <c r="M13">
        <f t="shared" si="2"/>
        <v>8.2096348228928928</v>
      </c>
      <c r="N13">
        <f t="shared" si="0"/>
        <v>11.983816200862289</v>
      </c>
      <c r="O13">
        <f t="shared" si="1"/>
        <v>23.306360334770485</v>
      </c>
    </row>
    <row r="14" spans="1:16" x14ac:dyDescent="0.25">
      <c r="K14">
        <v>10</v>
      </c>
      <c r="L14">
        <v>10.5</v>
      </c>
      <c r="M14">
        <f t="shared" si="2"/>
        <v>8.9584949626089792</v>
      </c>
      <c r="N14">
        <f t="shared" si="0"/>
        <v>12.946636380497258</v>
      </c>
      <c r="O14">
        <f t="shared" si="1"/>
        <v>24.911060634162098</v>
      </c>
    </row>
    <row r="15" spans="1:16" x14ac:dyDescent="0.25">
      <c r="K15">
        <v>11</v>
      </c>
      <c r="L15">
        <v>10.5</v>
      </c>
      <c r="M15">
        <v>9</v>
      </c>
      <c r="N15">
        <v>13</v>
      </c>
      <c r="O15">
        <v>25</v>
      </c>
    </row>
    <row r="16" spans="1:16" x14ac:dyDescent="0.25">
      <c r="K16">
        <v>12</v>
      </c>
      <c r="L16">
        <v>10.5</v>
      </c>
      <c r="M16">
        <v>9</v>
      </c>
      <c r="N16">
        <v>13</v>
      </c>
      <c r="O16">
        <v>25</v>
      </c>
    </row>
    <row r="23" spans="1:14" x14ac:dyDescent="0.25">
      <c r="A23" s="1" t="s">
        <v>23</v>
      </c>
      <c r="D23" t="s">
        <v>24</v>
      </c>
      <c r="E23" t="s">
        <v>25</v>
      </c>
      <c r="F23" t="s">
        <v>26</v>
      </c>
      <c r="G23" s="1" t="s">
        <v>27</v>
      </c>
      <c r="H23" t="s">
        <v>29</v>
      </c>
      <c r="I23" t="s">
        <v>30</v>
      </c>
      <c r="J23" s="1" t="s">
        <v>28</v>
      </c>
      <c r="K23" t="s">
        <v>32</v>
      </c>
      <c r="L23" t="s">
        <v>33</v>
      </c>
      <c r="N23" t="s">
        <v>31</v>
      </c>
    </row>
    <row r="24" spans="1:14" x14ac:dyDescent="0.25">
      <c r="A24">
        <f>6.4*G24*J24</f>
        <v>17.828571428571429</v>
      </c>
      <c r="D24">
        <v>25</v>
      </c>
      <c r="E24">
        <v>0.18</v>
      </c>
      <c r="F24">
        <v>2</v>
      </c>
      <c r="G24">
        <f>((E24*(15+(F24*D24)))/(F24+1))</f>
        <v>3.9</v>
      </c>
      <c r="H24">
        <f>0.7*30</f>
        <v>21</v>
      </c>
      <c r="I24">
        <v>42</v>
      </c>
      <c r="J24">
        <f>1/(1+(0.2*(I24/H24)))</f>
        <v>0.7142857142857143</v>
      </c>
      <c r="K24">
        <v>-2</v>
      </c>
      <c r="L24">
        <v>10.5</v>
      </c>
      <c r="N24">
        <v>11</v>
      </c>
    </row>
    <row r="25" spans="1:14" x14ac:dyDescent="0.25">
      <c r="K25">
        <v>-1</v>
      </c>
      <c r="L25">
        <v>10.5</v>
      </c>
      <c r="N25">
        <v>11</v>
      </c>
    </row>
    <row r="26" spans="1:14" x14ac:dyDescent="0.25">
      <c r="K26">
        <v>0</v>
      </c>
      <c r="L26">
        <v>10.5</v>
      </c>
      <c r="N26">
        <f>11-(0.37*$A$2*SIN(3*PI()*K26/L26)*(1-COS(2*PI()*K26/L26)))</f>
        <v>11</v>
      </c>
    </row>
    <row r="27" spans="1:14" x14ac:dyDescent="0.25">
      <c r="K27">
        <v>1</v>
      </c>
      <c r="L27">
        <v>10.5</v>
      </c>
      <c r="N27">
        <f t="shared" ref="N27:N36" si="3">$D$24-(0.37*$A$24*SIN(3*PI()*K27/L27)*(1-COS(2*PI()*K27/L27)))</f>
        <v>24.103842600239187</v>
      </c>
    </row>
    <row r="28" spans="1:14" x14ac:dyDescent="0.25">
      <c r="K28">
        <v>2</v>
      </c>
      <c r="L28">
        <v>10.5</v>
      </c>
      <c r="N28">
        <f t="shared" si="3"/>
        <v>20.918392867020074</v>
      </c>
    </row>
    <row r="29" spans="1:14" x14ac:dyDescent="0.25">
      <c r="K29">
        <v>3</v>
      </c>
      <c r="L29">
        <v>10.5</v>
      </c>
      <c r="N29">
        <f t="shared" si="3"/>
        <v>21.500967727610792</v>
      </c>
    </row>
    <row r="30" spans="1:14" x14ac:dyDescent="0.25">
      <c r="K30">
        <v>4</v>
      </c>
      <c r="L30">
        <v>10.5</v>
      </c>
      <c r="N30">
        <f t="shared" si="3"/>
        <v>29.960245882770113</v>
      </c>
    </row>
    <row r="31" spans="1:14" x14ac:dyDescent="0.25">
      <c r="K31">
        <v>5</v>
      </c>
      <c r="L31">
        <v>10.5</v>
      </c>
      <c r="N31">
        <f t="shared" si="3"/>
        <v>37.790532235846335</v>
      </c>
    </row>
    <row r="32" spans="1:14" x14ac:dyDescent="0.25">
      <c r="K32">
        <v>6</v>
      </c>
      <c r="L32">
        <v>10.5</v>
      </c>
      <c r="N32">
        <f t="shared" si="3"/>
        <v>34.804070562806267</v>
      </c>
    </row>
    <row r="33" spans="1:30" x14ac:dyDescent="0.25">
      <c r="K33">
        <v>7</v>
      </c>
      <c r="L33">
        <v>10.5</v>
      </c>
      <c r="N33">
        <f t="shared" si="3"/>
        <v>25.000000000000004</v>
      </c>
    </row>
    <row r="34" spans="1:30" x14ac:dyDescent="0.25">
      <c r="K34">
        <v>8</v>
      </c>
      <c r="L34">
        <v>10.5</v>
      </c>
      <c r="N34">
        <f t="shared" si="3"/>
        <v>20.228006304948337</v>
      </c>
    </row>
    <row r="35" spans="1:30" x14ac:dyDescent="0.25">
      <c r="K35">
        <v>9</v>
      </c>
      <c r="L35">
        <v>10.5</v>
      </c>
      <c r="N35">
        <f t="shared" si="3"/>
        <v>22.578594537580024</v>
      </c>
    </row>
    <row r="36" spans="1:30" x14ac:dyDescent="0.25">
      <c r="K36">
        <v>10</v>
      </c>
      <c r="L36">
        <v>10.5</v>
      </c>
      <c r="N36">
        <f t="shared" si="3"/>
        <v>24.872842924805447</v>
      </c>
    </row>
    <row r="37" spans="1:30" x14ac:dyDescent="0.25">
      <c r="K37">
        <v>11</v>
      </c>
      <c r="L37">
        <v>10.5</v>
      </c>
    </row>
    <row r="38" spans="1:30" x14ac:dyDescent="0.25">
      <c r="K38">
        <v>12</v>
      </c>
      <c r="L38">
        <v>10.5</v>
      </c>
    </row>
    <row r="46" spans="1:30" x14ac:dyDescent="0.25">
      <c r="W46" t="s">
        <v>2</v>
      </c>
      <c r="X46" t="s">
        <v>3</v>
      </c>
      <c r="Y46" t="s">
        <v>3</v>
      </c>
      <c r="Z46" t="s">
        <v>4</v>
      </c>
      <c r="AA46" t="s">
        <v>5</v>
      </c>
      <c r="AB46" t="s">
        <v>6</v>
      </c>
      <c r="AC46" t="s">
        <v>7</v>
      </c>
      <c r="AD46" t="s">
        <v>8</v>
      </c>
    </row>
    <row r="47" spans="1:30" x14ac:dyDescent="0.25">
      <c r="A47" s="1" t="s">
        <v>37</v>
      </c>
      <c r="B47" s="1" t="s">
        <v>34</v>
      </c>
      <c r="C47" s="1" t="s">
        <v>35</v>
      </c>
      <c r="D47" s="1" t="s">
        <v>24</v>
      </c>
      <c r="E47" s="1" t="s">
        <v>25</v>
      </c>
      <c r="F47" t="s">
        <v>26</v>
      </c>
      <c r="G47" s="1" t="s">
        <v>38</v>
      </c>
      <c r="H47" t="s">
        <v>29</v>
      </c>
      <c r="I47" t="s">
        <v>30</v>
      </c>
      <c r="J47" s="1" t="s">
        <v>28</v>
      </c>
      <c r="K47" t="s">
        <v>32</v>
      </c>
      <c r="L47" t="s">
        <v>33</v>
      </c>
      <c r="M47" t="s">
        <v>31</v>
      </c>
      <c r="N47" t="s">
        <v>31</v>
      </c>
      <c r="O47" t="s">
        <v>31</v>
      </c>
      <c r="P47" s="1" t="s">
        <v>36</v>
      </c>
      <c r="W47" t="s">
        <v>9</v>
      </c>
      <c r="X47" t="s">
        <v>10</v>
      </c>
      <c r="Y47" t="s">
        <v>11</v>
      </c>
      <c r="Z47" t="s">
        <v>10</v>
      </c>
      <c r="AA47" t="s">
        <v>12</v>
      </c>
      <c r="AB47" t="s">
        <v>13</v>
      </c>
      <c r="AC47" t="s">
        <v>13</v>
      </c>
      <c r="AD47" t="s">
        <v>10</v>
      </c>
    </row>
    <row r="48" spans="1:30" x14ac:dyDescent="0.25">
      <c r="A48">
        <f>$P$3*G48*$J$2</f>
        <v>12.470103092783505</v>
      </c>
      <c r="B48">
        <v>25</v>
      </c>
      <c r="C48">
        <v>9</v>
      </c>
      <c r="D48">
        <v>13</v>
      </c>
      <c r="E48">
        <v>0.16</v>
      </c>
      <c r="F48">
        <v>3</v>
      </c>
      <c r="G48">
        <f>(($E$2*(15+($F$2*$B$2)))/($F$2+1))</f>
        <v>3.6</v>
      </c>
      <c r="H48">
        <v>42</v>
      </c>
      <c r="I48">
        <v>178</v>
      </c>
      <c r="J48">
        <f>1/(1+(0.2*(I48/H48)))</f>
        <v>0.54123711340206182</v>
      </c>
      <c r="K48">
        <v>-2</v>
      </c>
      <c r="L48">
        <v>10.5</v>
      </c>
      <c r="M48">
        <v>9</v>
      </c>
      <c r="N48">
        <v>13</v>
      </c>
      <c r="O48">
        <v>25</v>
      </c>
      <c r="P48">
        <v>4.8</v>
      </c>
      <c r="W48" t="s">
        <v>14</v>
      </c>
      <c r="X48" t="s">
        <v>15</v>
      </c>
      <c r="Y48" t="s">
        <v>16</v>
      </c>
      <c r="Z48" t="s">
        <v>15</v>
      </c>
      <c r="AA48" t="s">
        <v>17</v>
      </c>
      <c r="AB48" t="s">
        <v>17</v>
      </c>
      <c r="AC48" t="s">
        <v>17</v>
      </c>
      <c r="AD48" t="s">
        <v>15</v>
      </c>
    </row>
    <row r="49" spans="1:30" x14ac:dyDescent="0.25">
      <c r="A49">
        <f>$P$3*G49*$J$2</f>
        <v>5.819381443298969</v>
      </c>
      <c r="G49">
        <f>(($E$2*(15+($F$2*$C$2)))/($F$2+1))</f>
        <v>1.68</v>
      </c>
      <c r="K49">
        <v>-1</v>
      </c>
      <c r="L49">
        <v>10.5</v>
      </c>
      <c r="M49">
        <v>9</v>
      </c>
      <c r="N49">
        <v>13</v>
      </c>
      <c r="O49">
        <v>25</v>
      </c>
      <c r="P49">
        <v>6.4</v>
      </c>
      <c r="W49">
        <v>0</v>
      </c>
      <c r="X49">
        <v>25</v>
      </c>
      <c r="Y49">
        <v>0</v>
      </c>
      <c r="Z49">
        <v>0</v>
      </c>
      <c r="AA49">
        <v>0</v>
      </c>
      <c r="AB49">
        <v>0.11</v>
      </c>
      <c r="AC49">
        <v>0</v>
      </c>
      <c r="AD49">
        <v>0</v>
      </c>
    </row>
    <row r="50" spans="1:30" x14ac:dyDescent="0.25">
      <c r="A50">
        <f>$P$3*G50*$J$2</f>
        <v>7.4820618556701035</v>
      </c>
      <c r="G50">
        <f>(($E$2*(15+($F$2*$D$2)))/($F$2+1))</f>
        <v>2.16</v>
      </c>
      <c r="K50">
        <v>0</v>
      </c>
      <c r="L50">
        <v>10.5</v>
      </c>
      <c r="M50">
        <v>9</v>
      </c>
      <c r="N50">
        <v>13</v>
      </c>
      <c r="O50">
        <v>25</v>
      </c>
      <c r="W50">
        <v>60</v>
      </c>
      <c r="X50">
        <v>25</v>
      </c>
      <c r="Y50">
        <v>0</v>
      </c>
      <c r="Z50">
        <v>0</v>
      </c>
      <c r="AA50">
        <v>0</v>
      </c>
      <c r="AB50">
        <v>0.11</v>
      </c>
      <c r="AC50">
        <v>0</v>
      </c>
      <c r="AD50">
        <v>25</v>
      </c>
    </row>
    <row r="51" spans="1:30" x14ac:dyDescent="0.25">
      <c r="K51">
        <v>1</v>
      </c>
      <c r="L51">
        <v>10.5</v>
      </c>
      <c r="M51">
        <f>$C$2-(0.37*$A$3*SIN(3*PI()*K51/L51)*(1-COS(2*PI()*K51/L51)))</f>
        <v>8.7074874022668105</v>
      </c>
      <c r="N51">
        <f>$D$2-(0.37*$A$4*SIN(3*PI()*K51/L51)*(1-COS(2*PI()*K51/L51)))</f>
        <v>12.623912374343043</v>
      </c>
      <c r="O51">
        <f>$B$2-(0.37*$A$2*SIN(3*PI()*K51/L51)*(1-COS(2*PI()*K51/L51)))</f>
        <v>24.373187290571739</v>
      </c>
      <c r="W51">
        <v>61</v>
      </c>
      <c r="X51">
        <v>25</v>
      </c>
      <c r="Y51">
        <v>0</v>
      </c>
      <c r="Z51">
        <v>0</v>
      </c>
      <c r="AA51">
        <v>0</v>
      </c>
      <c r="AB51">
        <v>0.11</v>
      </c>
      <c r="AC51">
        <v>0</v>
      </c>
      <c r="AD51">
        <v>24.373187290571739</v>
      </c>
    </row>
    <row r="52" spans="1:30" x14ac:dyDescent="0.25">
      <c r="K52">
        <v>2</v>
      </c>
      <c r="L52">
        <v>10.5</v>
      </c>
      <c r="M52">
        <f>$C$2-(0.37*$A$3*SIN(3*PI()*K52/L52)*(1-COS(2*PI()*K52/L52)))</f>
        <v>7.6677323584975916</v>
      </c>
      <c r="N52">
        <f t="shared" ref="N52:N60" si="4">$D$2-(0.37*$A$4*SIN(3*PI()*K52/L52)*(1-COS(2*PI()*K52/L52)))</f>
        <v>11.287084460925476</v>
      </c>
      <c r="O52">
        <f t="shared" ref="O52:O60" si="5">$B$2-(0.37*$A$2*SIN(3*PI()*K52/L52)*(1-COS(2*PI()*K52/L52)))</f>
        <v>22.145140768209124</v>
      </c>
      <c r="W52">
        <v>62</v>
      </c>
      <c r="X52">
        <v>25</v>
      </c>
      <c r="Y52">
        <v>0</v>
      </c>
      <c r="Z52">
        <v>0</v>
      </c>
      <c r="AA52">
        <v>0</v>
      </c>
      <c r="AB52">
        <v>0.11</v>
      </c>
      <c r="AC52">
        <v>0</v>
      </c>
      <c r="AD52">
        <v>22.145140768209124</v>
      </c>
    </row>
    <row r="53" spans="1:30" x14ac:dyDescent="0.25">
      <c r="K53">
        <v>3</v>
      </c>
      <c r="L53">
        <v>10.5</v>
      </c>
      <c r="M53">
        <f t="shared" ref="M53:M60" si="6">$C$2-(0.37*$A$3*SIN(3*PI()*K53/L53)*(1-COS(2*PI()*K53/L53)))</f>
        <v>7.8578892281400501</v>
      </c>
      <c r="N53">
        <f t="shared" si="4"/>
        <v>11.531571864751493</v>
      </c>
      <c r="O53">
        <f t="shared" si="5"/>
        <v>22.552619774585821</v>
      </c>
      <c r="W53">
        <v>63</v>
      </c>
      <c r="X53">
        <v>25</v>
      </c>
      <c r="Y53">
        <v>0</v>
      </c>
      <c r="Z53">
        <v>0</v>
      </c>
      <c r="AA53">
        <v>0</v>
      </c>
      <c r="AB53">
        <v>0.11</v>
      </c>
      <c r="AC53">
        <v>0</v>
      </c>
      <c r="AD53">
        <v>22.552619774585821</v>
      </c>
    </row>
    <row r="54" spans="1:30" x14ac:dyDescent="0.25">
      <c r="K54">
        <v>4</v>
      </c>
      <c r="L54">
        <v>10.5</v>
      </c>
      <c r="M54">
        <f t="shared" si="6"/>
        <v>10.619062018515605</v>
      </c>
      <c r="N54">
        <f t="shared" si="4"/>
        <v>15.081651166662921</v>
      </c>
      <c r="O54">
        <f t="shared" si="5"/>
        <v>28.469418611104867</v>
      </c>
      <c r="W54">
        <v>64</v>
      </c>
      <c r="X54">
        <v>25</v>
      </c>
      <c r="Y54">
        <v>0</v>
      </c>
      <c r="Z54">
        <v>0</v>
      </c>
      <c r="AA54">
        <v>0</v>
      </c>
      <c r="AB54">
        <v>0.11</v>
      </c>
      <c r="AC54">
        <v>0</v>
      </c>
      <c r="AD54">
        <v>28.469418611104867</v>
      </c>
    </row>
    <row r="55" spans="1:30" x14ac:dyDescent="0.25">
      <c r="K55">
        <v>5</v>
      </c>
      <c r="L55">
        <v>10.5</v>
      </c>
      <c r="M55">
        <f t="shared" si="6"/>
        <v>13.174927096173157</v>
      </c>
      <c r="N55">
        <f t="shared" si="4"/>
        <v>18.367763409365487</v>
      </c>
      <c r="O55">
        <f>$B$2-(0.37*$A$2*SIN(3*PI()*K55/L55)*(1-COS(2*PI()*K55/L55)))</f>
        <v>33.946272348942479</v>
      </c>
      <c r="W55">
        <v>65</v>
      </c>
      <c r="X55">
        <v>25</v>
      </c>
      <c r="Y55">
        <v>0</v>
      </c>
      <c r="Z55">
        <v>0</v>
      </c>
      <c r="AA55">
        <v>0</v>
      </c>
      <c r="AB55">
        <v>0.11</v>
      </c>
      <c r="AC55">
        <v>0</v>
      </c>
      <c r="AD55">
        <v>33.946272348942479</v>
      </c>
    </row>
    <row r="56" spans="1:30" x14ac:dyDescent="0.25">
      <c r="K56">
        <v>6</v>
      </c>
      <c r="L56">
        <v>10.5</v>
      </c>
      <c r="M56">
        <f t="shared" si="6"/>
        <v>12.200123270143585</v>
      </c>
      <c r="N56">
        <f t="shared" si="4"/>
        <v>17.114444204470324</v>
      </c>
      <c r="O56">
        <f t="shared" ref="O56:O63" si="7">$B$2-(0.37*$A$2*SIN(3*PI()*K56/L56)*(1-COS(2*PI()*K56/L56)))</f>
        <v>31.857407007450536</v>
      </c>
      <c r="W56">
        <v>66</v>
      </c>
      <c r="X56">
        <v>25</v>
      </c>
      <c r="Y56">
        <v>0</v>
      </c>
      <c r="Z56">
        <v>0</v>
      </c>
      <c r="AA56">
        <v>0</v>
      </c>
      <c r="AB56">
        <v>0.11</v>
      </c>
      <c r="AC56">
        <v>0</v>
      </c>
      <c r="AD56">
        <v>31.857407007450536</v>
      </c>
    </row>
    <row r="57" spans="1:30" x14ac:dyDescent="0.25">
      <c r="K57">
        <v>7</v>
      </c>
      <c r="L57">
        <v>10.5</v>
      </c>
      <c r="M57">
        <f t="shared" si="6"/>
        <v>9</v>
      </c>
      <c r="N57">
        <f t="shared" si="4"/>
        <v>13.000000000000002</v>
      </c>
      <c r="O57">
        <f t="shared" si="7"/>
        <v>25</v>
      </c>
      <c r="W57">
        <v>67</v>
      </c>
      <c r="X57">
        <v>25</v>
      </c>
      <c r="Y57">
        <v>0</v>
      </c>
      <c r="Z57">
        <v>0</v>
      </c>
      <c r="AA57">
        <v>0</v>
      </c>
      <c r="AB57">
        <v>0.11</v>
      </c>
      <c r="AC57">
        <v>0</v>
      </c>
      <c r="AD57">
        <v>25</v>
      </c>
    </row>
    <row r="58" spans="1:30" x14ac:dyDescent="0.25">
      <c r="K58">
        <v>8</v>
      </c>
      <c r="L58">
        <v>10.5</v>
      </c>
      <c r="M58">
        <f t="shared" si="6"/>
        <v>7.4423849287206458</v>
      </c>
      <c r="N58">
        <f t="shared" si="4"/>
        <v>10.99735205121226</v>
      </c>
      <c r="O58">
        <f t="shared" si="7"/>
        <v>21.662253418687101</v>
      </c>
      <c r="W58">
        <v>68</v>
      </c>
      <c r="X58">
        <v>25</v>
      </c>
      <c r="Y58">
        <v>0</v>
      </c>
      <c r="Z58">
        <v>0</v>
      </c>
      <c r="AA58">
        <v>0</v>
      </c>
      <c r="AB58">
        <v>0.11</v>
      </c>
      <c r="AC58">
        <v>0</v>
      </c>
      <c r="AD58">
        <v>21.662253418687101</v>
      </c>
    </row>
    <row r="59" spans="1:30" x14ac:dyDescent="0.25">
      <c r="K59">
        <v>9</v>
      </c>
      <c r="L59">
        <v>10.5</v>
      </c>
      <c r="M59">
        <f t="shared" si="6"/>
        <v>8.2096348228928928</v>
      </c>
      <c r="N59">
        <f t="shared" si="4"/>
        <v>11.983816200862289</v>
      </c>
      <c r="O59">
        <f t="shared" si="7"/>
        <v>23.306360334770485</v>
      </c>
      <c r="W59">
        <v>69</v>
      </c>
      <c r="X59">
        <v>25</v>
      </c>
      <c r="Y59">
        <v>0</v>
      </c>
      <c r="Z59">
        <v>0</v>
      </c>
      <c r="AA59">
        <v>0</v>
      </c>
      <c r="AB59">
        <v>0.11</v>
      </c>
      <c r="AC59">
        <v>0</v>
      </c>
      <c r="AD59">
        <v>23.306360334770485</v>
      </c>
    </row>
    <row r="60" spans="1:30" x14ac:dyDescent="0.25">
      <c r="K60">
        <v>10</v>
      </c>
      <c r="L60">
        <v>10.5</v>
      </c>
      <c r="M60">
        <f t="shared" si="6"/>
        <v>8.9584949626089792</v>
      </c>
      <c r="N60">
        <f t="shared" si="4"/>
        <v>12.946636380497258</v>
      </c>
      <c r="O60">
        <f t="shared" si="7"/>
        <v>24.911060634162098</v>
      </c>
      <c r="W60">
        <v>70</v>
      </c>
      <c r="X60">
        <v>25</v>
      </c>
      <c r="Y60">
        <v>0</v>
      </c>
      <c r="Z60">
        <v>0</v>
      </c>
      <c r="AA60">
        <v>0</v>
      </c>
      <c r="AB60">
        <v>0.11</v>
      </c>
      <c r="AC60">
        <v>0</v>
      </c>
      <c r="AD60">
        <v>24.911060634162098</v>
      </c>
    </row>
    <row r="61" spans="1:30" x14ac:dyDescent="0.25">
      <c r="K61">
        <v>11</v>
      </c>
      <c r="L61">
        <v>10.5</v>
      </c>
      <c r="M61">
        <v>9</v>
      </c>
      <c r="N61">
        <v>13</v>
      </c>
      <c r="O61">
        <v>25</v>
      </c>
      <c r="W61">
        <v>71</v>
      </c>
      <c r="X61">
        <v>25</v>
      </c>
      <c r="Y61">
        <v>0</v>
      </c>
      <c r="Z61">
        <v>0</v>
      </c>
      <c r="AA61">
        <v>0</v>
      </c>
      <c r="AB61">
        <v>0.11</v>
      </c>
      <c r="AC61">
        <v>0</v>
      </c>
      <c r="AD61">
        <v>25</v>
      </c>
    </row>
    <row r="62" spans="1:30" x14ac:dyDescent="0.25">
      <c r="K62">
        <v>12</v>
      </c>
      <c r="L62">
        <v>10.5</v>
      </c>
      <c r="M62">
        <v>9</v>
      </c>
      <c r="N62">
        <v>13</v>
      </c>
      <c r="O62">
        <v>25</v>
      </c>
      <c r="W62">
        <v>72</v>
      </c>
      <c r="X62">
        <v>25</v>
      </c>
      <c r="Y62">
        <v>0</v>
      </c>
      <c r="Z62">
        <v>0</v>
      </c>
      <c r="AA62">
        <v>0</v>
      </c>
      <c r="AB62">
        <v>0.11</v>
      </c>
      <c r="AC62">
        <v>0</v>
      </c>
      <c r="AD62">
        <v>25</v>
      </c>
    </row>
    <row r="63" spans="1:30" x14ac:dyDescent="0.25">
      <c r="W63">
        <v>73</v>
      </c>
      <c r="X63">
        <v>25</v>
      </c>
      <c r="Y63">
        <v>0</v>
      </c>
      <c r="Z63">
        <v>0</v>
      </c>
      <c r="AA63">
        <v>0</v>
      </c>
      <c r="AB63">
        <v>0.11</v>
      </c>
      <c r="AC63">
        <v>0</v>
      </c>
      <c r="AD63">
        <v>25</v>
      </c>
    </row>
    <row r="64" spans="1:30" x14ac:dyDescent="0.25">
      <c r="W64">
        <v>74</v>
      </c>
      <c r="X64">
        <v>25</v>
      </c>
      <c r="Y64">
        <v>0</v>
      </c>
      <c r="Z64">
        <v>0</v>
      </c>
      <c r="AA64">
        <v>0</v>
      </c>
      <c r="AB64">
        <v>0.11</v>
      </c>
      <c r="AC64">
        <v>0</v>
      </c>
      <c r="AD64">
        <v>25</v>
      </c>
    </row>
    <row r="65" spans="23:30" x14ac:dyDescent="0.25">
      <c r="W65">
        <v>75</v>
      </c>
      <c r="X65">
        <v>25</v>
      </c>
      <c r="Y65">
        <v>0</v>
      </c>
      <c r="Z65">
        <v>0</v>
      </c>
      <c r="AA65">
        <v>0</v>
      </c>
      <c r="AB65">
        <v>0.11</v>
      </c>
      <c r="AC65">
        <v>0</v>
      </c>
      <c r="AD65">
        <v>25</v>
      </c>
    </row>
    <row r="66" spans="23:30" x14ac:dyDescent="0.25">
      <c r="W66">
        <v>76</v>
      </c>
      <c r="X66">
        <v>25</v>
      </c>
      <c r="Y66">
        <v>0</v>
      </c>
      <c r="Z66">
        <v>0</v>
      </c>
      <c r="AA66">
        <v>0</v>
      </c>
      <c r="AB66">
        <v>0.11</v>
      </c>
      <c r="AC66">
        <v>0</v>
      </c>
      <c r="AD66">
        <v>25</v>
      </c>
    </row>
    <row r="67" spans="23:30" x14ac:dyDescent="0.25">
      <c r="W67">
        <v>77</v>
      </c>
      <c r="X67">
        <v>25</v>
      </c>
      <c r="Y67">
        <v>0</v>
      </c>
      <c r="Z67">
        <v>0</v>
      </c>
      <c r="AA67">
        <v>0</v>
      </c>
      <c r="AB67">
        <v>0.11</v>
      </c>
      <c r="AC67">
        <v>0</v>
      </c>
      <c r="AD67">
        <v>25</v>
      </c>
    </row>
    <row r="68" spans="23:30" x14ac:dyDescent="0.25">
      <c r="W68">
        <v>78</v>
      </c>
      <c r="X68">
        <v>25</v>
      </c>
      <c r="Y68">
        <v>0</v>
      </c>
      <c r="Z68">
        <v>0</v>
      </c>
      <c r="AA68">
        <v>0</v>
      </c>
      <c r="AB68">
        <v>0.11</v>
      </c>
      <c r="AC68">
        <v>0</v>
      </c>
      <c r="AD68">
        <v>25</v>
      </c>
    </row>
    <row r="69" spans="23:30" x14ac:dyDescent="0.25">
      <c r="W69">
        <v>79</v>
      </c>
      <c r="X69">
        <v>25</v>
      </c>
      <c r="Y69">
        <v>0</v>
      </c>
      <c r="Z69">
        <v>0</v>
      </c>
      <c r="AA69">
        <v>0</v>
      </c>
      <c r="AB69">
        <v>0.11</v>
      </c>
      <c r="AC69">
        <v>0</v>
      </c>
      <c r="AD69">
        <v>25</v>
      </c>
    </row>
    <row r="70" spans="23:30" x14ac:dyDescent="0.25">
      <c r="W70">
        <v>80</v>
      </c>
      <c r="X70">
        <v>25</v>
      </c>
      <c r="Y70">
        <v>0</v>
      </c>
      <c r="Z70">
        <v>0</v>
      </c>
      <c r="AA70">
        <v>0</v>
      </c>
      <c r="AB70">
        <v>0.11</v>
      </c>
      <c r="AC70">
        <v>0</v>
      </c>
      <c r="AD70">
        <v>25</v>
      </c>
    </row>
    <row r="71" spans="23:30" x14ac:dyDescent="0.25">
      <c r="W71">
        <v>160</v>
      </c>
      <c r="X71">
        <v>25</v>
      </c>
      <c r="Y71">
        <v>0</v>
      </c>
      <c r="Z71">
        <v>0</v>
      </c>
      <c r="AA71">
        <v>0</v>
      </c>
      <c r="AB71">
        <v>0.11</v>
      </c>
      <c r="AC71">
        <v>0</v>
      </c>
      <c r="AD71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Tabelle1</vt:lpstr>
      <vt:lpstr>9ms</vt:lpstr>
      <vt:lpstr>13ms</vt:lpstr>
      <vt:lpstr>EOG (9)</vt:lpstr>
      <vt:lpstr>EOG (13)</vt:lpstr>
      <vt:lpstr>EOG (25)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Brudöhl</dc:creator>
  <cp:lastModifiedBy>Omar Farag</cp:lastModifiedBy>
  <dcterms:created xsi:type="dcterms:W3CDTF">2024-11-01T11:29:53Z</dcterms:created>
  <dcterms:modified xsi:type="dcterms:W3CDTF">2024-11-05T22:18:46Z</dcterms:modified>
</cp:coreProperties>
</file>