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n/Desktop/"/>
    </mc:Choice>
  </mc:AlternateContent>
  <xr:revisionPtr revIDLastSave="0" documentId="13_ncr:1_{63EEE8A8-22E3-7F42-9FE9-1A76B1860A76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status summary by category " sheetId="5" r:id="rId1"/>
    <sheet name="stacked column pivot chart" sheetId="6" r:id="rId2"/>
    <sheet name="outcome by parent years" sheetId="8" r:id="rId3"/>
    <sheet name="Crowdfunding" sheetId="1" r:id="rId4"/>
    <sheet name="Summary Statistics" sheetId="10" r:id="rId5"/>
    <sheet name="Crowfunding Goal Analysis" sheetId="9" r:id="rId6"/>
  </sheets>
  <definedNames>
    <definedName name="_xlnm._FilterDatabase" localSheetId="3" hidden="1">Crowdfunding!$A$1:$U$1001</definedName>
  </definedNames>
  <calcPr calcId="191029"/>
  <pivotCaches>
    <pivotCache cacheId="10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10" i="10"/>
  <c r="J9" i="10"/>
  <c r="J8" i="10"/>
  <c r="J7" i="10"/>
  <c r="J6" i="10"/>
  <c r="J5" i="10"/>
  <c r="I10" i="10"/>
  <c r="I9" i="10"/>
  <c r="I8" i="10"/>
  <c r="I7" i="10"/>
  <c r="I6" i="10"/>
  <c r="I5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2" i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9" l="1"/>
  <c r="E7" i="9"/>
  <c r="G7" i="9" s="1"/>
  <c r="E2" i="9"/>
  <c r="G2" i="9" s="1"/>
  <c r="E10" i="9"/>
  <c r="F10" i="9" s="1"/>
  <c r="E3" i="9"/>
  <c r="F3" i="9" s="1"/>
  <c r="E11" i="9"/>
  <c r="G11" i="9" s="1"/>
  <c r="E8" i="9"/>
  <c r="G8" i="9" s="1"/>
  <c r="H9" i="9"/>
  <c r="E4" i="9"/>
  <c r="F4" i="9" s="1"/>
  <c r="E12" i="9"/>
  <c r="F12" i="9" s="1"/>
  <c r="H4" i="9"/>
  <c r="H12" i="9"/>
  <c r="E5" i="9"/>
  <c r="G5" i="9" s="1"/>
  <c r="E13" i="9"/>
  <c r="F13" i="9" s="1"/>
  <c r="G9" i="9"/>
  <c r="E6" i="9"/>
  <c r="F6" i="9" s="1"/>
  <c r="F9" i="9"/>
  <c r="F7" i="9" l="1"/>
  <c r="H13" i="9"/>
  <c r="H8" i="9"/>
  <c r="G3" i="9"/>
  <c r="G4" i="9"/>
  <c r="F8" i="9"/>
  <c r="G12" i="9"/>
  <c r="F2" i="9"/>
  <c r="H10" i="9"/>
  <c r="H2" i="9"/>
  <c r="G10" i="9"/>
  <c r="F11" i="9"/>
  <c r="H7" i="9"/>
  <c r="F5" i="9"/>
  <c r="H6" i="9"/>
  <c r="H11" i="9"/>
  <c r="H3" i="9"/>
  <c r="H5" i="9"/>
  <c r="G6" i="9"/>
  <c r="G13" i="9"/>
</calcChain>
</file>

<file path=xl/sharedStrings.xml><?xml version="1.0" encoding="utf-8"?>
<sst xmlns="http://schemas.openxmlformats.org/spreadsheetml/2006/main" count="7064" uniqueCount="2117">
  <si>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</si>
  <si>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</si>
  <si>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</si>
  <si>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</si>
  <si>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</si>
  <si>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</si>
  <si>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</si>
  <si>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</si>
  <si>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</si>
  <si>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</si>
  <si>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</si>
  <si>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</si>
  <si>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</si>
  <si>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</si>
  <si>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</si>
  <si>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</si>
  <si>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</si>
  <si>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</si>
  <si>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</si>
  <si>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</si>
  <si>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</si>
  <si>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</si>
  <si>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</si>
  <si>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</si>
  <si>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</si>
  <si>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</si>
  <si>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</si>
  <si>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</si>
  <si>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</si>
  <si>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</si>
  <si>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</si>
  <si>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</si>
  <si>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</si>
  <si>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</si>
  <si>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</si>
  <si>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</si>
  <si>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</si>
  <si>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</si>
  <si>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</si>
  <si>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</si>
  <si>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</si>
  <si>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</si>
  <si>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</si>
  <si>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</si>
  <si>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</si>
  <si>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</si>
  <si>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</si>
  <si>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</si>
  <si>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</si>
  <si>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</si>
  <si>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</si>
  <si>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</si>
  <si>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</si>
  <si>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</si>
  <si>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</si>
  <si>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</si>
  <si>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</si>
  <si>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</si>
  <si>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</si>
  <si>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</si>
  <si>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</si>
  <si>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</si>
  <si>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</si>
  <si>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</si>
  <si>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</si>
  <si>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</si>
  <si>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</si>
  <si>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</si>
  <si>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</si>
  <si>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</si>
  <si>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</si>
  <si>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</si>
  <si>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</si>
  <si>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</si>
  <si>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</si>
  <si>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</si>
  <si>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</si>
  <si>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</si>
  <si>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</si>
  <si>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</si>
  <si>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</si>
  <si>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</si>
  <si>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</si>
  <si>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</si>
  <si>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</si>
  <si>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</si>
  <si>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</si>
  <si>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</si>
  <si>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</si>
  <si>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</si>
  <si>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</si>
  <si>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</si>
  <si>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</si>
  <si>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</si>
  <si>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</si>
  <si>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</si>
  <si>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</si>
  <si>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</si>
  <si>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</si>
  <si>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</si>
  <si>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</si>
  <si>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</si>
  <si>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</si>
  <si>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</si>
  <si>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</si>
  <si>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</si>
  <si>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</si>
  <si>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</si>
  <si>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</si>
  <si>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</si>
  <si>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</si>
  <si>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</si>
  <si>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</si>
  <si>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</si>
  <si>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</si>
  <si>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</si>
  <si>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</si>
  <si>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</si>
  <si>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</si>
  <si>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</si>
  <si>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</si>
  <si>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</si>
  <si>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</si>
  <si>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</si>
  <si>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</si>
  <si>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</si>
  <si>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</si>
  <si>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</si>
  <si>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</si>
  <si>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</si>
  <si>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</si>
  <si>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</si>
  <si>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</si>
  <si>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</si>
  <si>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</si>
  <si>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</si>
  <si>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</si>
  <si>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</si>
  <si>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</si>
  <si>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</si>
  <si>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</si>
  <si>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</si>
  <si>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</si>
  <si>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</si>
  <si>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</si>
  <si>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</si>
  <si>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</si>
  <si>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</si>
  <si>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</si>
  <si>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</si>
  <si>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</si>
  <si>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</si>
  <si>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</si>
  <si>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</si>
  <si>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</si>
  <si>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</si>
  <si>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</si>
  <si>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</si>
  <si>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</si>
  <si>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</si>
  <si>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</si>
  <si>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</si>
  <si>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</si>
  <si>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</si>
  <si>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</si>
  <si>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</si>
  <si>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</si>
  <si>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</si>
  <si>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</si>
  <si>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</si>
  <si>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</si>
  <si>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</si>
  <si>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</si>
  <si>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</si>
  <si>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</si>
  <si>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</si>
  <si>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</si>
  <si>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</si>
  <si>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</si>
  <si>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</si>
  <si>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</si>
  <si>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</si>
  <si>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</si>
  <si>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</si>
  <si>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</si>
  <si>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</si>
  <si>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</si>
  <si>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</si>
  <si>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</si>
  <si>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</si>
  <si>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</si>
  <si>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</si>
  <si>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</si>
  <si>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</si>
  <si>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</si>
  <si>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</si>
  <si>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</si>
  <si>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</si>
  <si>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</si>
  <si>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</si>
  <si>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</si>
  <si>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</si>
  <si>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</si>
  <si>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</si>
  <si>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</si>
  <si>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</si>
  <si>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</si>
  <si>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</si>
  <si>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</si>
  <si>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</si>
  <si>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</si>
  <si>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</si>
  <si>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</si>
  <si>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</si>
  <si>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</si>
  <si>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</si>
  <si>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</si>
  <si>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</si>
  <si>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</si>
  <si>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</si>
  <si>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</si>
  <si>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</si>
  <si>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</si>
  <si>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</si>
  <si>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</si>
  <si>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</si>
  <si>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</si>
  <si>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</si>
  <si>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</si>
  <si>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</si>
  <si>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</si>
  <si>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</si>
  <si>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</si>
  <si>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</si>
  <si>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</si>
  <si>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</si>
  <si>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</si>
  <si>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</si>
  <si>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</si>
  <si>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</si>
  <si>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</si>
  <si>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</si>
  <si>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</si>
  <si>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</si>
  <si>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</si>
  <si>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</si>
  <si>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</si>
  <si>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</si>
  <si>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</si>
  <si>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</si>
  <si>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</si>
  <si>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</si>
  <si>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</si>
  <si>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</si>
  <si>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</si>
  <si>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</si>
  <si>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</si>
  <si>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</si>
  <si>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</si>
  <si>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</si>
  <si>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</si>
  <si>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</si>
  <si>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</si>
  <si>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</si>
  <si>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</si>
  <si>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</si>
  <si>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</si>
  <si>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</si>
  <si>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</si>
  <si>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</si>
  <si>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</si>
  <si>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</si>
  <si>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</si>
  <si>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</si>
  <si>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</si>
  <si>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</si>
  <si>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</si>
  <si>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</si>
  <si>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</si>
  <si>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</si>
  <si>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</si>
  <si>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</si>
  <si>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</si>
  <si>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</si>
  <si>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</si>
  <si>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</si>
  <si>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</si>
  <si>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</si>
  <si>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</si>
  <si>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</si>
  <si>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</si>
  <si>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</si>
  <si>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</si>
  <si>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</si>
  <si>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</si>
  <si>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</si>
  <si>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</si>
  <si>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</si>
  <si>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</si>
  <si>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</si>
  <si>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</si>
  <si>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</si>
  <si>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</si>
  <si>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</si>
  <si>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</si>
  <si>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</si>
  <si>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</si>
  <si>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</si>
  <si>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</si>
  <si>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</si>
  <si>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</si>
  <si>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</si>
  <si>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</si>
  <si>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</si>
  <si>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</si>
  <si>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</si>
  <si>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</si>
  <si>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</si>
  <si>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</si>
  <si>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</si>
  <si>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</si>
  <si>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</si>
  <si>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</si>
  <si>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</si>
  <si>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</si>
  <si>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</si>
  <si>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</si>
  <si>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</si>
  <si>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</si>
  <si>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</si>
  <si>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</si>
  <si>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</si>
  <si>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</si>
  <si>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</si>
  <si>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</si>
  <si>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</si>
  <si>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</si>
  <si>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</si>
  <si>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</si>
  <si>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</si>
  <si>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</si>
  <si>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</si>
  <si>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</si>
  <si>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</si>
  <si>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</si>
  <si>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</si>
  <si>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</si>
  <si>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</si>
  <si>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</si>
  <si>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</si>
  <si>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</si>
  <si>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</si>
  <si>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</si>
  <si>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</si>
  <si>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</si>
  <si>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</si>
  <si>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</si>
  <si>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</si>
  <si>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</si>
  <si>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</si>
  <si>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</si>
  <si>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</si>
  <si>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</si>
  <si>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</si>
  <si>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</si>
  <si>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</si>
  <si>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</si>
  <si>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</si>
  <si>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</si>
  <si>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</si>
  <si>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</si>
  <si>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</si>
  <si>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</si>
  <si>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</si>
  <si>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</si>
  <si>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</si>
  <si>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</si>
  <si>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</si>
  <si>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</si>
  <si>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</si>
  <si>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</si>
  <si>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</si>
  <si>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</si>
  <si>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</si>
  <si>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</si>
  <si>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</si>
  <si>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</si>
  <si>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</si>
  <si>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</si>
  <si>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</si>
  <si>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</si>
  <si>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</si>
  <si>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</si>
  <si>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</si>
  <si>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</si>
  <si>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</si>
  <si>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</si>
  <si>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</si>
  <si>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</si>
  <si>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</si>
  <si>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</si>
  <si>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</si>
  <si>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</si>
  <si>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</si>
  <si>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</si>
  <si>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</si>
  <si>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</si>
  <si>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</si>
  <si>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</si>
  <si>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</si>
  <si>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</si>
  <si>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</si>
  <si>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</si>
  <si>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</si>
  <si>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</si>
  <si>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</si>
  <si>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</si>
  <si>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</si>
  <si>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</si>
  <si>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</si>
  <si>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</si>
  <si>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</si>
  <si>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</si>
  <si>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</si>
  <si>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</si>
  <si>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</si>
  <si>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</si>
  <si>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</si>
  <si>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</si>
  <si>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</si>
  <si>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</si>
  <si>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</si>
  <si>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</si>
  <si>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</si>
  <si>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</si>
  <si>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</si>
  <si>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</si>
  <si>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</si>
  <si>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</si>
  <si>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</si>
  <si>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</si>
  <si>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</si>
  <si>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</si>
  <si>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</si>
  <si>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</si>
  <si>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</si>
  <si>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</si>
  <si>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</si>
  <si>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</si>
  <si>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</si>
  <si>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</si>
  <si>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</si>
  <si>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</si>
  <si>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</si>
  <si>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</si>
  <si>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</si>
  <si>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</si>
  <si>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</si>
  <si>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</si>
  <si>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</si>
  <si>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</si>
  <si>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</si>
  <si>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</si>
  <si>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</si>
  <si>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</si>
  <si>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</si>
  <si>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</si>
  <si>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</si>
  <si>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</si>
  <si>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</si>
  <si>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</si>
  <si>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</si>
  <si>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</si>
  <si>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</si>
  <si>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</si>
  <si>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</si>
  <si>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</si>
  <si>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</si>
  <si>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</si>
  <si>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</si>
  <si>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</si>
  <si>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</si>
  <si>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</si>
  <si>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</si>
  <si>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</si>
  <si>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</si>
  <si>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</si>
  <si>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</si>
  <si>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</si>
  <si>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</si>
  <si>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</si>
  <si>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</si>
  <si>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</si>
  <si>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</si>
  <si>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</si>
  <si>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</si>
  <si>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</si>
  <si>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</si>
  <si>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</si>
  <si>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</si>
  <si>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</si>
  <si>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</si>
  <si>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</si>
  <si>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</si>
  <si>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</si>
  <si>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</si>
  <si>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</si>
  <si>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</si>
  <si>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</si>
  <si>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</si>
  <si>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</si>
  <si>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</si>
  <si>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</si>
  <si>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</si>
  <si>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</si>
  <si>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</si>
  <si>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</si>
  <si>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</si>
  <si>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</si>
  <si>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</si>
  <si>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</si>
  <si>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</si>
  <si>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</si>
  <si>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</si>
  <si>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</si>
  <si>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</si>
  <si>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</si>
  <si>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</si>
  <si>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</si>
  <si>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</si>
  <si>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</si>
  <si>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</si>
  <si>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</si>
  <si>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</si>
  <si>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</si>
  <si>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</si>
  <si>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</si>
  <si>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</si>
  <si>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</si>
  <si>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</si>
  <si>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</si>
  <si>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</si>
  <si>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</si>
  <si>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</si>
  <si>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</si>
  <si>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</si>
  <si>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</si>
  <si>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</si>
  <si>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</si>
  <si>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</si>
  <si>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</si>
  <si>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</si>
  <si>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</si>
  <si>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</si>
  <si>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</si>
  <si>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</si>
  <si>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</si>
  <si>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</si>
  <si>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</si>
  <si>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</si>
  <si>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</si>
  <si>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</si>
  <si>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</si>
  <si>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</si>
  <si>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</si>
  <si>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</si>
  <si>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</si>
  <si>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</si>
  <si>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</si>
  <si>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</si>
  <si>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</si>
  <si>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</si>
  <si>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</si>
  <si>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</si>
  <si>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</si>
  <si>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</si>
  <si>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</si>
  <si>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</si>
  <si>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</si>
  <si>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</si>
  <si>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</si>
  <si>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</si>
  <si>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</si>
  <si>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</si>
  <si>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</si>
  <si>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</si>
  <si>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</si>
  <si>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</si>
  <si>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</si>
  <si>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</si>
  <si>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</si>
  <si>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</si>
  <si>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</si>
  <si>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</si>
  <si>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</si>
  <si>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</si>
  <si>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</si>
  <si>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</si>
  <si>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</si>
  <si>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</si>
  <si>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</si>
  <si>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</si>
  <si>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</si>
  <si>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</si>
  <si>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</si>
  <si>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</si>
  <si>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</si>
  <si>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</si>
  <si>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</si>
  <si>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</si>
  <si>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</si>
  <si>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</si>
  <si>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</si>
  <si>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</si>
  <si>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</si>
  <si>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</si>
  <si>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</si>
  <si>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</si>
  <si>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</si>
  <si>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</si>
  <si>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</si>
  <si>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</si>
  <si>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</si>
  <si>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</si>
  <si>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</si>
  <si>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</si>
  <si>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</si>
  <si>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</si>
  <si>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</si>
  <si>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</si>
  <si>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</si>
  <si>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</si>
  <si>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</si>
  <si>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</si>
  <si>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</si>
  <si>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</si>
  <si>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</si>
  <si>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</si>
  <si>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</si>
  <si>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</si>
  <si>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</si>
  <si>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</si>
  <si>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</si>
  <si>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</si>
  <si>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</si>
  <si>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</si>
  <si>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</si>
  <si>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</si>
  <si>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</si>
  <si>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</si>
  <si>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</si>
  <si>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</si>
  <si>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</si>
  <si>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</si>
  <si>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</si>
  <si>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</si>
  <si>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</si>
  <si>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</si>
  <si>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</si>
  <si>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</si>
  <si>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</si>
  <si>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</si>
  <si>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</si>
  <si>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</si>
  <si>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</si>
  <si>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</si>
  <si>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</si>
  <si>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</si>
  <si>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</si>
  <si>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</si>
  <si>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</si>
  <si>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</si>
  <si>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</si>
  <si>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</si>
  <si>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</si>
  <si>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</si>
  <si>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</si>
  <si>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</si>
  <si>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</si>
  <si>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</si>
  <si>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</si>
  <si>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</si>
  <si>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</si>
  <si>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</si>
  <si>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</si>
  <si>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</si>
  <si>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</si>
  <si>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</si>
  <si>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</si>
  <si>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</si>
  <si>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</si>
  <si>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</si>
  <si>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</si>
  <si>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</si>
  <si>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</si>
  <si>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</si>
  <si>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</si>
  <si>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</si>
  <si>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</si>
  <si>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</si>
  <si>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</si>
  <si>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</si>
  <si>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</si>
  <si>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</si>
  <si>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</si>
  <si>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</si>
  <si>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</si>
  <si>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</si>
  <si>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</si>
  <si>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</si>
  <si>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</si>
  <si>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</si>
  <si>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</si>
  <si>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</si>
  <si>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</si>
  <si>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</si>
  <si>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</si>
  <si>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</si>
  <si>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</si>
  <si>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</si>
  <si>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</si>
  <si>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</si>
  <si>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</si>
  <si>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</si>
  <si>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</si>
  <si>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</si>
  <si>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</si>
  <si>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</si>
  <si>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</si>
  <si>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</si>
  <si>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</si>
  <si>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</si>
  <si>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</si>
  <si>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</si>
  <si>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</si>
  <si>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</si>
  <si>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</si>
  <si>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</si>
  <si>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</si>
  <si>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</si>
  <si>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</si>
  <si>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</si>
  <si>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</si>
  <si>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</si>
  <si>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</si>
  <si>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</si>
  <si>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</si>
  <si>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</si>
  <si>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</si>
  <si>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</si>
  <si>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</si>
  <si>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</si>
  <si>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</si>
  <si>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</si>
  <si>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</si>
  <si>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</si>
  <si>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</si>
  <si>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</si>
  <si>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</si>
  <si>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</si>
  <si>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</si>
  <si>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</si>
  <si>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</si>
  <si>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</si>
  <si>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</si>
  <si>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</si>
  <si>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</si>
  <si>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</si>
  <si>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</si>
  <si>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</si>
  <si>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</si>
  <si>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</si>
  <si>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</si>
  <si>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</si>
  <si>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</si>
  <si>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</si>
  <si>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</si>
  <si>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</si>
  <si>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</si>
  <si>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</si>
  <si>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</si>
  <si>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</si>
  <si>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</si>
  <si>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</si>
  <si>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</si>
  <si>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</si>
  <si>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</si>
  <si>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</si>
  <si>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</si>
  <si>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</si>
  <si>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</si>
  <si>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</si>
  <si>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</si>
  <si>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</si>
  <si>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</si>
  <si>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</si>
  <si>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</si>
  <si>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</si>
  <si>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</si>
  <si>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</si>
  <si>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</si>
  <si>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</si>
  <si>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</si>
  <si>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</si>
  <si>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</si>
  <si>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</si>
  <si>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</si>
  <si>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</si>
  <si>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</si>
  <si>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</si>
  <si>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</si>
  <si>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</si>
  <si>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</si>
  <si>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</si>
  <si>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</si>
  <si>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</si>
  <si>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</si>
  <si>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</si>
  <si>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</si>
  <si>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</si>
  <si>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</si>
  <si>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</si>
  <si>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</si>
  <si>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</si>
  <si>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</si>
  <si>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</si>
  <si>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</si>
  <si>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</si>
  <si>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</si>
  <si>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</si>
  <si>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</si>
  <si>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</si>
  <si>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</si>
  <si>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</si>
  <si>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</si>
  <si>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</si>
  <si>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</si>
  <si>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</si>
  <si>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</si>
  <si>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</si>
  <si>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</si>
  <si>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</si>
  <si>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</si>
  <si>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</si>
  <si>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</si>
  <si>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</si>
  <si>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</si>
  <si>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</si>
  <si>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</si>
  <si>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</si>
  <si>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</si>
  <si>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</si>
  <si>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</si>
  <si>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</si>
  <si>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</si>
  <si>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</si>
  <si>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</si>
  <si>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</si>
  <si>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</si>
  <si>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</si>
  <si>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</si>
  <si>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</si>
  <si>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</si>
  <si>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</si>
  <si>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</si>
  <si>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</si>
  <si>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</si>
  <si>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</si>
  <si>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</si>
  <si>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</si>
  <si>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</si>
  <si>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</si>
  <si>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</si>
  <si>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</si>
  <si>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</si>
  <si>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</si>
  <si>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</si>
  <si>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</si>
  <si>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</si>
  <si>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</si>
  <si>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</si>
  <si>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</si>
  <si>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</si>
  <si>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</si>
  <si>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</si>
  <si>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</si>
  <si>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</si>
  <si>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</si>
  <si>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</si>
  <si>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</si>
  <si>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</si>
  <si>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</si>
  <si>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</si>
  <si>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</si>
  <si>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</si>
  <si>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</si>
  <si>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</si>
  <si>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</si>
  <si>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</si>
  <si>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</si>
  <si>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</si>
  <si>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</si>
  <si>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</si>
  <si>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</si>
  <si>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</si>
  <si>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</si>
  <si>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</si>
  <si>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</si>
  <si>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</si>
  <si>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</si>
  <si>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</si>
  <si>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</si>
  <si>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</si>
  <si>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</si>
  <si>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</si>
  <si>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</si>
  <si>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</si>
  <si>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</si>
  <si>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</si>
  <si>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</si>
  <si>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</si>
  <si>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</si>
  <si>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</si>
  <si>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</si>
  <si>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</si>
  <si>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</si>
  <si>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</si>
  <si>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</si>
  <si>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</si>
  <si>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</si>
  <si>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</si>
  <si>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</si>
  <si>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</si>
  <si>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</si>
  <si>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</si>
  <si>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</si>
  <si>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</si>
  <si>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</si>
  <si>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</si>
  <si>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</si>
  <si>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</si>
  <si>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</si>
  <si>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</si>
  <si>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</si>
  <si>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</si>
  <si>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</si>
  <si>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</si>
  <si>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</si>
  <si>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</si>
  <si>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</si>
  <si>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</si>
  <si>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</si>
  <si>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</si>
  <si>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</si>
  <si>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</si>
  <si>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</si>
  <si>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</si>
  <si>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</si>
  <si>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</si>
  <si>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</si>
  <si>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</si>
  <si>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</si>
  <si>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</si>
  <si>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</si>
  <si>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</si>
  <si>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</si>
  <si>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</si>
  <si>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</si>
  <si>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</si>
  <si>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</si>
  <si>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</si>
  <si>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</si>
  <si>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</si>
  <si>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</si>
  <si>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</si>
  <si>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</si>
  <si>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</si>
  <si>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</si>
  <si>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</si>
  <si>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</si>
  <si>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</si>
  <si>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</si>
  <si>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</si>
  <si>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</si>
  <si>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</si>
  <si>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</si>
  <si>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</si>
  <si>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</si>
  <si>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</si>
  <si>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</si>
  <si>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</si>
  <si>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</si>
  <si>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</si>
  <si>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</si>
  <si>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</si>
  <si>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</si>
  <si>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</si>
  <si>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</si>
  <si>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</si>
  <si>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</si>
  <si>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</si>
  <si>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</si>
  <si>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</si>
  <si>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</si>
  <si>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</si>
  <si>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</si>
  <si>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</si>
  <si>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</si>
  <si>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</si>
  <si>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</si>
  <si>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</si>
  <si>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</si>
  <si>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</si>
  <si>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</si>
  <si>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</si>
  <si>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</si>
  <si>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</si>
  <si>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</si>
  <si>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</si>
  <si>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</si>
  <si>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</si>
  <si>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</si>
  <si>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</si>
  <si>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</si>
  <si>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</si>
  <si>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</si>
  <si>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</si>
  <si>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</si>
  <si>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</si>
  <si>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</si>
  <si>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</si>
  <si>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</si>
  <si>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</si>
  <si>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</si>
  <si>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</si>
  <si>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</si>
  <si>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</si>
  <si>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</si>
  <si>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</si>
  <si>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</si>
  <si>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</si>
  <si>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</si>
  <si>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</si>
  <si>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</si>
  <si>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</si>
  <si>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</si>
  <si>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</si>
  <si>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</si>
  <si>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</si>
  <si>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</si>
  <si>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</si>
  <si>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</si>
  <si>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</si>
  <si>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</si>
  <si>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</si>
  <si>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</si>
  <si>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</si>
  <si>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</si>
  <si>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</si>
  <si>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</si>
  <si>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</si>
  <si>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</si>
  <si>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</si>
  <si>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</si>
  <si>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</si>
  <si>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</si>
  <si>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</si>
  <si>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</si>
  <si>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</si>
  <si>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</si>
  <si>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</si>
  <si>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</si>
  <si>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</si>
  <si>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</si>
  <si>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</si>
  <si>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</si>
  <si>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</si>
  <si>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</si>
  <si>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</si>
  <si>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</si>
  <si>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</si>
  <si>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</si>
  <si>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</si>
  <si>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</si>
  <si>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</si>
  <si>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</si>
  <si>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</si>
  <si>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</si>
  <si>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</si>
  <si>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</si>
  <si>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</si>
  <si>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</si>
  <si>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</si>
  <si>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</si>
  <si>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</si>
  <si>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</si>
  <si>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</si>
  <si>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</si>
  <si>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</si>
  <si>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</si>
  <si>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</si>
  <si>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</si>
  <si>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</si>
  <si>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</si>
  <si>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</si>
  <si>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</si>
  <si>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</si>
  <si>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</si>
  <si>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</si>
  <si>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</si>
  <si>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</si>
  <si>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</si>
  <si>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</si>
  <si>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</si>
  <si>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</si>
  <si>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</si>
  <si>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</si>
  <si>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</si>
  <si>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</si>
  <si>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</si>
  <si>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</si>
  <si>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</si>
  <si>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</si>
  <si>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</si>
  <si>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</si>
  <si>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</si>
  <si>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</si>
  <si>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</si>
  <si>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</si>
  <si>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</si>
  <si>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</si>
  <si>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</si>
  <si>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</si>
  <si>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</si>
  <si>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</si>
  <si>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</si>
  <si>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</si>
  <si>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</si>
  <si>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</si>
  <si>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</si>
  <si>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</si>
  <si>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</si>
  <si>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</si>
  <si>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</si>
  <si>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</si>
  <si>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</si>
  <si>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</si>
  <si>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</si>
  <si>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</si>
  <si>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</si>
  <si>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</si>
  <si>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</si>
  <si>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</si>
  <si>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</si>
  <si>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</si>
  <si>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</si>
  <si>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</si>
  <si>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</si>
  <si>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</si>
  <si>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</si>
  <si>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</si>
  <si>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</si>
  <si>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</si>
  <si>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</si>
  <si>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</si>
  <si>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</si>
  <si>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</si>
  <si>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</si>
  <si>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</si>
  <si>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</si>
  <si>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</si>
  <si>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</si>
  <si>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</si>
  <si>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</si>
  <si>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</si>
  <si>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</si>
  <si>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</si>
  <si>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</si>
  <si>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</si>
  <si>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</si>
  <si>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</si>
  <si>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</si>
  <si>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</si>
  <si>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</si>
  <si>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</si>
  <si>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</si>
  <si>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</si>
  <si>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</si>
  <si>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</si>
  <si>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</si>
  <si>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</si>
  <si>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</si>
  <si>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</si>
  <si>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</si>
  <si>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</si>
  <si>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</si>
  <si>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</si>
  <si>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</si>
  <si>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</si>
  <si>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</si>
  <si>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</si>
  <si>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</si>
  <si>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</si>
  <si>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</si>
  <si>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</si>
  <si>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</si>
  <si>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</si>
  <si>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</si>
  <si>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</si>
  <si>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</si>
  <si>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</si>
  <si>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</si>
  <si>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</si>
  <si>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</si>
  <si>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</si>
  <si>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</si>
  <si>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</si>
  <si>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</si>
  <si>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</si>
  <si>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</si>
  <si>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</si>
  <si>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</si>
  <si>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</si>
  <si>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</si>
  <si>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</si>
  <si>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</si>
  <si>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</si>
  <si>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</si>
  <si>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</si>
  <si>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</si>
  <si>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</si>
  <si>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</si>
  <si>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</si>
  <si>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</si>
  <si>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</si>
  <si>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</si>
  <si>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</si>
  <si>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</si>
  <si>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</si>
  <si>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</si>
  <si>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</si>
  <si>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</si>
  <si>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</si>
  <si>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</si>
  <si>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</si>
  <si>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</si>
  <si>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</si>
  <si>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</si>
  <si>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</si>
  <si>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</si>
  <si>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</si>
  <si>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</si>
  <si>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</si>
  <si>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</si>
  <si>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</si>
  <si>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</si>
  <si>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</si>
  <si>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</si>
  <si>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</si>
  <si>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</si>
  <si>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</si>
  <si>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</si>
  <si>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</si>
  <si>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</si>
  <si>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</si>
  <si>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</si>
  <si>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</si>
  <si>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</si>
  <si>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</si>
  <si>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</si>
  <si>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</si>
  <si>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</si>
  <si>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</si>
  <si>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</si>
  <si>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</si>
  <si>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</si>
  <si>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</si>
  <si>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</si>
  <si>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</si>
  <si>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</si>
  <si>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</si>
  <si>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</si>
  <si>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</si>
  <si>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</si>
  <si>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</si>
  <si>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</si>
  <si>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</si>
  <si>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</si>
  <si>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</si>
  <si>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</si>
  <si>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</si>
  <si>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</si>
  <si>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</si>
  <si>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</si>
  <si>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</si>
  <si>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</si>
  <si>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</si>
  <si>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</si>
  <si>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</si>
  <si>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</si>
  <si>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</si>
  <si>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</si>
  <si>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</si>
  <si>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</si>
  <si>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</si>
  <si>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</si>
  <si>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</si>
  <si>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</si>
  <si>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</si>
  <si>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</si>
  <si>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</si>
  <si>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</si>
  <si>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</si>
  <si>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</si>
  <si>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</si>
  <si>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</si>
  <si>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</si>
  <si>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</si>
  <si>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</si>
  <si>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</si>
  <si>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</si>
  <si>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</si>
  <si>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</si>
  <si>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</si>
  <si>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</si>
  <si>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</si>
  <si>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</si>
  <si>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</si>
  <si>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</si>
  <si>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</si>
  <si>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</si>
  <si>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</si>
  <si>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</si>
  <si>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</si>
  <si>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</si>
  <si>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</si>
  <si>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</si>
  <si>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</si>
  <si>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</si>
  <si>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</si>
  <si>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</si>
  <si>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</si>
  <si>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</si>
  <si>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</si>
  <si>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</si>
  <si>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</si>
  <si>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</si>
  <si>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</si>
  <si>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</si>
  <si>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</si>
  <si>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</si>
  <si>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</si>
  <si>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</si>
  <si>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</si>
  <si>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</si>
  <si>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</si>
  <si>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</si>
  <si>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</si>
  <si>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</si>
  <si>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</si>
  <si>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</si>
  <si>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</si>
  <si>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</si>
  <si>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</si>
  <si>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</si>
  <si>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</si>
  <si>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</si>
  <si>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</si>
  <si>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</si>
  <si>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</si>
  <si>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</si>
  <si>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</si>
  <si>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</si>
  <si>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</si>
  <si>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</si>
  <si>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</si>
  <si>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</si>
  <si>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</si>
  <si>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</si>
  <si>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</si>
  <si>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</si>
  <si>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</si>
  <si>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</si>
  <si>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</si>
  <si>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</si>
  <si>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</si>
  <si>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</si>
  <si>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</si>
  <si>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</si>
  <si>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</si>
  <si>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</si>
  <si>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</si>
  <si>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</si>
  <si>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</si>
  <si>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</si>
  <si>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</si>
  <si>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</si>
  <si>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</si>
  <si>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</si>
  <si>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</si>
  <si>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</si>
  <si>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</si>
  <si>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</si>
  <si>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</si>
  <si>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</si>
  <si>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</si>
  <si>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</si>
  <si>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</si>
  <si>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</si>
  <si>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</si>
  <si>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</si>
  <si>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</si>
  <si>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</si>
  <si>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</si>
  <si>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</si>
  <si>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</si>
  <si>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</si>
  <si>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</si>
  <si>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</si>
  <si>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</si>
  <si>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</si>
  <si>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</si>
  <si>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</si>
  <si>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</si>
  <si>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</si>
  <si>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</si>
  <si>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</si>
  <si>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</si>
  <si>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</si>
  <si>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</si>
  <si>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</si>
  <si>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</si>
  <si>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</si>
  <si>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</si>
  <si>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</si>
  <si>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</si>
  <si>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</si>
  <si>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</si>
  <si>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</si>
  <si>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</si>
  <si>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</si>
  <si>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</si>
  <si>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</si>
  <si>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</si>
  <si>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</si>
  <si>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</si>
  <si>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</si>
  <si>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</si>
  <si>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</si>
  <si>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</si>
  <si>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</si>
  <si>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</si>
  <si>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</si>
  <si>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</si>
  <si>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</si>
  <si>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</si>
  <si>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</si>
  <si>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</si>
  <si>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</si>
  <si>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</si>
  <si>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</si>
  <si>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</si>
  <si>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</si>
  <si>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</si>
  <si>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</si>
  <si>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</si>
  <si>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</si>
  <si>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</si>
  <si>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</si>
  <si>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</si>
  <si>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</si>
  <si>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</si>
  <si>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</si>
  <si>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</si>
  <si>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</si>
  <si>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</si>
  <si>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</si>
  <si>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</si>
  <si>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</si>
  <si>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</si>
  <si>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</si>
  <si>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</si>
  <si>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</si>
  <si>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</si>
  <si>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</si>
  <si>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</si>
  <si>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</si>
  <si>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</si>
  <si>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</si>
  <si>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</si>
  <si>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</si>
  <si>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</si>
  <si>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</si>
  <si>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</si>
  <si>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</si>
  <si>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</si>
  <si>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</si>
  <si>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</si>
  <si>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</si>
  <si>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</si>
  <si>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</si>
  <si>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</si>
  <si>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</si>
  <si>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</si>
  <si>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</si>
  <si>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</si>
  <si>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</si>
  <si>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</si>
  <si>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</si>
  <si>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</si>
  <si>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</si>
  <si>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</si>
  <si>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</si>
  <si>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</si>
  <si>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</si>
  <si>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</si>
  <si>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</si>
  <si>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</si>
  <si>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</si>
  <si>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</si>
  <si>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</si>
  <si>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</si>
  <si>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</si>
  <si>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</si>
  <si>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</si>
  <si>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</si>
  <si>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</si>
  <si>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</si>
  <si>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</si>
  <si>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</si>
  <si>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</si>
  <si>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</si>
  <si>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</si>
  <si>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</si>
  <si>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</si>
  <si>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</si>
  <si>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</si>
  <si>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</si>
  <si>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</si>
  <si>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</si>
  <si>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</si>
  <si>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</si>
  <si>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</si>
  <si>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</si>
  <si>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</si>
  <si>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</si>
  <si>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</si>
  <si>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</si>
  <si>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</si>
  <si>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</si>
  <si>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</si>
  <si>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</si>
  <si>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</si>
  <si>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</si>
  <si>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</si>
  <si>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</si>
  <si>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</si>
  <si>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</si>
  <si>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</si>
  <si>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</si>
  <si>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</si>
  <si>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</si>
  <si>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</si>
  <si>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</si>
  <si>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</si>
  <si>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</si>
  <si>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</si>
  <si>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</si>
  <si>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</si>
  <si>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</si>
  <si>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</si>
  <si>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</si>
  <si>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</si>
  <si>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</si>
  <si>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</si>
  <si>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</si>
  <si>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</si>
  <si>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</si>
  <si>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</si>
  <si>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</si>
  <si>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</si>
  <si>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</si>
  <si>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</si>
  <si>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</si>
  <si>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</si>
  <si>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</si>
  <si>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</si>
  <si>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</si>
  <si>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</si>
  <si>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</si>
  <si>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</si>
  <si>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</si>
  <si>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</si>
  <si>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</si>
  <si>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</si>
  <si>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</si>
  <si>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</si>
  <si>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</si>
  <si>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</si>
  <si>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</si>
  <si>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</si>
  <si>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</si>
  <si>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</si>
  <si>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</si>
  <si>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</si>
  <si>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</si>
  <si>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</si>
  <si>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</si>
  <si>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</si>
  <si>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</si>
  <si>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</si>
  <si>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</si>
  <si>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</si>
  <si>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</si>
  <si>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</si>
  <si>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</si>
  <si>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</si>
  <si>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</si>
  <si>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</si>
  <si>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</si>
  <si>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</si>
  <si>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</si>
  <si>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</si>
  <si>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</si>
  <si>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</si>
  <si>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</si>
  <si>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</si>
  <si>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</si>
  <si>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</si>
  <si>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</si>
  <si>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</si>
  <si>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</si>
  <si>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</si>
  <si>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</si>
  <si>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</si>
  <si>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</si>
  <si>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</si>
  <si>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</si>
  <si>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</si>
  <si>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</si>
  <si>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</si>
  <si>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</si>
  <si>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</si>
  <si>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</si>
  <si>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</si>
  <si>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</si>
  <si>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</si>
  <si>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</si>
  <si>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</si>
  <si>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</si>
  <si>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</si>
  <si>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</si>
  <si>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</si>
  <si>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</si>
  <si>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</si>
  <si>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</si>
  <si>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</si>
  <si>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</si>
  <si>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</si>
  <si>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</si>
  <si>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</si>
  <si>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</si>
  <si>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</si>
  <si>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</si>
  <si>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</si>
  <si>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</si>
  <si>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</si>
  <si>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</si>
  <si>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</si>
  <si>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</si>
  <si>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</si>
  <si>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</si>
  <si>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</si>
  <si>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</si>
  <si>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</si>
  <si>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</si>
  <si>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</si>
  <si>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</si>
  <si>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</si>
  <si>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</si>
  <si>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</si>
  <si>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</si>
  <si>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</si>
  <si>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</si>
  <si>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</si>
  <si>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</si>
  <si>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</si>
  <si>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</si>
  <si>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</si>
  <si>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</si>
  <si>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</si>
  <si>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</si>
  <si>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</si>
  <si>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</si>
  <si>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</si>
  <si>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</si>
  <si>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</si>
  <si>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</si>
  <si>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</si>
  <si>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</si>
  <si>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</si>
  <si>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</si>
  <si>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</si>
  <si>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</si>
  <si>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</si>
  <si>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</si>
  <si>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</si>
  <si>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</si>
  <si>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</si>
  <si>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</si>
  <si>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</si>
  <si>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</si>
  <si>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</si>
  <si>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</si>
  <si>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</si>
  <si>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</si>
  <si>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</si>
  <si>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</si>
  <si>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</si>
  <si>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</si>
  <si>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</si>
  <si>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</si>
  <si>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</si>
  <si>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</si>
  <si>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</si>
  <si>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</si>
  <si>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</si>
  <si>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</si>
  <si>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</si>
  <si>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</si>
  <si>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</si>
  <si>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</si>
  <si>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</si>
  <si>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</si>
  <si>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</si>
  <si>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</si>
  <si>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</si>
  <si>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</si>
  <si>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</si>
  <si>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</si>
  <si>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</si>
  <si>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</si>
  <si>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</si>
  <si>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</si>
  <si>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</si>
  <si>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</si>
  <si>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</si>
  <si>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</si>
  <si>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</si>
  <si>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</si>
  <si>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</si>
  <si>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</si>
  <si>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</si>
  <si>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</si>
  <si>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</si>
  <si>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</si>
  <si>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</si>
  <si>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</si>
  <si>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</si>
  <si>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</si>
  <si>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</si>
  <si>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</si>
  <si>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</si>
  <si>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</si>
  <si>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</si>
  <si>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</si>
  <si>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</si>
  <si>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</si>
  <si>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</si>
  <si>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</si>
  <si>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</si>
  <si>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</si>
  <si>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</si>
  <si>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</si>
  <si>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</si>
  <si>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</si>
  <si>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</si>
  <si>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</si>
  <si>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</si>
  <si>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</si>
  <si>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</si>
  <si>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</si>
  <si>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</si>
  <si>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</si>
  <si>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</si>
  <si>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</si>
  <si>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</si>
  <si>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</si>
  <si>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</si>
  <si>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</si>
  <si>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</si>
  <si>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</si>
  <si>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</si>
  <si>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</si>
  <si>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</si>
  <si>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</si>
  <si>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</si>
  <si>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</si>
  <si>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</si>
  <si>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</si>
  <si>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</si>
  <si>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</si>
  <si>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</si>
  <si>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</si>
  <si>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</si>
  <si>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</si>
  <si>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</si>
  <si>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</si>
  <si>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</si>
  <si>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</si>
  <si>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</si>
  <si>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</si>
  <si>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</si>
  <si>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</si>
  <si>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</si>
  <si>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</si>
  <si>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</si>
  <si>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</si>
  <si>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</si>
  <si>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</si>
  <si>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</si>
  <si>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</si>
  <si>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</si>
  <si>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</si>
  <si>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</si>
  <si>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</si>
  <si>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</si>
  <si>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</si>
  <si>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</si>
  <si>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</si>
  <si>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</si>
  <si>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</si>
  <si>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</si>
  <si>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</si>
  <si>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</si>
  <si>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</si>
  <si>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</si>
  <si>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</si>
  <si>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</si>
  <si>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</si>
  <si>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</si>
  <si>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</si>
  <si>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</si>
  <si>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</si>
  <si>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</si>
  <si>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</si>
  <si>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</si>
  <si>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</si>
  <si>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</si>
  <si>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</si>
  <si>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</si>
  <si>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</si>
  <si>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</si>
  <si>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</si>
  <si>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</si>
  <si>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</si>
  <si>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</si>
  <si>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</si>
  <si>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</si>
  <si>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</si>
  <si>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</si>
  <si>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</si>
  <si>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</si>
  <si>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</si>
  <si>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</si>
  <si>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</si>
  <si>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</si>
  <si>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</si>
  <si>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</si>
  <si>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</si>
  <si>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</si>
  <si>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</si>
  <si>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</si>
  <si>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</si>
  <si>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</si>
  <si>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</si>
  <si>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</si>
  <si>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</si>
  <si>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</si>
  <si>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</si>
  <si>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</si>
  <si>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</si>
  <si>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</si>
  <si>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</si>
  <si>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</si>
  <si>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</si>
  <si>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</si>
  <si>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</si>
  <si>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</si>
  <si>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</si>
  <si>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</si>
  <si>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</si>
  <si>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</si>
  <si>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</si>
  <si>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</si>
  <si>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</si>
  <si>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</si>
  <si>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</si>
  <si>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</si>
  <si>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</si>
  <si>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</si>
  <si>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</si>
  <si>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</si>
  <si>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</si>
  <si>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</si>
  <si>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</si>
  <si>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</si>
  <si>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</si>
  <si>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</si>
  <si>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</si>
  <si>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</si>
  <si>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</si>
  <si>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</si>
  <si>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</si>
  <si>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</si>
  <si>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</si>
  <si>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</si>
  <si>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</si>
  <si>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</si>
  <si>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</si>
  <si>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</si>
  <si>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</si>
  <si>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</si>
  <si>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</si>
  <si>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</si>
  <si>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</si>
  <si>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</si>
  <si>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</si>
  <si>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</si>
  <si>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</si>
  <si>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</si>
  <si>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</si>
  <si>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</si>
  <si>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</si>
  <si>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</si>
  <si>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</si>
  <si>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</si>
  <si>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</si>
  <si>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</si>
  <si>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</si>
  <si>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</si>
  <si>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</si>
  <si>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</si>
  <si>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</si>
  <si>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</si>
  <si>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</si>
  <si>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</si>
  <si>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</si>
  <si>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</si>
  <si>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</si>
  <si>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</si>
  <si>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</si>
  <si>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</si>
  <si>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</si>
  <si>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</si>
  <si>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</si>
  <si>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</si>
  <si>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</si>
  <si>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</si>
  <si>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</si>
  <si>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</si>
  <si>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</si>
  <si>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</si>
  <si>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</si>
  <si>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</si>
  <si>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</si>
  <si>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</si>
  <si>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</si>
  <si>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</si>
  <si>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</si>
  <si>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</si>
  <si>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</si>
  <si>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</si>
  <si>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</si>
  <si>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</si>
  <si>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</si>
  <si>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</si>
  <si>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</si>
  <si>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</si>
  <si>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</si>
  <si>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</si>
  <si>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</si>
  <si>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</si>
  <si>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</si>
  <si>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</si>
  <si>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</si>
  <si>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</si>
  <si>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</si>
  <si>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</si>
  <si>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</si>
  <si>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</si>
  <si>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</si>
  <si>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</si>
  <si>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</si>
  <si>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</si>
  <si>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</si>
  <si>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</si>
  <si>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</si>
  <si>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</si>
  <si>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</si>
  <si>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</si>
  <si>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</si>
  <si>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</si>
  <si>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</si>
  <si>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</si>
  <si>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</si>
  <si>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</si>
  <si>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</si>
  <si>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</si>
  <si>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</si>
  <si>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</si>
  <si>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</si>
  <si>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</si>
  <si>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</si>
  <si>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</si>
  <si>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</si>
  <si>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</si>
  <si>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</si>
  <si>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</si>
  <si>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</si>
  <si>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</si>
  <si>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</si>
  <si>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</si>
  <si>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</si>
  <si>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</si>
  <si>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</si>
  <si>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</si>
  <si>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</si>
  <si>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</si>
  <si>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</si>
  <si>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</si>
  <si>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</si>
  <si>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</si>
  <si>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</si>
  <si>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</si>
  <si>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Parent 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</si>
  <si>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</si>
  <si>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</si>
  <si>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</si>
  <si>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</si>
  <si>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</si>
  <si>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</si>
  <si>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</si>
  <si>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</si>
  <si>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</si>
  <si>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</si>
  <si>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</si>
  <si>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</si>
  <si>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</si>
  <si>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</si>
  <si>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</si>
  <si>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</si>
  <si>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</si>
  <si>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</si>
  <si>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</si>
  <si>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</si>
  <si>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</si>
  <si>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</si>
  <si>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</si>
  <si>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</si>
  <si>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</si>
  <si>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</si>
  <si>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</si>
  <si>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</si>
  <si>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</si>
  <si>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</si>
  <si>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</si>
  <si>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</si>
  <si>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</si>
  <si>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</si>
  <si>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</si>
  <si>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</si>
  <si>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</si>
  <si>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</si>
  <si>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</si>
  <si>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</si>
  <si>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</si>
  <si>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</si>
  <si>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</si>
  <si>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</si>
  <si>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</si>
  <si>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</si>
  <si>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</si>
  <si>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</si>
  <si>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</si>
  <si>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extracted Year </t>
  </si>
  <si>
    <t xml:space="preserve">Goal </t>
  </si>
  <si>
    <t>Number Sucessful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</si>
  <si>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</si>
  <si>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</si>
  <si>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</si>
  <si>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</si>
  <si>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</si>
  <si>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</si>
  <si>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>Less than 1000</t>
  </si>
  <si>
    <t>1000 to 4900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</si>
  <si>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</si>
  <si>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</si>
  <si>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</si>
  <si>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</si>
  <si>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</si>
  <si>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</si>
  <si>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</si>
  <si>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</si>
  <si>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</si>
  <si>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</si>
  <si>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count </t>
  </si>
  <si>
    <t>Failed count</t>
  </si>
  <si>
    <t xml:space="preserve">successful </t>
  </si>
  <si>
    <t>unsuccessful</t>
  </si>
  <si>
    <t>Mean</t>
  </si>
  <si>
    <t>Median</t>
  </si>
  <si>
    <t>Minimum</t>
  </si>
  <si>
    <t>Maximum</t>
  </si>
  <si>
    <t>Variance</t>
  </si>
  <si>
    <t>Standard Deviation</t>
  </si>
  <si>
    <t xml:space="preserve">statistics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</si>
</sst>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  <font>
      <sz val="12"/>
      <color rgb="FF2B2B2B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9" fillId="0" borderId="0" xfId="0" applyFont="1"/>
    <xf numFmtId="0" fontId="0" fillId="0" borderId="0" xfId="0" applyAlignment="1">
      <alignment wrapText="1"/>
    </xf>
    <xf numFmtId="9" fontId="0" fillId="0" borderId="0" xfId="42" applyFont="1"/>
    <xf numFmtId="0" fontId="17" fillId="0" borderId="0" xfId="0" applyFont="1" applyFill="1"/>
    <xf numFmtId="0" fontId="16" fillId="0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 .xlsx]status summary by category 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Campaings</a:t>
            </a:r>
            <a:r>
              <a:rPr lang="en-US" baseline="0"/>
              <a:t> Status Distribution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456879280622468E-2"/>
          <c:y val="6.8058283072145773E-2"/>
          <c:w val="0.80763809870586989"/>
          <c:h val="0.8093459317585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'status summary by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summary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summary by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2-BC4C-9EC8-474A8E573994}"/>
            </c:ext>
          </c:extLst>
        </c:ser>
        <c:ser>
          <c:idx val="1"/>
          <c:order val="1"/>
          <c:tx>
            <c:strRef>
              <c:f>'status summary by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'status summary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summary by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2-BC4C-9EC8-474A8E573994}"/>
            </c:ext>
          </c:extLst>
        </c:ser>
        <c:ser>
          <c:idx val="2"/>
          <c:order val="2"/>
          <c:tx>
            <c:strRef>
              <c:f>'status summary by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summary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summary by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2-BC4C-9EC8-474A8E573994}"/>
            </c:ext>
          </c:extLst>
        </c:ser>
        <c:ser>
          <c:idx val="3"/>
          <c:order val="3"/>
          <c:tx>
            <c:strRef>
              <c:f>'status summary by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'status summary by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summary by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2-BC4C-9EC8-474A8E573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6086880"/>
        <c:axId val="1986088528"/>
      </c:barChart>
      <c:catAx>
        <c:axId val="19860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88528"/>
        <c:crosses val="autoZero"/>
        <c:auto val="1"/>
        <c:lblAlgn val="ctr"/>
        <c:lblOffset val="100"/>
        <c:noMultiLvlLbl val="0"/>
      </c:catAx>
      <c:valAx>
        <c:axId val="19860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 .xlsx]stacked column pivot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Status Distribution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34151029895527E-2"/>
          <c:y val="2.3346303501945526E-2"/>
          <c:w val="0.89802264885428651"/>
          <c:h val="0.84198259750605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8-EA4C-AA1B-CDF219E3BFFE}"/>
            </c:ext>
          </c:extLst>
        </c:ser>
        <c:ser>
          <c:idx val="1"/>
          <c:order val="1"/>
          <c:tx>
            <c:strRef>
              <c:f>'stacked column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'stacked 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8-EA4C-AA1B-CDF219E3BFFE}"/>
            </c:ext>
          </c:extLst>
        </c:ser>
        <c:ser>
          <c:idx val="2"/>
          <c:order val="2"/>
          <c:tx>
            <c:strRef>
              <c:f>'stacked column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38-EA4C-AA1B-CDF219E3BFFE}"/>
            </c:ext>
          </c:extLst>
        </c:ser>
        <c:ser>
          <c:idx val="3"/>
          <c:order val="3"/>
          <c:tx>
            <c:strRef>
              <c:f>'stacked column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38-EA4C-AA1B-CDF219E3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6775999"/>
        <c:axId val="1526777647"/>
      </c:barChart>
      <c:catAx>
        <c:axId val="152677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77647"/>
        <c:crosses val="autoZero"/>
        <c:auto val="1"/>
        <c:lblAlgn val="ctr"/>
        <c:lblOffset val="100"/>
        <c:noMultiLvlLbl val="0"/>
      </c:catAx>
      <c:valAx>
        <c:axId val="1526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 challenge .xlsx]outcome by parent years!PivotTable5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Outcomes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730847870535523E-2"/>
          <c:y val="1.1175014618594855E-2"/>
          <c:w val="0.84890981859311787"/>
          <c:h val="0.93042061502230833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parent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parent years'!$A$6:$A$17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parent years'!$B$6:$B$17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D-5C46-BB81-916FC2858959}"/>
            </c:ext>
          </c:extLst>
        </c:ser>
        <c:ser>
          <c:idx val="1"/>
          <c:order val="1"/>
          <c:tx>
            <c:strRef>
              <c:f>'outcome by parent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parent years'!$A$6:$A$17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parent years'!$C$6:$C$17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D-5C46-BB81-916FC2858959}"/>
            </c:ext>
          </c:extLst>
        </c:ser>
        <c:ser>
          <c:idx val="2"/>
          <c:order val="2"/>
          <c:tx>
            <c:strRef>
              <c:f>'outcome by parent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parent years'!$A$6:$A$17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parent years'!$D$6:$D$17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D-5C46-BB81-916FC2858959}"/>
            </c:ext>
          </c:extLst>
        </c:ser>
        <c:ser>
          <c:idx val="3"/>
          <c:order val="3"/>
          <c:tx>
            <c:strRef>
              <c:f>'outcome by parent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 by parent years'!$A$6:$A$17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'outcome by parent years'!$E$6:$E$17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D-5C46-BB81-916FC28589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5224320"/>
        <c:axId val="506965039"/>
      </c:lineChart>
      <c:catAx>
        <c:axId val="9552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65039"/>
        <c:crosses val="autoZero"/>
        <c:auto val="1"/>
        <c:lblAlgn val="ctr"/>
        <c:lblOffset val="100"/>
        <c:noMultiLvlLbl val="0"/>
      </c:catAx>
      <c:valAx>
        <c:axId val="5069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Success, Failure, and Cancellation Rates by Goal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34555827220863E-2"/>
          <c:y val="9.5843398061298116E-2"/>
          <c:w val="0.92508557457212715"/>
          <c:h val="0.72083550313182965"/>
        </c:manualLayout>
      </c:layout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A-904C-A2AF-162D947E72EE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A-904C-A2AF-162D947E72EE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4900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A-904C-A2AF-162D947E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88527"/>
        <c:axId val="2113081807"/>
      </c:lineChart>
      <c:catAx>
        <c:axId val="211368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Ranges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81807"/>
        <c:crosses val="autoZero"/>
        <c:auto val="1"/>
        <c:lblAlgn val="ctr"/>
        <c:lblOffset val="100"/>
        <c:noMultiLvlLbl val="0"/>
      </c:catAx>
      <c:valAx>
        <c:axId val="2113081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76200</xdr:rowOff>
    </xdr:from>
    <xdr:to>
      <xdr:col>13</xdr:col>
      <xdr:colOff>609600</xdr:colOff>
      <xdr:row>33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455BE-B273-79B6-BDEB-564633BD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76200</xdr:rowOff>
    </xdr:from>
    <xdr:to>
      <xdr:col>18</xdr:col>
      <xdr:colOff>368300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A5B0-5A61-8124-2551-3E08A302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19050</xdr:rowOff>
    </xdr:from>
    <xdr:to>
      <xdr:col>18</xdr:col>
      <xdr:colOff>431800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C7A0AF-CF7B-2330-C967-31D61D8E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63500</xdr:rowOff>
    </xdr:from>
    <xdr:to>
      <xdr:col>13</xdr:col>
      <xdr:colOff>800100</xdr:colOff>
      <xdr:row>39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053CD3-E35E-B9C7-EEB8-ED1082B03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0.155038078701" createdVersion="8" refreshedVersion="8" minRefreshableVersion="3" recordCount="1000" xr:uid="{ECA93F90-D79A-7E4E-ACE0-107773A15CC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00000000000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1.857185532404" createdVersion="8" refreshedVersion="8" minRefreshableVersion="3" recordCount="1000" xr:uid="{8A646CA9-6123-D847-9F65-2C2510ACE84F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00000000000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extracted Year 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x v="0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x v="1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x v="2"/>
    <n v="108400"/>
    <n v="142523"/>
    <n v="131.5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x v="3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x v="4"/>
    <n v="7600"/>
    <n v="5265"/>
    <n v="69.3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x v="5"/>
    <n v="7600"/>
    <n v="13195"/>
    <n v="173.6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x v="6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x v="7"/>
    <n v="4500"/>
    <n v="14741"/>
    <n v="327.60000000000002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x v="8"/>
    <n v="110100"/>
    <n v="21946"/>
    <n v="19.899999999999999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x v="9"/>
    <n v="6200"/>
    <n v="3208"/>
    <n v="51.7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x v="10"/>
    <n v="5200"/>
    <n v="13838"/>
    <n v="266.1000000000000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x v="11"/>
    <n v="6300"/>
    <n v="3030"/>
    <n v="48.1"/>
    <x v="0"/>
    <n v="27"/>
    <n v="112.22"/>
    <x v="1"/>
    <s v="USD"/>
    <n v="1285045200"/>
    <n v="1285563600"/>
    <b v="0"/>
    <b v="1"/>
    <s v="theater/plays"/>
    <x v="3"/>
    <x v="3"/>
  </r>
  <r>
    <n v="12"/>
    <s v="Kim Ltd"/>
    <x v="12"/>
    <n v="6300"/>
    <n v="5629"/>
    <n v="89.3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x v="13"/>
    <n v="4200"/>
    <n v="10295"/>
    <n v="245.1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x v="14"/>
    <n v="28200"/>
    <n v="18829"/>
    <n v="66.8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x v="15"/>
    <n v="81200"/>
    <n v="38414"/>
    <n v="47.3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x v="16"/>
    <n v="1700"/>
    <n v="11041"/>
    <n v="649.5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x v="17"/>
    <n v="84600"/>
    <n v="134845"/>
    <n v="159.4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x v="18"/>
    <n v="9100"/>
    <n v="6089"/>
    <n v="66.900000000000006"/>
    <x v="3"/>
    <n v="135"/>
    <n v="45.1"/>
    <x v="1"/>
    <s v="USD"/>
    <n v="1536382800"/>
    <n v="1537074000"/>
    <b v="0"/>
    <b v="0"/>
    <s v="theater/plays"/>
    <x v="3"/>
    <x v="3"/>
  </r>
  <r>
    <n v="19"/>
    <s v="Perez-Hess"/>
    <x v="19"/>
    <n v="62500"/>
    <n v="30331"/>
    <n v="48.5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x v="20"/>
    <n v="131800"/>
    <n v="147936"/>
    <n v="112.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x v="21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x v="22"/>
    <n v="59100"/>
    <n v="75690"/>
    <n v="128.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x v="23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x v="24"/>
    <n v="92400"/>
    <n v="104257"/>
    <n v="112.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x v="25"/>
    <n v="5500"/>
    <n v="11904"/>
    <n v="216.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x v="26"/>
    <n v="107500"/>
    <n v="51814"/>
    <n v="48.2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x v="27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x v="28"/>
    <n v="130800"/>
    <n v="137635"/>
    <n v="105.2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x v="29"/>
    <n v="45900"/>
    <n v="150965"/>
    <n v="328.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x v="30"/>
    <n v="9000"/>
    <n v="14455"/>
    <n v="160.6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x v="31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x v="32"/>
    <n v="101000"/>
    <n v="87676"/>
    <n v="86.8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x v="33"/>
    <n v="50200"/>
    <n v="189666"/>
    <n v="377.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x v="34"/>
    <n v="9300"/>
    <n v="14025"/>
    <n v="150.8000000000000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x v="35"/>
    <n v="125500"/>
    <n v="188628"/>
    <n v="150.3000000000000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x v="36"/>
    <n v="700"/>
    <n v="1101"/>
    <n v="157.3000000000000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x v="37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x v="38"/>
    <n v="3100"/>
    <n v="10085"/>
    <n v="325.3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x v="39"/>
    <n v="9900"/>
    <n v="5027"/>
    <n v="50.8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x v="40"/>
    <n v="8800"/>
    <n v="14878"/>
    <n v="169.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x v="41"/>
    <n v="5600"/>
    <n v="11924"/>
    <n v="212.9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x v="42"/>
    <n v="1800"/>
    <n v="7991"/>
    <n v="443.9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x v="43"/>
    <n v="90200"/>
    <n v="167717"/>
    <n v="185.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x v="44"/>
    <n v="1600"/>
    <n v="10541"/>
    <n v="658.8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x v="45"/>
    <n v="9500"/>
    <n v="4530"/>
    <n v="47.7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x v="46"/>
    <n v="3700"/>
    <n v="4247"/>
    <n v="114.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x v="47"/>
    <n v="1500"/>
    <n v="7129"/>
    <n v="475.3"/>
    <x v="1"/>
    <n v="149"/>
    <n v="47.85"/>
    <x v="1"/>
    <s v="USD"/>
    <n v="1396069200"/>
    <n v="1398661200"/>
    <b v="0"/>
    <b v="0"/>
    <s v="theater/plays"/>
    <x v="3"/>
    <x v="3"/>
  </r>
  <r>
    <n v="48"/>
    <s v="Lamb Inc"/>
    <x v="48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x v="49"/>
    <n v="7200"/>
    <n v="13653"/>
    <n v="189.6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x v="50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x v="51"/>
    <n v="158100"/>
    <n v="145243"/>
    <n v="91.9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x v="52"/>
    <n v="7200"/>
    <n v="2459"/>
    <n v="34.200000000000003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x v="53"/>
    <n v="8800"/>
    <n v="12356"/>
    <n v="140.4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x v="54"/>
    <n v="6000"/>
    <n v="5392"/>
    <n v="89.9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x v="55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x v="56"/>
    <n v="8000"/>
    <n v="11493"/>
    <n v="143.6999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x v="57"/>
    <n v="2900"/>
    <n v="6243"/>
    <n v="215.3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x v="58"/>
    <n v="2700"/>
    <n v="6132"/>
    <n v="227.1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x v="59"/>
    <n v="1400"/>
    <n v="3851"/>
    <n v="275.10000000000002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x v="60"/>
    <n v="94200"/>
    <n v="135997"/>
    <n v="144.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x v="61"/>
    <n v="199200"/>
    <n v="184750"/>
    <n v="92.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x v="62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x v="63"/>
    <n v="4700"/>
    <n v="557"/>
    <n v="11.9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x v="64"/>
    <n v="2800"/>
    <n v="2734"/>
    <n v="97.6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x v="65"/>
    <n v="6100"/>
    <n v="14405"/>
    <n v="236.1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x v="66"/>
    <n v="2900"/>
    <n v="1307"/>
    <n v="45.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x v="67"/>
    <n v="72600"/>
    <n v="117892"/>
    <n v="162.4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x v="68"/>
    <n v="5700"/>
    <n v="14508"/>
    <n v="254.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x v="69"/>
    <n v="7900"/>
    <n v="1901"/>
    <n v="24.1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x v="70"/>
    <n v="128000"/>
    <n v="158389"/>
    <n v="123.7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x v="71"/>
    <n v="6000"/>
    <n v="6484"/>
    <n v="108.1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x v="72"/>
    <n v="600"/>
    <n v="4022"/>
    <n v="670.3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x v="73"/>
    <n v="1400"/>
    <n v="9253"/>
    <n v="660.9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x v="74"/>
    <n v="3900"/>
    <n v="4776"/>
    <n v="122.5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x v="75"/>
    <n v="9700"/>
    <n v="14606"/>
    <n v="150.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x v="76"/>
    <n v="122900"/>
    <n v="95993"/>
    <n v="78.099999999999994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x v="77"/>
    <n v="9500"/>
    <n v="4460"/>
    <n v="46.9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x v="78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x v="79"/>
    <n v="57800"/>
    <n v="40228"/>
    <n v="69.599999999999994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x v="80"/>
    <n v="1100"/>
    <n v="7012"/>
    <n v="637.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x v="81"/>
    <n v="16800"/>
    <n v="37857"/>
    <n v="225.3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x v="82"/>
    <n v="1000"/>
    <n v="14973"/>
    <n v="1497.3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x v="83"/>
    <n v="106400"/>
    <n v="39996"/>
    <n v="37.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x v="84"/>
    <n v="31400"/>
    <n v="41564"/>
    <n v="132.4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x v="85"/>
    <n v="4900"/>
    <n v="6430"/>
    <n v="131.19999999999999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x v="86"/>
    <n v="7400"/>
    <n v="12405"/>
    <n v="167.6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x v="87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x v="88"/>
    <n v="4800"/>
    <n v="12516"/>
    <n v="260.8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x v="89"/>
    <n v="3400"/>
    <n v="8588"/>
    <n v="252.6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x v="90"/>
    <n v="7800"/>
    <n v="6132"/>
    <n v="78.599999999999994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x v="91"/>
    <n v="154300"/>
    <n v="74688"/>
    <n v="48.4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x v="92"/>
    <n v="20000"/>
    <n v="51775"/>
    <n v="258.89999999999998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x v="93"/>
    <n v="108800"/>
    <n v="65877"/>
    <n v="60.5"/>
    <x v="3"/>
    <n v="610"/>
    <n v="108"/>
    <x v="1"/>
    <s v="USD"/>
    <n v="1350709200"/>
    <n v="1351054800"/>
    <b v="0"/>
    <b v="1"/>
    <s v="theater/plays"/>
    <x v="3"/>
    <x v="3"/>
  </r>
  <r>
    <n v="94"/>
    <s v="Hanson Inc"/>
    <x v="94"/>
    <n v="2900"/>
    <n v="8807"/>
    <n v="303.7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x v="95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x v="96"/>
    <n v="69700"/>
    <n v="151513"/>
    <n v="217.4"/>
    <x v="1"/>
    <n v="2331"/>
    <n v="65"/>
    <x v="1"/>
    <s v="USD"/>
    <n v="1299736800"/>
    <n v="1300856400"/>
    <b v="0"/>
    <b v="0"/>
    <s v="theater/plays"/>
    <x v="3"/>
    <x v="3"/>
  </r>
  <r>
    <n v="97"/>
    <s v="Stewart LLC"/>
    <x v="97"/>
    <n v="1300"/>
    <n v="12047"/>
    <n v="926.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x v="98"/>
    <n v="97800"/>
    <n v="32951"/>
    <n v="33.700000000000003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x v="99"/>
    <n v="7600"/>
    <n v="14951"/>
    <n v="196.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x v="100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x v="101"/>
    <n v="900"/>
    <n v="9193"/>
    <n v="1021.4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x v="102"/>
    <n v="3700"/>
    <n v="10422"/>
    <n v="281.7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x v="103"/>
    <n v="10000"/>
    <n v="2461"/>
    <n v="24.6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x v="104"/>
    <n v="119200"/>
    <n v="170623"/>
    <n v="143.1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x v="105"/>
    <n v="6800"/>
    <n v="9829"/>
    <n v="144.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x v="106"/>
    <n v="3900"/>
    <n v="14006"/>
    <n v="359.1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x v="107"/>
    <n v="3500"/>
    <n v="6527"/>
    <n v="186.5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x v="108"/>
    <n v="1500"/>
    <n v="8929"/>
    <n v="595.299999999999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x v="109"/>
    <n v="5200"/>
    <n v="3079"/>
    <n v="59.2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x v="110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x v="111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x v="112"/>
    <n v="4700"/>
    <n v="12635"/>
    <n v="268.8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x v="113"/>
    <n v="3300"/>
    <n v="12437"/>
    <n v="376.9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x v="114"/>
    <n v="1900"/>
    <n v="13816"/>
    <n v="727.2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x v="115"/>
    <n v="166700"/>
    <n v="145382"/>
    <n v="87.2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x v="116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x v="117"/>
    <n v="4900"/>
    <n v="8523"/>
    <n v="173.9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x v="118"/>
    <n v="5400"/>
    <n v="6351"/>
    <n v="117.6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x v="119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x v="120"/>
    <n v="75100"/>
    <n v="112272"/>
    <n v="149.5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x v="121"/>
    <n v="45300"/>
    <n v="99361"/>
    <n v="219.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x v="122"/>
    <n v="136800"/>
    <n v="88055"/>
    <n v="64.400000000000006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x v="123"/>
    <n v="177700"/>
    <n v="33092"/>
    <n v="18.600000000000001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x v="124"/>
    <n v="2600"/>
    <n v="9562"/>
    <n v="367.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x v="125"/>
    <n v="5300"/>
    <n v="8475"/>
    <n v="159.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x v="126"/>
    <n v="180200"/>
    <n v="69617"/>
    <n v="38.6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x v="127"/>
    <n v="103200"/>
    <n v="53067"/>
    <n v="51.4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x v="128"/>
    <n v="70600"/>
    <n v="42596"/>
    <n v="60.3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x v="129"/>
    <n v="148500"/>
    <n v="4756"/>
    <n v="3.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x v="130"/>
    <n v="9600"/>
    <n v="14925"/>
    <n v="155.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x v="131"/>
    <n v="164700"/>
    <n v="166116"/>
    <n v="100.9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x v="132"/>
    <n v="3300"/>
    <n v="3834"/>
    <n v="116.2"/>
    <x v="1"/>
    <n v="89"/>
    <n v="43.08"/>
    <x v="1"/>
    <s v="USD"/>
    <n v="1515736800"/>
    <n v="1517119200"/>
    <b v="0"/>
    <b v="1"/>
    <s v="theater/plays"/>
    <x v="3"/>
    <x v="3"/>
  </r>
  <r>
    <n v="133"/>
    <s v="Gates PLC"/>
    <x v="133"/>
    <n v="4500"/>
    <n v="13985"/>
    <n v="310.8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x v="134"/>
    <n v="99500"/>
    <n v="89288"/>
    <n v="89.7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x v="135"/>
    <n v="7700"/>
    <n v="5488"/>
    <n v="71.3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x v="136"/>
    <n v="82800"/>
    <n v="2721"/>
    <n v="3.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x v="137"/>
    <n v="1800"/>
    <n v="4712"/>
    <n v="261.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x v="138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x v="139"/>
    <n v="92100"/>
    <n v="19246"/>
    <n v="20.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x v="140"/>
    <n v="5500"/>
    <n v="12274"/>
    <n v="223.2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x v="141"/>
    <n v="64300"/>
    <n v="65323"/>
    <n v="101.6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x v="142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x v="143"/>
    <n v="5400"/>
    <n v="7322"/>
    <n v="135.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x v="144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x v="145"/>
    <n v="25000"/>
    <n v="59128"/>
    <n v="236.5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x v="146"/>
    <n v="8800"/>
    <n v="1518"/>
    <n v="17.3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x v="147"/>
    <n v="8300"/>
    <n v="9337"/>
    <n v="112.5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x v="148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x v="149"/>
    <n v="6200"/>
    <n v="13632"/>
    <n v="219.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x v="150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x v="151"/>
    <n v="137200"/>
    <n v="88037"/>
    <n v="64.2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x v="152"/>
    <n v="41500"/>
    <n v="175573"/>
    <n v="423.1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x v="153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x v="154"/>
    <n v="171300"/>
    <n v="100650"/>
    <n v="58.8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x v="155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x v="156"/>
    <n v="36400"/>
    <n v="26914"/>
    <n v="73.900000000000006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x v="157"/>
    <n v="4200"/>
    <n v="2212"/>
    <n v="52.7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x v="158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x v="159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x v="160"/>
    <n v="8000"/>
    <n v="12985"/>
    <n v="162.30000000000001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x v="161"/>
    <n v="5500"/>
    <n v="4300"/>
    <n v="78.2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x v="162"/>
    <n v="6100"/>
    <n v="9134"/>
    <n v="149.6999999999999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x v="163"/>
    <n v="3500"/>
    <n v="8864"/>
    <n v="253.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x v="164"/>
    <n v="150500"/>
    <n v="150755"/>
    <n v="100.2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x v="165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x v="166"/>
    <n v="9800"/>
    <n v="13439"/>
    <n v="137.1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x v="167"/>
    <n v="2600"/>
    <n v="10804"/>
    <n v="415.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x v="168"/>
    <n v="128100"/>
    <n v="40107"/>
    <n v="31.3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x v="169"/>
    <n v="23300"/>
    <n v="98811"/>
    <n v="424.1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x v="170"/>
    <n v="188100"/>
    <n v="5528"/>
    <n v="2.9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x v="171"/>
    <n v="4900"/>
    <n v="521"/>
    <n v="10.6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x v="172"/>
    <n v="800"/>
    <n v="663"/>
    <n v="82.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x v="173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x v="174"/>
    <n v="600"/>
    <n v="5368"/>
    <n v="894.7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x v="175"/>
    <n v="181200"/>
    <n v="47459"/>
    <n v="26.2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x v="176"/>
    <n v="115000"/>
    <n v="86060"/>
    <n v="74.8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x v="177"/>
    <n v="38800"/>
    <n v="161593"/>
    <n v="416.5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x v="178"/>
    <n v="7200"/>
    <n v="6927"/>
    <n v="96.2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x v="179"/>
    <n v="44500"/>
    <n v="159185"/>
    <n v="357.7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x v="180"/>
    <n v="56000"/>
    <n v="172736"/>
    <n v="308.5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x v="181"/>
    <n v="8600"/>
    <n v="5315"/>
    <n v="61.8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x v="182"/>
    <n v="27100"/>
    <n v="195750"/>
    <n v="722.3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x v="183"/>
    <n v="5100"/>
    <n v="3525"/>
    <n v="69.099999999999994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x v="184"/>
    <n v="3600"/>
    <n v="10550"/>
    <n v="293.10000000000002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x v="185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x v="186"/>
    <n v="88800"/>
    <n v="28358"/>
    <n v="31.9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x v="187"/>
    <n v="60200"/>
    <n v="138384"/>
    <n v="229.9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x v="188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x v="189"/>
    <n v="191300"/>
    <n v="45004"/>
    <n v="23.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x v="190"/>
    <n v="3700"/>
    <n v="2538"/>
    <n v="68.599999999999994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x v="191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x v="192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x v="193"/>
    <n v="6600"/>
    <n v="3012"/>
    <n v="45.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x v="194"/>
    <n v="7100"/>
    <n v="8716"/>
    <n v="122.8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x v="195"/>
    <n v="15800"/>
    <n v="57157"/>
    <n v="361.8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x v="196"/>
    <n v="8200"/>
    <n v="5178"/>
    <n v="63.1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x v="197"/>
    <n v="54700"/>
    <n v="163118"/>
    <n v="298.2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x v="198"/>
    <n v="63200"/>
    <n v="6041"/>
    <n v="9.6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x v="199"/>
    <n v="1800"/>
    <n v="968"/>
    <n v="53.8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x v="200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x v="201"/>
    <n v="2100"/>
    <n v="14305"/>
    <n v="681.2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x v="202"/>
    <n v="8300"/>
    <n v="6543"/>
    <n v="78.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x v="203"/>
    <n v="143900"/>
    <n v="193413"/>
    <n v="134.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x v="204"/>
    <n v="75000"/>
    <n v="2529"/>
    <n v="3.4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x v="205"/>
    <n v="1300"/>
    <n v="5614"/>
    <n v="431.8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x v="206"/>
    <n v="9000"/>
    <n v="3496"/>
    <n v="38.799999999999997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x v="207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x v="208"/>
    <n v="196900"/>
    <n v="199110"/>
    <n v="101.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x v="209"/>
    <n v="194500"/>
    <n v="41212"/>
    <n v="21.2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x v="210"/>
    <n v="9400"/>
    <n v="6338"/>
    <n v="67.400000000000006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x v="211"/>
    <n v="104400"/>
    <n v="99100"/>
    <n v="94.9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x v="212"/>
    <n v="8100"/>
    <n v="12300"/>
    <n v="151.9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x v="213"/>
    <n v="87900"/>
    <n v="171549"/>
    <n v="195.2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x v="214"/>
    <n v="1400"/>
    <n v="14324"/>
    <n v="1023.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x v="215"/>
    <n v="156800"/>
    <n v="6024"/>
    <n v="3.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x v="216"/>
    <n v="121700"/>
    <n v="188721"/>
    <n v="155.1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x v="217"/>
    <n v="129400"/>
    <n v="57911"/>
    <n v="44.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x v="218"/>
    <n v="5700"/>
    <n v="12309"/>
    <n v="215.9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x v="219"/>
    <n v="41700"/>
    <n v="138497"/>
    <n v="332.1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x v="220"/>
    <n v="7900"/>
    <n v="667"/>
    <n v="8.4"/>
    <x v="0"/>
    <n v="17"/>
    <n v="39.24"/>
    <x v="1"/>
    <s v="USD"/>
    <n v="1309496400"/>
    <n v="1311051600"/>
    <b v="1"/>
    <b v="0"/>
    <s v="theater/plays"/>
    <x v="3"/>
    <x v="3"/>
  </r>
  <r>
    <n v="221"/>
    <s v="Huff LLC"/>
    <x v="221"/>
    <n v="121500"/>
    <n v="119830"/>
    <n v="98.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x v="222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x v="223"/>
    <n v="87300"/>
    <n v="81897"/>
    <n v="93.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x v="224"/>
    <n v="46300"/>
    <n v="186885"/>
    <n v="403.6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x v="225"/>
    <n v="67800"/>
    <n v="176398"/>
    <n v="260.2"/>
    <x v="1"/>
    <n v="5880"/>
    <n v="30"/>
    <x v="1"/>
    <s v="USD"/>
    <n v="1399093200"/>
    <n v="1399093200"/>
    <b v="1"/>
    <b v="0"/>
    <s v="music/rock"/>
    <x v="1"/>
    <x v="1"/>
  </r>
  <r>
    <n v="226"/>
    <s v="Garcia Inc"/>
    <x v="226"/>
    <n v="3000"/>
    <n v="10999"/>
    <n v="366.6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x v="227"/>
    <n v="60900"/>
    <n v="102751"/>
    <n v="168.7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x v="228"/>
    <n v="137900"/>
    <n v="165352"/>
    <n v="119.9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x v="229"/>
    <n v="85600"/>
    <n v="165798"/>
    <n v="193.7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x v="230"/>
    <n v="2400"/>
    <n v="10084"/>
    <n v="420.2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x v="231"/>
    <n v="7200"/>
    <n v="5523"/>
    <n v="76.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x v="232"/>
    <n v="3400"/>
    <n v="5823"/>
    <n v="171.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x v="233"/>
    <n v="3800"/>
    <n v="6000"/>
    <n v="157.9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x v="234"/>
    <n v="7500"/>
    <n v="8181"/>
    <n v="109.1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x v="235"/>
    <n v="8600"/>
    <n v="3589"/>
    <n v="41.7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x v="236"/>
    <n v="39500"/>
    <n v="4323"/>
    <n v="10.9"/>
    <x v="0"/>
    <n v="57"/>
    <n v="75.84"/>
    <x v="2"/>
    <s v="AUD"/>
    <n v="1561438800"/>
    <n v="1562043600"/>
    <b v="0"/>
    <b v="1"/>
    <s v="music/rock"/>
    <x v="1"/>
    <x v="1"/>
  </r>
  <r>
    <n v="237"/>
    <s v="Ellison PLC"/>
    <x v="237"/>
    <n v="9300"/>
    <n v="14822"/>
    <n v="159.4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x v="238"/>
    <n v="2400"/>
    <n v="10138"/>
    <n v="422.4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x v="239"/>
    <n v="3200"/>
    <n v="3127"/>
    <n v="97.7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x v="240"/>
    <n v="29400"/>
    <n v="123124"/>
    <n v="418.8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x v="241"/>
    <n v="168500"/>
    <n v="171729"/>
    <n v="101.9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x v="242"/>
    <n v="8400"/>
    <n v="10729"/>
    <n v="127.7"/>
    <x v="1"/>
    <n v="250"/>
    <n v="42.92"/>
    <x v="1"/>
    <s v="USD"/>
    <n v="1494392400"/>
    <n v="1495256400"/>
    <b v="0"/>
    <b v="1"/>
    <s v="music/rock"/>
    <x v="1"/>
    <x v="1"/>
  </r>
  <r>
    <n v="243"/>
    <s v="Garcia PLC"/>
    <x v="243"/>
    <n v="2300"/>
    <n v="10240"/>
    <n v="445.2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x v="244"/>
    <n v="700"/>
    <n v="3988"/>
    <n v="569.70000000000005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x v="245"/>
    <n v="2900"/>
    <n v="14771"/>
    <n v="509.3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x v="246"/>
    <n v="4500"/>
    <n v="14649"/>
    <n v="325.5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x v="247"/>
    <n v="19800"/>
    <n v="184658"/>
    <n v="932.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x v="248"/>
    <n v="6200"/>
    <n v="13103"/>
    <n v="211.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x v="249"/>
    <n v="61500"/>
    <n v="168095"/>
    <n v="273.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x v="250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x v="251"/>
    <n v="7100"/>
    <n v="3840"/>
    <n v="54.1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x v="252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x v="253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x v="254"/>
    <n v="4600"/>
    <n v="8505"/>
    <n v="184.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x v="255"/>
    <n v="80500"/>
    <n v="96735"/>
    <n v="120.2"/>
    <x v="1"/>
    <n v="1697"/>
    <n v="57"/>
    <x v="1"/>
    <s v="USD"/>
    <n v="1297836000"/>
    <n v="1298268000"/>
    <b v="0"/>
    <b v="1"/>
    <s v="music/rock"/>
    <x v="1"/>
    <x v="1"/>
  </r>
  <r>
    <n v="256"/>
    <s v="Smith-Reid"/>
    <x v="256"/>
    <n v="4100"/>
    <n v="959"/>
    <n v="23.4"/>
    <x v="0"/>
    <n v="15"/>
    <n v="63.93"/>
    <x v="4"/>
    <s v="GBP"/>
    <n v="1453615200"/>
    <n v="1456812000"/>
    <b v="0"/>
    <b v="0"/>
    <s v="music/rock"/>
    <x v="1"/>
    <x v="1"/>
  </r>
  <r>
    <n v="257"/>
    <s v="Williams Inc"/>
    <x v="257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x v="258"/>
    <n v="5000"/>
    <n v="13424"/>
    <n v="268.5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x v="259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x v="260"/>
    <n v="6300"/>
    <n v="9935"/>
    <n v="157.69999999999999"/>
    <x v="1"/>
    <n v="261"/>
    <n v="38.07"/>
    <x v="1"/>
    <s v="USD"/>
    <n v="1348808400"/>
    <n v="1349845200"/>
    <b v="0"/>
    <b v="0"/>
    <s v="music/rock"/>
    <x v="1"/>
    <x v="1"/>
  </r>
  <r>
    <n v="261"/>
    <s v="Mason-Smith"/>
    <x v="261"/>
    <n v="84300"/>
    <n v="26303"/>
    <n v="31.2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x v="262"/>
    <n v="1700"/>
    <n v="5328"/>
    <n v="313.3999999999999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x v="263"/>
    <n v="2900"/>
    <n v="10756"/>
    <n v="370.9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x v="264"/>
    <n v="45600"/>
    <n v="165375"/>
    <n v="362.7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x v="265"/>
    <n v="4900"/>
    <n v="6031"/>
    <n v="123.1"/>
    <x v="1"/>
    <n v="86"/>
    <n v="70.13"/>
    <x v="1"/>
    <s v="USD"/>
    <n v="1451800800"/>
    <n v="1455602400"/>
    <b v="0"/>
    <b v="0"/>
    <s v="theater/plays"/>
    <x v="3"/>
    <x v="3"/>
  </r>
  <r>
    <n v="266"/>
    <s v="Cole LLC"/>
    <x v="266"/>
    <n v="111900"/>
    <n v="85902"/>
    <n v="76.8"/>
    <x v="0"/>
    <n v="3182"/>
    <n v="27"/>
    <x v="6"/>
    <s v="EUR"/>
    <n v="1415340000"/>
    <n v="1418191200"/>
    <b v="0"/>
    <b v="1"/>
    <s v="music/jazz"/>
    <x v="1"/>
    <x v="17"/>
  </r>
  <r>
    <n v="267"/>
    <s v="Acosta PLC"/>
    <x v="267"/>
    <n v="61600"/>
    <n v="143910"/>
    <n v="233.6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x v="268"/>
    <n v="1500"/>
    <n v="2708"/>
    <n v="180.5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x v="269"/>
    <n v="3500"/>
    <n v="8842"/>
    <n v="252.6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x v="270"/>
    <n v="173900"/>
    <n v="47260"/>
    <n v="27.2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x v="271"/>
    <n v="153700"/>
    <n v="1953"/>
    <n v="1.3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x v="272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x v="273"/>
    <n v="7800"/>
    <n v="10704"/>
    <n v="137.19999999999999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x v="274"/>
    <n v="2400"/>
    <n v="773"/>
    <n v="32.200000000000003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x v="275"/>
    <n v="3900"/>
    <n v="9419"/>
    <n v="241.5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x v="276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x v="277"/>
    <n v="700"/>
    <n v="7465"/>
    <n v="1066.4000000000001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x v="278"/>
    <n v="2700"/>
    <n v="8799"/>
    <n v="325.89999999999998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x v="279"/>
    <n v="8000"/>
    <n v="13656"/>
    <n v="170.7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x v="280"/>
    <n v="2500"/>
    <n v="14536"/>
    <n v="581.4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x v="281"/>
    <n v="164500"/>
    <n v="150552"/>
    <n v="91.5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x v="282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x v="283"/>
    <n v="8100"/>
    <n v="1517"/>
    <n v="18.7"/>
    <x v="0"/>
    <n v="29"/>
    <n v="52.31"/>
    <x v="3"/>
    <s v="DKK"/>
    <n v="1464584400"/>
    <n v="1465016400"/>
    <b v="0"/>
    <b v="0"/>
    <s v="music/rock"/>
    <x v="1"/>
    <x v="1"/>
  </r>
  <r>
    <n v="284"/>
    <s v="Tran LLC"/>
    <x v="284"/>
    <n v="9800"/>
    <n v="8153"/>
    <n v="83.2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x v="285"/>
    <n v="900"/>
    <n v="6357"/>
    <n v="706.3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x v="286"/>
    <n v="112100"/>
    <n v="19557"/>
    <n v="17.399999999999999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x v="287"/>
    <n v="6300"/>
    <n v="13213"/>
    <n v="209.7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x v="288"/>
    <n v="5600"/>
    <n v="5476"/>
    <n v="97.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x v="289"/>
    <n v="800"/>
    <n v="13474"/>
    <n v="1684.3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x v="290"/>
    <n v="168600"/>
    <n v="91722"/>
    <n v="54.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x v="291"/>
    <n v="1800"/>
    <n v="8219"/>
    <n v="456.6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x v="292"/>
    <n v="7300"/>
    <n v="717"/>
    <n v="9.8000000000000007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x v="293"/>
    <n v="6500"/>
    <n v="1065"/>
    <n v="16.399999999999999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x v="294"/>
    <n v="600"/>
    <n v="8038"/>
    <n v="1339.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x v="295"/>
    <n v="192900"/>
    <n v="68769"/>
    <n v="35.700000000000003"/>
    <x v="0"/>
    <n v="1910"/>
    <n v="36"/>
    <x v="5"/>
    <s v="CHF"/>
    <n v="1381813200"/>
    <n v="1383976800"/>
    <b v="0"/>
    <b v="0"/>
    <s v="theater/plays"/>
    <x v="3"/>
    <x v="3"/>
  </r>
  <r>
    <n v="296"/>
    <s v="Smith-Hess"/>
    <x v="296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x v="297"/>
    <n v="7200"/>
    <n v="6785"/>
    <n v="94.2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x v="298"/>
    <n v="3500"/>
    <n v="5037"/>
    <n v="143.9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x v="299"/>
    <n v="3800"/>
    <n v="1954"/>
    <n v="51.4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x v="300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x v="301"/>
    <n v="900"/>
    <n v="12102"/>
    <n v="1344.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x v="302"/>
    <n v="76100"/>
    <n v="24234"/>
    <n v="31.8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x v="303"/>
    <n v="3400"/>
    <n v="2809"/>
    <n v="82.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x v="304"/>
    <n v="2100"/>
    <n v="11469"/>
    <n v="546.1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x v="305"/>
    <n v="2800"/>
    <n v="8014"/>
    <n v="286.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x v="306"/>
    <n v="6500"/>
    <n v="514"/>
    <n v="7.9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x v="307"/>
    <n v="32900"/>
    <n v="43473"/>
    <n v="132.1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x v="308"/>
    <n v="118200"/>
    <n v="87560"/>
    <n v="74.09999999999999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x v="309"/>
    <n v="4100"/>
    <n v="3087"/>
    <n v="75.3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x v="310"/>
    <n v="7800"/>
    <n v="1586"/>
    <n v="20.3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x v="311"/>
    <n v="6300"/>
    <n v="12812"/>
    <n v="203.4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x v="312"/>
    <n v="59100"/>
    <n v="183345"/>
    <n v="310.2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x v="313"/>
    <n v="2200"/>
    <n v="8697"/>
    <n v="395.3"/>
    <x v="1"/>
    <n v="223"/>
    <n v="39"/>
    <x v="1"/>
    <s v="USD"/>
    <n v="1330322400"/>
    <n v="1330495200"/>
    <b v="0"/>
    <b v="0"/>
    <s v="music/rock"/>
    <x v="1"/>
    <x v="1"/>
  </r>
  <r>
    <n v="314"/>
    <s v="Sanchez-Morgan"/>
    <x v="314"/>
    <n v="1400"/>
    <n v="4126"/>
    <n v="294.7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x v="315"/>
    <n v="9500"/>
    <n v="3220"/>
    <n v="33.9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x v="316"/>
    <n v="9600"/>
    <n v="6401"/>
    <n v="66.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x v="317"/>
    <n v="6600"/>
    <n v="1269"/>
    <n v="19.2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x v="318"/>
    <n v="5700"/>
    <n v="903"/>
    <n v="15.8"/>
    <x v="0"/>
    <n v="17"/>
    <n v="53.12"/>
    <x v="1"/>
    <s v="USD"/>
    <n v="1392357600"/>
    <n v="1392530400"/>
    <b v="0"/>
    <b v="0"/>
    <s v="music/rock"/>
    <x v="1"/>
    <x v="1"/>
  </r>
  <r>
    <n v="319"/>
    <s v="Mills Group"/>
    <x v="319"/>
    <n v="8400"/>
    <n v="3251"/>
    <n v="38.700000000000003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x v="320"/>
    <n v="84400"/>
    <n v="8092"/>
    <n v="9.6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x v="321"/>
    <n v="170400"/>
    <n v="160422"/>
    <n v="94.1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x v="322"/>
    <n v="117900"/>
    <n v="196377"/>
    <n v="166.6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x v="323"/>
    <n v="8900"/>
    <n v="2148"/>
    <n v="24.1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x v="324"/>
    <n v="7100"/>
    <n v="11648"/>
    <n v="164.1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x v="325"/>
    <n v="6500"/>
    <n v="5897"/>
    <n v="90.7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x v="326"/>
    <n v="7200"/>
    <n v="3326"/>
    <n v="46.2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x v="327"/>
    <n v="2600"/>
    <n v="1002"/>
    <n v="38.5"/>
    <x v="0"/>
    <n v="33"/>
    <n v="30.36"/>
    <x v="1"/>
    <s v="USD"/>
    <n v="1566968400"/>
    <n v="1567314000"/>
    <b v="0"/>
    <b v="1"/>
    <s v="theater/plays"/>
    <x v="3"/>
    <x v="3"/>
  </r>
  <r>
    <n v="328"/>
    <s v="Young PLC"/>
    <x v="328"/>
    <n v="98700"/>
    <n v="131826"/>
    <n v="133.6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x v="329"/>
    <n v="93800"/>
    <n v="21477"/>
    <n v="22.9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x v="330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x v="331"/>
    <n v="3300"/>
    <n v="14643"/>
    <n v="443.7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x v="332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x v="333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x v="334"/>
    <n v="66200"/>
    <n v="123538"/>
    <n v="186.6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x v="335"/>
    <n v="173800"/>
    <n v="198628"/>
    <n v="114.3"/>
    <x v="1"/>
    <n v="2283"/>
    <n v="87"/>
    <x v="1"/>
    <s v="USD"/>
    <n v="1573797600"/>
    <n v="1574920800"/>
    <b v="0"/>
    <b v="0"/>
    <s v="music/rock"/>
    <x v="1"/>
    <x v="1"/>
  </r>
  <r>
    <n v="336"/>
    <s v="Nunez Inc"/>
    <x v="336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x v="337"/>
    <n v="94500"/>
    <n v="116064"/>
    <n v="122.8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x v="338"/>
    <n v="69800"/>
    <n v="125042"/>
    <n v="179.1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x v="339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x v="340"/>
    <n v="37100"/>
    <n v="34964"/>
    <n v="94.2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x v="341"/>
    <n v="114300"/>
    <n v="96777"/>
    <n v="84.7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x v="342"/>
    <n v="47900"/>
    <n v="31864"/>
    <n v="66.5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x v="343"/>
    <n v="9000"/>
    <n v="4853"/>
    <n v="53.9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x v="344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x v="345"/>
    <n v="157600"/>
    <n v="23159"/>
    <n v="14.7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x v="346"/>
    <n v="8000"/>
    <n v="2758"/>
    <n v="34.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x v="347"/>
    <n v="900"/>
    <n v="12607"/>
    <n v="1400.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x v="348"/>
    <n v="199000"/>
    <n v="142823"/>
    <n v="71.8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x v="349"/>
    <n v="180800"/>
    <n v="95958"/>
    <n v="53.1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x v="350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x v="351"/>
    <n v="74100"/>
    <n v="94631"/>
    <n v="127.7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x v="352"/>
    <n v="2800"/>
    <n v="977"/>
    <n v="34.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x v="353"/>
    <n v="33600"/>
    <n v="137961"/>
    <n v="410.6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x v="354"/>
    <n v="6100"/>
    <n v="7548"/>
    <n v="123.7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x v="355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x v="356"/>
    <n v="9300"/>
    <n v="3431"/>
    <n v="36.9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x v="357"/>
    <n v="2300"/>
    <n v="4253"/>
    <n v="184.9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x v="358"/>
    <n v="9700"/>
    <n v="1146"/>
    <n v="11.8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x v="359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x v="360"/>
    <n v="59700"/>
    <n v="135132"/>
    <n v="226.4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x v="361"/>
    <n v="5500"/>
    <n v="9546"/>
    <n v="173.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x v="362"/>
    <n v="3700"/>
    <n v="13755"/>
    <n v="371.8"/>
    <x v="1"/>
    <n v="191"/>
    <n v="72.02"/>
    <x v="1"/>
    <s v="USD"/>
    <n v="1296108000"/>
    <n v="1299391200"/>
    <b v="0"/>
    <b v="0"/>
    <s v="music/rock"/>
    <x v="1"/>
    <x v="1"/>
  </r>
  <r>
    <n v="363"/>
    <s v="Gray-Davis"/>
    <x v="363"/>
    <n v="5200"/>
    <n v="8330"/>
    <n v="160.19999999999999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x v="364"/>
    <n v="900"/>
    <n v="14547"/>
    <n v="1616.3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x v="365"/>
    <n v="1600"/>
    <n v="11735"/>
    <n v="733.4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x v="366"/>
    <n v="1800"/>
    <n v="10658"/>
    <n v="592.1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x v="367"/>
    <n v="9900"/>
    <n v="1870"/>
    <n v="18.89999999999999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x v="368"/>
    <n v="5200"/>
    <n v="14394"/>
    <n v="276.8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x v="369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x v="370"/>
    <n v="112300"/>
    <n v="178965"/>
    <n v="159.4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x v="371"/>
    <n v="189200"/>
    <n v="128410"/>
    <n v="67.900000000000006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x v="372"/>
    <n v="900"/>
    <n v="14324"/>
    <n v="1591.6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x v="373"/>
    <n v="22500"/>
    <n v="164291"/>
    <n v="730.2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x v="374"/>
    <n v="167400"/>
    <n v="22073"/>
    <n v="13.2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x v="375"/>
    <n v="2700"/>
    <n v="1479"/>
    <n v="54.8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x v="376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x v="377"/>
    <n v="49700"/>
    <n v="5098"/>
    <n v="10.3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x v="378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x v="379"/>
    <n v="7200"/>
    <n v="2912"/>
    <n v="40.4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x v="380"/>
    <n v="2500"/>
    <n v="4008"/>
    <n v="160.30000000000001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x v="381"/>
    <n v="5300"/>
    <n v="9749"/>
    <n v="183.9"/>
    <x v="1"/>
    <n v="155"/>
    <n v="62.9"/>
    <x v="1"/>
    <s v="USD"/>
    <n v="1433739600"/>
    <n v="1437714000"/>
    <b v="0"/>
    <b v="0"/>
    <s v="theater/plays"/>
    <x v="3"/>
    <x v="3"/>
  </r>
  <r>
    <n v="382"/>
    <s v="King Ltd"/>
    <x v="382"/>
    <n v="9100"/>
    <n v="5803"/>
    <n v="63.8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x v="383"/>
    <n v="6300"/>
    <n v="14199"/>
    <n v="225.4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x v="384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x v="385"/>
    <n v="38900"/>
    <n v="56859"/>
    <n v="146.19999999999999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x v="386"/>
    <n v="135500"/>
    <n v="103554"/>
    <n v="76.40000000000000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x v="387"/>
    <n v="109000"/>
    <n v="42795"/>
    <n v="39.299999999999997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x v="388"/>
    <n v="114800"/>
    <n v="12938"/>
    <n v="11.3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x v="389"/>
    <n v="83000"/>
    <n v="101352"/>
    <n v="122.1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x v="390"/>
    <n v="2400"/>
    <n v="4477"/>
    <n v="186.5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x v="391"/>
    <n v="60400"/>
    <n v="4393"/>
    <n v="7.3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x v="392"/>
    <n v="102900"/>
    <n v="67546"/>
    <n v="65.599999999999994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x v="393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x v="394"/>
    <n v="800"/>
    <n v="3755"/>
    <n v="469.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x v="395"/>
    <n v="7100"/>
    <n v="9238"/>
    <n v="130.1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x v="396"/>
    <n v="46100"/>
    <n v="77012"/>
    <n v="167.1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x v="397"/>
    <n v="8100"/>
    <n v="14083"/>
    <n v="173.9"/>
    <x v="1"/>
    <n v="454"/>
    <n v="31.02"/>
    <x v="1"/>
    <s v="USD"/>
    <n v="1369285200"/>
    <n v="1369803600"/>
    <b v="0"/>
    <b v="0"/>
    <s v="music/rock"/>
    <x v="1"/>
    <x v="1"/>
  </r>
  <r>
    <n v="398"/>
    <s v="Myers LLC"/>
    <x v="398"/>
    <n v="1700"/>
    <n v="12202"/>
    <n v="717.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x v="399"/>
    <n v="97300"/>
    <n v="62127"/>
    <n v="63.9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x v="400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x v="401"/>
    <n v="900"/>
    <n v="13772"/>
    <n v="1530.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x v="402"/>
    <n v="7300"/>
    <n v="2946"/>
    <n v="40.4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x v="403"/>
    <n v="195800"/>
    <n v="168820"/>
    <n v="86.2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x v="404"/>
    <n v="48900"/>
    <n v="154321"/>
    <n v="315.60000000000002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x v="405"/>
    <n v="29600"/>
    <n v="26527"/>
    <n v="89.6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x v="406"/>
    <n v="39300"/>
    <n v="71583"/>
    <n v="182.1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x v="407"/>
    <n v="3400"/>
    <n v="12100"/>
    <n v="355.9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x v="408"/>
    <n v="9200"/>
    <n v="12129"/>
    <n v="131.80000000000001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x v="409"/>
    <n v="135600"/>
    <n v="62804"/>
    <n v="46.3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x v="410"/>
    <n v="153700"/>
    <n v="55536"/>
    <n v="36.1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x v="411"/>
    <n v="7800"/>
    <n v="8161"/>
    <n v="104.6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x v="412"/>
    <n v="2100"/>
    <n v="14046"/>
    <n v="668.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x v="413"/>
    <n v="189500"/>
    <n v="117628"/>
    <n v="62.1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x v="414"/>
    <n v="188200"/>
    <n v="159405"/>
    <n v="84.7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x v="415"/>
    <n v="113500"/>
    <n v="12552"/>
    <n v="11.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x v="416"/>
    <n v="134600"/>
    <n v="59007"/>
    <n v="43.8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x v="417"/>
    <n v="1700"/>
    <n v="943"/>
    <n v="55.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x v="418"/>
    <n v="163700"/>
    <n v="93963"/>
    <n v="57.4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x v="419"/>
    <n v="113800"/>
    <n v="140469"/>
    <n v="123.4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x v="420"/>
    <n v="5000"/>
    <n v="6423"/>
    <n v="128.5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x v="421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x v="422"/>
    <n v="8700"/>
    <n v="11075"/>
    <n v="127.3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x v="423"/>
    <n v="147800"/>
    <n v="15723"/>
    <n v="10.6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x v="424"/>
    <n v="5100"/>
    <n v="2064"/>
    <n v="40.5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x v="425"/>
    <n v="2700"/>
    <n v="7767"/>
    <n v="287.7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x v="426"/>
    <n v="1800"/>
    <n v="10313"/>
    <n v="572.9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x v="427"/>
    <n v="174500"/>
    <n v="197018"/>
    <n v="112.9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x v="428"/>
    <n v="101400"/>
    <n v="47037"/>
    <n v="46.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x v="429"/>
    <n v="191000"/>
    <n v="173191"/>
    <n v="90.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x v="430"/>
    <n v="8100"/>
    <n v="5487"/>
    <n v="67.7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x v="431"/>
    <n v="5100"/>
    <n v="9817"/>
    <n v="192.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x v="432"/>
    <n v="7700"/>
    <n v="6369"/>
    <n v="82.7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x v="433"/>
    <n v="121400"/>
    <n v="65755"/>
    <n v="54.2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x v="434"/>
    <n v="5400"/>
    <n v="903"/>
    <n v="16.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x v="435"/>
    <n v="152400"/>
    <n v="178120"/>
    <n v="116.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x v="436"/>
    <n v="1300"/>
    <n v="13678"/>
    <n v="1052.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x v="437"/>
    <n v="8100"/>
    <n v="9969"/>
    <n v="123.1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x v="438"/>
    <n v="8300"/>
    <n v="14827"/>
    <n v="178.6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x v="439"/>
    <n v="28400"/>
    <n v="100900"/>
    <n v="355.3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x v="440"/>
    <n v="102500"/>
    <n v="165954"/>
    <n v="161.9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x v="441"/>
    <n v="7000"/>
    <n v="1744"/>
    <n v="24.9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x v="442"/>
    <n v="5400"/>
    <n v="10731"/>
    <n v="198.7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x v="443"/>
    <n v="9300"/>
    <n v="3232"/>
    <n v="34.799999999999997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x v="444"/>
    <n v="6200"/>
    <n v="10938"/>
    <n v="176.4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x v="445"/>
    <n v="2100"/>
    <n v="10739"/>
    <n v="511.4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x v="446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x v="447"/>
    <n v="155200"/>
    <n v="37754"/>
    <n v="24.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x v="448"/>
    <n v="89900"/>
    <n v="45384"/>
    <n v="50.5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x v="449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x v="450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x v="451"/>
    <n v="148400"/>
    <n v="182302"/>
    <n v="122.8"/>
    <x v="1"/>
    <n v="6286"/>
    <n v="29"/>
    <x v="1"/>
    <s v="USD"/>
    <n v="1500440400"/>
    <n v="1503118800"/>
    <b v="0"/>
    <b v="0"/>
    <s v="music/rock"/>
    <x v="1"/>
    <x v="1"/>
  </r>
  <r>
    <n v="452"/>
    <s v="Morris Group"/>
    <x v="452"/>
    <n v="4800"/>
    <n v="3045"/>
    <n v="63.4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x v="453"/>
    <n v="182400"/>
    <n v="102749"/>
    <n v="56.3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x v="454"/>
    <n v="4000"/>
    <n v="1763"/>
    <n v="44.1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x v="455"/>
    <n v="116500"/>
    <n v="137904"/>
    <n v="118.4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x v="456"/>
    <n v="146400"/>
    <n v="152438"/>
    <n v="104.1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x v="457"/>
    <n v="5000"/>
    <n v="1332"/>
    <n v="26.6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x v="458"/>
    <n v="33800"/>
    <n v="118706"/>
    <n v="351.2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x v="459"/>
    <n v="6300"/>
    <n v="5674"/>
    <n v="90.1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x v="460"/>
    <n v="2400"/>
    <n v="4119"/>
    <n v="171.6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x v="461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x v="462"/>
    <n v="188800"/>
    <n v="57734"/>
    <n v="30.6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x v="463"/>
    <n v="134300"/>
    <n v="145265"/>
    <n v="108.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x v="464"/>
    <n v="71200"/>
    <n v="95020"/>
    <n v="133.5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x v="465"/>
    <n v="4700"/>
    <n v="8829"/>
    <n v="187.9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x v="466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x v="467"/>
    <n v="1400"/>
    <n v="8053"/>
    <n v="575.2000000000000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x v="468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x v="469"/>
    <n v="5600"/>
    <n v="10328"/>
    <n v="184.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x v="470"/>
    <n v="3600"/>
    <n v="10289"/>
    <n v="285.8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x v="471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x v="472"/>
    <n v="153800"/>
    <n v="60342"/>
    <n v="39.200000000000003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x v="473"/>
    <n v="5000"/>
    <n v="8907"/>
    <n v="178.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x v="474"/>
    <n v="4000"/>
    <n v="14606"/>
    <n v="365.2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x v="475"/>
    <n v="7400"/>
    <n v="8432"/>
    <n v="113.9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x v="476"/>
    <n v="191500"/>
    <n v="57122"/>
    <n v="29.8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x v="477"/>
    <n v="8500"/>
    <n v="4613"/>
    <n v="54.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x v="478"/>
    <n v="68800"/>
    <n v="162603"/>
    <n v="236.3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x v="479"/>
    <n v="2400"/>
    <n v="12310"/>
    <n v="512.9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x v="480"/>
    <n v="8600"/>
    <n v="8656"/>
    <n v="100.7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x v="481"/>
    <n v="196600"/>
    <n v="159931"/>
    <n v="81.3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x v="482"/>
    <n v="4200"/>
    <n v="689"/>
    <n v="16.399999999999999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x v="483"/>
    <n v="91400"/>
    <n v="48236"/>
    <n v="52.8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x v="484"/>
    <n v="29600"/>
    <n v="77021"/>
    <n v="260.2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x v="485"/>
    <n v="90600"/>
    <n v="27844"/>
    <n v="30.7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x v="486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x v="487"/>
    <n v="110300"/>
    <n v="197024"/>
    <n v="178.6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x v="488"/>
    <n v="5300"/>
    <n v="11663"/>
    <n v="220.1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x v="489"/>
    <n v="9200"/>
    <n v="9339"/>
    <n v="101.5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x v="490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x v="491"/>
    <n v="56800"/>
    <n v="173437"/>
    <n v="305.3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x v="492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x v="493"/>
    <n v="900"/>
    <n v="6514"/>
    <n v="723.8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x v="494"/>
    <n v="2500"/>
    <n v="13684"/>
    <n v="547.4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x v="495"/>
    <n v="3200"/>
    <n v="13264"/>
    <n v="414.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x v="496"/>
    <n v="183800"/>
    <n v="1667"/>
    <n v="0.9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x v="497"/>
    <n v="9800"/>
    <n v="3349"/>
    <n v="34.200000000000003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x v="498"/>
    <n v="193400"/>
    <n v="46317"/>
    <n v="23.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x v="499"/>
    <n v="163800"/>
    <n v="78743"/>
    <n v="48.1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x v="500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x v="501"/>
    <n v="153600"/>
    <n v="107743"/>
    <n v="70.099999999999994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x v="502"/>
    <n v="1300"/>
    <n v="6889"/>
    <n v="529.9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x v="503"/>
    <n v="25500"/>
    <n v="45983"/>
    <n v="180.3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x v="504"/>
    <n v="7500"/>
    <n v="6924"/>
    <n v="92.3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x v="505"/>
    <n v="89900"/>
    <n v="12497"/>
    <n v="13.9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x v="506"/>
    <n v="18000"/>
    <n v="166874"/>
    <n v="927.1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x v="507"/>
    <n v="2100"/>
    <n v="837"/>
    <n v="39.9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x v="508"/>
    <n v="172700"/>
    <n v="193820"/>
    <n v="112.2"/>
    <x v="1"/>
    <n v="3657"/>
    <n v="53"/>
    <x v="1"/>
    <s v="USD"/>
    <n v="1532840400"/>
    <n v="1534654800"/>
    <b v="0"/>
    <b v="0"/>
    <s v="theater/plays"/>
    <x v="3"/>
    <x v="3"/>
  </r>
  <r>
    <n v="509"/>
    <s v="White LLC"/>
    <x v="509"/>
    <n v="168500"/>
    <n v="119510"/>
    <n v="70.900000000000006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x v="510"/>
    <n v="7800"/>
    <n v="9289"/>
    <n v="119.1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x v="511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x v="512"/>
    <n v="9100"/>
    <n v="12678"/>
    <n v="139.3000000000000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x v="513"/>
    <n v="8300"/>
    <n v="3260"/>
    <n v="39.299999999999997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x v="514"/>
    <n v="138700"/>
    <n v="31123"/>
    <n v="22.4"/>
    <x v="3"/>
    <n v="528"/>
    <n v="58.95"/>
    <x v="5"/>
    <s v="CHF"/>
    <n v="1386309600"/>
    <n v="1386741600"/>
    <b v="0"/>
    <b v="1"/>
    <s v="music/rock"/>
    <x v="1"/>
    <x v="1"/>
  </r>
  <r>
    <n v="515"/>
    <s v="Cox LLC"/>
    <x v="515"/>
    <n v="8600"/>
    <n v="4797"/>
    <n v="55.8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x v="516"/>
    <n v="125400"/>
    <n v="53324"/>
    <n v="42.5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x v="517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x v="518"/>
    <n v="8800"/>
    <n v="622"/>
    <n v="7.1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x v="519"/>
    <n v="177700"/>
    <n v="180802"/>
    <n v="101.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x v="520"/>
    <n v="800"/>
    <n v="3406"/>
    <n v="425.8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x v="47"/>
    <n v="7600"/>
    <n v="11061"/>
    <n v="145.5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x v="521"/>
    <n v="50500"/>
    <n v="16389"/>
    <n v="32.5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x v="522"/>
    <n v="900"/>
    <n v="6303"/>
    <n v="700.3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x v="523"/>
    <n v="96700"/>
    <n v="81136"/>
    <n v="83.9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x v="524"/>
    <n v="2100"/>
    <n v="1768"/>
    <n v="84.2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x v="525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x v="526"/>
    <n v="189200"/>
    <n v="188480"/>
    <n v="99.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x v="527"/>
    <n v="9000"/>
    <n v="7227"/>
    <n v="80.3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x v="528"/>
    <n v="5100"/>
    <n v="574"/>
    <n v="11.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x v="529"/>
    <n v="105000"/>
    <n v="96328"/>
    <n v="91.7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x v="530"/>
    <n v="186700"/>
    <n v="178338"/>
    <n v="95.5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x v="531"/>
    <n v="1600"/>
    <n v="8046"/>
    <n v="502.9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x v="532"/>
    <n v="115600"/>
    <n v="184086"/>
    <n v="159.1999999999999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x v="533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x v="534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x v="535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x v="536"/>
    <n v="84400"/>
    <n v="98935"/>
    <n v="117.2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x v="537"/>
    <n v="151300"/>
    <n v="57034"/>
    <n v="37.700000000000003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x v="538"/>
    <n v="9800"/>
    <n v="7120"/>
    <n v="72.7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x v="539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x v="540"/>
    <n v="178000"/>
    <n v="43086"/>
    <n v="24.2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x v="541"/>
    <n v="77000"/>
    <n v="1930"/>
    <n v="2.5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x v="542"/>
    <n v="84900"/>
    <n v="13864"/>
    <n v="16.3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x v="543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x v="544"/>
    <n v="184800"/>
    <n v="164109"/>
    <n v="88.8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x v="545"/>
    <n v="4200"/>
    <n v="6870"/>
    <n v="163.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x v="546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x v="547"/>
    <n v="66100"/>
    <n v="179074"/>
    <n v="270.89999999999998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x v="548"/>
    <n v="29500"/>
    <n v="83843"/>
    <n v="284.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x v="549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x v="550"/>
    <n v="180100"/>
    <n v="105598"/>
    <n v="58.6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x v="551"/>
    <n v="9000"/>
    <n v="8866"/>
    <n v="98.5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x v="552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x v="553"/>
    <n v="9500"/>
    <n v="14408"/>
    <n v="151.69999999999999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x v="554"/>
    <n v="6300"/>
    <n v="14089"/>
    <n v="223.6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x v="555"/>
    <n v="5200"/>
    <n v="12467"/>
    <n v="239.8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x v="556"/>
    <n v="6000"/>
    <n v="11960"/>
    <n v="199.3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x v="557"/>
    <n v="5800"/>
    <n v="7966"/>
    <n v="137.30000000000001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x v="558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x v="559"/>
    <n v="20000"/>
    <n v="158832"/>
    <n v="794.2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x v="560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x v="561"/>
    <n v="9900"/>
    <n v="1269"/>
    <n v="12.8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x v="562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x v="563"/>
    <n v="168700"/>
    <n v="141393"/>
    <n v="83.8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x v="564"/>
    <n v="94900"/>
    <n v="194166"/>
    <n v="204.6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x v="565"/>
    <n v="9300"/>
    <n v="4124"/>
    <n v="44.3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x v="566"/>
    <n v="6800"/>
    <n v="14865"/>
    <n v="218.6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x v="567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x v="568"/>
    <n v="20100"/>
    <n v="47705"/>
    <n v="237.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x v="569"/>
    <n v="31200"/>
    <n v="95364"/>
    <n v="305.7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x v="570"/>
    <n v="3500"/>
    <n v="3295"/>
    <n v="94.1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x v="571"/>
    <n v="9000"/>
    <n v="4896"/>
    <n v="54.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x v="572"/>
    <n v="6700"/>
    <n v="7496"/>
    <n v="111.9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x v="573"/>
    <n v="2700"/>
    <n v="9967"/>
    <n v="369.1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x v="574"/>
    <n v="83300"/>
    <n v="52421"/>
    <n v="62.9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x v="575"/>
    <n v="9700"/>
    <n v="6298"/>
    <n v="64.90000000000000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x v="576"/>
    <n v="8200"/>
    <n v="1546"/>
    <n v="18.89999999999999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x v="577"/>
    <n v="96500"/>
    <n v="16168"/>
    <n v="16.8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x v="578"/>
    <n v="6200"/>
    <n v="6269"/>
    <n v="101.1"/>
    <x v="1"/>
    <n v="87"/>
    <n v="72.06"/>
    <x v="1"/>
    <s v="USD"/>
    <n v="1312693200"/>
    <n v="1313730000"/>
    <b v="0"/>
    <b v="0"/>
    <s v="music/jazz"/>
    <x v="1"/>
    <x v="17"/>
  </r>
  <r>
    <n v="580"/>
    <s v="Perez PLC"/>
    <x v="579"/>
    <n v="43800"/>
    <n v="149578"/>
    <n v="341.5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x v="580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x v="581"/>
    <n v="8700"/>
    <n v="4531"/>
    <n v="52.1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x v="582"/>
    <n v="18900"/>
    <n v="60934"/>
    <n v="322.39999999999998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x v="583"/>
    <n v="86400"/>
    <n v="103255"/>
    <n v="119.5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x v="584"/>
    <n v="8900"/>
    <n v="13065"/>
    <n v="146.80000000000001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x v="585"/>
    <n v="700"/>
    <n v="6654"/>
    <n v="950.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x v="586"/>
    <n v="9400"/>
    <n v="6852"/>
    <n v="72.900000000000006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x v="587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x v="588"/>
    <n v="7900"/>
    <n v="5113"/>
    <n v="64.7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x v="589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x v="590"/>
    <n v="600"/>
    <n v="6226"/>
    <n v="1037.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x v="591"/>
    <n v="156800"/>
    <n v="20243"/>
    <n v="12.9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x v="592"/>
    <n v="121600"/>
    <n v="188288"/>
    <n v="154.80000000000001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x v="593"/>
    <n v="157300"/>
    <n v="11167"/>
    <n v="7.1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x v="594"/>
    <n v="70300"/>
    <n v="146595"/>
    <n v="208.5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x v="595"/>
    <n v="7900"/>
    <n v="7875"/>
    <n v="99.7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x v="596"/>
    <n v="73800"/>
    <n v="148779"/>
    <n v="201.6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x v="597"/>
    <n v="108500"/>
    <n v="175868"/>
    <n v="162.1"/>
    <x v="1"/>
    <n v="2409"/>
    <n v="73"/>
    <x v="6"/>
    <s v="EUR"/>
    <n v="1276578000"/>
    <n v="1279083600"/>
    <b v="0"/>
    <b v="0"/>
    <s v="music/rock"/>
    <x v="1"/>
    <x v="1"/>
  </r>
  <r>
    <n v="599"/>
    <s v="Smith-Ramos"/>
    <x v="598"/>
    <n v="140300"/>
    <n v="5112"/>
    <n v="3.6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x v="599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x v="600"/>
    <n v="6300"/>
    <n v="13018"/>
    <n v="206.6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x v="601"/>
    <n v="71100"/>
    <n v="91176"/>
    <n v="128.19999999999999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x v="602"/>
    <n v="5300"/>
    <n v="6342"/>
    <n v="119.7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x v="603"/>
    <n v="88700"/>
    <n v="151438"/>
    <n v="170.7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x v="604"/>
    <n v="3300"/>
    <n v="6178"/>
    <n v="187.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x v="605"/>
    <n v="3400"/>
    <n v="6405"/>
    <n v="188.4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x v="606"/>
    <n v="137600"/>
    <n v="180667"/>
    <n v="131.3000000000000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x v="607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x v="608"/>
    <n v="10000"/>
    <n v="12042"/>
    <n v="120.4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x v="609"/>
    <n v="42800"/>
    <n v="179356"/>
    <n v="419.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x v="610"/>
    <n v="8200"/>
    <n v="1136"/>
    <n v="13.9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x v="611"/>
    <n v="6200"/>
    <n v="8645"/>
    <n v="139.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x v="612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x v="613"/>
    <n v="26500"/>
    <n v="41205"/>
    <n v="155.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x v="614"/>
    <n v="8500"/>
    <n v="14488"/>
    <n v="170.4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x v="615"/>
    <n v="6400"/>
    <n v="12129"/>
    <n v="189.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x v="616"/>
    <n v="1400"/>
    <n v="3496"/>
    <n v="249.7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x v="617"/>
    <n v="198600"/>
    <n v="97037"/>
    <n v="48.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x v="618"/>
    <n v="195900"/>
    <n v="55757"/>
    <n v="28.5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x v="619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x v="620"/>
    <n v="25600"/>
    <n v="158669"/>
    <n v="619.7999999999999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x v="621"/>
    <n v="189000"/>
    <n v="5916"/>
    <n v="3.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x v="622"/>
    <n v="94300"/>
    <n v="150806"/>
    <n v="159.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x v="623"/>
    <n v="5100"/>
    <n v="14249"/>
    <n v="279.3999999999999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x v="624"/>
    <n v="7500"/>
    <n v="5803"/>
    <n v="77.400000000000006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x v="625"/>
    <n v="6400"/>
    <n v="13205"/>
    <n v="206.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x v="626"/>
    <n v="1600"/>
    <n v="11108"/>
    <n v="694.3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x v="627"/>
    <n v="1900"/>
    <n v="2884"/>
    <n v="151.80000000000001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x v="628"/>
    <n v="85900"/>
    <n v="55476"/>
    <n v="64.599999999999994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x v="629"/>
    <n v="9500"/>
    <n v="5973"/>
    <n v="62.9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x v="630"/>
    <n v="59200"/>
    <n v="183756"/>
    <n v="310.39999999999998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x v="631"/>
    <n v="72100"/>
    <n v="30902"/>
    <n v="42.9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x v="632"/>
    <n v="6700"/>
    <n v="5569"/>
    <n v="83.1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x v="633"/>
    <n v="118200"/>
    <n v="92824"/>
    <n v="78.5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x v="634"/>
    <n v="139000"/>
    <n v="158590"/>
    <n v="114.1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x v="635"/>
    <n v="197700"/>
    <n v="127591"/>
    <n v="64.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x v="636"/>
    <n v="8500"/>
    <n v="6750"/>
    <n v="79.400000000000006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x v="637"/>
    <n v="81600"/>
    <n v="9318"/>
    <n v="11.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x v="638"/>
    <n v="8600"/>
    <n v="4832"/>
    <n v="56.2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x v="639"/>
    <n v="119800"/>
    <n v="19769"/>
    <n v="16.5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x v="640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x v="641"/>
    <n v="9200"/>
    <n v="13382"/>
    <n v="145.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x v="642"/>
    <n v="14900"/>
    <n v="32986"/>
    <n v="221.4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x v="643"/>
    <n v="169400"/>
    <n v="81984"/>
    <n v="48.4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x v="644"/>
    <n v="192100"/>
    <n v="178483"/>
    <n v="92.9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x v="645"/>
    <n v="98700"/>
    <n v="87448"/>
    <n v="88.6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x v="646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x v="647"/>
    <n v="98600"/>
    <n v="62174"/>
    <n v="63.1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x v="648"/>
    <n v="121700"/>
    <n v="59003"/>
    <n v="48.5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x v="649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x v="650"/>
    <n v="196700"/>
    <n v="174039"/>
    <n v="88.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x v="651"/>
    <n v="10000"/>
    <n v="12684"/>
    <n v="126.8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x v="652"/>
    <n v="600"/>
    <n v="14033"/>
    <n v="2338.8000000000002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x v="653"/>
    <n v="35000"/>
    <n v="177936"/>
    <n v="508.4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x v="654"/>
    <n v="6900"/>
    <n v="13212"/>
    <n v="191.5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x v="655"/>
    <n v="118400"/>
    <n v="49879"/>
    <n v="42.1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x v="656"/>
    <n v="10000"/>
    <n v="824"/>
    <n v="8.1999999999999993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x v="657"/>
    <n v="52600"/>
    <n v="31594"/>
    <n v="60.1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x v="658"/>
    <n v="120700"/>
    <n v="57010"/>
    <n v="47.2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x v="659"/>
    <n v="9100"/>
    <n v="7438"/>
    <n v="81.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x v="660"/>
    <n v="106800"/>
    <n v="57872"/>
    <n v="54.2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x v="661"/>
    <n v="9100"/>
    <n v="8906"/>
    <n v="97.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x v="662"/>
    <n v="10000"/>
    <n v="7724"/>
    <n v="77.2"/>
    <x v="0"/>
    <n v="87"/>
    <n v="88.78"/>
    <x v="1"/>
    <s v="USD"/>
    <n v="1286427600"/>
    <n v="1288414800"/>
    <b v="0"/>
    <b v="0"/>
    <s v="theater/plays"/>
    <x v="3"/>
    <x v="3"/>
  </r>
  <r>
    <n v="664"/>
    <s v="Young PLC"/>
    <x v="663"/>
    <n v="79400"/>
    <n v="26571"/>
    <n v="33.5"/>
    <x v="0"/>
    <n v="1063"/>
    <n v="25"/>
    <x v="1"/>
    <s v="USD"/>
    <n v="1329717600"/>
    <n v="1330581600"/>
    <b v="0"/>
    <b v="0"/>
    <s v="music/jazz"/>
    <x v="1"/>
    <x v="17"/>
  </r>
  <r>
    <n v="665"/>
    <s v="Park-Goodman"/>
    <x v="664"/>
    <n v="5100"/>
    <n v="12219"/>
    <n v="239.6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x v="665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x v="666"/>
    <n v="6900"/>
    <n v="12155"/>
    <n v="176.2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x v="667"/>
    <n v="27500"/>
    <n v="5593"/>
    <n v="20.3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x v="668"/>
    <n v="48800"/>
    <n v="175020"/>
    <n v="358.6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x v="669"/>
    <n v="16200"/>
    <n v="75955"/>
    <n v="468.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x v="670"/>
    <n v="97600"/>
    <n v="119127"/>
    <n v="122.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x v="671"/>
    <n v="197900"/>
    <n v="110689"/>
    <n v="55.9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x v="672"/>
    <n v="5600"/>
    <n v="2445"/>
    <n v="43.7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x v="673"/>
    <n v="170700"/>
    <n v="57250"/>
    <n v="33.5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x v="674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x v="675"/>
    <n v="62300"/>
    <n v="118214"/>
    <n v="189.7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x v="676"/>
    <n v="5300"/>
    <n v="4432"/>
    <n v="83.6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x v="677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x v="678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x v="679"/>
    <n v="145600"/>
    <n v="141822"/>
    <n v="97.4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x v="680"/>
    <n v="184100"/>
    <n v="159037"/>
    <n v="86.4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x v="681"/>
    <n v="5400"/>
    <n v="8109"/>
    <n v="150.19999999999999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x v="682"/>
    <n v="2300"/>
    <n v="8244"/>
    <n v="358.4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x v="683"/>
    <n v="1400"/>
    <n v="7600"/>
    <n v="542.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x v="684"/>
    <n v="140000"/>
    <n v="94501"/>
    <n v="67.5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x v="685"/>
    <n v="7500"/>
    <n v="14381"/>
    <n v="191.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x v="686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x v="687"/>
    <n v="2900"/>
    <n v="12449"/>
    <n v="429.3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x v="688"/>
    <n v="7300"/>
    <n v="7348"/>
    <n v="100.7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x v="689"/>
    <n v="3600"/>
    <n v="8158"/>
    <n v="226.6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x v="690"/>
    <n v="5000"/>
    <n v="7119"/>
    <n v="142.4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x v="691"/>
    <n v="6000"/>
    <n v="5438"/>
    <n v="90.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x v="692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x v="693"/>
    <n v="9100"/>
    <n v="7656"/>
    <n v="84.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x v="694"/>
    <n v="9200"/>
    <n v="12322"/>
    <n v="133.9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x v="695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x v="696"/>
    <n v="128900"/>
    <n v="196960"/>
    <n v="152.80000000000001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x v="697"/>
    <n v="42100"/>
    <n v="188057"/>
    <n v="446.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x v="698"/>
    <n v="7400"/>
    <n v="6245"/>
    <n v="84.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x v="699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x v="700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x v="701"/>
    <n v="8700"/>
    <n v="4710"/>
    <n v="54.1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x v="702"/>
    <n v="63400"/>
    <n v="197728"/>
    <n v="311.89999999999998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x v="703"/>
    <n v="8700"/>
    <n v="10682"/>
    <n v="122.8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x v="704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x v="705"/>
    <n v="108400"/>
    <n v="138586"/>
    <n v="127.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x v="706"/>
    <n v="7300"/>
    <n v="11579"/>
    <n v="158.6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x v="707"/>
    <n v="1700"/>
    <n v="12020"/>
    <n v="707.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x v="708"/>
    <n v="9800"/>
    <n v="13954"/>
    <n v="142.4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x v="709"/>
    <n v="4300"/>
    <n v="6358"/>
    <n v="147.9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x v="710"/>
    <n v="6200"/>
    <n v="1260"/>
    <n v="20.3"/>
    <x v="0"/>
    <n v="14"/>
    <n v="90"/>
    <x v="6"/>
    <s v="EUR"/>
    <n v="1453615200"/>
    <n v="1453788000"/>
    <b v="1"/>
    <b v="1"/>
    <s v="theater/plays"/>
    <x v="3"/>
    <x v="3"/>
  </r>
  <r>
    <n v="712"/>
    <s v="Garza-Bryant"/>
    <x v="711"/>
    <n v="800"/>
    <n v="14725"/>
    <n v="1840.6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x v="712"/>
    <n v="6900"/>
    <n v="11174"/>
    <n v="161.9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x v="713"/>
    <n v="38500"/>
    <n v="182036"/>
    <n v="472.8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x v="714"/>
    <n v="118000"/>
    <n v="28870"/>
    <n v="24.5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x v="715"/>
    <n v="2000"/>
    <n v="10353"/>
    <n v="517.7000000000000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x v="716"/>
    <n v="5600"/>
    <n v="13868"/>
    <n v="247.6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x v="717"/>
    <n v="8300"/>
    <n v="8317"/>
    <n v="100.2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x v="718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x v="719"/>
    <n v="8700"/>
    <n v="3227"/>
    <n v="37.1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x v="720"/>
    <n v="123600"/>
    <n v="5429"/>
    <n v="4.400000000000000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x v="721"/>
    <n v="48500"/>
    <n v="75906"/>
    <n v="156.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x v="722"/>
    <n v="4900"/>
    <n v="13250"/>
    <n v="270.39999999999998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x v="723"/>
    <n v="8400"/>
    <n v="11261"/>
    <n v="134.1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x v="724"/>
    <n v="193200"/>
    <n v="97369"/>
    <n v="50.4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x v="725"/>
    <n v="54300"/>
    <n v="48227"/>
    <n v="88.8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x v="726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x v="727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x v="728"/>
    <n v="5600"/>
    <n v="10397"/>
    <n v="185.7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x v="729"/>
    <n v="28800"/>
    <n v="118847"/>
    <n v="412.7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x v="730"/>
    <n v="8000"/>
    <n v="7220"/>
    <n v="90.3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x v="731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x v="732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x v="733"/>
    <n v="4200"/>
    <n v="13404"/>
    <n v="319.10000000000002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x v="734"/>
    <n v="37100"/>
    <n v="131404"/>
    <n v="354.2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x v="735"/>
    <n v="7700"/>
    <n v="2533"/>
    <n v="32.9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x v="736"/>
    <n v="3700"/>
    <n v="5028"/>
    <n v="135.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x v="737"/>
    <n v="74700"/>
    <n v="1557"/>
    <n v="2.1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x v="738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x v="739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x v="740"/>
    <n v="1200"/>
    <n v="14150"/>
    <n v="1179.2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x v="741"/>
    <n v="1200"/>
    <n v="13513"/>
    <n v="1126.0999999999999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x v="742"/>
    <n v="3900"/>
    <n v="504"/>
    <n v="12.9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x v="743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x v="744"/>
    <n v="6900"/>
    <n v="2091"/>
    <n v="30.3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x v="745"/>
    <n v="55800"/>
    <n v="118580"/>
    <n v="212.5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x v="746"/>
    <n v="4900"/>
    <n v="11214"/>
    <n v="228.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x v="747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x v="748"/>
    <n v="8600"/>
    <n v="13527"/>
    <n v="157.30000000000001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x v="749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x v="750"/>
    <n v="3600"/>
    <n v="8363"/>
    <n v="232.3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x v="751"/>
    <n v="5800"/>
    <n v="5362"/>
    <n v="92.4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x v="752"/>
    <n v="4700"/>
    <n v="12065"/>
    <n v="256.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x v="753"/>
    <n v="70400"/>
    <n v="118603"/>
    <n v="168.5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x v="754"/>
    <n v="4500"/>
    <n v="7496"/>
    <n v="166.6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x v="755"/>
    <n v="1300"/>
    <n v="10037"/>
    <n v="772.1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x v="756"/>
    <n v="1400"/>
    <n v="5696"/>
    <n v="406.9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x v="757"/>
    <n v="29600"/>
    <n v="167005"/>
    <n v="564.2000000000000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x v="758"/>
    <n v="167500"/>
    <n v="114615"/>
    <n v="68.400000000000006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x v="759"/>
    <n v="48300"/>
    <n v="16592"/>
    <n v="34.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x v="760"/>
    <n v="2200"/>
    <n v="14420"/>
    <n v="655.5"/>
    <x v="1"/>
    <n v="166"/>
    <n v="86.87"/>
    <x v="1"/>
    <s v="USD"/>
    <n v="1500699600"/>
    <n v="1501131600"/>
    <b v="0"/>
    <b v="0"/>
    <s v="music/rock"/>
    <x v="1"/>
    <x v="1"/>
  </r>
  <r>
    <n v="762"/>
    <s v="Davis Ltd"/>
    <x v="761"/>
    <n v="3500"/>
    <n v="6204"/>
    <n v="177.3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x v="762"/>
    <n v="5600"/>
    <n v="6338"/>
    <n v="113.2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x v="763"/>
    <n v="1100"/>
    <n v="8010"/>
    <n v="728.2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x v="764"/>
    <n v="3900"/>
    <n v="8125"/>
    <n v="208.3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x v="765"/>
    <n v="43800"/>
    <n v="13653"/>
    <n v="31.2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x v="766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x v="767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x v="768"/>
    <n v="125600"/>
    <n v="109106"/>
    <n v="86.9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x v="769"/>
    <n v="4300"/>
    <n v="11642"/>
    <n v="270.7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x v="770"/>
    <n v="5600"/>
    <n v="2769"/>
    <n v="49.4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x v="771"/>
    <n v="149600"/>
    <n v="169586"/>
    <n v="113.4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x v="772"/>
    <n v="53100"/>
    <n v="101185"/>
    <n v="190.6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x v="773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x v="774"/>
    <n v="9400"/>
    <n v="968"/>
    <n v="10.3"/>
    <x v="0"/>
    <n v="10"/>
    <n v="96.8"/>
    <x v="1"/>
    <s v="USD"/>
    <n v="1415253600"/>
    <n v="1416117600"/>
    <b v="0"/>
    <b v="0"/>
    <s v="music/rock"/>
    <x v="1"/>
    <x v="1"/>
  </r>
  <r>
    <n v="776"/>
    <s v="Taylor-Rowe"/>
    <x v="775"/>
    <n v="110800"/>
    <n v="72623"/>
    <n v="65.5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x v="776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x v="777"/>
    <n v="1300"/>
    <n v="10243"/>
    <n v="787.9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x v="778"/>
    <n v="108700"/>
    <n v="87293"/>
    <n v="80.3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x v="779"/>
    <n v="5100"/>
    <n v="5421"/>
    <n v="106.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x v="780"/>
    <n v="8700"/>
    <n v="4414"/>
    <n v="50.7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x v="781"/>
    <n v="5100"/>
    <n v="10981"/>
    <n v="215.3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x v="782"/>
    <n v="7400"/>
    <n v="10451"/>
    <n v="141.19999999999999"/>
    <x v="1"/>
    <n v="138"/>
    <n v="75.73"/>
    <x v="1"/>
    <s v="USD"/>
    <n v="1387260000"/>
    <n v="1387864800"/>
    <b v="0"/>
    <b v="0"/>
    <s v="music/rock"/>
    <x v="1"/>
    <x v="1"/>
  </r>
  <r>
    <n v="784"/>
    <s v="Byrd Group"/>
    <x v="783"/>
    <n v="88900"/>
    <n v="102535"/>
    <n v="115.3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x v="784"/>
    <n v="6700"/>
    <n v="12939"/>
    <n v="193.1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x v="785"/>
    <n v="1500"/>
    <n v="10946"/>
    <n v="729.7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x v="786"/>
    <n v="61200"/>
    <n v="60994"/>
    <n v="99.7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x v="787"/>
    <n v="3600"/>
    <n v="3174"/>
    <n v="88.2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x v="788"/>
    <n v="9000"/>
    <n v="3351"/>
    <n v="37.200000000000003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x v="789"/>
    <n v="185900"/>
    <n v="56774"/>
    <n v="30.5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x v="790"/>
    <n v="2100"/>
    <n v="540"/>
    <n v="25.7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x v="791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x v="792"/>
    <n v="1100"/>
    <n v="13045"/>
    <n v="1185.900000000000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x v="793"/>
    <n v="6600"/>
    <n v="8276"/>
    <n v="125.4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x v="794"/>
    <n v="7100"/>
    <n v="1022"/>
    <n v="14.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x v="795"/>
    <n v="7800"/>
    <n v="4275"/>
    <n v="54.8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x v="796"/>
    <n v="7600"/>
    <n v="8332"/>
    <n v="109.6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x v="797"/>
    <n v="3400"/>
    <n v="6408"/>
    <n v="188.5"/>
    <x v="1"/>
    <n v="121"/>
    <n v="52.96"/>
    <x v="1"/>
    <s v="USD"/>
    <n v="1338440400"/>
    <n v="1340859600"/>
    <b v="0"/>
    <b v="1"/>
    <s v="theater/plays"/>
    <x v="3"/>
    <x v="3"/>
  </r>
  <r>
    <n v="799"/>
    <s v="Reid-Day"/>
    <x v="798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x v="799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x v="800"/>
    <n v="2300"/>
    <n v="4667"/>
    <n v="202.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x v="801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x v="802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x v="803"/>
    <n v="2600"/>
    <n v="6987"/>
    <n v="268.7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x v="804"/>
    <n v="9700"/>
    <n v="4932"/>
    <n v="50.8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x v="805"/>
    <n v="700"/>
    <n v="8262"/>
    <n v="1180.3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x v="806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x v="807"/>
    <n v="5200"/>
    <n v="1583"/>
    <n v="30.4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x v="808"/>
    <n v="140800"/>
    <n v="88536"/>
    <n v="62.9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x v="809"/>
    <n v="6400"/>
    <n v="12360"/>
    <n v="193.1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x v="810"/>
    <n v="92500"/>
    <n v="71320"/>
    <n v="77.099999999999994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x v="811"/>
    <n v="59700"/>
    <n v="134640"/>
    <n v="225.5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x v="812"/>
    <n v="3200"/>
    <n v="7661"/>
    <n v="239.4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x v="813"/>
    <n v="3200"/>
    <n v="2950"/>
    <n v="92.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x v="814"/>
    <n v="9000"/>
    <n v="11721"/>
    <n v="130.19999999999999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x v="815"/>
    <n v="2300"/>
    <n v="14150"/>
    <n v="615.2000000000000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x v="816"/>
    <n v="51300"/>
    <n v="189192"/>
    <n v="368.8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x v="817"/>
    <n v="700"/>
    <n v="7664"/>
    <n v="1094.9000000000001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x v="818"/>
    <n v="8900"/>
    <n v="4509"/>
    <n v="50.7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x v="819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x v="820"/>
    <n v="4900"/>
    <n v="14273"/>
    <n v="291.3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x v="821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x v="822"/>
    <n v="4100"/>
    <n v="14640"/>
    <n v="357.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x v="823"/>
    <n v="85000"/>
    <n v="107516"/>
    <n v="126.5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x v="824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x v="825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x v="826"/>
    <n v="2300"/>
    <n v="6134"/>
    <n v="266.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x v="827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x v="828"/>
    <n v="9600"/>
    <n v="4929"/>
    <n v="51.3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x v="829"/>
    <n v="121600"/>
    <n v="1424"/>
    <n v="1.2"/>
    <x v="0"/>
    <n v="22"/>
    <n v="64.73"/>
    <x v="1"/>
    <s v="USD"/>
    <n v="1514959200"/>
    <n v="1520056800"/>
    <b v="0"/>
    <b v="0"/>
    <s v="theater/plays"/>
    <x v="3"/>
    <x v="3"/>
  </r>
  <r>
    <n v="831"/>
    <s v="Ward PLC"/>
    <x v="830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x v="831"/>
    <n v="43200"/>
    <n v="136156"/>
    <n v="315.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x v="832"/>
    <n v="6800"/>
    <n v="10723"/>
    <n v="157.69999999999999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x v="833"/>
    <n v="7300"/>
    <n v="11228"/>
    <n v="153.80000000000001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x v="834"/>
    <n v="86200"/>
    <n v="77355"/>
    <n v="89.7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x v="835"/>
    <n v="8100"/>
    <n v="6086"/>
    <n v="75.09999999999999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x v="836"/>
    <n v="17700"/>
    <n v="150960"/>
    <n v="852.9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x v="837"/>
    <n v="6400"/>
    <n v="8890"/>
    <n v="138.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x v="838"/>
    <n v="7700"/>
    <n v="14644"/>
    <n v="190.2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x v="839"/>
    <n v="116300"/>
    <n v="116583"/>
    <n v="100.2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x v="840"/>
    <n v="9100"/>
    <n v="12991"/>
    <n v="142.80000000000001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x v="841"/>
    <n v="1500"/>
    <n v="8447"/>
    <n v="563.1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x v="842"/>
    <n v="8800"/>
    <n v="2703"/>
    <n v="30.7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x v="843"/>
    <n v="8800"/>
    <n v="8747"/>
    <n v="99.4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x v="844"/>
    <n v="69900"/>
    <n v="138087"/>
    <n v="197.5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x v="845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x v="846"/>
    <n v="4700"/>
    <n v="11174"/>
    <n v="237.7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x v="847"/>
    <n v="3200"/>
    <n v="10831"/>
    <n v="338.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x v="848"/>
    <n v="6700"/>
    <n v="8917"/>
    <n v="133.1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x v="849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x v="850"/>
    <n v="6000"/>
    <n v="12468"/>
    <n v="207.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x v="851"/>
    <n v="4900"/>
    <n v="2505"/>
    <n v="51.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x v="852"/>
    <n v="17100"/>
    <n v="111502"/>
    <n v="652.1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x v="853"/>
    <n v="171000"/>
    <n v="194309"/>
    <n v="113.6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x v="854"/>
    <n v="23400"/>
    <n v="23956"/>
    <n v="102.4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x v="855"/>
    <n v="2400"/>
    <n v="8558"/>
    <n v="356.6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x v="856"/>
    <n v="5300"/>
    <n v="7413"/>
    <n v="139.9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x v="857"/>
    <n v="4000"/>
    <n v="2778"/>
    <n v="69.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x v="858"/>
    <n v="7300"/>
    <n v="2594"/>
    <n v="35.5"/>
    <x v="0"/>
    <n v="63"/>
    <n v="41.17"/>
    <x v="1"/>
    <s v="USD"/>
    <n v="1362117600"/>
    <n v="1363669200"/>
    <b v="0"/>
    <b v="1"/>
    <s v="theater/plays"/>
    <x v="3"/>
    <x v="3"/>
  </r>
  <r>
    <n v="860"/>
    <s v="Lee PLC"/>
    <x v="859"/>
    <n v="2000"/>
    <n v="5033"/>
    <n v="251.7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x v="860"/>
    <n v="8800"/>
    <n v="9317"/>
    <n v="105.9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x v="861"/>
    <n v="3500"/>
    <n v="6560"/>
    <n v="187.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x v="862"/>
    <n v="1400"/>
    <n v="5415"/>
    <n v="386.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x v="863"/>
    <n v="4200"/>
    <n v="14577"/>
    <n v="347.1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x v="864"/>
    <n v="81000"/>
    <n v="150515"/>
    <n v="185.8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x v="865"/>
    <n v="182800"/>
    <n v="79045"/>
    <n v="43.2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x v="866"/>
    <n v="4800"/>
    <n v="7797"/>
    <n v="162.4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x v="867"/>
    <n v="7000"/>
    <n v="12939"/>
    <n v="184.8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x v="868"/>
    <n v="161900"/>
    <n v="38376"/>
    <n v="23.7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x v="869"/>
    <n v="7700"/>
    <n v="6920"/>
    <n v="89.9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x v="870"/>
    <n v="71500"/>
    <n v="194912"/>
    <n v="272.60000000000002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x v="871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x v="872"/>
    <n v="42100"/>
    <n v="79268"/>
    <n v="188.3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x v="873"/>
    <n v="40200"/>
    <n v="139468"/>
    <n v="346.9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x v="874"/>
    <n v="7900"/>
    <n v="5465"/>
    <n v="69.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x v="875"/>
    <n v="8300"/>
    <n v="2111"/>
    <n v="25.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x v="876"/>
    <n v="163600"/>
    <n v="126628"/>
    <n v="77.40000000000000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x v="877"/>
    <n v="2700"/>
    <n v="1012"/>
    <n v="37.5"/>
    <x v="0"/>
    <n v="12"/>
    <n v="84.33"/>
    <x v="6"/>
    <s v="EUR"/>
    <n v="1579068000"/>
    <n v="1581141600"/>
    <b v="0"/>
    <b v="0"/>
    <s v="music/metal"/>
    <x v="1"/>
    <x v="16"/>
  </r>
  <r>
    <n v="879"/>
    <s v="Ortiz Inc"/>
    <x v="878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x v="879"/>
    <n v="84500"/>
    <n v="193101"/>
    <n v="228.5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x v="880"/>
    <n v="81300"/>
    <n v="31665"/>
    <n v="38.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x v="881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x v="882"/>
    <n v="3400"/>
    <n v="8089"/>
    <n v="237.9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x v="883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x v="884"/>
    <n v="1800"/>
    <n v="2129"/>
    <n v="118.3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x v="885"/>
    <n v="150600"/>
    <n v="127745"/>
    <n v="84.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x v="886"/>
    <n v="7800"/>
    <n v="2289"/>
    <n v="29.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x v="887"/>
    <n v="5800"/>
    <n v="12174"/>
    <n v="209.9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x v="888"/>
    <n v="5600"/>
    <n v="9508"/>
    <n v="169.8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x v="889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x v="890"/>
    <n v="3000"/>
    <n v="7758"/>
    <n v="258.60000000000002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x v="891"/>
    <n v="6000"/>
    <n v="13835"/>
    <n v="230.6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x v="892"/>
    <n v="8400"/>
    <n v="10770"/>
    <n v="128.19999999999999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x v="893"/>
    <n v="1700"/>
    <n v="3208"/>
    <n v="188.7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x v="894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x v="895"/>
    <n v="19800"/>
    <n v="153338"/>
    <n v="774.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x v="896"/>
    <n v="8800"/>
    <n v="2437"/>
    <n v="27.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x v="897"/>
    <n v="179100"/>
    <n v="93991"/>
    <n v="52.5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x v="898"/>
    <n v="3100"/>
    <n v="12620"/>
    <n v="407.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x v="899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x v="900"/>
    <n v="5600"/>
    <n v="8746"/>
    <n v="156.19999999999999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x v="901"/>
    <n v="1400"/>
    <n v="3534"/>
    <n v="252.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x v="902"/>
    <n v="41000"/>
    <n v="709"/>
    <n v="1.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x v="903"/>
    <n v="6500"/>
    <n v="795"/>
    <n v="12.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x v="904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x v="905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x v="906"/>
    <n v="9100"/>
    <n v="1843"/>
    <n v="20.3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x v="907"/>
    <n v="38200"/>
    <n v="121950"/>
    <n v="319.2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x v="908"/>
    <n v="1800"/>
    <n v="8621"/>
    <n v="478.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x v="909"/>
    <n v="154500"/>
    <n v="30215"/>
    <n v="19.600000000000001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x v="910"/>
    <n v="5800"/>
    <n v="11539"/>
    <n v="198.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x v="911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x v="912"/>
    <n v="70200"/>
    <n v="35536"/>
    <n v="50.6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x v="913"/>
    <n v="6400"/>
    <n v="3676"/>
    <n v="57.4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x v="914"/>
    <n v="125900"/>
    <n v="195936"/>
    <n v="155.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x v="915"/>
    <n v="3700"/>
    <n v="1343"/>
    <n v="36.299999999999997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x v="916"/>
    <n v="3600"/>
    <n v="2097"/>
    <n v="58.3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x v="917"/>
    <n v="3800"/>
    <n v="9021"/>
    <n v="237.4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x v="918"/>
    <n v="35600"/>
    <n v="20915"/>
    <n v="58.8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x v="919"/>
    <n v="5300"/>
    <n v="9676"/>
    <n v="182.6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x v="920"/>
    <n v="160400"/>
    <n v="1210"/>
    <n v="0.8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x v="921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x v="922"/>
    <n v="1700"/>
    <n v="4044"/>
    <n v="237.9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x v="923"/>
    <n v="39400"/>
    <n v="192292"/>
    <n v="488.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x v="924"/>
    <n v="3000"/>
    <n v="6722"/>
    <n v="224.1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x v="925"/>
    <n v="8700"/>
    <n v="1577"/>
    <n v="18.100000000000001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x v="926"/>
    <n v="7200"/>
    <n v="3301"/>
    <n v="45.8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x v="927"/>
    <n v="167400"/>
    <n v="196386"/>
    <n v="117.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x v="928"/>
    <n v="5500"/>
    <n v="11952"/>
    <n v="217.3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x v="929"/>
    <n v="3500"/>
    <n v="3930"/>
    <n v="112.3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x v="930"/>
    <n v="7900"/>
    <n v="5729"/>
    <n v="72.5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x v="931"/>
    <n v="2300"/>
    <n v="4883"/>
    <n v="212.3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x v="932"/>
    <n v="73000"/>
    <n v="175015"/>
    <n v="239.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x v="933"/>
    <n v="6200"/>
    <n v="11280"/>
    <n v="181.9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x v="934"/>
    <n v="6100"/>
    <n v="10012"/>
    <n v="164.1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x v="935"/>
    <n v="103200"/>
    <n v="1690"/>
    <n v="1.6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x v="936"/>
    <n v="171000"/>
    <n v="84891"/>
    <n v="49.6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x v="937"/>
    <n v="9200"/>
    <n v="10093"/>
    <n v="109.7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x v="938"/>
    <n v="7800"/>
    <n v="3839"/>
    <n v="49.2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x v="939"/>
    <n v="9900"/>
    <n v="6161"/>
    <n v="62.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x v="940"/>
    <n v="43000"/>
    <n v="5615"/>
    <n v="13.1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x v="941"/>
    <n v="9600"/>
    <n v="6205"/>
    <n v="64.599999999999994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x v="942"/>
    <n v="7500"/>
    <n v="11969"/>
    <n v="159.6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x v="943"/>
    <n v="10000"/>
    <n v="8142"/>
    <n v="81.400000000000006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x v="944"/>
    <n v="172000"/>
    <n v="55805"/>
    <n v="32.4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x v="945"/>
    <n v="153700"/>
    <n v="15238"/>
    <n v="9.9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x v="946"/>
    <n v="3600"/>
    <n v="961"/>
    <n v="26.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x v="947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x v="948"/>
    <n v="5900"/>
    <n v="9520"/>
    <n v="161.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x v="949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x v="950"/>
    <n v="14500"/>
    <n v="159056"/>
    <n v="1096.9000000000001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x v="951"/>
    <n v="145500"/>
    <n v="101987"/>
    <n v="70.099999999999994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x v="952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x v="953"/>
    <n v="42600"/>
    <n v="156384"/>
    <n v="367.1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x v="954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x v="955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x v="956"/>
    <n v="9800"/>
    <n v="12434"/>
    <n v="126.9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x v="957"/>
    <n v="1100"/>
    <n v="8081"/>
    <n v="734.6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x v="958"/>
    <n v="145000"/>
    <n v="6631"/>
    <n v="4.5999999999999996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x v="959"/>
    <n v="5500"/>
    <n v="4678"/>
    <n v="85.1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x v="960"/>
    <n v="5700"/>
    <n v="6800"/>
    <n v="119.3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x v="961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x v="962"/>
    <n v="5900"/>
    <n v="4997"/>
    <n v="84.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x v="963"/>
    <n v="3700"/>
    <n v="13164"/>
    <n v="355.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x v="964"/>
    <n v="2200"/>
    <n v="8501"/>
    <n v="386.4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x v="965"/>
    <n v="1700"/>
    <n v="13468"/>
    <n v="792.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x v="966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x v="967"/>
    <n v="2400"/>
    <n v="8117"/>
    <n v="338.2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x v="968"/>
    <n v="7900"/>
    <n v="8550"/>
    <n v="108.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x v="969"/>
    <n v="94900"/>
    <n v="57659"/>
    <n v="60.8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x v="970"/>
    <n v="5100"/>
    <n v="1414"/>
    <n v="27.7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x v="971"/>
    <n v="42700"/>
    <n v="97524"/>
    <n v="228.4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x v="972"/>
    <n v="121100"/>
    <n v="26176"/>
    <n v="21.6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x v="973"/>
    <n v="800"/>
    <n v="2991"/>
    <n v="373.9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x v="974"/>
    <n v="5400"/>
    <n v="8366"/>
    <n v="154.9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x v="975"/>
    <n v="4000"/>
    <n v="12886"/>
    <n v="322.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x v="976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x v="977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x v="978"/>
    <n v="60200"/>
    <n v="86244"/>
    <n v="143.30000000000001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x v="979"/>
    <n v="195200"/>
    <n v="78630"/>
    <n v="40.299999999999997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x v="980"/>
    <n v="6700"/>
    <n v="11941"/>
    <n v="178.2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x v="981"/>
    <n v="7200"/>
    <n v="6115"/>
    <n v="84.9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x v="982"/>
    <n v="129100"/>
    <n v="188404"/>
    <n v="145.9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x v="983"/>
    <n v="6500"/>
    <n v="9910"/>
    <n v="152.5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x v="984"/>
    <n v="170600"/>
    <n v="114523"/>
    <n v="67.09999999999999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x v="985"/>
    <n v="7800"/>
    <n v="3144"/>
    <n v="40.29999999999999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x v="986"/>
    <n v="6200"/>
    <n v="13441"/>
    <n v="216.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x v="987"/>
    <n v="9400"/>
    <n v="4899"/>
    <n v="52.1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x v="988"/>
    <n v="2400"/>
    <n v="11990"/>
    <n v="499.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x v="989"/>
    <n v="7800"/>
    <n v="6839"/>
    <n v="87.7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x v="990"/>
    <n v="9800"/>
    <n v="11091"/>
    <n v="113.2"/>
    <x v="1"/>
    <n v="241"/>
    <n v="46.02"/>
    <x v="1"/>
    <s v="USD"/>
    <n v="1411621200"/>
    <n v="1411966800"/>
    <b v="0"/>
    <b v="1"/>
    <s v="music/rock"/>
    <x v="1"/>
    <x v="1"/>
  </r>
  <r>
    <n v="992"/>
    <s v="Morrow Inc"/>
    <x v="991"/>
    <n v="3100"/>
    <n v="13223"/>
    <n v="426.5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x v="992"/>
    <n v="9800"/>
    <n v="7608"/>
    <n v="77.599999999999994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x v="993"/>
    <n v="141100"/>
    <n v="74073"/>
    <n v="52.5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x v="994"/>
    <n v="97300"/>
    <n v="153216"/>
    <n v="157.5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x v="995"/>
    <n v="6600"/>
    <n v="4814"/>
    <n v="72.900000000000006"/>
    <x v="0"/>
    <n v="112"/>
    <n v="42.98"/>
    <x v="1"/>
    <s v="USD"/>
    <n v="1357106400"/>
    <n v="1359698400"/>
    <b v="0"/>
    <b v="0"/>
    <s v="theater/plays"/>
    <x v="3"/>
    <x v="3"/>
  </r>
  <r>
    <n v="997"/>
    <s v="Ball LLC"/>
    <x v="996"/>
    <n v="7600"/>
    <n v="4603"/>
    <n v="60.6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x v="997"/>
    <n v="66600"/>
    <n v="37823"/>
    <n v="56.8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x v="998"/>
    <n v="111100"/>
    <n v="62819"/>
    <n v="56.5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b v="0"/>
    <b v="0"/>
    <s v="food/food trucks"/>
    <x v="0"/>
    <s v="food trucks"/>
    <x v="0"/>
    <d v="2015-12-15T06:00:0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  <x v="1"/>
  </r>
  <r>
    <n v="2"/>
    <s v="Melton, Robinson and Fritz"/>
    <s v="Function-based leadingedge pricing structure"/>
    <n v="108400"/>
    <n v="142523"/>
    <n v="131.5"/>
    <x v="1"/>
    <n v="1425"/>
    <n v="100.02"/>
    <s v="AU"/>
    <s v="AUD"/>
    <n v="1384668000"/>
    <n v="1384840800"/>
    <b v="0"/>
    <b v="0"/>
    <s v="technology/web"/>
    <x v="2"/>
    <s v="web"/>
    <x v="2"/>
    <d v="2013-11-19T06:00:00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  <x v="3"/>
  </r>
  <r>
    <n v="4"/>
    <s v="Larson-Little"/>
    <s v="Proactive foreground core"/>
    <n v="7600"/>
    <n v="5265"/>
    <n v="69.3"/>
    <x v="0"/>
    <n v="53"/>
    <n v="99.34"/>
    <s v="US"/>
    <s v="USD"/>
    <n v="1547964000"/>
    <n v="1548309600"/>
    <b v="0"/>
    <b v="0"/>
    <s v="theater/plays"/>
    <x v="3"/>
    <s v="plays"/>
    <x v="4"/>
    <d v="2019-01-24T06:00:00"/>
    <x v="3"/>
  </r>
  <r>
    <n v="5"/>
    <s v="Harris Group"/>
    <s v="Open-source optimizing database"/>
    <n v="7600"/>
    <n v="13195"/>
    <n v="173.6"/>
    <x v="1"/>
    <n v="174"/>
    <n v="75.83"/>
    <s v="DK"/>
    <s v="DKK"/>
    <n v="1346130000"/>
    <n v="1347080400"/>
    <b v="0"/>
    <b v="0"/>
    <s v="theater/plays"/>
    <x v="3"/>
    <s v="plays"/>
    <x v="5"/>
    <d v="2012-09-08T05:00:00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  <x v="5"/>
  </r>
  <r>
    <n v="7"/>
    <s v="Carter-Guzman"/>
    <s v="Centralized cohesive challenge"/>
    <n v="4500"/>
    <n v="14741"/>
    <n v="327.60000000000002"/>
    <x v="1"/>
    <n v="227"/>
    <n v="64.94"/>
    <s v="DK"/>
    <s v="DKK"/>
    <n v="1439442000"/>
    <n v="1439614800"/>
    <b v="0"/>
    <b v="0"/>
    <s v="theater/plays"/>
    <x v="3"/>
    <s v="plays"/>
    <x v="7"/>
    <d v="2015-08-15T05:00:00"/>
    <x v="0"/>
  </r>
  <r>
    <n v="8"/>
    <s v="Nunez-Richards"/>
    <s v="Exclusive attitude-oriented intranet"/>
    <n v="110100"/>
    <n v="21946"/>
    <n v="19.899999999999999"/>
    <x v="2"/>
    <n v="708"/>
    <n v="31"/>
    <s v="DK"/>
    <s v="DKK"/>
    <n v="1281330000"/>
    <n v="1281502800"/>
    <b v="0"/>
    <b v="0"/>
    <s v="theater/plays"/>
    <x v="3"/>
    <s v="plays"/>
    <x v="8"/>
    <d v="2010-08-11T05:00:00"/>
    <x v="6"/>
  </r>
  <r>
    <n v="9"/>
    <s v="Rangel, Holt and Jones"/>
    <s v="Open-source fresh-thinking model"/>
    <n v="6200"/>
    <n v="3208"/>
    <n v="51.7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  <x v="2"/>
  </r>
  <r>
    <n v="10"/>
    <s v="Green Ltd"/>
    <s v="Monitored empowering installation"/>
    <n v="5200"/>
    <n v="13838"/>
    <n v="266.1000000000000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</r>
  <r>
    <n v="11"/>
    <s v="Perez, Johnson and Gardner"/>
    <s v="Grass-roots zero administration system engine"/>
    <n v="6300"/>
    <n v="3030"/>
    <n v="48.1"/>
    <x v="0"/>
    <n v="27"/>
    <n v="112.22"/>
    <s v="US"/>
    <s v="USD"/>
    <n v="1285045200"/>
    <n v="1285563600"/>
    <b v="0"/>
    <b v="1"/>
    <s v="theater/plays"/>
    <x v="3"/>
    <s v="plays"/>
    <x v="11"/>
    <d v="2010-09-27T05:00:00"/>
    <x v="6"/>
  </r>
  <r>
    <n v="12"/>
    <s v="Kim Ltd"/>
    <s v="Assimilated hybrid intranet"/>
    <n v="6300"/>
    <n v="5629"/>
    <n v="89.3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  <x v="3"/>
  </r>
  <r>
    <n v="13"/>
    <s v="Walker, Taylor and Coleman"/>
    <s v="Multi-tiered directional open architecture"/>
    <n v="4200"/>
    <n v="10295"/>
    <n v="245.1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  <x v="7"/>
  </r>
  <r>
    <n v="14"/>
    <s v="Rodriguez, Rose and Stewart"/>
    <s v="Cloned directional synergy"/>
    <n v="28200"/>
    <n v="18829"/>
    <n v="66.8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  <x v="4"/>
  </r>
  <r>
    <n v="15"/>
    <s v="Wright, Hunt and Rowe"/>
    <s v="Extended eco-centric pricing structure"/>
    <n v="81200"/>
    <n v="38414"/>
    <n v="47.3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  <x v="3"/>
  </r>
  <r>
    <n v="16"/>
    <s v="Hines Inc"/>
    <s v="Cross-platform systemic adapter"/>
    <n v="1700"/>
    <n v="11041"/>
    <n v="649.5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</r>
  <r>
    <n v="17"/>
    <s v="Cochran-Nguyen"/>
    <s v="Seamless 4thgeneration methodology"/>
    <n v="84600"/>
    <n v="134845"/>
    <n v="159.4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  <x v="8"/>
  </r>
  <r>
    <n v="18"/>
    <s v="Johnson-Gould"/>
    <s v="Exclusive needs-based adapter"/>
    <n v="9100"/>
    <n v="6089"/>
    <n v="66.900000000000006"/>
    <x v="3"/>
    <n v="135"/>
    <n v="45.1"/>
    <s v="US"/>
    <s v="USD"/>
    <n v="1536382800"/>
    <n v="1537074000"/>
    <b v="0"/>
    <b v="0"/>
    <s v="theater/plays"/>
    <x v="3"/>
    <s v="plays"/>
    <x v="18"/>
    <d v="2018-09-16T05:00:00"/>
    <x v="9"/>
  </r>
  <r>
    <n v="19"/>
    <s v="Perez-Hess"/>
    <s v="Down-sized cohesive archive"/>
    <n v="62500"/>
    <n v="30331"/>
    <n v="48.5"/>
    <x v="0"/>
    <n v="674"/>
    <n v="45"/>
    <s v="US"/>
    <s v="USD"/>
    <n v="1551679200"/>
    <n v="1553490000"/>
    <b v="0"/>
    <b v="1"/>
    <s v="theater/plays"/>
    <x v="3"/>
    <s v="plays"/>
    <x v="19"/>
    <d v="2019-03-25T05:00:00"/>
    <x v="3"/>
  </r>
  <r>
    <n v="20"/>
    <s v="Reeves, Thompson and Richardson"/>
    <s v="Proactive composite alliance"/>
    <n v="131800"/>
    <n v="147936"/>
    <n v="112.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  <x v="8"/>
  </r>
  <r>
    <n v="22"/>
    <s v="Collier Inc"/>
    <s v="Enhanced dynamic definition"/>
    <n v="59100"/>
    <n v="75690"/>
    <n v="128.1"/>
    <x v="1"/>
    <n v="890"/>
    <n v="85.04"/>
    <s v="US"/>
    <s v="USD"/>
    <n v="1522731600"/>
    <n v="1524027600"/>
    <b v="0"/>
    <b v="0"/>
    <s v="theater/plays"/>
    <x v="3"/>
    <s v="plays"/>
    <x v="22"/>
    <d v="2018-04-18T05:00:00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  <x v="3"/>
  </r>
  <r>
    <n v="24"/>
    <s v="Scott, Wilson and Martin"/>
    <s v="Cross-platform intermediate frame"/>
    <n v="92400"/>
    <n v="104257"/>
    <n v="112.8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  <x v="1"/>
  </r>
  <r>
    <n v="25"/>
    <s v="Caldwell, Velazquez and Wilson"/>
    <s v="Monitored impactful analyzer"/>
    <n v="5500"/>
    <n v="11904"/>
    <n v="216.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  <x v="8"/>
  </r>
  <r>
    <n v="26"/>
    <s v="Spencer-Bates"/>
    <s v="Optional responsive customer loyalty"/>
    <n v="107500"/>
    <n v="51814"/>
    <n v="48.2"/>
    <x v="3"/>
    <n v="1480"/>
    <n v="35.01"/>
    <s v="US"/>
    <s v="USD"/>
    <n v="1533013200"/>
    <n v="1535346000"/>
    <b v="0"/>
    <b v="0"/>
    <s v="theater/plays"/>
    <x v="3"/>
    <s v="plays"/>
    <x v="26"/>
    <d v="2018-08-27T05:00:00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</r>
  <r>
    <n v="28"/>
    <s v="Campbell, Brown and Powell"/>
    <s v="Synchronized global task-force"/>
    <n v="130800"/>
    <n v="137635"/>
    <n v="105.2"/>
    <x v="1"/>
    <n v="2220"/>
    <n v="62"/>
    <s v="US"/>
    <s v="USD"/>
    <n v="1265695200"/>
    <n v="1267682400"/>
    <b v="0"/>
    <b v="1"/>
    <s v="theater/plays"/>
    <x v="3"/>
    <s v="plays"/>
    <x v="28"/>
    <d v="2010-03-04T06:00:00"/>
    <x v="6"/>
  </r>
  <r>
    <n v="29"/>
    <s v="Johnson, Parker and Haynes"/>
    <s v="Focused 6thgeneration forecast"/>
    <n v="45900"/>
    <n v="150965"/>
    <n v="328.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  <x v="9"/>
  </r>
  <r>
    <n v="30"/>
    <s v="Clark-Cooke"/>
    <s v="Down-sized analyzing challenge"/>
    <n v="9000"/>
    <n v="14455"/>
    <n v="160.6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  <x v="7"/>
  </r>
  <r>
    <n v="32"/>
    <s v="Jackson PLC"/>
    <s v="Ergonomic 6thgeneration success"/>
    <n v="101000"/>
    <n v="87676"/>
    <n v="86.8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  <x v="9"/>
  </r>
  <r>
    <n v="33"/>
    <s v="Blair, Collins and Carter"/>
    <s v="Exclusive interactive approach"/>
    <n v="50200"/>
    <n v="189666"/>
    <n v="377.8"/>
    <x v="1"/>
    <n v="5419"/>
    <n v="35"/>
    <s v="US"/>
    <s v="USD"/>
    <n v="1412485200"/>
    <n v="1415685600"/>
    <b v="0"/>
    <b v="0"/>
    <s v="theater/plays"/>
    <x v="3"/>
    <s v="plays"/>
    <x v="33"/>
    <d v="2014-11-11T06:00:00"/>
    <x v="1"/>
  </r>
  <r>
    <n v="34"/>
    <s v="Maldonado and Sons"/>
    <s v="Reverse-engineered asynchronous archive"/>
    <n v="9300"/>
    <n v="14025"/>
    <n v="150.8000000000000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</r>
  <r>
    <n v="35"/>
    <s v="Mitchell and Sons"/>
    <s v="Synergized intangible challenge"/>
    <n v="125500"/>
    <n v="188628"/>
    <n v="150.30000000000001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  <x v="3"/>
  </r>
  <r>
    <n v="36"/>
    <s v="Jackson-Lewis"/>
    <s v="Monitored multi-state encryption"/>
    <n v="700"/>
    <n v="1101"/>
    <n v="157.30000000000001"/>
    <x v="1"/>
    <n v="16"/>
    <n v="68.81"/>
    <s v="US"/>
    <s v="USD"/>
    <n v="1298700000"/>
    <n v="1300856400"/>
    <b v="0"/>
    <b v="0"/>
    <s v="theater/plays"/>
    <x v="3"/>
    <s v="plays"/>
    <x v="36"/>
    <d v="2011-03-23T05:00:00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  <x v="3"/>
  </r>
  <r>
    <n v="38"/>
    <s v="Maldonado-Gonzalez"/>
    <s v="Digitized client-driven database"/>
    <n v="3100"/>
    <n v="10085"/>
    <n v="325.3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  <x v="6"/>
  </r>
  <r>
    <n v="39"/>
    <s v="Kim-Rice"/>
    <s v="Organized bi-directional function"/>
    <n v="9900"/>
    <n v="5027"/>
    <n v="50.8"/>
    <x v="0"/>
    <n v="88"/>
    <n v="57.13"/>
    <s v="DK"/>
    <s v="DKK"/>
    <n v="1361772000"/>
    <n v="1362978000"/>
    <b v="0"/>
    <b v="0"/>
    <s v="theater/plays"/>
    <x v="3"/>
    <s v="plays"/>
    <x v="39"/>
    <d v="2013-03-11T05:00:00"/>
    <x v="2"/>
  </r>
  <r>
    <n v="40"/>
    <s v="Garcia, Garcia and Lopez"/>
    <s v="Reduced stable middleware"/>
    <n v="8800"/>
    <n v="14878"/>
    <n v="169.1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  <x v="6"/>
  </r>
  <r>
    <n v="41"/>
    <s v="Watts Group"/>
    <s v="Universal 5thgeneration neural-net"/>
    <n v="5600"/>
    <n v="11924"/>
    <n v="212.9"/>
    <x v="1"/>
    <n v="111"/>
    <n v="107.42"/>
    <s v="IT"/>
    <s v="EUR"/>
    <n v="1346734800"/>
    <n v="1348981200"/>
    <b v="0"/>
    <b v="1"/>
    <s v="music/rock"/>
    <x v="1"/>
    <s v="rock"/>
    <x v="41"/>
    <d v="2012-09-30T05:00:00"/>
    <x v="4"/>
  </r>
  <r>
    <n v="42"/>
    <s v="Werner-Bryant"/>
    <s v="Virtual uniform frame"/>
    <n v="1800"/>
    <n v="7991"/>
    <n v="443.9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  <x v="8"/>
  </r>
  <r>
    <n v="43"/>
    <s v="Schmitt-Mendoza"/>
    <s v="Profound explicit paradigm"/>
    <n v="90200"/>
    <n v="167717"/>
    <n v="185.9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  <x v="1"/>
  </r>
  <r>
    <n v="44"/>
    <s v="Reid-Mccullough"/>
    <s v="Visionary real-time groupware"/>
    <n v="1600"/>
    <n v="10541"/>
    <n v="658.8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  <x v="3"/>
  </r>
  <r>
    <n v="45"/>
    <s v="Woods-Clark"/>
    <s v="Networked tertiary Graphical User Interface"/>
    <n v="9500"/>
    <n v="4530"/>
    <n v="47.7"/>
    <x v="0"/>
    <n v="48"/>
    <n v="94.38"/>
    <s v="US"/>
    <s v="USD"/>
    <n v="1478062800"/>
    <n v="1479362400"/>
    <b v="0"/>
    <b v="1"/>
    <s v="theater/plays"/>
    <x v="3"/>
    <s v="plays"/>
    <x v="45"/>
    <d v="2016-11-17T06:00:00"/>
    <x v="7"/>
  </r>
  <r>
    <n v="46"/>
    <s v="Vaughn, Hunt and Caldwell"/>
    <s v="Virtual grid-enabled task-force"/>
    <n v="3700"/>
    <n v="4247"/>
    <n v="114.8"/>
    <x v="1"/>
    <n v="92"/>
    <n v="46.16"/>
    <s v="US"/>
    <s v="USD"/>
    <n v="1278565200"/>
    <n v="1280552400"/>
    <b v="0"/>
    <b v="0"/>
    <s v="music/rock"/>
    <x v="1"/>
    <s v="rock"/>
    <x v="46"/>
    <d v="2010-07-31T05:00:00"/>
    <x v="6"/>
  </r>
  <r>
    <n v="47"/>
    <s v="Bennett and Sons"/>
    <s v="Function-based multi-state software"/>
    <n v="1500"/>
    <n v="7129"/>
    <n v="475.3"/>
    <x v="1"/>
    <n v="149"/>
    <n v="47.85"/>
    <s v="US"/>
    <s v="USD"/>
    <n v="1396069200"/>
    <n v="1398661200"/>
    <b v="0"/>
    <b v="0"/>
    <s v="theater/plays"/>
    <x v="3"/>
    <s v="plays"/>
    <x v="47"/>
    <d v="2014-04-28T05:00:00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  <x v="0"/>
  </r>
  <r>
    <n v="49"/>
    <s v="Casey-Kelly"/>
    <s v="Sharable holistic interface"/>
    <n v="7200"/>
    <n v="13653"/>
    <n v="189.6"/>
    <x v="1"/>
    <n v="303"/>
    <n v="45.06"/>
    <s v="US"/>
    <s v="USD"/>
    <n v="1571547600"/>
    <n v="1575439200"/>
    <b v="0"/>
    <b v="0"/>
    <s v="music/rock"/>
    <x v="1"/>
    <s v="rock"/>
    <x v="49"/>
    <d v="2019-12-04T06:00:00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</r>
  <r>
    <n v="51"/>
    <s v="Bradshaw, Gill and Donovan"/>
    <s v="Inverse secondary infrastructure"/>
    <n v="158100"/>
    <n v="145243"/>
    <n v="91.9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  <x v="4"/>
  </r>
  <r>
    <n v="52"/>
    <s v="Hernandez, Rodriguez and Clark"/>
    <s v="Organic foreground leverage"/>
    <n v="7200"/>
    <n v="2459"/>
    <n v="34.200000000000003"/>
    <x v="0"/>
    <n v="75"/>
    <n v="32.79"/>
    <s v="US"/>
    <s v="USD"/>
    <n v="1284526800"/>
    <n v="1284872400"/>
    <b v="0"/>
    <b v="0"/>
    <s v="theater/plays"/>
    <x v="3"/>
    <s v="plays"/>
    <x v="52"/>
    <d v="2010-09-19T05:00:00"/>
    <x v="6"/>
  </r>
  <r>
    <n v="53"/>
    <s v="Smith-Jones"/>
    <s v="Reverse-engineered static concept"/>
    <n v="8800"/>
    <n v="12356"/>
    <n v="140.4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  <x v="1"/>
  </r>
  <r>
    <n v="54"/>
    <s v="Roy PLC"/>
    <s v="Multi-channeled neutral customer loyalty"/>
    <n v="6000"/>
    <n v="5392"/>
    <n v="89.9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  <x v="9"/>
  </r>
  <r>
    <n v="56"/>
    <s v="Flores, Miller and Johnson"/>
    <s v="Horizontal context-sensitive knowledge user"/>
    <n v="8000"/>
    <n v="11493"/>
    <n v="143.69999999999999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  <x v="0"/>
  </r>
  <r>
    <n v="57"/>
    <s v="Bridges, Freeman and Kim"/>
    <s v="Cross-group multi-state task-force"/>
    <n v="2900"/>
    <n v="6243"/>
    <n v="215.3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  <x v="5"/>
  </r>
  <r>
    <n v="58"/>
    <s v="Anderson-Perez"/>
    <s v="Expanded 3rdgeneration strategy"/>
    <n v="2700"/>
    <n v="6132"/>
    <n v="227.1"/>
    <x v="1"/>
    <n v="211"/>
    <n v="29.06"/>
    <s v="US"/>
    <s v="USD"/>
    <n v="1442811600"/>
    <n v="1443934800"/>
    <b v="0"/>
    <b v="0"/>
    <s v="theater/plays"/>
    <x v="3"/>
    <s v="plays"/>
    <x v="58"/>
    <d v="2015-10-04T05:00:00"/>
    <x v="0"/>
  </r>
  <r>
    <n v="59"/>
    <s v="Wright, Fox and Marks"/>
    <s v="Assimilated real-time support"/>
    <n v="1400"/>
    <n v="3851"/>
    <n v="275.10000000000002"/>
    <x v="1"/>
    <n v="128"/>
    <n v="30.09"/>
    <s v="US"/>
    <s v="USD"/>
    <n v="1497243600"/>
    <n v="1498539600"/>
    <b v="0"/>
    <b v="1"/>
    <s v="theater/plays"/>
    <x v="3"/>
    <s v="plays"/>
    <x v="59"/>
    <d v="2017-06-27T05:00:00"/>
    <x v="5"/>
  </r>
  <r>
    <n v="60"/>
    <s v="Crawford-Peters"/>
    <s v="User-centric regional database"/>
    <n v="94200"/>
    <n v="135997"/>
    <n v="144.4"/>
    <x v="1"/>
    <n v="1600"/>
    <n v="85"/>
    <s v="CA"/>
    <s v="CAD"/>
    <n v="1342501200"/>
    <n v="1342760400"/>
    <b v="0"/>
    <b v="0"/>
    <s v="theater/plays"/>
    <x v="3"/>
    <s v="plays"/>
    <x v="60"/>
    <d v="2012-07-20T05:00:00"/>
    <x v="4"/>
  </r>
  <r>
    <n v="61"/>
    <s v="Romero-Hoffman"/>
    <s v="Open-source zero administration complexity"/>
    <n v="199200"/>
    <n v="184750"/>
    <n v="92.7"/>
    <x v="0"/>
    <n v="2253"/>
    <n v="82"/>
    <s v="CA"/>
    <s v="CAD"/>
    <n v="1298268000"/>
    <n v="1301720400"/>
    <b v="0"/>
    <b v="0"/>
    <s v="theater/plays"/>
    <x v="3"/>
    <s v="plays"/>
    <x v="61"/>
    <d v="2011-04-02T05:00:00"/>
    <x v="8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b v="0"/>
    <b v="0"/>
    <s v="technology/web"/>
    <x v="2"/>
    <s v="web"/>
    <x v="62"/>
    <d v="2015-06-06T05:00:00"/>
    <x v="0"/>
  </r>
  <r>
    <n v="63"/>
    <s v="Baker, Morgan and Brown"/>
    <s v="Assimilated didactic open system"/>
    <n v="4700"/>
    <n v="557"/>
    <n v="11.9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</r>
  <r>
    <n v="64"/>
    <s v="Mosley-Gilbert"/>
    <s v="Vision-oriented logistical intranet"/>
    <n v="2800"/>
    <n v="2734"/>
    <n v="97.6"/>
    <x v="0"/>
    <n v="38"/>
    <n v="71.95"/>
    <s v="US"/>
    <s v="USD"/>
    <n v="1530507600"/>
    <n v="1531803600"/>
    <b v="0"/>
    <b v="1"/>
    <s v="technology/web"/>
    <x v="2"/>
    <s v="web"/>
    <x v="64"/>
    <d v="2018-07-17T05:00:00"/>
    <x v="9"/>
  </r>
  <r>
    <n v="65"/>
    <s v="Berry-Boyer"/>
    <s v="Mandatory incremental projection"/>
    <n v="6100"/>
    <n v="14405"/>
    <n v="236.1"/>
    <x v="1"/>
    <n v="236"/>
    <n v="61.04"/>
    <s v="US"/>
    <s v="USD"/>
    <n v="1296108000"/>
    <n v="1296712800"/>
    <b v="0"/>
    <b v="0"/>
    <s v="theater/plays"/>
    <x v="3"/>
    <s v="plays"/>
    <x v="65"/>
    <d v="2011-02-03T06:00:00"/>
    <x v="8"/>
  </r>
  <r>
    <n v="66"/>
    <s v="Sanders-Allen"/>
    <s v="Grass-roots needs-based encryption"/>
    <n v="2900"/>
    <n v="1307"/>
    <n v="45.1"/>
    <x v="0"/>
    <n v="12"/>
    <n v="108.92"/>
    <s v="US"/>
    <s v="USD"/>
    <n v="1428469200"/>
    <n v="1428901200"/>
    <b v="0"/>
    <b v="1"/>
    <s v="theater/plays"/>
    <x v="3"/>
    <s v="plays"/>
    <x v="66"/>
    <d v="2015-04-13T05:00:00"/>
    <x v="0"/>
  </r>
  <r>
    <n v="67"/>
    <s v="Lopez Inc"/>
    <s v="Team-oriented 6thgeneration middleware"/>
    <n v="72600"/>
    <n v="117892"/>
    <n v="162.4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  <x v="6"/>
  </r>
  <r>
    <n v="68"/>
    <s v="Moreno-Turner"/>
    <s v="Inverse multi-tasking installation"/>
    <n v="5700"/>
    <n v="14508"/>
    <n v="254.5"/>
    <x v="1"/>
    <n v="246"/>
    <n v="58.98"/>
    <s v="IT"/>
    <s v="EUR"/>
    <n v="1501131600"/>
    <n v="1505192400"/>
    <b v="0"/>
    <b v="1"/>
    <s v="theater/plays"/>
    <x v="3"/>
    <s v="plays"/>
    <x v="68"/>
    <d v="2017-09-12T05:00:00"/>
    <x v="5"/>
  </r>
  <r>
    <n v="69"/>
    <s v="Jones-Watson"/>
    <s v="Switchable disintermediate moderator"/>
    <n v="7900"/>
    <n v="1901"/>
    <n v="24.1"/>
    <x v="3"/>
    <n v="17"/>
    <n v="111.82"/>
    <s v="US"/>
    <s v="USD"/>
    <n v="1292738400"/>
    <n v="1295676000"/>
    <b v="0"/>
    <b v="0"/>
    <s v="theater/plays"/>
    <x v="3"/>
    <s v="plays"/>
    <x v="69"/>
    <d v="2011-01-22T06:00:00"/>
    <x v="6"/>
  </r>
  <r>
    <n v="70"/>
    <s v="Barker Inc"/>
    <s v="Re-engineered 24/7 task-force"/>
    <n v="128000"/>
    <n v="158389"/>
    <n v="123.7"/>
    <x v="1"/>
    <n v="2475"/>
    <n v="64"/>
    <s v="IT"/>
    <s v="EUR"/>
    <n v="1288674000"/>
    <n v="1292911200"/>
    <b v="0"/>
    <b v="1"/>
    <s v="theater/plays"/>
    <x v="3"/>
    <s v="plays"/>
    <x v="70"/>
    <d v="2010-12-21T06:00:00"/>
    <x v="6"/>
  </r>
  <r>
    <n v="71"/>
    <s v="Tate, Bass and House"/>
    <s v="Organic object-oriented budgetary management"/>
    <n v="6000"/>
    <n v="6484"/>
    <n v="108.1"/>
    <x v="1"/>
    <n v="76"/>
    <n v="85.32"/>
    <s v="US"/>
    <s v="USD"/>
    <n v="1575093600"/>
    <n v="1575439200"/>
    <b v="0"/>
    <b v="0"/>
    <s v="theater/plays"/>
    <x v="3"/>
    <s v="plays"/>
    <x v="71"/>
    <d v="2019-12-04T06:00:00"/>
    <x v="3"/>
  </r>
  <r>
    <n v="72"/>
    <s v="Hampton, Lewis and Ray"/>
    <s v="Seamless coherent parallelism"/>
    <n v="600"/>
    <n v="4022"/>
    <n v="670.3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  <x v="0"/>
  </r>
  <r>
    <n v="73"/>
    <s v="Collins-Goodman"/>
    <s v="Cross-platform even-keeled initiative"/>
    <n v="1400"/>
    <n v="9253"/>
    <n v="660.9"/>
    <x v="1"/>
    <n v="88"/>
    <n v="105.15"/>
    <s v="US"/>
    <s v="USD"/>
    <n v="1480226400"/>
    <n v="1480485600"/>
    <b v="0"/>
    <b v="0"/>
    <s v="music/jazz"/>
    <x v="1"/>
    <s v="jazz"/>
    <x v="73"/>
    <d v="2016-11-30T06:00:00"/>
    <x v="7"/>
  </r>
  <r>
    <n v="74"/>
    <s v="Davis-Michael"/>
    <s v="Progressive tertiary framework"/>
    <n v="3900"/>
    <n v="4776"/>
    <n v="122.5"/>
    <x v="1"/>
    <n v="85"/>
    <n v="56.19"/>
    <s v="GB"/>
    <s v="GBP"/>
    <n v="1459054800"/>
    <n v="1459141200"/>
    <b v="0"/>
    <b v="0"/>
    <s v="music/metal"/>
    <x v="1"/>
    <s v="metal"/>
    <x v="74"/>
    <d v="2016-03-28T05:00:00"/>
    <x v="7"/>
  </r>
  <r>
    <n v="75"/>
    <s v="White, Torres and Bishop"/>
    <s v="Multi-layered dynamic protocol"/>
    <n v="9700"/>
    <n v="14606"/>
    <n v="150.6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  <x v="9"/>
  </r>
  <r>
    <n v="76"/>
    <s v="Martin, Conway and Larsen"/>
    <s v="Horizontal next generation function"/>
    <n v="122900"/>
    <n v="95993"/>
    <n v="78.099999999999994"/>
    <x v="0"/>
    <n v="1684"/>
    <n v="57"/>
    <s v="US"/>
    <s v="USD"/>
    <n v="1421992800"/>
    <n v="1426222800"/>
    <b v="1"/>
    <b v="1"/>
    <s v="theater/plays"/>
    <x v="3"/>
    <s v="plays"/>
    <x v="76"/>
    <d v="2015-03-13T05:00:00"/>
    <x v="0"/>
  </r>
  <r>
    <n v="77"/>
    <s v="Acevedo-Huffman"/>
    <s v="Pre-emptive impactful model"/>
    <n v="9500"/>
    <n v="4460"/>
    <n v="46.9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  <x v="6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  <x v="9"/>
  </r>
  <r>
    <n v="79"/>
    <s v="Soto LLC"/>
    <s v="Triple-buffered reciprocal project"/>
    <n v="57800"/>
    <n v="40228"/>
    <n v="69.599999999999994"/>
    <x v="0"/>
    <n v="838"/>
    <n v="48"/>
    <s v="US"/>
    <s v="USD"/>
    <n v="1529125200"/>
    <n v="1529557200"/>
    <b v="0"/>
    <b v="0"/>
    <s v="theater/plays"/>
    <x v="3"/>
    <s v="plays"/>
    <x v="79"/>
    <d v="2018-06-21T05:00:00"/>
    <x v="9"/>
  </r>
  <r>
    <n v="80"/>
    <s v="Sutton, Barrett and Tucker"/>
    <s v="Cross-platform needs-based approach"/>
    <n v="1100"/>
    <n v="7012"/>
    <n v="637.5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  <x v="5"/>
  </r>
  <r>
    <n v="81"/>
    <s v="Gomez, Bailey and Flores"/>
    <s v="User-friendly static contingency"/>
    <n v="16800"/>
    <n v="37857"/>
    <n v="225.3"/>
    <x v="1"/>
    <n v="411"/>
    <n v="92.11"/>
    <s v="US"/>
    <s v="USD"/>
    <n v="1511416800"/>
    <n v="1513576800"/>
    <b v="0"/>
    <b v="0"/>
    <s v="music/rock"/>
    <x v="1"/>
    <s v="rock"/>
    <x v="81"/>
    <d v="2017-12-18T06:00:00"/>
    <x v="5"/>
  </r>
  <r>
    <n v="82"/>
    <s v="Porter-George"/>
    <s v="Reactive content-based framework"/>
    <n v="1000"/>
    <n v="14973"/>
    <n v="1497.3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  <x v="3"/>
  </r>
  <r>
    <n v="83"/>
    <s v="Fitzgerald PLC"/>
    <s v="Realigned user-facing concept"/>
    <n v="106400"/>
    <n v="39996"/>
    <n v="37.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  <x v="7"/>
  </r>
  <r>
    <n v="84"/>
    <s v="Cisneros-Burton"/>
    <s v="Public-key zero tolerance orchestration"/>
    <n v="31400"/>
    <n v="41564"/>
    <n v="132.4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  <x v="4"/>
  </r>
  <r>
    <n v="85"/>
    <s v="Hill, Lawson and Wilkinson"/>
    <s v="Multi-tiered eco-centric architecture"/>
    <n v="4900"/>
    <n v="6430"/>
    <n v="131.19999999999999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  <x v="8"/>
  </r>
  <r>
    <n v="86"/>
    <s v="Davis-Smith"/>
    <s v="Organic motivating firmware"/>
    <n v="7400"/>
    <n v="12405"/>
    <n v="167.6"/>
    <x v="1"/>
    <n v="203"/>
    <n v="61.11"/>
    <s v="US"/>
    <s v="USD"/>
    <n v="1430715600"/>
    <n v="1431838800"/>
    <b v="1"/>
    <b v="0"/>
    <s v="theater/plays"/>
    <x v="3"/>
    <s v="plays"/>
    <x v="86"/>
    <d v="2015-05-17T05:00:00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  <x v="8"/>
  </r>
  <r>
    <n v="88"/>
    <s v="Clark Group"/>
    <s v="Grass-roots fault-tolerant policy"/>
    <n v="4800"/>
    <n v="12516"/>
    <n v="260.8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  <x v="0"/>
  </r>
  <r>
    <n v="89"/>
    <s v="White, Singleton and Zimmerman"/>
    <s v="Monitored scalable knowledgebase"/>
    <n v="3400"/>
    <n v="8588"/>
    <n v="252.6"/>
    <x v="1"/>
    <n v="96"/>
    <n v="89.46"/>
    <s v="US"/>
    <s v="USD"/>
    <n v="1271307600"/>
    <n v="1271480400"/>
    <b v="0"/>
    <b v="0"/>
    <s v="theater/plays"/>
    <x v="3"/>
    <s v="plays"/>
    <x v="89"/>
    <d v="2010-04-17T05:00:00"/>
    <x v="6"/>
  </r>
  <r>
    <n v="90"/>
    <s v="Kramer Group"/>
    <s v="Synergistic explicit parallelism"/>
    <n v="7800"/>
    <n v="6132"/>
    <n v="78.599999999999994"/>
    <x v="0"/>
    <n v="106"/>
    <n v="57.85"/>
    <s v="US"/>
    <s v="USD"/>
    <n v="1456380000"/>
    <n v="1456380000"/>
    <b v="0"/>
    <b v="1"/>
    <s v="theater/plays"/>
    <x v="3"/>
    <s v="plays"/>
    <x v="90"/>
    <d v="2016-02-25T06:00:00"/>
    <x v="7"/>
  </r>
  <r>
    <n v="91"/>
    <s v="Frazier, Patrick and Smith"/>
    <s v="Enhanced systemic analyzer"/>
    <n v="154300"/>
    <n v="74688"/>
    <n v="48.4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  <x v="7"/>
  </r>
  <r>
    <n v="92"/>
    <s v="Santos, Bell and Lloyd"/>
    <s v="Object-based analyzing knowledge user"/>
    <n v="20000"/>
    <n v="51775"/>
    <n v="258.89999999999998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  <x v="6"/>
  </r>
  <r>
    <n v="93"/>
    <s v="Hall and Sons"/>
    <s v="Pre-emptive radical architecture"/>
    <n v="108800"/>
    <n v="65877"/>
    <n v="60.5"/>
    <x v="3"/>
    <n v="610"/>
    <n v="108"/>
    <s v="US"/>
    <s v="USD"/>
    <n v="1350709200"/>
    <n v="1351054800"/>
    <b v="0"/>
    <b v="1"/>
    <s v="theater/plays"/>
    <x v="3"/>
    <s v="plays"/>
    <x v="93"/>
    <d v="2012-10-24T05:00:00"/>
    <x v="4"/>
  </r>
  <r>
    <n v="94"/>
    <s v="Hanson Inc"/>
    <s v="Grass-roots web-enabled contingency"/>
    <n v="2900"/>
    <n v="8807"/>
    <n v="303.7"/>
    <x v="1"/>
    <n v="180"/>
    <n v="48.93"/>
    <s v="GB"/>
    <s v="GBP"/>
    <n v="1554613200"/>
    <n v="1555563600"/>
    <b v="0"/>
    <b v="0"/>
    <s v="technology/web"/>
    <x v="2"/>
    <s v="web"/>
    <x v="94"/>
    <d v="2019-04-18T05:00:00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  <x v="3"/>
  </r>
  <r>
    <n v="96"/>
    <s v="Howard Ltd"/>
    <s v="Down-sized systematic policy"/>
    <n v="69700"/>
    <n v="151513"/>
    <n v="217.4"/>
    <x v="1"/>
    <n v="2331"/>
    <n v="65"/>
    <s v="US"/>
    <s v="USD"/>
    <n v="1299736800"/>
    <n v="1300856400"/>
    <b v="0"/>
    <b v="0"/>
    <s v="theater/plays"/>
    <x v="3"/>
    <s v="plays"/>
    <x v="96"/>
    <d v="2011-03-23T05:00:00"/>
    <x v="8"/>
  </r>
  <r>
    <n v="97"/>
    <s v="Stewart LLC"/>
    <s v="Cloned bi-directional architecture"/>
    <n v="1300"/>
    <n v="12047"/>
    <n v="926.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  <x v="0"/>
  </r>
  <r>
    <n v="98"/>
    <s v="Arias, Allen and Miller"/>
    <s v="Seamless transitional portal"/>
    <n v="97800"/>
    <n v="32951"/>
    <n v="33.700000000000003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  <x v="0"/>
  </r>
  <r>
    <n v="99"/>
    <s v="Baker-Morris"/>
    <s v="Fully-configurable motivating approach"/>
    <n v="7600"/>
    <n v="14951"/>
    <n v="196.7"/>
    <x v="1"/>
    <n v="164"/>
    <n v="91.16"/>
    <s v="US"/>
    <s v="USD"/>
    <n v="1416895200"/>
    <n v="1419400800"/>
    <b v="0"/>
    <b v="0"/>
    <s v="theater/plays"/>
    <x v="3"/>
    <s v="plays"/>
    <x v="98"/>
    <d v="2014-12-24T06:00:00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</r>
  <r>
    <n v="101"/>
    <s v="Douglas LLC"/>
    <s v="Reduced heuristic moratorium"/>
    <n v="900"/>
    <n v="9193"/>
    <n v="1021.4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  <x v="0"/>
  </r>
  <r>
    <n v="102"/>
    <s v="Garcia Inc"/>
    <s v="Front-line web-enabled model"/>
    <n v="3700"/>
    <n v="10422"/>
    <n v="281.7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  <x v="9"/>
  </r>
  <r>
    <n v="103"/>
    <s v="Frye, Hunt and Powell"/>
    <s v="Polarized incremental emulation"/>
    <n v="10000"/>
    <n v="2461"/>
    <n v="24.6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  <x v="6"/>
  </r>
  <r>
    <n v="104"/>
    <s v="Smith, Wells and Nguyen"/>
    <s v="Self-enabling grid-enabled initiative"/>
    <n v="119200"/>
    <n v="170623"/>
    <n v="143.1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  <x v="5"/>
  </r>
  <r>
    <n v="105"/>
    <s v="Charles-Johnson"/>
    <s v="Total fresh-thinking system engine"/>
    <n v="6800"/>
    <n v="9829"/>
    <n v="144.5"/>
    <x v="1"/>
    <n v="95"/>
    <n v="103.46"/>
    <s v="US"/>
    <s v="USD"/>
    <n v="1364878800"/>
    <n v="1366434000"/>
    <b v="0"/>
    <b v="0"/>
    <s v="technology/web"/>
    <x v="2"/>
    <s v="web"/>
    <x v="104"/>
    <d v="2013-04-20T05:00:00"/>
    <x v="2"/>
  </r>
  <r>
    <n v="106"/>
    <s v="Brandt, Carter and Wood"/>
    <s v="Ameliorated clear-thinking circuit"/>
    <n v="3900"/>
    <n v="14006"/>
    <n v="359.1"/>
    <x v="1"/>
    <n v="147"/>
    <n v="95.28"/>
    <s v="US"/>
    <s v="USD"/>
    <n v="1567918800"/>
    <n v="1568350800"/>
    <b v="0"/>
    <b v="0"/>
    <s v="theater/plays"/>
    <x v="3"/>
    <s v="plays"/>
    <x v="105"/>
    <d v="2019-09-13T05:00:00"/>
    <x v="3"/>
  </r>
  <r>
    <n v="107"/>
    <s v="Tucker, Schmidt and Reid"/>
    <s v="Multi-layered encompassing installation"/>
    <n v="3500"/>
    <n v="6527"/>
    <n v="186.5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  <x v="9"/>
  </r>
  <r>
    <n v="108"/>
    <s v="Decker Inc"/>
    <s v="Universal encompassing implementation"/>
    <n v="1500"/>
    <n v="8929"/>
    <n v="595.299999999999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  <x v="4"/>
  </r>
  <r>
    <n v="109"/>
    <s v="Romero and Sons"/>
    <s v="Object-based client-server application"/>
    <n v="5200"/>
    <n v="3079"/>
    <n v="59.2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  <x v="4"/>
  </r>
  <r>
    <n v="112"/>
    <s v="Jones-Meyer"/>
    <s v="Re-engineered client-driven hub"/>
    <n v="4700"/>
    <n v="12635"/>
    <n v="268.8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</r>
  <r>
    <n v="113"/>
    <s v="Wright, Hartman and Yu"/>
    <s v="User-friendly tertiary array"/>
    <n v="3300"/>
    <n v="12437"/>
    <n v="376.9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  <x v="5"/>
  </r>
  <r>
    <n v="114"/>
    <s v="Harper-Davis"/>
    <s v="Robust heuristic encoding"/>
    <n v="1900"/>
    <n v="13816"/>
    <n v="727.2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  <x v="3"/>
  </r>
  <r>
    <n v="115"/>
    <s v="Barrett PLC"/>
    <s v="Team-oriented clear-thinking capacity"/>
    <n v="166700"/>
    <n v="145382"/>
    <n v="87.2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  <x v="0"/>
  </r>
  <r>
    <n v="117"/>
    <s v="Chaney-Dennis"/>
    <s v="Business-focused 24hour groupware"/>
    <n v="4900"/>
    <n v="8523"/>
    <n v="173.9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  <x v="8"/>
  </r>
  <r>
    <n v="118"/>
    <s v="Robinson, Lopez and Christensen"/>
    <s v="Organic next generation protocol"/>
    <n v="5400"/>
    <n v="6351"/>
    <n v="117.6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  <x v="1"/>
  </r>
  <r>
    <n v="120"/>
    <s v="Vega Group"/>
    <s v="Synchronized regional synergy"/>
    <n v="75100"/>
    <n v="112272"/>
    <n v="149.5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  <x v="0"/>
  </r>
  <r>
    <n v="121"/>
    <s v="Brown-Brown"/>
    <s v="Multi-lateral homogeneous success"/>
    <n v="45300"/>
    <n v="99361"/>
    <n v="219.3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  <x v="1"/>
  </r>
  <r>
    <n v="122"/>
    <s v="Taylor PLC"/>
    <s v="Seamless zero-defect solution"/>
    <n v="136800"/>
    <n v="88055"/>
    <n v="64.400000000000006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  <x v="1"/>
  </r>
  <r>
    <n v="123"/>
    <s v="Edwards-Lewis"/>
    <s v="Enhanced scalable concept"/>
    <n v="177700"/>
    <n v="33092"/>
    <n v="18.600000000000001"/>
    <x v="0"/>
    <n v="662"/>
    <n v="49.99"/>
    <s v="CA"/>
    <s v="CAD"/>
    <n v="1448344800"/>
    <n v="1448604000"/>
    <b v="1"/>
    <b v="0"/>
    <s v="theater/plays"/>
    <x v="3"/>
    <s v="plays"/>
    <x v="121"/>
    <d v="2015-11-27T06:00:00"/>
    <x v="0"/>
  </r>
  <r>
    <n v="124"/>
    <s v="Stanton, Neal and Rodriguez"/>
    <s v="Polarized uniform software"/>
    <n v="2600"/>
    <n v="9562"/>
    <n v="367.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  <x v="3"/>
  </r>
  <r>
    <n v="125"/>
    <s v="Pratt LLC"/>
    <s v="Stand-alone web-enabled moderator"/>
    <n v="5300"/>
    <n v="8475"/>
    <n v="159.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  <x v="9"/>
  </r>
  <r>
    <n v="126"/>
    <s v="Gross PLC"/>
    <s v="Proactive methodical benchmark"/>
    <n v="180200"/>
    <n v="69617"/>
    <n v="38.6"/>
    <x v="0"/>
    <n v="774"/>
    <n v="89.94"/>
    <s v="US"/>
    <s v="USD"/>
    <n v="1471150800"/>
    <n v="1473570000"/>
    <b v="0"/>
    <b v="1"/>
    <s v="theater/plays"/>
    <x v="3"/>
    <s v="plays"/>
    <x v="124"/>
    <d v="2016-09-11T05:00:00"/>
    <x v="7"/>
  </r>
  <r>
    <n v="127"/>
    <s v="Martinez, Gomez and Dalton"/>
    <s v="Team-oriented 6thgeneration matrix"/>
    <n v="103200"/>
    <n v="53067"/>
    <n v="51.4"/>
    <x v="0"/>
    <n v="672"/>
    <n v="78.97"/>
    <s v="CA"/>
    <s v="CAD"/>
    <n v="1273640400"/>
    <n v="1273899600"/>
    <b v="0"/>
    <b v="0"/>
    <s v="theater/plays"/>
    <x v="3"/>
    <s v="plays"/>
    <x v="125"/>
    <d v="2010-05-15T05:00:00"/>
    <x v="6"/>
  </r>
  <r>
    <n v="128"/>
    <s v="Allen-Curtis"/>
    <s v="Phased human-resource core"/>
    <n v="70600"/>
    <n v="42596"/>
    <n v="60.3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  <x v="6"/>
  </r>
  <r>
    <n v="129"/>
    <s v="Morgan-Martinez"/>
    <s v="Mandatory tertiary implementation"/>
    <n v="148500"/>
    <n v="4756"/>
    <n v="3.2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  <x v="0"/>
  </r>
  <r>
    <n v="130"/>
    <s v="Luna, Anderson and Fox"/>
    <s v="Secured directional encryption"/>
    <n v="9600"/>
    <n v="14925"/>
    <n v="155.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  <x v="8"/>
  </r>
  <r>
    <n v="131"/>
    <s v="Fleming, Zhang and Henderson"/>
    <s v="Distributed 5thgeneration implementation"/>
    <n v="164700"/>
    <n v="166116"/>
    <n v="100.9"/>
    <x v="1"/>
    <n v="2443"/>
    <n v="68"/>
    <s v="GB"/>
    <s v="GBP"/>
    <n v="1385704800"/>
    <n v="1386828000"/>
    <b v="0"/>
    <b v="0"/>
    <s v="technology/web"/>
    <x v="2"/>
    <s v="web"/>
    <x v="129"/>
    <d v="2013-12-12T06:00:00"/>
    <x v="2"/>
  </r>
  <r>
    <n v="132"/>
    <s v="Flowers and Sons"/>
    <s v="Virtual static core"/>
    <n v="3300"/>
    <n v="3834"/>
    <n v="116.2"/>
    <x v="1"/>
    <n v="89"/>
    <n v="43.08"/>
    <s v="US"/>
    <s v="USD"/>
    <n v="1515736800"/>
    <n v="1517119200"/>
    <b v="0"/>
    <b v="1"/>
    <s v="theater/plays"/>
    <x v="3"/>
    <s v="plays"/>
    <x v="130"/>
    <d v="2018-01-28T06:00:00"/>
    <x v="9"/>
  </r>
  <r>
    <n v="133"/>
    <s v="Gates PLC"/>
    <s v="Secured content-based product"/>
    <n v="4500"/>
    <n v="13985"/>
    <n v="310.8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  <x v="8"/>
  </r>
  <r>
    <n v="134"/>
    <s v="Caldwell LLC"/>
    <s v="Secured executive concept"/>
    <n v="99500"/>
    <n v="89288"/>
    <n v="89.7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  <x v="8"/>
  </r>
  <r>
    <n v="135"/>
    <s v="Le, Burton and Evans"/>
    <s v="Balanced zero-defect software"/>
    <n v="7700"/>
    <n v="5488"/>
    <n v="71.3"/>
    <x v="0"/>
    <n v="117"/>
    <n v="46.91"/>
    <s v="US"/>
    <s v="USD"/>
    <n v="1362636000"/>
    <n v="1363064400"/>
    <b v="0"/>
    <b v="1"/>
    <s v="theater/plays"/>
    <x v="3"/>
    <s v="plays"/>
    <x v="133"/>
    <d v="2013-03-12T05:00:00"/>
    <x v="2"/>
  </r>
  <r>
    <n v="136"/>
    <s v="Briggs PLC"/>
    <s v="Distributed context-sensitive flexibility"/>
    <n v="82800"/>
    <n v="2721"/>
    <n v="3.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  <x v="1"/>
  </r>
  <r>
    <n v="137"/>
    <s v="Hudson-Nguyen"/>
    <s v="Down-sized disintermediate support"/>
    <n v="1800"/>
    <n v="4712"/>
    <n v="261.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  <x v="4"/>
  </r>
  <r>
    <n v="139"/>
    <s v="Hamilton, Wright and Chavez"/>
    <s v="Down-sized empowering protocol"/>
    <n v="92100"/>
    <n v="19246"/>
    <n v="20.9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  <x v="0"/>
  </r>
  <r>
    <n v="140"/>
    <s v="Bautista-Cross"/>
    <s v="Fully-configurable coherent Internet solution"/>
    <n v="5500"/>
    <n v="12274"/>
    <n v="223.2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  <x v="9"/>
  </r>
  <r>
    <n v="141"/>
    <s v="Jackson LLC"/>
    <s v="Distributed motivating algorithm"/>
    <n v="64300"/>
    <n v="65323"/>
    <n v="101.6"/>
    <x v="1"/>
    <n v="1071"/>
    <n v="60.99"/>
    <s v="US"/>
    <s v="USD"/>
    <n v="1434085200"/>
    <n v="1434603600"/>
    <b v="0"/>
    <b v="0"/>
    <s v="technology/web"/>
    <x v="2"/>
    <s v="web"/>
    <x v="139"/>
    <d v="2015-06-18T05:00:00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  <x v="4"/>
  </r>
  <r>
    <n v="143"/>
    <s v="Avila-Jones"/>
    <s v="Implemented discrete secured line"/>
    <n v="5400"/>
    <n v="7322"/>
    <n v="135.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b v="0"/>
    <b v="0"/>
    <s v="theater/plays"/>
    <x v="3"/>
    <s v="plays"/>
    <x v="141"/>
    <d v="2019-06-25T05:00:00"/>
    <x v="3"/>
  </r>
  <r>
    <n v="145"/>
    <s v="Fields-Moore"/>
    <s v="Secured reciprocal array"/>
    <n v="25000"/>
    <n v="59128"/>
    <n v="236.5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  <x v="1"/>
  </r>
  <r>
    <n v="146"/>
    <s v="Harris-Golden"/>
    <s v="Optional bandwidth-monitored middleware"/>
    <n v="8800"/>
    <n v="1518"/>
    <n v="17.3"/>
    <x v="3"/>
    <n v="51"/>
    <n v="29.76"/>
    <s v="US"/>
    <s v="USD"/>
    <n v="1320732000"/>
    <n v="1322460000"/>
    <b v="0"/>
    <b v="0"/>
    <s v="theater/plays"/>
    <x v="3"/>
    <s v="plays"/>
    <x v="143"/>
    <d v="2011-11-28T06:00:00"/>
    <x v="8"/>
  </r>
  <r>
    <n v="147"/>
    <s v="Moss, Norman and Dunlap"/>
    <s v="Upgradable upward-trending workforce"/>
    <n v="8300"/>
    <n v="9337"/>
    <n v="112.5"/>
    <x v="1"/>
    <n v="199"/>
    <n v="46.92"/>
    <s v="US"/>
    <s v="USD"/>
    <n v="1465794000"/>
    <n v="1466312400"/>
    <b v="0"/>
    <b v="1"/>
    <s v="theater/plays"/>
    <x v="3"/>
    <s v="plays"/>
    <x v="144"/>
    <d v="2016-06-19T05:00:00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  <x v="5"/>
  </r>
  <r>
    <n v="149"/>
    <s v="Payne, Oliver and Burch"/>
    <s v="Managed fresh-thinking flexibility"/>
    <n v="6200"/>
    <n v="13632"/>
    <n v="219.9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</r>
  <r>
    <n v="151"/>
    <s v="Parker LLC"/>
    <s v="Customizable intermediate extranet"/>
    <n v="137200"/>
    <n v="88037"/>
    <n v="64.2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  <x v="1"/>
  </r>
  <r>
    <n v="152"/>
    <s v="Bowen, Mcdonald and Hall"/>
    <s v="User-centric fault-tolerant task-force"/>
    <n v="41500"/>
    <n v="175573"/>
    <n v="423.1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  <x v="4"/>
  </r>
  <r>
    <n v="154"/>
    <s v="Rodriguez-Brown"/>
    <s v="Devolved foreground benchmark"/>
    <n v="171300"/>
    <n v="100650"/>
    <n v="58.8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  <x v="6"/>
  </r>
  <r>
    <n v="156"/>
    <s v="Meza-Rogers"/>
    <s v="Streamlined encompassing encryption"/>
    <n v="36400"/>
    <n v="26914"/>
    <n v="73.900000000000006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  <x v="3"/>
  </r>
  <r>
    <n v="157"/>
    <s v="Curtis-Curtis"/>
    <s v="User-friendly reciprocal initiative"/>
    <n v="4200"/>
    <n v="2212"/>
    <n v="52.7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  <x v="3"/>
  </r>
  <r>
    <n v="160"/>
    <s v="Evans Group"/>
    <s v="Stand-alone actuating support"/>
    <n v="8000"/>
    <n v="12985"/>
    <n v="162.30000000000001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  <x v="3"/>
  </r>
  <r>
    <n v="161"/>
    <s v="Bruce Group"/>
    <s v="Cross-platform methodical process improvement"/>
    <n v="5500"/>
    <n v="4300"/>
    <n v="78.2"/>
    <x v="0"/>
    <n v="75"/>
    <n v="57.33"/>
    <s v="US"/>
    <s v="USD"/>
    <n v="1442984400"/>
    <n v="1443502800"/>
    <b v="0"/>
    <b v="1"/>
    <s v="technology/web"/>
    <x v="2"/>
    <s v="web"/>
    <x v="158"/>
    <d v="2015-09-29T05:00:00"/>
    <x v="0"/>
  </r>
  <r>
    <n v="162"/>
    <s v="Keith, Alvarez and Potter"/>
    <s v="Extended bottom-line open architecture"/>
    <n v="6100"/>
    <n v="9134"/>
    <n v="149.69999999999999"/>
    <x v="1"/>
    <n v="157"/>
    <n v="58.18"/>
    <s v="CH"/>
    <s v="CHF"/>
    <n v="1544248800"/>
    <n v="1546840800"/>
    <b v="0"/>
    <b v="0"/>
    <s v="music/rock"/>
    <x v="1"/>
    <s v="rock"/>
    <x v="159"/>
    <d v="2019-01-07T06:00:00"/>
    <x v="9"/>
  </r>
  <r>
    <n v="163"/>
    <s v="Burton-Watkins"/>
    <s v="Extended reciprocal circuit"/>
    <n v="3500"/>
    <n v="8864"/>
    <n v="253.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  <x v="5"/>
  </r>
  <r>
    <n v="164"/>
    <s v="Lopez and Sons"/>
    <s v="Polarized human-resource protocol"/>
    <n v="150500"/>
    <n v="150755"/>
    <n v="100.2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  <x v="5"/>
  </r>
  <r>
    <n v="166"/>
    <s v="Brown-Vang"/>
    <s v="Robust heuristic artificial intelligence"/>
    <n v="9800"/>
    <n v="13439"/>
    <n v="137.1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  <x v="6"/>
  </r>
  <r>
    <n v="167"/>
    <s v="Cruz-Ward"/>
    <s v="Robust content-based emulation"/>
    <n v="2600"/>
    <n v="10804"/>
    <n v="415.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</r>
  <r>
    <n v="168"/>
    <s v="Hernandez Group"/>
    <s v="Ergonomic uniform open system"/>
    <n v="128100"/>
    <n v="40107"/>
    <n v="31.3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  <x v="3"/>
  </r>
  <r>
    <n v="169"/>
    <s v="Tran, Steele and Wilson"/>
    <s v="Profit-focused modular product"/>
    <n v="23300"/>
    <n v="98811"/>
    <n v="424.1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  <x v="4"/>
  </r>
  <r>
    <n v="170"/>
    <s v="Summers, Gallegos and Stein"/>
    <s v="Mandatory mobile product"/>
    <n v="188100"/>
    <n v="5528"/>
    <n v="2.9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  <x v="5"/>
  </r>
  <r>
    <n v="171"/>
    <s v="Blair Group"/>
    <s v="Public-key 3rdgeneration budgetary management"/>
    <n v="4900"/>
    <n v="521"/>
    <n v="10.6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</r>
  <r>
    <n v="172"/>
    <s v="Nixon Inc"/>
    <s v="Centralized national firmware"/>
    <n v="800"/>
    <n v="663"/>
    <n v="82.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  <x v="2"/>
  </r>
  <r>
    <n v="174"/>
    <s v="Santos, Black and Donovan"/>
    <s v="Pre-emptive scalable access"/>
    <n v="600"/>
    <n v="5368"/>
    <n v="894.7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  <x v="0"/>
  </r>
  <r>
    <n v="175"/>
    <s v="Jones, Contreras and Burnett"/>
    <s v="Sharable intangible migration"/>
    <n v="181200"/>
    <n v="47459"/>
    <n v="26.2"/>
    <x v="0"/>
    <n v="1130"/>
    <n v="42"/>
    <s v="US"/>
    <s v="USD"/>
    <n v="1472619600"/>
    <n v="1474261200"/>
    <b v="0"/>
    <b v="0"/>
    <s v="theater/plays"/>
    <x v="3"/>
    <s v="plays"/>
    <x v="172"/>
    <d v="2016-09-19T05:00:00"/>
    <x v="7"/>
  </r>
  <r>
    <n v="176"/>
    <s v="Stone-Orozco"/>
    <s v="Proactive scalable Graphical User Interface"/>
    <n v="115000"/>
    <n v="86060"/>
    <n v="74.8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  <x v="7"/>
  </r>
  <r>
    <n v="177"/>
    <s v="Lee, Gibson and Morgan"/>
    <s v="Digitized solution-oriented product"/>
    <n v="38800"/>
    <n v="161593"/>
    <n v="416.5"/>
    <x v="1"/>
    <n v="2739"/>
    <n v="59"/>
    <s v="US"/>
    <s v="USD"/>
    <n v="1289800800"/>
    <n v="1291960800"/>
    <b v="0"/>
    <b v="0"/>
    <s v="theater/plays"/>
    <x v="3"/>
    <s v="plays"/>
    <x v="174"/>
    <d v="2010-12-10T06:00:00"/>
    <x v="6"/>
  </r>
  <r>
    <n v="178"/>
    <s v="Alexander-Williams"/>
    <s v="Triple-buffered cohesive structure"/>
    <n v="7200"/>
    <n v="6927"/>
    <n v="96.2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  <x v="5"/>
  </r>
  <r>
    <n v="179"/>
    <s v="Marks Ltd"/>
    <s v="Realigned human-resource orchestration"/>
    <n v="44500"/>
    <n v="159185"/>
    <n v="357.7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  <x v="2"/>
  </r>
  <r>
    <n v="180"/>
    <s v="Olsen, Edwards and Reid"/>
    <s v="Optional clear-thinking software"/>
    <n v="56000"/>
    <n v="172736"/>
    <n v="308.5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  <x v="6"/>
  </r>
  <r>
    <n v="181"/>
    <s v="Daniels, Rose and Tyler"/>
    <s v="Centralized global approach"/>
    <n v="8600"/>
    <n v="5315"/>
    <n v="61.8"/>
    <x v="0"/>
    <n v="136"/>
    <n v="39.08"/>
    <s v="US"/>
    <s v="USD"/>
    <n v="1507093200"/>
    <n v="1508648400"/>
    <b v="0"/>
    <b v="0"/>
    <s v="technology/web"/>
    <x v="2"/>
    <s v="web"/>
    <x v="178"/>
    <d v="2017-10-22T05:00:00"/>
    <x v="5"/>
  </r>
  <r>
    <n v="182"/>
    <s v="Adams Group"/>
    <s v="Reverse-engineered bandwidth-monitored contingency"/>
    <n v="27100"/>
    <n v="195750"/>
    <n v="722.3"/>
    <x v="1"/>
    <n v="3318"/>
    <n v="59"/>
    <s v="DK"/>
    <s v="DKK"/>
    <n v="1560574800"/>
    <n v="1561957200"/>
    <b v="0"/>
    <b v="0"/>
    <s v="theater/plays"/>
    <x v="3"/>
    <s v="plays"/>
    <x v="179"/>
    <d v="2019-07-01T05:00:00"/>
    <x v="3"/>
  </r>
  <r>
    <n v="183"/>
    <s v="Rogers, Huerta and Medina"/>
    <s v="Pre-emptive bandwidth-monitored instruction set"/>
    <n v="5100"/>
    <n v="3525"/>
    <n v="69.099999999999994"/>
    <x v="0"/>
    <n v="86"/>
    <n v="40.99"/>
    <s v="CA"/>
    <s v="CAD"/>
    <n v="1284008400"/>
    <n v="1285131600"/>
    <b v="0"/>
    <b v="0"/>
    <s v="music/rock"/>
    <x v="1"/>
    <s v="rock"/>
    <x v="180"/>
    <d v="2010-09-22T05:00:00"/>
    <x v="6"/>
  </r>
  <r>
    <n v="184"/>
    <s v="Howard, Carter and Griffith"/>
    <s v="Adaptive asynchronous emulation"/>
    <n v="3600"/>
    <n v="10550"/>
    <n v="293.10000000000002"/>
    <x v="1"/>
    <n v="340"/>
    <n v="31.03"/>
    <s v="US"/>
    <s v="USD"/>
    <n v="1556859600"/>
    <n v="1556946000"/>
    <b v="0"/>
    <b v="0"/>
    <s v="theater/plays"/>
    <x v="3"/>
    <s v="plays"/>
    <x v="181"/>
    <d v="2019-05-04T05:00:00"/>
    <x v="3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  <x v="9"/>
  </r>
  <r>
    <n v="186"/>
    <s v="Parker Group"/>
    <s v="Grass-roots foreground policy"/>
    <n v="88800"/>
    <n v="28358"/>
    <n v="31.9"/>
    <x v="0"/>
    <n v="886"/>
    <n v="32.01"/>
    <s v="US"/>
    <s v="USD"/>
    <n v="1400821200"/>
    <n v="1402117200"/>
    <b v="0"/>
    <b v="0"/>
    <s v="theater/plays"/>
    <x v="3"/>
    <s v="plays"/>
    <x v="183"/>
    <d v="2014-06-07T05:00:00"/>
    <x v="1"/>
  </r>
  <r>
    <n v="187"/>
    <s v="Fox Group"/>
    <s v="Horizontal transitional paradigm"/>
    <n v="60200"/>
    <n v="138384"/>
    <n v="229.9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</r>
  <r>
    <n v="189"/>
    <s v="Anthony-Shaw"/>
    <s v="Switchable contextually-based access"/>
    <n v="191300"/>
    <n v="45004"/>
    <n v="23.5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  <x v="7"/>
  </r>
  <r>
    <n v="190"/>
    <s v="Cook LLC"/>
    <s v="Up-sized dynamic throughput"/>
    <n v="3700"/>
    <n v="2538"/>
    <n v="68.599999999999994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  <x v="1"/>
  </r>
  <r>
    <n v="193"/>
    <s v="Calhoun, Rogers and Long"/>
    <s v="Progressive discrete hub"/>
    <n v="6600"/>
    <n v="3012"/>
    <n v="45.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  <x v="9"/>
  </r>
  <r>
    <n v="194"/>
    <s v="Sandoval Group"/>
    <s v="Assimilated multi-tasking archive"/>
    <n v="7100"/>
    <n v="8716"/>
    <n v="122.8"/>
    <x v="1"/>
    <n v="126"/>
    <n v="69.17"/>
    <s v="US"/>
    <s v="USD"/>
    <n v="1442206800"/>
    <n v="1443589200"/>
    <b v="0"/>
    <b v="0"/>
    <s v="music/metal"/>
    <x v="1"/>
    <s v="metal"/>
    <x v="191"/>
    <d v="2015-09-30T05:00:00"/>
    <x v="0"/>
  </r>
  <r>
    <n v="195"/>
    <s v="Smith and Sons"/>
    <s v="Upgradable high-level solution"/>
    <n v="15800"/>
    <n v="57157"/>
    <n v="361.8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  <x v="9"/>
  </r>
  <r>
    <n v="196"/>
    <s v="King Inc"/>
    <s v="Organic bandwidth-monitored frame"/>
    <n v="8200"/>
    <n v="5178"/>
    <n v="63.1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</r>
  <r>
    <n v="197"/>
    <s v="Perry and Sons"/>
    <s v="Business-focused logistical framework"/>
    <n v="54700"/>
    <n v="163118"/>
    <n v="298.2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  <x v="5"/>
  </r>
  <r>
    <n v="198"/>
    <s v="Palmer Inc"/>
    <s v="Universal multi-state capability"/>
    <n v="63200"/>
    <n v="6041"/>
    <n v="9.6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  <x v="6"/>
  </r>
  <r>
    <n v="199"/>
    <s v="Hull, Baker and Martinez"/>
    <s v="Digitized reciprocal infrastructure"/>
    <n v="1800"/>
    <n v="968"/>
    <n v="53.8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</r>
  <r>
    <n v="201"/>
    <s v="Osborne, Perkins and Knox"/>
    <s v="Cross-platform bi-directional workforce"/>
    <n v="2100"/>
    <n v="14305"/>
    <n v="681.2"/>
    <x v="1"/>
    <n v="157"/>
    <n v="91.11"/>
    <s v="US"/>
    <s v="USD"/>
    <n v="1406264400"/>
    <n v="1407819600"/>
    <b v="0"/>
    <b v="0"/>
    <s v="technology/web"/>
    <x v="2"/>
    <s v="web"/>
    <x v="196"/>
    <d v="2014-08-12T05:00:00"/>
    <x v="1"/>
  </r>
  <r>
    <n v="202"/>
    <s v="Mcknight-Freeman"/>
    <s v="Upgradable scalable methodology"/>
    <n v="8300"/>
    <n v="6543"/>
    <n v="78.8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n v="134.4"/>
    <x v="1"/>
    <n v="4498"/>
    <n v="43"/>
    <s v="AU"/>
    <s v="AUD"/>
    <n v="1484632800"/>
    <n v="1484805600"/>
    <b v="0"/>
    <b v="0"/>
    <s v="theater/plays"/>
    <x v="3"/>
    <s v="plays"/>
    <x v="198"/>
    <d v="2017-01-19T06:00:00"/>
    <x v="5"/>
  </r>
  <r>
    <n v="204"/>
    <s v="Daniel-Luna"/>
    <s v="Mandatory multimedia leverage"/>
    <n v="75000"/>
    <n v="2529"/>
    <n v="3.4"/>
    <x v="0"/>
    <n v="40"/>
    <n v="63.23"/>
    <s v="US"/>
    <s v="USD"/>
    <n v="1301806800"/>
    <n v="1302670800"/>
    <b v="0"/>
    <b v="0"/>
    <s v="music/jazz"/>
    <x v="1"/>
    <s v="jazz"/>
    <x v="199"/>
    <d v="2011-04-13T05:00:00"/>
    <x v="8"/>
  </r>
  <r>
    <n v="205"/>
    <s v="Weaver-Marquez"/>
    <s v="Focused analyzing circuit"/>
    <n v="1300"/>
    <n v="5614"/>
    <n v="431.8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  <x v="9"/>
  </r>
  <r>
    <n v="206"/>
    <s v="Austin, Baker and Kelley"/>
    <s v="Fundamental grid-enabled strategy"/>
    <n v="9000"/>
    <n v="3496"/>
    <n v="38.799999999999997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  <x v="6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</r>
  <r>
    <n v="208"/>
    <s v="Jackson Inc"/>
    <s v="Mandatory multi-tasking encryption"/>
    <n v="196900"/>
    <n v="199110"/>
    <n v="101.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  <x v="5"/>
  </r>
  <r>
    <n v="209"/>
    <s v="Warren Ltd"/>
    <s v="Distributed system-worthy application"/>
    <n v="194500"/>
    <n v="41212"/>
    <n v="21.2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  <x v="7"/>
  </r>
  <r>
    <n v="210"/>
    <s v="Schultz Inc"/>
    <s v="Synergistic tertiary time-frame"/>
    <n v="9400"/>
    <n v="6338"/>
    <n v="67.400000000000006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  <x v="5"/>
  </r>
  <r>
    <n v="211"/>
    <s v="Thompson LLC"/>
    <s v="Customer-focused impactful benchmark"/>
    <n v="104400"/>
    <n v="99100"/>
    <n v="94.9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  <x v="2"/>
  </r>
  <r>
    <n v="212"/>
    <s v="Johnson Inc"/>
    <s v="Profound next generation infrastructure"/>
    <n v="8100"/>
    <n v="12300"/>
    <n v="151.9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  <x v="3"/>
  </r>
  <r>
    <n v="213"/>
    <s v="Morgan-Warren"/>
    <s v="Face-to-face encompassing info-mediaries"/>
    <n v="87900"/>
    <n v="171549"/>
    <n v="195.2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  <x v="6"/>
  </r>
  <r>
    <n v="214"/>
    <s v="Sullivan Group"/>
    <s v="Open-source fresh-thinking policy"/>
    <n v="1400"/>
    <n v="14324"/>
    <n v="1023.1"/>
    <x v="1"/>
    <n v="165"/>
    <n v="86.81"/>
    <s v="US"/>
    <s v="USD"/>
    <n v="1282194000"/>
    <n v="1282712400"/>
    <b v="0"/>
    <b v="0"/>
    <s v="music/rock"/>
    <x v="1"/>
    <s v="rock"/>
    <x v="209"/>
    <d v="2010-08-25T05:00:00"/>
    <x v="6"/>
  </r>
  <r>
    <n v="215"/>
    <s v="Vargas, Banks and Palmer"/>
    <s v="Extended 24/7 implementation"/>
    <n v="156800"/>
    <n v="6024"/>
    <n v="3.8"/>
    <x v="0"/>
    <n v="143"/>
    <n v="42.13"/>
    <s v="US"/>
    <s v="USD"/>
    <n v="1550037600"/>
    <n v="1550210400"/>
    <b v="0"/>
    <b v="0"/>
    <s v="theater/plays"/>
    <x v="3"/>
    <s v="plays"/>
    <x v="210"/>
    <d v="2019-02-15T06:00:00"/>
    <x v="3"/>
  </r>
  <r>
    <n v="216"/>
    <s v="Johnson, Dixon and Zimmerman"/>
    <s v="Organic dynamic algorithm"/>
    <n v="121700"/>
    <n v="188721"/>
    <n v="155.1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  <x v="8"/>
  </r>
  <r>
    <n v="217"/>
    <s v="Moore, Dudley and Navarro"/>
    <s v="Organic multi-tasking focus group"/>
    <n v="129400"/>
    <n v="57911"/>
    <n v="44.8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  <x v="3"/>
  </r>
  <r>
    <n v="218"/>
    <s v="Price-Rodriguez"/>
    <s v="Adaptive logistical initiative"/>
    <n v="5700"/>
    <n v="12309"/>
    <n v="215.9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  <x v="8"/>
  </r>
  <r>
    <n v="219"/>
    <s v="Huang-Henderson"/>
    <s v="Stand-alone mobile customer loyalty"/>
    <n v="41700"/>
    <n v="138497"/>
    <n v="332.1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  <x v="4"/>
  </r>
  <r>
    <n v="220"/>
    <s v="Owens-Le"/>
    <s v="Focused composite approach"/>
    <n v="7900"/>
    <n v="667"/>
    <n v="8.4"/>
    <x v="0"/>
    <n v="17"/>
    <n v="39.24"/>
    <s v="US"/>
    <s v="USD"/>
    <n v="1309496400"/>
    <n v="1311051600"/>
    <b v="1"/>
    <b v="0"/>
    <s v="theater/plays"/>
    <x v="3"/>
    <s v="plays"/>
    <x v="215"/>
    <d v="2011-07-19T05:00:00"/>
    <x v="8"/>
  </r>
  <r>
    <n v="221"/>
    <s v="Huff LLC"/>
    <s v="Face-to-face clear-thinking Local Area Network"/>
    <n v="121500"/>
    <n v="119830"/>
    <n v="98.6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  <x v="1"/>
  </r>
  <r>
    <n v="223"/>
    <s v="Chavez, Garcia and Cantu"/>
    <s v="Synergistic explicit capability"/>
    <n v="87300"/>
    <n v="81897"/>
    <n v="93.8"/>
    <x v="0"/>
    <n v="931"/>
    <n v="87.97"/>
    <s v="US"/>
    <s v="USD"/>
    <n v="1458104400"/>
    <n v="1459314000"/>
    <b v="0"/>
    <b v="0"/>
    <s v="theater/plays"/>
    <x v="3"/>
    <s v="plays"/>
    <x v="218"/>
    <d v="2016-03-30T05:00:00"/>
    <x v="7"/>
  </r>
  <r>
    <n v="224"/>
    <s v="Lester-Moore"/>
    <s v="Diverse analyzing definition"/>
    <n v="46300"/>
    <n v="186885"/>
    <n v="403.6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  <x v="1"/>
  </r>
  <r>
    <n v="225"/>
    <s v="Fox-Quinn"/>
    <s v="Enterprise-wide reciprocal success"/>
    <n v="67800"/>
    <n v="176398"/>
    <n v="260.2"/>
    <x v="1"/>
    <n v="5880"/>
    <n v="30"/>
    <s v="US"/>
    <s v="USD"/>
    <n v="1399093200"/>
    <n v="1399093200"/>
    <b v="1"/>
    <b v="0"/>
    <s v="music/rock"/>
    <x v="1"/>
    <s v="rock"/>
    <x v="220"/>
    <d v="2014-05-03T05:00:00"/>
    <x v="1"/>
  </r>
  <r>
    <n v="226"/>
    <s v="Garcia Inc"/>
    <s v="Progressive neutral middleware"/>
    <n v="3000"/>
    <n v="10999"/>
    <n v="366.6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  <x v="6"/>
  </r>
  <r>
    <n v="227"/>
    <s v="Johnson-Lee"/>
    <s v="Intuitive exuding process improvement"/>
    <n v="60900"/>
    <n v="102751"/>
    <n v="168.7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  <x v="0"/>
  </r>
  <r>
    <n v="228"/>
    <s v="Pineda Group"/>
    <s v="Exclusive real-time protocol"/>
    <n v="137900"/>
    <n v="165352"/>
    <n v="119.9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  <x v="7"/>
  </r>
  <r>
    <n v="229"/>
    <s v="Hoffman-Howard"/>
    <s v="Extended encompassing application"/>
    <n v="85600"/>
    <n v="165798"/>
    <n v="193.7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  <x v="5"/>
  </r>
  <r>
    <n v="230"/>
    <s v="Miranda, Hall and Mcgrath"/>
    <s v="Progressive value-added ability"/>
    <n v="2400"/>
    <n v="10084"/>
    <n v="420.2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  <x v="3"/>
  </r>
  <r>
    <n v="231"/>
    <s v="Williams, Carter and Gonzalez"/>
    <s v="Cross-platform uniform hardware"/>
    <n v="7200"/>
    <n v="5523"/>
    <n v="76.7"/>
    <x v="3"/>
    <n v="67"/>
    <n v="82.43"/>
    <s v="US"/>
    <s v="USD"/>
    <n v="1369112400"/>
    <n v="1374123600"/>
    <b v="0"/>
    <b v="0"/>
    <s v="theater/plays"/>
    <x v="3"/>
    <s v="plays"/>
    <x v="225"/>
    <d v="2013-07-18T05:00:00"/>
    <x v="2"/>
  </r>
  <r>
    <n v="232"/>
    <s v="Davis-Rodriguez"/>
    <s v="Progressive secondary portal"/>
    <n v="3400"/>
    <n v="5823"/>
    <n v="171.3"/>
    <x v="1"/>
    <n v="92"/>
    <n v="63.29"/>
    <s v="US"/>
    <s v="USD"/>
    <n v="1469422800"/>
    <n v="1469509200"/>
    <b v="0"/>
    <b v="0"/>
    <s v="theater/plays"/>
    <x v="3"/>
    <s v="plays"/>
    <x v="226"/>
    <d v="2016-07-26T05:00:00"/>
    <x v="7"/>
  </r>
  <r>
    <n v="233"/>
    <s v="Reid, Rivera and Perry"/>
    <s v="Multi-lateral national adapter"/>
    <n v="3800"/>
    <n v="6000"/>
    <n v="157.9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  <x v="8"/>
  </r>
  <r>
    <n v="234"/>
    <s v="Mendoza-Parker"/>
    <s v="Enterprise-wide motivating matrices"/>
    <n v="7500"/>
    <n v="8181"/>
    <n v="109.1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  <x v="5"/>
  </r>
  <r>
    <n v="235"/>
    <s v="Lee, Ali and Guzman"/>
    <s v="Polarized upward-trending Local Area Network"/>
    <n v="8600"/>
    <n v="3589"/>
    <n v="41.7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  <x v="5"/>
  </r>
  <r>
    <n v="236"/>
    <s v="Gallegos-Cobb"/>
    <s v="Object-based directional function"/>
    <n v="39500"/>
    <n v="4323"/>
    <n v="10.9"/>
    <x v="0"/>
    <n v="57"/>
    <n v="75.84"/>
    <s v="AU"/>
    <s v="AUD"/>
    <n v="1561438800"/>
    <n v="1562043600"/>
    <b v="0"/>
    <b v="1"/>
    <s v="music/rock"/>
    <x v="1"/>
    <s v="rock"/>
    <x v="230"/>
    <d v="2019-07-02T05:00:00"/>
    <x v="3"/>
  </r>
  <r>
    <n v="237"/>
    <s v="Ellison PLC"/>
    <s v="Re-contextualized tangible open architecture"/>
    <n v="9300"/>
    <n v="14822"/>
    <n v="159.4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  <x v="1"/>
  </r>
  <r>
    <n v="238"/>
    <s v="Bolton, Sanchez and Carrillo"/>
    <s v="Distributed systemic adapter"/>
    <n v="2400"/>
    <n v="10138"/>
    <n v="422.4"/>
    <x v="1"/>
    <n v="97"/>
    <n v="104.52"/>
    <s v="DK"/>
    <s v="DKK"/>
    <n v="1513231200"/>
    <n v="1515391200"/>
    <b v="0"/>
    <b v="1"/>
    <s v="theater/plays"/>
    <x v="3"/>
    <s v="plays"/>
    <x v="232"/>
    <d v="2018-01-08T06:00:00"/>
    <x v="5"/>
  </r>
  <r>
    <n v="239"/>
    <s v="Mason-Sanders"/>
    <s v="Networked web-enabled instruction set"/>
    <n v="3200"/>
    <n v="3127"/>
    <n v="97.7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  <x v="0"/>
  </r>
  <r>
    <n v="240"/>
    <s v="Pitts-Reed"/>
    <s v="Vision-oriented dynamic service-desk"/>
    <n v="29400"/>
    <n v="123124"/>
    <n v="418.8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  <x v="6"/>
  </r>
  <r>
    <n v="241"/>
    <s v="Gonzalez-Martinez"/>
    <s v="Vision-oriented actuating open system"/>
    <n v="168500"/>
    <n v="171729"/>
    <n v="101.9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  <x v="1"/>
  </r>
  <r>
    <n v="242"/>
    <s v="Hill, Martin and Garcia"/>
    <s v="Sharable scalable core"/>
    <n v="8400"/>
    <n v="10729"/>
    <n v="127.7"/>
    <x v="1"/>
    <n v="250"/>
    <n v="42.92"/>
    <s v="US"/>
    <s v="USD"/>
    <n v="1494392400"/>
    <n v="1495256400"/>
    <b v="0"/>
    <b v="1"/>
    <s v="music/rock"/>
    <x v="1"/>
    <s v="rock"/>
    <x v="235"/>
    <d v="2017-05-20T05:00:00"/>
    <x v="5"/>
  </r>
  <r>
    <n v="243"/>
    <s v="Garcia PLC"/>
    <s v="Customer-focused attitude-oriented function"/>
    <n v="2300"/>
    <n v="10240"/>
    <n v="445.2"/>
    <x v="1"/>
    <n v="238"/>
    <n v="43.03"/>
    <s v="US"/>
    <s v="USD"/>
    <n v="1520143200"/>
    <n v="1520402400"/>
    <b v="0"/>
    <b v="0"/>
    <s v="theater/plays"/>
    <x v="3"/>
    <s v="plays"/>
    <x v="236"/>
    <d v="2018-03-07T06:00:00"/>
    <x v="9"/>
  </r>
  <r>
    <n v="244"/>
    <s v="Herring-Bailey"/>
    <s v="Reverse-engineered system-worthy extranet"/>
    <n v="700"/>
    <n v="3988"/>
    <n v="569.70000000000005"/>
    <x v="1"/>
    <n v="53"/>
    <n v="75.25"/>
    <s v="US"/>
    <s v="USD"/>
    <n v="1405314000"/>
    <n v="1409806800"/>
    <b v="0"/>
    <b v="0"/>
    <s v="theater/plays"/>
    <x v="3"/>
    <s v="plays"/>
    <x v="237"/>
    <d v="2014-09-04T05:00:00"/>
    <x v="1"/>
  </r>
  <r>
    <n v="245"/>
    <s v="Russell-Gardner"/>
    <s v="Re-engineered systematic monitoring"/>
    <n v="2900"/>
    <n v="14771"/>
    <n v="509.3"/>
    <x v="1"/>
    <n v="214"/>
    <n v="69.02"/>
    <s v="US"/>
    <s v="USD"/>
    <n v="1396846800"/>
    <n v="1396933200"/>
    <b v="0"/>
    <b v="0"/>
    <s v="theater/plays"/>
    <x v="3"/>
    <s v="plays"/>
    <x v="238"/>
    <d v="2014-04-08T05:00:00"/>
    <x v="1"/>
  </r>
  <r>
    <n v="246"/>
    <s v="Walters-Carter"/>
    <s v="Seamless value-added standardization"/>
    <n v="4500"/>
    <n v="14649"/>
    <n v="325.5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  <x v="2"/>
  </r>
  <r>
    <n v="247"/>
    <s v="Johnson, Patterson and Montoya"/>
    <s v="Triple-buffered fresh-thinking frame"/>
    <n v="19800"/>
    <n v="184658"/>
    <n v="932.6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  <x v="7"/>
  </r>
  <r>
    <n v="248"/>
    <s v="Roberts and Sons"/>
    <s v="Streamlined holistic knowledgebase"/>
    <n v="6200"/>
    <n v="13103"/>
    <n v="211.3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  <x v="1"/>
  </r>
  <r>
    <n v="249"/>
    <s v="Avila-Nelson"/>
    <s v="Up-sized intermediate website"/>
    <n v="61500"/>
    <n v="168095"/>
    <n v="273.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</r>
  <r>
    <n v="251"/>
    <s v="Singleton Ltd"/>
    <s v="Enhanced user-facing function"/>
    <n v="7100"/>
    <n v="3840"/>
    <n v="54.1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  <x v="4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b v="0"/>
    <b v="0"/>
    <s v="theater/plays"/>
    <x v="3"/>
    <s v="plays"/>
    <x v="244"/>
    <d v="2013-10-30T05:00:00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  <x v="8"/>
  </r>
  <r>
    <n v="254"/>
    <s v="Barry Group"/>
    <s v="De-engineered static Local Area Network"/>
    <n v="4600"/>
    <n v="8505"/>
    <n v="184.9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  <x v="5"/>
  </r>
  <r>
    <n v="255"/>
    <s v="Rosales, Branch and Harmon"/>
    <s v="Upgradable grid-enabled superstructure"/>
    <n v="80500"/>
    <n v="96735"/>
    <n v="120.2"/>
    <x v="1"/>
    <n v="1697"/>
    <n v="57"/>
    <s v="US"/>
    <s v="USD"/>
    <n v="1297836000"/>
    <n v="1298268000"/>
    <b v="0"/>
    <b v="1"/>
    <s v="music/rock"/>
    <x v="1"/>
    <s v="rock"/>
    <x v="247"/>
    <d v="2011-02-21T06:00:00"/>
    <x v="8"/>
  </r>
  <r>
    <n v="256"/>
    <s v="Smith-Reid"/>
    <s v="Optimized actuating toolset"/>
    <n v="4100"/>
    <n v="959"/>
    <n v="23.4"/>
    <x v="0"/>
    <n v="15"/>
    <n v="63.93"/>
    <s v="GB"/>
    <s v="GBP"/>
    <n v="1453615200"/>
    <n v="1456812000"/>
    <b v="0"/>
    <b v="0"/>
    <s v="music/rock"/>
    <x v="1"/>
    <s v="rock"/>
    <x v="248"/>
    <d v="2016-03-01T06:00:00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  <x v="2"/>
  </r>
  <r>
    <n v="258"/>
    <s v="Duncan, Mcdonald and Miller"/>
    <s v="Assimilated coherent hardware"/>
    <n v="5000"/>
    <n v="13424"/>
    <n v="268.5"/>
    <x v="1"/>
    <n v="186"/>
    <n v="72.17"/>
    <s v="US"/>
    <s v="USD"/>
    <n v="1481176800"/>
    <n v="1482904800"/>
    <b v="0"/>
    <b v="1"/>
    <s v="theater/plays"/>
    <x v="3"/>
    <s v="plays"/>
    <x v="250"/>
    <d v="2016-12-28T06:00:00"/>
    <x v="7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  <x v="4"/>
  </r>
  <r>
    <n v="260"/>
    <s v="Allen-Jones"/>
    <s v="Centralized modular initiative"/>
    <n v="6300"/>
    <n v="9935"/>
    <n v="157.69999999999999"/>
    <x v="1"/>
    <n v="261"/>
    <n v="38.07"/>
    <s v="US"/>
    <s v="USD"/>
    <n v="1348808400"/>
    <n v="1349845200"/>
    <b v="0"/>
    <b v="0"/>
    <s v="music/rock"/>
    <x v="1"/>
    <s v="rock"/>
    <x v="136"/>
    <d v="2012-10-10T05:00:00"/>
    <x v="4"/>
  </r>
  <r>
    <n v="261"/>
    <s v="Mason-Smith"/>
    <s v="Reverse-engineered cohesive migration"/>
    <n v="84300"/>
    <n v="26303"/>
    <n v="31.2"/>
    <x v="0"/>
    <n v="454"/>
    <n v="57.94"/>
    <s v="US"/>
    <s v="USD"/>
    <n v="1282712400"/>
    <n v="1283058000"/>
    <b v="0"/>
    <b v="1"/>
    <s v="music/rock"/>
    <x v="1"/>
    <s v="rock"/>
    <x v="252"/>
    <d v="2010-08-29T05:00:00"/>
    <x v="6"/>
  </r>
  <r>
    <n v="262"/>
    <s v="Lloyd, Kennedy and Davis"/>
    <s v="Compatible multimedia hub"/>
    <n v="1700"/>
    <n v="5328"/>
    <n v="313.39999999999998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  <x v="8"/>
  </r>
  <r>
    <n v="263"/>
    <s v="Walker Ltd"/>
    <s v="Organic eco-centric success"/>
    <n v="2900"/>
    <n v="10756"/>
    <n v="370.9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  <x v="6"/>
  </r>
  <r>
    <n v="264"/>
    <s v="Gordon PLC"/>
    <s v="Virtual reciprocal policy"/>
    <n v="45600"/>
    <n v="165375"/>
    <n v="362.7"/>
    <x v="1"/>
    <n v="5512"/>
    <n v="30"/>
    <s v="US"/>
    <s v="USD"/>
    <n v="1360648800"/>
    <n v="1362031200"/>
    <b v="0"/>
    <b v="0"/>
    <s v="theater/plays"/>
    <x v="3"/>
    <s v="plays"/>
    <x v="255"/>
    <d v="2013-02-28T06:00:00"/>
    <x v="2"/>
  </r>
  <r>
    <n v="265"/>
    <s v="Lee and Sons"/>
    <s v="Persevering interactive emulation"/>
    <n v="4900"/>
    <n v="6031"/>
    <n v="123.1"/>
    <x v="1"/>
    <n v="86"/>
    <n v="70.13"/>
    <s v="US"/>
    <s v="USD"/>
    <n v="1451800800"/>
    <n v="1455602400"/>
    <b v="0"/>
    <b v="0"/>
    <s v="theater/plays"/>
    <x v="3"/>
    <s v="plays"/>
    <x v="256"/>
    <d v="2016-02-16T06:00:00"/>
    <x v="7"/>
  </r>
  <r>
    <n v="266"/>
    <s v="Cole LLC"/>
    <s v="Proactive responsive emulation"/>
    <n v="111900"/>
    <n v="85902"/>
    <n v="76.8"/>
    <x v="0"/>
    <n v="3182"/>
    <n v="27"/>
    <s v="IT"/>
    <s v="EUR"/>
    <n v="1415340000"/>
    <n v="1418191200"/>
    <b v="0"/>
    <b v="1"/>
    <s v="music/jazz"/>
    <x v="1"/>
    <s v="jazz"/>
    <x v="257"/>
    <d v="2014-12-10T06:00:00"/>
    <x v="1"/>
  </r>
  <r>
    <n v="267"/>
    <s v="Acosta PLC"/>
    <s v="Extended eco-centric function"/>
    <n v="61600"/>
    <n v="143910"/>
    <n v="233.6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  <x v="4"/>
  </r>
  <r>
    <n v="268"/>
    <s v="Brown-Mckee"/>
    <s v="Networked optimal productivity"/>
    <n v="1500"/>
    <n v="2708"/>
    <n v="180.5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  <x v="4"/>
  </r>
  <r>
    <n v="269"/>
    <s v="Miles and Sons"/>
    <s v="Persistent attitude-oriented approach"/>
    <n v="3500"/>
    <n v="8842"/>
    <n v="252.6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  <x v="3"/>
  </r>
  <r>
    <n v="270"/>
    <s v="Sawyer, Horton and Williams"/>
    <s v="Triple-buffered 4thgeneration toolset"/>
    <n v="173900"/>
    <n v="47260"/>
    <n v="27.2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  <x v="6"/>
  </r>
  <r>
    <n v="271"/>
    <s v="Foley-Cox"/>
    <s v="Progressive zero administration leverage"/>
    <n v="153700"/>
    <n v="1953"/>
    <n v="1.3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  <x v="3"/>
  </r>
  <r>
    <n v="273"/>
    <s v="Thomas and Sons"/>
    <s v="Re-engineered heuristic forecast"/>
    <n v="7800"/>
    <n v="10704"/>
    <n v="137.19999999999999"/>
    <x v="1"/>
    <n v="282"/>
    <n v="37.96"/>
    <s v="CA"/>
    <s v="CAD"/>
    <n v="1505624400"/>
    <n v="1505883600"/>
    <b v="0"/>
    <b v="0"/>
    <s v="theater/plays"/>
    <x v="3"/>
    <s v="plays"/>
    <x v="264"/>
    <d v="2017-09-20T05:00:00"/>
    <x v="5"/>
  </r>
  <r>
    <n v="274"/>
    <s v="Morgan-Jenkins"/>
    <s v="Fully-configurable background algorithm"/>
    <n v="2400"/>
    <n v="773"/>
    <n v="32.200000000000003"/>
    <x v="0"/>
    <n v="15"/>
    <n v="51.53"/>
    <s v="US"/>
    <s v="USD"/>
    <n v="1509948000"/>
    <n v="1510380000"/>
    <b v="0"/>
    <b v="0"/>
    <s v="theater/plays"/>
    <x v="3"/>
    <s v="plays"/>
    <x v="265"/>
    <d v="2017-11-11T06:00:00"/>
    <x v="5"/>
  </r>
  <r>
    <n v="275"/>
    <s v="Ward, Sanchez and Kemp"/>
    <s v="Stand-alone discrete Graphical User Interface"/>
    <n v="3900"/>
    <n v="9419"/>
    <n v="241.5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  <x v="3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  <x v="4"/>
  </r>
  <r>
    <n v="277"/>
    <s v="Ramos-Mitchell"/>
    <s v="Persevering system-worthy info-mediaries"/>
    <n v="700"/>
    <n v="7465"/>
    <n v="1066.4000000000001"/>
    <x v="1"/>
    <n v="83"/>
    <n v="89.94"/>
    <s v="US"/>
    <s v="USD"/>
    <n v="1279515600"/>
    <n v="1279688400"/>
    <b v="0"/>
    <b v="0"/>
    <s v="theater/plays"/>
    <x v="3"/>
    <s v="plays"/>
    <x v="268"/>
    <d v="2010-07-21T05:00:00"/>
    <x v="6"/>
  </r>
  <r>
    <n v="278"/>
    <s v="Higgins, Davis and Salazar"/>
    <s v="Distributed multi-tasking strategy"/>
    <n v="2700"/>
    <n v="8799"/>
    <n v="325.89999999999998"/>
    <x v="1"/>
    <n v="91"/>
    <n v="96.69"/>
    <s v="US"/>
    <s v="USD"/>
    <n v="1353909600"/>
    <n v="1356069600"/>
    <b v="0"/>
    <b v="0"/>
    <s v="technology/web"/>
    <x v="2"/>
    <s v="web"/>
    <x v="269"/>
    <d v="2012-12-21T06:00:00"/>
    <x v="4"/>
  </r>
  <r>
    <n v="279"/>
    <s v="Smith-Jenkins"/>
    <s v="Vision-oriented methodical application"/>
    <n v="8000"/>
    <n v="13656"/>
    <n v="170.7"/>
    <x v="1"/>
    <n v="546"/>
    <n v="25.01"/>
    <s v="US"/>
    <s v="USD"/>
    <n v="1535950800"/>
    <n v="1536210000"/>
    <b v="0"/>
    <b v="0"/>
    <s v="theater/plays"/>
    <x v="3"/>
    <s v="plays"/>
    <x v="270"/>
    <d v="2018-09-06T05:00:00"/>
    <x v="9"/>
  </r>
  <r>
    <n v="280"/>
    <s v="Braun PLC"/>
    <s v="Function-based high-level infrastructure"/>
    <n v="2500"/>
    <n v="14536"/>
    <n v="581.4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  <x v="5"/>
  </r>
  <r>
    <n v="281"/>
    <s v="Drake PLC"/>
    <s v="Profound object-oriented paradigm"/>
    <n v="164500"/>
    <n v="150552"/>
    <n v="91.5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  <x v="7"/>
  </r>
  <r>
    <n v="283"/>
    <s v="Lucas-Mullins"/>
    <s v="Business-focused dynamic instruction set"/>
    <n v="8100"/>
    <n v="1517"/>
    <n v="18.7"/>
    <x v="0"/>
    <n v="29"/>
    <n v="52.31"/>
    <s v="DK"/>
    <s v="DKK"/>
    <n v="1464584400"/>
    <n v="1465016400"/>
    <b v="0"/>
    <b v="0"/>
    <s v="music/rock"/>
    <x v="1"/>
    <s v="rock"/>
    <x v="273"/>
    <d v="2016-06-04T05:00:00"/>
    <x v="7"/>
  </r>
  <r>
    <n v="284"/>
    <s v="Tran LLC"/>
    <s v="Ameliorated fresh-thinking protocol"/>
    <n v="9800"/>
    <n v="8153"/>
    <n v="83.2"/>
    <x v="0"/>
    <n v="132"/>
    <n v="61.77"/>
    <s v="US"/>
    <s v="USD"/>
    <n v="1335848400"/>
    <n v="1336280400"/>
    <b v="0"/>
    <b v="0"/>
    <s v="technology/web"/>
    <x v="2"/>
    <s v="web"/>
    <x v="274"/>
    <d v="2012-05-06T05:00:00"/>
    <x v="4"/>
  </r>
  <r>
    <n v="285"/>
    <s v="Dawson, Brady and Gilbert"/>
    <s v="Front-line optimizing emulation"/>
    <n v="900"/>
    <n v="6357"/>
    <n v="706.3"/>
    <x v="1"/>
    <n v="254"/>
    <n v="25.03"/>
    <s v="US"/>
    <s v="USD"/>
    <n v="1473483600"/>
    <n v="1476766800"/>
    <b v="0"/>
    <b v="0"/>
    <s v="theater/plays"/>
    <x v="3"/>
    <s v="plays"/>
    <x v="275"/>
    <d v="2016-10-18T05:00:00"/>
    <x v="7"/>
  </r>
  <r>
    <n v="286"/>
    <s v="Obrien-Aguirre"/>
    <s v="Devolved uniform complexity"/>
    <n v="112100"/>
    <n v="19557"/>
    <n v="17.399999999999999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  <x v="7"/>
  </r>
  <r>
    <n v="287"/>
    <s v="Ferguson PLC"/>
    <s v="Public-key intangible superstructure"/>
    <n v="6300"/>
    <n v="13213"/>
    <n v="209.7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  <x v="0"/>
  </r>
  <r>
    <n v="288"/>
    <s v="Garcia Ltd"/>
    <s v="Secured global success"/>
    <n v="5600"/>
    <n v="5476"/>
    <n v="97.8"/>
    <x v="0"/>
    <n v="137"/>
    <n v="39.97"/>
    <s v="DK"/>
    <s v="DKK"/>
    <n v="1331701200"/>
    <n v="1331787600"/>
    <b v="0"/>
    <b v="1"/>
    <s v="music/metal"/>
    <x v="1"/>
    <s v="metal"/>
    <x v="278"/>
    <d v="2012-03-15T05:00:00"/>
    <x v="4"/>
  </r>
  <r>
    <n v="289"/>
    <s v="Smith, Love and Smith"/>
    <s v="Grass-roots mission-critical capability"/>
    <n v="800"/>
    <n v="13474"/>
    <n v="1684.3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  <x v="0"/>
  </r>
  <r>
    <n v="290"/>
    <s v="Wilson, Hall and Osborne"/>
    <s v="Advanced global data-warehouse"/>
    <n v="168600"/>
    <n v="91722"/>
    <n v="54.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  <x v="2"/>
  </r>
  <r>
    <n v="291"/>
    <s v="Bell, Grimes and Kerr"/>
    <s v="Self-enabling uniform complexity"/>
    <n v="1800"/>
    <n v="8219"/>
    <n v="456.6"/>
    <x v="1"/>
    <n v="107"/>
    <n v="76.81"/>
    <s v="US"/>
    <s v="USD"/>
    <n v="1318654800"/>
    <n v="1319000400"/>
    <b v="1"/>
    <b v="0"/>
    <s v="technology/web"/>
    <x v="2"/>
    <s v="web"/>
    <x v="281"/>
    <d v="2011-10-19T05:00:00"/>
    <x v="8"/>
  </r>
  <r>
    <n v="292"/>
    <s v="Ho-Harris"/>
    <s v="Versatile cohesive encoding"/>
    <n v="7300"/>
    <n v="717"/>
    <n v="9.8000000000000007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</r>
  <r>
    <n v="293"/>
    <s v="Ross Group"/>
    <s v="Organized executive solution"/>
    <n v="6500"/>
    <n v="1065"/>
    <n v="16.399999999999999"/>
    <x v="3"/>
    <n v="32"/>
    <n v="33.28"/>
    <s v="IT"/>
    <s v="EUR"/>
    <n v="1286254800"/>
    <n v="1287032400"/>
    <b v="0"/>
    <b v="0"/>
    <s v="theater/plays"/>
    <x v="3"/>
    <s v="plays"/>
    <x v="283"/>
    <d v="2010-10-14T05:00:00"/>
    <x v="6"/>
  </r>
  <r>
    <n v="294"/>
    <s v="Turner-Davis"/>
    <s v="Automated local emulation"/>
    <n v="600"/>
    <n v="8038"/>
    <n v="1339.7"/>
    <x v="1"/>
    <n v="183"/>
    <n v="43.92"/>
    <s v="US"/>
    <s v="USD"/>
    <n v="1540530000"/>
    <n v="1541570400"/>
    <b v="0"/>
    <b v="0"/>
    <s v="theater/plays"/>
    <x v="3"/>
    <s v="plays"/>
    <x v="284"/>
    <d v="2018-11-07T06:00:00"/>
    <x v="9"/>
  </r>
  <r>
    <n v="295"/>
    <s v="Smith, Jackson and Herrera"/>
    <s v="Enterprise-wide intermediate middleware"/>
    <n v="192900"/>
    <n v="68769"/>
    <n v="35.700000000000003"/>
    <x v="0"/>
    <n v="1910"/>
    <n v="36"/>
    <s v="CH"/>
    <s v="CHF"/>
    <n v="1381813200"/>
    <n v="1383976800"/>
    <b v="0"/>
    <b v="0"/>
    <s v="theater/plays"/>
    <x v="3"/>
    <s v="plays"/>
    <x v="285"/>
    <d v="2013-11-09T06:00:00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  <x v="3"/>
  </r>
  <r>
    <n v="297"/>
    <s v="Brown, Herring and Bass"/>
    <s v="Organized client-driven capacity"/>
    <n v="7200"/>
    <n v="6785"/>
    <n v="94.2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  <x v="1"/>
  </r>
  <r>
    <n v="298"/>
    <s v="Chase, Garcia and Johnson"/>
    <s v="Adaptive intangible database"/>
    <n v="3500"/>
    <n v="5037"/>
    <n v="143.9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  <x v="7"/>
  </r>
  <r>
    <n v="299"/>
    <s v="Ramsey and Sons"/>
    <s v="Grass-roots contextually-based algorithm"/>
    <n v="3800"/>
    <n v="1954"/>
    <n v="51.4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</r>
  <r>
    <n v="301"/>
    <s v="Wong-Walker"/>
    <s v="Multi-channeled disintermediate policy"/>
    <n v="900"/>
    <n v="12102"/>
    <n v="1344.7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  <x v="0"/>
  </r>
  <r>
    <n v="302"/>
    <s v="Ferguson, Collins and Mata"/>
    <s v="Customizable bi-directional hardware"/>
    <n v="76100"/>
    <n v="24234"/>
    <n v="31.8"/>
    <x v="0"/>
    <n v="245"/>
    <n v="98.91"/>
    <s v="US"/>
    <s v="USD"/>
    <n v="1535864400"/>
    <n v="1537074000"/>
    <b v="0"/>
    <b v="0"/>
    <s v="theater/plays"/>
    <x v="3"/>
    <s v="plays"/>
    <x v="292"/>
    <d v="2018-09-16T05:00:00"/>
    <x v="9"/>
  </r>
  <r>
    <n v="303"/>
    <s v="Guerrero, Flores and Jenkins"/>
    <s v="Networked optimal architecture"/>
    <n v="3400"/>
    <n v="2809"/>
    <n v="82.6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  <x v="7"/>
  </r>
  <r>
    <n v="304"/>
    <s v="Peterson PLC"/>
    <s v="User-friendly discrete benchmark"/>
    <n v="2100"/>
    <n v="11469"/>
    <n v="546.1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  <x v="7"/>
  </r>
  <r>
    <n v="305"/>
    <s v="Townsend Ltd"/>
    <s v="Grass-roots actuating policy"/>
    <n v="2800"/>
    <n v="8014"/>
    <n v="286.2"/>
    <x v="1"/>
    <n v="85"/>
    <n v="94.28"/>
    <s v="US"/>
    <s v="USD"/>
    <n v="1458363600"/>
    <n v="1461906000"/>
    <b v="0"/>
    <b v="0"/>
    <s v="theater/plays"/>
    <x v="3"/>
    <s v="plays"/>
    <x v="295"/>
    <d v="2016-04-29T05:00:00"/>
    <x v="7"/>
  </r>
  <r>
    <n v="306"/>
    <s v="Rush, Reed and Hall"/>
    <s v="Enterprise-wide 3rdgeneration knowledge user"/>
    <n v="6500"/>
    <n v="514"/>
    <n v="7.9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  <x v="5"/>
  </r>
  <r>
    <n v="307"/>
    <s v="Salazar-Dodson"/>
    <s v="Face-to-face zero tolerance moderator"/>
    <n v="32900"/>
    <n v="43473"/>
    <n v="132.1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  <x v="4"/>
  </r>
  <r>
    <n v="308"/>
    <s v="Davis Ltd"/>
    <s v="Grass-roots optimizing projection"/>
    <n v="118200"/>
    <n v="87560"/>
    <n v="74.09999999999999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  <x v="8"/>
  </r>
  <r>
    <n v="309"/>
    <s v="Harris-Perry"/>
    <s v="User-centric 6thgeneration attitude"/>
    <n v="4100"/>
    <n v="3087"/>
    <n v="75.3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</r>
  <r>
    <n v="310"/>
    <s v="Velazquez, Hunt and Ortiz"/>
    <s v="Switchable zero tolerance website"/>
    <n v="7800"/>
    <n v="1586"/>
    <n v="20.3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  <x v="6"/>
  </r>
  <r>
    <n v="311"/>
    <s v="Flores PLC"/>
    <s v="Focused real-time help-desk"/>
    <n v="6300"/>
    <n v="12812"/>
    <n v="203.4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  <x v="8"/>
  </r>
  <r>
    <n v="312"/>
    <s v="Martinez LLC"/>
    <s v="Robust impactful approach"/>
    <n v="59100"/>
    <n v="183345"/>
    <n v="310.2"/>
    <x v="1"/>
    <n v="3742"/>
    <n v="49"/>
    <s v="US"/>
    <s v="USD"/>
    <n v="1382677200"/>
    <n v="1383282000"/>
    <b v="0"/>
    <b v="0"/>
    <s v="theater/plays"/>
    <x v="3"/>
    <s v="plays"/>
    <x v="244"/>
    <d v="2013-11-01T05:00:00"/>
    <x v="2"/>
  </r>
  <r>
    <n v="313"/>
    <s v="Miller-Irwin"/>
    <s v="Secured maximized policy"/>
    <n v="2200"/>
    <n v="8697"/>
    <n v="395.3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</r>
  <r>
    <n v="314"/>
    <s v="Sanchez-Morgan"/>
    <s v="Realigned upward-trending strategy"/>
    <n v="1400"/>
    <n v="4126"/>
    <n v="294.7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  <x v="3"/>
  </r>
  <r>
    <n v="315"/>
    <s v="Lopez, Adams and Johnson"/>
    <s v="Open-source interactive knowledge user"/>
    <n v="9500"/>
    <n v="3220"/>
    <n v="33.9"/>
    <x v="0"/>
    <n v="31"/>
    <n v="103.87"/>
    <s v="US"/>
    <s v="USD"/>
    <n v="1400907600"/>
    <n v="1403413200"/>
    <b v="0"/>
    <b v="0"/>
    <s v="theater/plays"/>
    <x v="3"/>
    <s v="plays"/>
    <x v="302"/>
    <d v="2014-06-22T05:00:00"/>
    <x v="1"/>
  </r>
  <r>
    <n v="316"/>
    <s v="Martin-Marshall"/>
    <s v="Configurable demand-driven matrix"/>
    <n v="9600"/>
    <n v="6401"/>
    <n v="66.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  <x v="3"/>
  </r>
  <r>
    <n v="317"/>
    <s v="Summers PLC"/>
    <s v="Cross-group coherent hierarchy"/>
    <n v="6600"/>
    <n v="1269"/>
    <n v="19.2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</r>
  <r>
    <n v="318"/>
    <s v="Young, Hart and Ryan"/>
    <s v="Decentralized demand-driven open system"/>
    <n v="5700"/>
    <n v="903"/>
    <n v="15.8"/>
    <x v="0"/>
    <n v="17"/>
    <n v="53.12"/>
    <s v="US"/>
    <s v="USD"/>
    <n v="1392357600"/>
    <n v="1392530400"/>
    <b v="0"/>
    <b v="0"/>
    <s v="music/rock"/>
    <x v="1"/>
    <s v="rock"/>
    <x v="305"/>
    <d v="2014-02-16T06:00:00"/>
    <x v="1"/>
  </r>
  <r>
    <n v="319"/>
    <s v="Mills Group"/>
    <s v="Advanced empowering matrix"/>
    <n v="8400"/>
    <n v="3251"/>
    <n v="38.700000000000003"/>
    <x v="3"/>
    <n v="64"/>
    <n v="50.8"/>
    <s v="US"/>
    <s v="USD"/>
    <n v="1281589200"/>
    <n v="1283662800"/>
    <b v="0"/>
    <b v="0"/>
    <s v="technology/web"/>
    <x v="2"/>
    <s v="web"/>
    <x v="306"/>
    <d v="2010-09-05T05:00:00"/>
    <x v="6"/>
  </r>
  <r>
    <n v="320"/>
    <s v="Sandoval-Powell"/>
    <s v="Phased holistic implementation"/>
    <n v="84400"/>
    <n v="8092"/>
    <n v="9.6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</r>
  <r>
    <n v="321"/>
    <s v="Mills, Frazier and Perez"/>
    <s v="Proactive attitude-oriented knowledge user"/>
    <n v="170400"/>
    <n v="160422"/>
    <n v="94.1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  <x v="8"/>
  </r>
  <r>
    <n v="322"/>
    <s v="Hebert Group"/>
    <s v="Visionary asymmetric Graphical User Interface"/>
    <n v="117900"/>
    <n v="196377"/>
    <n v="166.6"/>
    <x v="1"/>
    <n v="5168"/>
    <n v="38"/>
    <s v="US"/>
    <s v="USD"/>
    <n v="1290664800"/>
    <n v="1291788000"/>
    <b v="0"/>
    <b v="0"/>
    <s v="theater/plays"/>
    <x v="3"/>
    <s v="plays"/>
    <x v="309"/>
    <d v="2010-12-08T06:00:00"/>
    <x v="6"/>
  </r>
  <r>
    <n v="323"/>
    <s v="Cole, Smith and Wood"/>
    <s v="Integrated zero-defect help-desk"/>
    <n v="8900"/>
    <n v="2148"/>
    <n v="24.1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  <x v="1"/>
  </r>
  <r>
    <n v="324"/>
    <s v="Harris, Hall and Harris"/>
    <s v="Inverse analyzing matrices"/>
    <n v="7100"/>
    <n v="11648"/>
    <n v="164.1"/>
    <x v="1"/>
    <n v="307"/>
    <n v="37.94"/>
    <s v="US"/>
    <s v="USD"/>
    <n v="1434862800"/>
    <n v="1435899600"/>
    <b v="0"/>
    <b v="1"/>
    <s v="theater/plays"/>
    <x v="3"/>
    <s v="plays"/>
    <x v="311"/>
    <d v="2015-07-03T05:00:00"/>
    <x v="0"/>
  </r>
  <r>
    <n v="325"/>
    <s v="Saunders Group"/>
    <s v="Programmable systemic implementation"/>
    <n v="6500"/>
    <n v="5897"/>
    <n v="90.7"/>
    <x v="0"/>
    <n v="73"/>
    <n v="80.78"/>
    <s v="US"/>
    <s v="USD"/>
    <n v="1529125200"/>
    <n v="1531112400"/>
    <b v="0"/>
    <b v="1"/>
    <s v="theater/plays"/>
    <x v="3"/>
    <s v="plays"/>
    <x v="79"/>
    <d v="2018-07-09T05:00:00"/>
    <x v="9"/>
  </r>
  <r>
    <n v="326"/>
    <s v="Pham, Avila and Nash"/>
    <s v="Multi-channeled next generation architecture"/>
    <n v="7200"/>
    <n v="3326"/>
    <n v="46.2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  <x v="0"/>
  </r>
  <r>
    <n v="327"/>
    <s v="Patterson, Salinas and Lucas"/>
    <s v="Digitized 3rdgeneration encoding"/>
    <n v="2600"/>
    <n v="1002"/>
    <n v="38.5"/>
    <x v="0"/>
    <n v="33"/>
    <n v="30.36"/>
    <s v="US"/>
    <s v="USD"/>
    <n v="1566968400"/>
    <n v="1567314000"/>
    <b v="0"/>
    <b v="1"/>
    <s v="theater/plays"/>
    <x v="3"/>
    <s v="plays"/>
    <x v="313"/>
    <d v="2019-09-01T05:00:00"/>
    <x v="3"/>
  </r>
  <r>
    <n v="328"/>
    <s v="Young PLC"/>
    <s v="Innovative well-modulated functionalities"/>
    <n v="98700"/>
    <n v="131826"/>
    <n v="133.6"/>
    <x v="1"/>
    <n v="2441"/>
    <n v="54"/>
    <s v="US"/>
    <s v="USD"/>
    <n v="1543557600"/>
    <n v="1544508000"/>
    <b v="0"/>
    <b v="0"/>
    <s v="music/rock"/>
    <x v="1"/>
    <s v="rock"/>
    <x v="314"/>
    <d v="2018-12-11T06:00:00"/>
    <x v="9"/>
  </r>
  <r>
    <n v="329"/>
    <s v="Willis and Sons"/>
    <s v="Fundamental incremental database"/>
    <n v="93800"/>
    <n v="21477"/>
    <n v="22.9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  <x v="5"/>
  </r>
  <r>
    <n v="331"/>
    <s v="Rose-Silva"/>
    <s v="Intuitive static portal"/>
    <n v="3300"/>
    <n v="14643"/>
    <n v="443.7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  <x v="9"/>
  </r>
  <r>
    <n v="334"/>
    <s v="Mcgee Group"/>
    <s v="Assimilated discrete algorithm"/>
    <n v="66200"/>
    <n v="123538"/>
    <n v="186.6"/>
    <x v="1"/>
    <n v="1113"/>
    <n v="111"/>
    <s v="US"/>
    <s v="USD"/>
    <n v="1515564000"/>
    <n v="1516168800"/>
    <b v="0"/>
    <b v="0"/>
    <s v="music/rock"/>
    <x v="1"/>
    <s v="rock"/>
    <x v="32"/>
    <d v="2018-01-17T06:00:00"/>
    <x v="9"/>
  </r>
  <r>
    <n v="335"/>
    <s v="Jordan-Acosta"/>
    <s v="Operative uniform hub"/>
    <n v="173800"/>
    <n v="198628"/>
    <n v="114.3"/>
    <x v="1"/>
    <n v="2283"/>
    <n v="87"/>
    <s v="US"/>
    <s v="USD"/>
    <n v="1573797600"/>
    <n v="1574920800"/>
    <b v="0"/>
    <b v="0"/>
    <s v="music/rock"/>
    <x v="1"/>
    <s v="rock"/>
    <x v="320"/>
    <d v="2019-11-28T06:00:00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  <x v="6"/>
  </r>
  <r>
    <n v="337"/>
    <s v="Hayden Ltd"/>
    <s v="Innovative didactic analyzer"/>
    <n v="94500"/>
    <n v="116064"/>
    <n v="122.8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  <x v="3"/>
  </r>
  <r>
    <n v="338"/>
    <s v="Gonzalez-Burton"/>
    <s v="Decentralized intangible encoding"/>
    <n v="69800"/>
    <n v="125042"/>
    <n v="179.1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  <x v="5"/>
  </r>
  <r>
    <n v="340"/>
    <s v="Butler, Henry and Espinoza"/>
    <s v="Switchable didactic matrices"/>
    <n v="37100"/>
    <n v="34964"/>
    <n v="94.2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  <x v="8"/>
  </r>
  <r>
    <n v="341"/>
    <s v="Guzman Group"/>
    <s v="Ameliorated disintermediate utilization"/>
    <n v="114300"/>
    <n v="96777"/>
    <n v="84.7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  <x v="0"/>
  </r>
  <r>
    <n v="342"/>
    <s v="Gibson-Hernandez"/>
    <s v="Visionary foreground middleware"/>
    <n v="47900"/>
    <n v="31864"/>
    <n v="66.5"/>
    <x v="0"/>
    <n v="328"/>
    <n v="97.15"/>
    <s v="US"/>
    <s v="USD"/>
    <n v="1374296400"/>
    <n v="1375333200"/>
    <b v="0"/>
    <b v="0"/>
    <s v="theater/plays"/>
    <x v="3"/>
    <s v="plays"/>
    <x v="327"/>
    <d v="2013-08-01T05:00:00"/>
    <x v="2"/>
  </r>
  <r>
    <n v="343"/>
    <s v="Spencer-Weber"/>
    <s v="Optional zero-defect task-force"/>
    <n v="9000"/>
    <n v="4853"/>
    <n v="53.9"/>
    <x v="0"/>
    <n v="147"/>
    <n v="33.01"/>
    <s v="US"/>
    <s v="USD"/>
    <n v="1384840800"/>
    <n v="1389420000"/>
    <b v="0"/>
    <b v="0"/>
    <s v="theater/plays"/>
    <x v="3"/>
    <s v="plays"/>
    <x v="328"/>
    <d v="2014-01-11T06:00:00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  <x v="9"/>
  </r>
  <r>
    <n v="345"/>
    <s v="Taylor, Cisneros and Romero"/>
    <s v="Open-source neutral task-force"/>
    <n v="157600"/>
    <n v="23159"/>
    <n v="14.7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  <x v="0"/>
  </r>
  <r>
    <n v="346"/>
    <s v="Little-Marsh"/>
    <s v="Virtual attitude-oriented migration"/>
    <n v="8000"/>
    <n v="2758"/>
    <n v="34.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</r>
  <r>
    <n v="347"/>
    <s v="Petersen and Sons"/>
    <s v="Open-source full-range portal"/>
    <n v="900"/>
    <n v="12607"/>
    <n v="1400.8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  <x v="0"/>
  </r>
  <r>
    <n v="348"/>
    <s v="Hensley Ltd"/>
    <s v="Versatile cohesive open system"/>
    <n v="199000"/>
    <n v="142823"/>
    <n v="71.8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  <x v="5"/>
  </r>
  <r>
    <n v="349"/>
    <s v="Navarro and Sons"/>
    <s v="Multi-layered bottom-line frame"/>
    <n v="180800"/>
    <n v="95958"/>
    <n v="53.1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</r>
  <r>
    <n v="351"/>
    <s v="Young LLC"/>
    <s v="Universal maximized methodology"/>
    <n v="74100"/>
    <n v="94631"/>
    <n v="127.7"/>
    <x v="1"/>
    <n v="2013"/>
    <n v="47.01"/>
    <s v="US"/>
    <s v="USD"/>
    <n v="1440392400"/>
    <n v="1441602000"/>
    <b v="0"/>
    <b v="0"/>
    <s v="music/rock"/>
    <x v="1"/>
    <s v="rock"/>
    <x v="335"/>
    <d v="2015-09-07T05:00:00"/>
    <x v="0"/>
  </r>
  <r>
    <n v="352"/>
    <s v="Adams, Willis and Sanchez"/>
    <s v="Expanded hybrid hardware"/>
    <n v="2800"/>
    <n v="977"/>
    <n v="34.9"/>
    <x v="0"/>
    <n v="33"/>
    <n v="29.61"/>
    <s v="CA"/>
    <s v="CAD"/>
    <n v="1446876000"/>
    <n v="1447567200"/>
    <b v="0"/>
    <b v="0"/>
    <s v="theater/plays"/>
    <x v="3"/>
    <s v="plays"/>
    <x v="336"/>
    <d v="2015-11-15T06:00:00"/>
    <x v="0"/>
  </r>
  <r>
    <n v="353"/>
    <s v="Mills-Roy"/>
    <s v="Profit-focused multi-tasking access"/>
    <n v="33600"/>
    <n v="137961"/>
    <n v="410.6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  <x v="3"/>
  </r>
  <r>
    <n v="354"/>
    <s v="Brown Group"/>
    <s v="Profit-focused transitional capability"/>
    <n v="6100"/>
    <n v="7548"/>
    <n v="123.7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  <x v="5"/>
  </r>
  <r>
    <n v="356"/>
    <s v="Glass, Nunez and Mcdonald"/>
    <s v="Open-source systematic protocol"/>
    <n v="9300"/>
    <n v="3431"/>
    <n v="36.9"/>
    <x v="0"/>
    <n v="40"/>
    <n v="85.78"/>
    <s v="IT"/>
    <s v="EUR"/>
    <n v="1326520800"/>
    <n v="1327298400"/>
    <b v="0"/>
    <b v="0"/>
    <s v="theater/plays"/>
    <x v="3"/>
    <s v="plays"/>
    <x v="340"/>
    <d v="2012-01-23T06:00:00"/>
    <x v="4"/>
  </r>
  <r>
    <n v="357"/>
    <s v="Perez, Davis and Wilson"/>
    <s v="Implemented tangible algorithm"/>
    <n v="2300"/>
    <n v="4253"/>
    <n v="184.9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  <x v="0"/>
  </r>
  <r>
    <n v="358"/>
    <s v="Diaz-Garcia"/>
    <s v="Profit-focused 3rdgeneration circuit"/>
    <n v="9700"/>
    <n v="1146"/>
    <n v="11.8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  <x v="9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  <x v="8"/>
  </r>
  <r>
    <n v="360"/>
    <s v="Larsen-Chung"/>
    <s v="Right-sized zero tolerance migration"/>
    <n v="59700"/>
    <n v="135132"/>
    <n v="226.4"/>
    <x v="1"/>
    <n v="2875"/>
    <n v="47"/>
    <s v="GB"/>
    <s v="GBP"/>
    <n v="1293861600"/>
    <n v="1295071200"/>
    <b v="0"/>
    <b v="1"/>
    <s v="theater/plays"/>
    <x v="3"/>
    <s v="plays"/>
    <x v="344"/>
    <d v="2011-01-15T06:00:00"/>
    <x v="8"/>
  </r>
  <r>
    <n v="361"/>
    <s v="Anderson and Sons"/>
    <s v="Quality-focused reciprocal structure"/>
    <n v="5500"/>
    <n v="9546"/>
    <n v="173.6"/>
    <x v="1"/>
    <n v="88"/>
    <n v="108.48"/>
    <s v="US"/>
    <s v="USD"/>
    <n v="1507352400"/>
    <n v="1509426000"/>
    <b v="0"/>
    <b v="0"/>
    <s v="theater/plays"/>
    <x v="3"/>
    <s v="plays"/>
    <x v="345"/>
    <d v="2017-10-31T05:00:00"/>
    <x v="5"/>
  </r>
  <r>
    <n v="362"/>
    <s v="Lawrence Group"/>
    <s v="Automated actuating conglomeration"/>
    <n v="3700"/>
    <n v="13755"/>
    <n v="371.8"/>
    <x v="1"/>
    <n v="191"/>
    <n v="72.02"/>
    <s v="US"/>
    <s v="USD"/>
    <n v="1296108000"/>
    <n v="1299391200"/>
    <b v="0"/>
    <b v="0"/>
    <s v="music/rock"/>
    <x v="1"/>
    <s v="rock"/>
    <x v="65"/>
    <d v="2011-03-06T06:00:00"/>
    <x v="8"/>
  </r>
  <r>
    <n v="363"/>
    <s v="Gray-Davis"/>
    <s v="Re-contextualized local initiative"/>
    <n v="5200"/>
    <n v="8330"/>
    <n v="160.19999999999999"/>
    <x v="1"/>
    <n v="139"/>
    <n v="59.93"/>
    <s v="US"/>
    <s v="USD"/>
    <n v="1324965600"/>
    <n v="1325052000"/>
    <b v="0"/>
    <b v="0"/>
    <s v="music/rock"/>
    <x v="1"/>
    <s v="rock"/>
    <x v="346"/>
    <d v="2011-12-28T06:00:00"/>
    <x v="8"/>
  </r>
  <r>
    <n v="364"/>
    <s v="Ramirez-Myers"/>
    <s v="Switchable intangible definition"/>
    <n v="900"/>
    <n v="14547"/>
    <n v="1616.3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  <x v="9"/>
  </r>
  <r>
    <n v="365"/>
    <s v="Lucas, Hall and Bonilla"/>
    <s v="Networked bottom-line initiative"/>
    <n v="1600"/>
    <n v="11735"/>
    <n v="733.4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  <x v="7"/>
  </r>
  <r>
    <n v="366"/>
    <s v="Williams, Perez and Villegas"/>
    <s v="Robust directional system engine"/>
    <n v="1800"/>
    <n v="10658"/>
    <n v="592.1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  <x v="8"/>
  </r>
  <r>
    <n v="367"/>
    <s v="Brooks, Jones and Ingram"/>
    <s v="Triple-buffered explicit methodology"/>
    <n v="9900"/>
    <n v="1870"/>
    <n v="18.899999999999999"/>
    <x v="0"/>
    <n v="75"/>
    <n v="24.93"/>
    <s v="US"/>
    <s v="USD"/>
    <n v="1413608400"/>
    <n v="1415685600"/>
    <b v="0"/>
    <b v="1"/>
    <s v="theater/plays"/>
    <x v="3"/>
    <s v="plays"/>
    <x v="350"/>
    <d v="2014-11-11T06:00:00"/>
    <x v="1"/>
  </r>
  <r>
    <n v="368"/>
    <s v="Whitaker, Wallace and Daniels"/>
    <s v="Reactive directional capacity"/>
    <n v="5200"/>
    <n v="14394"/>
    <n v="276.8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  <x v="2"/>
  </r>
  <r>
    <n v="370"/>
    <s v="Skinner PLC"/>
    <s v="Intuitive well-modulated middleware"/>
    <n v="112300"/>
    <n v="178965"/>
    <n v="159.4"/>
    <x v="1"/>
    <n v="5966"/>
    <n v="30"/>
    <s v="US"/>
    <s v="USD"/>
    <n v="1555304400"/>
    <n v="1555822800"/>
    <b v="0"/>
    <b v="0"/>
    <s v="theater/plays"/>
    <x v="3"/>
    <s v="plays"/>
    <x v="353"/>
    <d v="2019-04-21T05:00:00"/>
    <x v="3"/>
  </r>
  <r>
    <n v="371"/>
    <s v="Nolan, Smith and Sanchez"/>
    <s v="Multi-channeled logistical matrices"/>
    <n v="189200"/>
    <n v="128410"/>
    <n v="67.900000000000006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  <x v="0"/>
  </r>
  <r>
    <n v="372"/>
    <s v="Green-Carr"/>
    <s v="Pre-emptive bifurcated artificial intelligence"/>
    <n v="900"/>
    <n v="14324"/>
    <n v="1591.6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  <x v="0"/>
  </r>
  <r>
    <n v="373"/>
    <s v="Brown-Parker"/>
    <s v="Down-sized coherent toolset"/>
    <n v="22500"/>
    <n v="164291"/>
    <n v="730.2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  <x v="5"/>
  </r>
  <r>
    <n v="374"/>
    <s v="Marshall Inc"/>
    <s v="Open-source multi-tasking data-warehouse"/>
    <n v="167400"/>
    <n v="22073"/>
    <n v="13.2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  <x v="3"/>
  </r>
  <r>
    <n v="375"/>
    <s v="Leblanc-Pineda"/>
    <s v="Future-proofed upward-trending contingency"/>
    <n v="2700"/>
    <n v="1479"/>
    <n v="54.8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  <x v="1"/>
  </r>
  <r>
    <n v="377"/>
    <s v="Klein, Stark and Livingston"/>
    <s v="Phased methodical initiative"/>
    <n v="49700"/>
    <n v="5098"/>
    <n v="10.3"/>
    <x v="0"/>
    <n v="127"/>
    <n v="40.14"/>
    <s v="US"/>
    <s v="USD"/>
    <n v="1571720400"/>
    <n v="1572933600"/>
    <b v="0"/>
    <b v="0"/>
    <s v="theater/plays"/>
    <x v="3"/>
    <s v="plays"/>
    <x v="12"/>
    <d v="2019-11-05T06:00:00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  <x v="9"/>
  </r>
  <r>
    <n v="379"/>
    <s v="Reilly, Aguirre and Johnson"/>
    <s v="Realigned clear-thinking migration"/>
    <n v="7200"/>
    <n v="2912"/>
    <n v="40.4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  <x v="8"/>
  </r>
  <r>
    <n v="380"/>
    <s v="Davidson, Wilcox and Lewis"/>
    <s v="Optional clear-thinking process improvement"/>
    <n v="2500"/>
    <n v="4008"/>
    <n v="160.30000000000001"/>
    <x v="1"/>
    <n v="84"/>
    <n v="47.71"/>
    <s v="US"/>
    <s v="USD"/>
    <n v="1371963600"/>
    <n v="1372395600"/>
    <b v="0"/>
    <b v="0"/>
    <s v="theater/plays"/>
    <x v="3"/>
    <s v="plays"/>
    <x v="362"/>
    <d v="2013-06-28T05:00:00"/>
    <x v="2"/>
  </r>
  <r>
    <n v="381"/>
    <s v="Michael, Anderson and Vincent"/>
    <s v="Cross-group global moratorium"/>
    <n v="5300"/>
    <n v="9749"/>
    <n v="183.9"/>
    <x v="1"/>
    <n v="155"/>
    <n v="62.9"/>
    <s v="US"/>
    <s v="USD"/>
    <n v="1433739600"/>
    <n v="1437714000"/>
    <b v="0"/>
    <b v="0"/>
    <s v="theater/plays"/>
    <x v="3"/>
    <s v="plays"/>
    <x v="363"/>
    <d v="2015-07-24T05:00:00"/>
    <x v="0"/>
  </r>
  <r>
    <n v="382"/>
    <s v="King Ltd"/>
    <s v="Visionary systemic process improvement"/>
    <n v="9100"/>
    <n v="5803"/>
    <n v="63.8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  <x v="5"/>
  </r>
  <r>
    <n v="383"/>
    <s v="Baker Ltd"/>
    <s v="Progressive intangible flexibility"/>
    <n v="6300"/>
    <n v="14199"/>
    <n v="225.4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  <x v="5"/>
  </r>
  <r>
    <n v="385"/>
    <s v="Warren-Harrison"/>
    <s v="Programmable incremental knowledge user"/>
    <n v="38900"/>
    <n v="56859"/>
    <n v="146.19999999999999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  <x v="3"/>
  </r>
  <r>
    <n v="386"/>
    <s v="Gardner Group"/>
    <s v="Progressive 5thgeneration customer loyalty"/>
    <n v="135500"/>
    <n v="103554"/>
    <n v="76.40000000000000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  <x v="6"/>
  </r>
  <r>
    <n v="387"/>
    <s v="Flores-Lambert"/>
    <s v="Triple-buffered logistical frame"/>
    <n v="109000"/>
    <n v="42795"/>
    <n v="39.299999999999997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  <x v="4"/>
  </r>
  <r>
    <n v="388"/>
    <s v="Cruz Ltd"/>
    <s v="Exclusive dynamic adapter"/>
    <n v="114800"/>
    <n v="12938"/>
    <n v="11.3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  <x v="4"/>
  </r>
  <r>
    <n v="389"/>
    <s v="Knox-Garner"/>
    <s v="Automated systemic hierarchy"/>
    <n v="83000"/>
    <n v="101352"/>
    <n v="122.1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  <x v="6"/>
  </r>
  <r>
    <n v="390"/>
    <s v="Davis-Allen"/>
    <s v="Digitized eco-centric core"/>
    <n v="2400"/>
    <n v="4477"/>
    <n v="186.5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</r>
  <r>
    <n v="391"/>
    <s v="Miller-Patel"/>
    <s v="Mandatory uniform strategy"/>
    <n v="60400"/>
    <n v="4393"/>
    <n v="7.3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  <x v="1"/>
  </r>
  <r>
    <n v="392"/>
    <s v="Hernandez-Grimes"/>
    <s v="Profit-focused zero administration forecast"/>
    <n v="102900"/>
    <n v="67546"/>
    <n v="65.599999999999994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  <x v="5"/>
  </r>
  <r>
    <n v="394"/>
    <s v="Noble-Bailey"/>
    <s v="Customizable dynamic info-mediaries"/>
    <n v="800"/>
    <n v="3755"/>
    <n v="469.4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  <x v="2"/>
  </r>
  <r>
    <n v="395"/>
    <s v="Taylor PLC"/>
    <s v="Enhanced incremental budgetary management"/>
    <n v="7100"/>
    <n v="9238"/>
    <n v="130.1"/>
    <x v="1"/>
    <n v="220"/>
    <n v="41.99"/>
    <s v="US"/>
    <s v="USD"/>
    <n v="1323324000"/>
    <n v="1323410400"/>
    <b v="1"/>
    <b v="0"/>
    <s v="theater/plays"/>
    <x v="3"/>
    <s v="plays"/>
    <x v="375"/>
    <d v="2011-12-09T06:00:00"/>
    <x v="8"/>
  </r>
  <r>
    <n v="396"/>
    <s v="Holmes PLC"/>
    <s v="Digitized local info-mediaries"/>
    <n v="46100"/>
    <n v="77012"/>
    <n v="167.1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  <x v="9"/>
  </r>
  <r>
    <n v="397"/>
    <s v="Jones-Martin"/>
    <s v="Virtual systematic monitoring"/>
    <n v="8100"/>
    <n v="14083"/>
    <n v="173.9"/>
    <x v="1"/>
    <n v="454"/>
    <n v="31.02"/>
    <s v="US"/>
    <s v="USD"/>
    <n v="1369285200"/>
    <n v="1369803600"/>
    <b v="0"/>
    <b v="0"/>
    <s v="music/rock"/>
    <x v="1"/>
    <s v="rock"/>
    <x v="377"/>
    <d v="2013-05-29T05:00:00"/>
    <x v="2"/>
  </r>
  <r>
    <n v="398"/>
    <s v="Myers LLC"/>
    <s v="Reactive bottom-line open architecture"/>
    <n v="1700"/>
    <n v="12202"/>
    <n v="717.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  <x v="9"/>
  </r>
  <r>
    <n v="399"/>
    <s v="Acosta, Mullins and Morris"/>
    <s v="Pre-emptive interactive model"/>
    <n v="97300"/>
    <n v="62127"/>
    <n v="63.9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</r>
  <r>
    <n v="401"/>
    <s v="Smith-Schmidt"/>
    <s v="Inverse radical hierarchy"/>
    <n v="900"/>
    <n v="13772"/>
    <n v="1530.2"/>
    <x v="1"/>
    <n v="299"/>
    <n v="46.06"/>
    <s v="US"/>
    <s v="USD"/>
    <n v="1572152400"/>
    <n v="1572152400"/>
    <b v="0"/>
    <b v="0"/>
    <s v="theater/plays"/>
    <x v="3"/>
    <s v="plays"/>
    <x v="381"/>
    <d v="2019-10-27T05:00:00"/>
    <x v="3"/>
  </r>
  <r>
    <n v="402"/>
    <s v="Ruiz, Richardson and Cole"/>
    <s v="Team-oriented static interface"/>
    <n v="7300"/>
    <n v="2946"/>
    <n v="40.4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</r>
  <r>
    <n v="403"/>
    <s v="Leonard-Mcclain"/>
    <s v="Virtual foreground throughput"/>
    <n v="195800"/>
    <n v="168820"/>
    <n v="86.2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  <x v="6"/>
  </r>
  <r>
    <n v="404"/>
    <s v="Bailey-Boyer"/>
    <s v="Visionary exuding Internet solution"/>
    <n v="48900"/>
    <n v="154321"/>
    <n v="315.60000000000002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  <x v="5"/>
  </r>
  <r>
    <n v="405"/>
    <s v="Lee LLC"/>
    <s v="Synchronized secondary analyzer"/>
    <n v="29600"/>
    <n v="26527"/>
    <n v="89.6"/>
    <x v="0"/>
    <n v="435"/>
    <n v="60.98"/>
    <s v="US"/>
    <s v="USD"/>
    <n v="1528088400"/>
    <n v="1532408400"/>
    <b v="0"/>
    <b v="0"/>
    <s v="theater/plays"/>
    <x v="3"/>
    <s v="plays"/>
    <x v="384"/>
    <d v="2018-07-24T05:00:00"/>
    <x v="9"/>
  </r>
  <r>
    <n v="406"/>
    <s v="Lyons Inc"/>
    <s v="Balanced attitude-oriented parallelism"/>
    <n v="39300"/>
    <n v="71583"/>
    <n v="182.1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  <x v="2"/>
  </r>
  <r>
    <n v="407"/>
    <s v="Herrera-Wilson"/>
    <s v="Organized bandwidth-monitored core"/>
    <n v="3400"/>
    <n v="12100"/>
    <n v="355.9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</r>
  <r>
    <n v="408"/>
    <s v="Mahoney, Adams and Lucas"/>
    <s v="Cloned leadingedge utilization"/>
    <n v="9200"/>
    <n v="12129"/>
    <n v="131.80000000000001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  <x v="7"/>
  </r>
  <r>
    <n v="409"/>
    <s v="Stewart LLC"/>
    <s v="Secured asymmetric projection"/>
    <n v="135600"/>
    <n v="62804"/>
    <n v="46.3"/>
    <x v="0"/>
    <n v="714"/>
    <n v="87.96"/>
    <s v="US"/>
    <s v="USD"/>
    <n v="1492491600"/>
    <n v="1492837200"/>
    <b v="0"/>
    <b v="0"/>
    <s v="music/rock"/>
    <x v="1"/>
    <s v="rock"/>
    <x v="388"/>
    <d v="2017-04-22T05:00:00"/>
    <x v="5"/>
  </r>
  <r>
    <n v="410"/>
    <s v="Mcmillan Group"/>
    <s v="Advanced cohesive Graphic Interface"/>
    <n v="153700"/>
    <n v="55536"/>
    <n v="36.1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  <x v="0"/>
  </r>
  <r>
    <n v="411"/>
    <s v="Beck, Thompson and Martinez"/>
    <s v="Down-sized maximized function"/>
    <n v="7800"/>
    <n v="8161"/>
    <n v="104.6"/>
    <x v="1"/>
    <n v="82"/>
    <n v="99.52"/>
    <s v="US"/>
    <s v="USD"/>
    <n v="1496034000"/>
    <n v="1496206800"/>
    <b v="0"/>
    <b v="0"/>
    <s v="theater/plays"/>
    <x v="3"/>
    <s v="plays"/>
    <x v="389"/>
    <d v="2017-05-31T05:00:00"/>
    <x v="5"/>
  </r>
  <r>
    <n v="412"/>
    <s v="Rodriguez-Scott"/>
    <s v="Realigned zero tolerance software"/>
    <n v="2100"/>
    <n v="14046"/>
    <n v="668.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  <x v="1"/>
  </r>
  <r>
    <n v="413"/>
    <s v="Rush-Bowers"/>
    <s v="Persevering analyzing extranet"/>
    <n v="189500"/>
    <n v="117628"/>
    <n v="62.1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  <x v="9"/>
  </r>
  <r>
    <n v="414"/>
    <s v="Davis and Sons"/>
    <s v="Innovative human-resource migration"/>
    <n v="188200"/>
    <n v="159405"/>
    <n v="84.7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  <x v="6"/>
  </r>
  <r>
    <n v="415"/>
    <s v="Anderson-Pham"/>
    <s v="Intuitive needs-based monitoring"/>
    <n v="113500"/>
    <n v="12552"/>
    <n v="11.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  <x v="4"/>
  </r>
  <r>
    <n v="416"/>
    <s v="Stewart-Coleman"/>
    <s v="Customer-focused disintermediate toolset"/>
    <n v="134600"/>
    <n v="59007"/>
    <n v="43.8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  <x v="8"/>
  </r>
  <r>
    <n v="417"/>
    <s v="Bradshaw, Smith and Ryan"/>
    <s v="Upgradable 24/7 emulation"/>
    <n v="1700"/>
    <n v="943"/>
    <n v="55.5"/>
    <x v="0"/>
    <n v="15"/>
    <n v="62.87"/>
    <s v="US"/>
    <s v="USD"/>
    <n v="1541221200"/>
    <n v="1543298400"/>
    <b v="0"/>
    <b v="0"/>
    <s v="theater/plays"/>
    <x v="3"/>
    <s v="plays"/>
    <x v="395"/>
    <d v="2018-11-27T06:00:00"/>
    <x v="9"/>
  </r>
  <r>
    <n v="418"/>
    <s v="Jackson PLC"/>
    <s v="Quality-focused client-server core"/>
    <n v="163700"/>
    <n v="93963"/>
    <n v="57.4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  <x v="4"/>
  </r>
  <r>
    <n v="419"/>
    <s v="Ware-Arias"/>
    <s v="Upgradable maximized protocol"/>
    <n v="113800"/>
    <n v="140469"/>
    <n v="123.4"/>
    <x v="1"/>
    <n v="5203"/>
    <n v="27"/>
    <s v="US"/>
    <s v="USD"/>
    <n v="1324533600"/>
    <n v="1325052000"/>
    <b v="0"/>
    <b v="0"/>
    <s v="technology/web"/>
    <x v="2"/>
    <s v="web"/>
    <x v="397"/>
    <d v="2011-12-28T06:00:00"/>
    <x v="8"/>
  </r>
  <r>
    <n v="420"/>
    <s v="Blair, Reyes and Woods"/>
    <s v="Cross-platform interactive synergy"/>
    <n v="5000"/>
    <n v="6423"/>
    <n v="128.5"/>
    <x v="1"/>
    <n v="94"/>
    <n v="68.33"/>
    <s v="US"/>
    <s v="USD"/>
    <n v="1498366800"/>
    <n v="1499576400"/>
    <b v="0"/>
    <b v="0"/>
    <s v="theater/plays"/>
    <x v="3"/>
    <s v="plays"/>
    <x v="398"/>
    <d v="2017-07-09T05:00:00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  <x v="5"/>
  </r>
  <r>
    <n v="422"/>
    <s v="Brown, Davies and Pacheco"/>
    <s v="Reverse-engineered regional knowledge user"/>
    <n v="8700"/>
    <n v="11075"/>
    <n v="127.3"/>
    <x v="1"/>
    <n v="205"/>
    <n v="54.02"/>
    <s v="US"/>
    <s v="USD"/>
    <n v="1271480400"/>
    <n v="1273208400"/>
    <b v="0"/>
    <b v="1"/>
    <s v="theater/plays"/>
    <x v="3"/>
    <s v="plays"/>
    <x v="400"/>
    <d v="2010-05-07T05:00:00"/>
    <x v="6"/>
  </r>
  <r>
    <n v="423"/>
    <s v="Jones-Riddle"/>
    <s v="Self-enabling real-time definition"/>
    <n v="147800"/>
    <n v="15723"/>
    <n v="10.6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  <x v="8"/>
  </r>
  <r>
    <n v="424"/>
    <s v="Schmidt-Gomez"/>
    <s v="User-centric impactful projection"/>
    <n v="5100"/>
    <n v="2064"/>
    <n v="40.5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  <x v="9"/>
  </r>
  <r>
    <n v="425"/>
    <s v="Sullivan, Davis and Booth"/>
    <s v="Vision-oriented actuating hardware"/>
    <n v="2700"/>
    <n v="7767"/>
    <n v="287.7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  <x v="0"/>
  </r>
  <r>
    <n v="426"/>
    <s v="Edwards-Kane"/>
    <s v="Virtual leadingedge framework"/>
    <n v="1800"/>
    <n v="10313"/>
    <n v="572.9"/>
    <x v="1"/>
    <n v="219"/>
    <n v="47.09"/>
    <s v="US"/>
    <s v="USD"/>
    <n v="1361944800"/>
    <n v="1362549600"/>
    <b v="0"/>
    <b v="0"/>
    <s v="theater/plays"/>
    <x v="3"/>
    <s v="plays"/>
    <x v="403"/>
    <d v="2013-03-06T06:00:00"/>
    <x v="2"/>
  </r>
  <r>
    <n v="427"/>
    <s v="Hicks, Wall and Webb"/>
    <s v="Managed discrete framework"/>
    <n v="174500"/>
    <n v="197018"/>
    <n v="112.9"/>
    <x v="1"/>
    <n v="2526"/>
    <n v="78"/>
    <s v="US"/>
    <s v="USD"/>
    <n v="1410584400"/>
    <n v="1413349200"/>
    <b v="0"/>
    <b v="1"/>
    <s v="theater/plays"/>
    <x v="3"/>
    <s v="plays"/>
    <x v="404"/>
    <d v="2014-10-15T05:00:00"/>
    <x v="1"/>
  </r>
  <r>
    <n v="428"/>
    <s v="Mayer-Richmond"/>
    <s v="Progressive zero-defect capability"/>
    <n v="101400"/>
    <n v="47037"/>
    <n v="46.4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  <x v="8"/>
  </r>
  <r>
    <n v="429"/>
    <s v="Robles Ltd"/>
    <s v="Right-sized demand-driven adapter"/>
    <n v="191000"/>
    <n v="173191"/>
    <n v="90.7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  <x v="1"/>
  </r>
  <r>
    <n v="430"/>
    <s v="Cochran Ltd"/>
    <s v="Re-engineered attitude-oriented frame"/>
    <n v="8100"/>
    <n v="5487"/>
    <n v="67.7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  <x v="3"/>
  </r>
  <r>
    <n v="431"/>
    <s v="Rosales LLC"/>
    <s v="Compatible multimedia utilization"/>
    <n v="5100"/>
    <n v="9817"/>
    <n v="192.5"/>
    <x v="1"/>
    <n v="94"/>
    <n v="104.44"/>
    <s v="US"/>
    <s v="USD"/>
    <n v="1529643600"/>
    <n v="1531112400"/>
    <b v="1"/>
    <b v="0"/>
    <s v="theater/plays"/>
    <x v="3"/>
    <s v="plays"/>
    <x v="408"/>
    <d v="2018-07-09T05:00:00"/>
    <x v="9"/>
  </r>
  <r>
    <n v="432"/>
    <s v="Harper-Bryan"/>
    <s v="Re-contextualized dedicated hardware"/>
    <n v="7700"/>
    <n v="6369"/>
    <n v="82.7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  <x v="1"/>
  </r>
  <r>
    <n v="433"/>
    <s v="Potter, Harper and Everett"/>
    <s v="Decentralized composite paradigm"/>
    <n v="121400"/>
    <n v="65755"/>
    <n v="54.2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  <x v="2"/>
  </r>
  <r>
    <n v="434"/>
    <s v="Floyd-Sims"/>
    <s v="Cloned transitional hierarchy"/>
    <n v="5400"/>
    <n v="903"/>
    <n v="16.7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</r>
  <r>
    <n v="435"/>
    <s v="Spence, Jackson and Kelly"/>
    <s v="Advanced discrete leverage"/>
    <n v="152400"/>
    <n v="178120"/>
    <n v="116.9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  <x v="1"/>
  </r>
  <r>
    <n v="436"/>
    <s v="King-Nguyen"/>
    <s v="Open-source incremental throughput"/>
    <n v="1300"/>
    <n v="13678"/>
    <n v="1052.2"/>
    <x v="1"/>
    <n v="249"/>
    <n v="54.93"/>
    <s v="US"/>
    <s v="USD"/>
    <n v="1555736400"/>
    <n v="1555822800"/>
    <b v="0"/>
    <b v="0"/>
    <s v="music/jazz"/>
    <x v="1"/>
    <s v="jazz"/>
    <x v="413"/>
    <d v="2019-04-21T05:00:00"/>
    <x v="3"/>
  </r>
  <r>
    <n v="437"/>
    <s v="Hansen Group"/>
    <s v="Centralized regional interface"/>
    <n v="8100"/>
    <n v="9969"/>
    <n v="123.1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  <x v="0"/>
  </r>
  <r>
    <n v="438"/>
    <s v="Mathis, Hall and Hansen"/>
    <s v="Streamlined web-enabled knowledgebase"/>
    <n v="8300"/>
    <n v="14827"/>
    <n v="178.6"/>
    <x v="1"/>
    <n v="247"/>
    <n v="60.03"/>
    <s v="US"/>
    <s v="USD"/>
    <n v="1362376800"/>
    <n v="1364965200"/>
    <b v="0"/>
    <b v="0"/>
    <s v="theater/plays"/>
    <x v="3"/>
    <s v="plays"/>
    <x v="415"/>
    <d v="2013-04-03T05:00:00"/>
    <x v="2"/>
  </r>
  <r>
    <n v="439"/>
    <s v="Cummings Inc"/>
    <s v="Digitized transitional monitoring"/>
    <n v="28400"/>
    <n v="100900"/>
    <n v="355.3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  <x v="7"/>
  </r>
  <r>
    <n v="440"/>
    <s v="Miller-Poole"/>
    <s v="Networked optimal adapter"/>
    <n v="102500"/>
    <n v="165954"/>
    <n v="161.9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  <x v="5"/>
  </r>
  <r>
    <n v="441"/>
    <s v="Rodriguez-West"/>
    <s v="Automated optimal function"/>
    <n v="7000"/>
    <n v="1744"/>
    <n v="24.9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</r>
  <r>
    <n v="442"/>
    <s v="Calderon, Bradford and Dean"/>
    <s v="Devolved system-worthy framework"/>
    <n v="5400"/>
    <n v="10731"/>
    <n v="198.7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  <x v="5"/>
  </r>
  <r>
    <n v="443"/>
    <s v="Clark-Bowman"/>
    <s v="Stand-alone user-facing service-desk"/>
    <n v="9300"/>
    <n v="3232"/>
    <n v="34.799999999999997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  <x v="6"/>
  </r>
  <r>
    <n v="444"/>
    <s v="Hensley Ltd"/>
    <s v="Versatile global attitude"/>
    <n v="6200"/>
    <n v="10938"/>
    <n v="176.4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  <x v="8"/>
  </r>
  <r>
    <n v="445"/>
    <s v="Anderson-Pearson"/>
    <s v="Intuitive demand-driven Local Area Network"/>
    <n v="2100"/>
    <n v="10739"/>
    <n v="511.4"/>
    <x v="1"/>
    <n v="170"/>
    <n v="63.17"/>
    <s v="US"/>
    <s v="USD"/>
    <n v="1291356000"/>
    <n v="1293170400"/>
    <b v="0"/>
    <b v="1"/>
    <s v="theater/plays"/>
    <x v="3"/>
    <s v="plays"/>
    <x v="422"/>
    <d v="2010-12-24T06:00:00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  <x v="4"/>
  </r>
  <r>
    <n v="447"/>
    <s v="Harrington-Harper"/>
    <s v="Self-enabling next generation algorithm"/>
    <n v="155200"/>
    <n v="37754"/>
    <n v="24.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</r>
  <r>
    <n v="448"/>
    <s v="Price and Sons"/>
    <s v="Object-based demand-driven strategy"/>
    <n v="89900"/>
    <n v="45384"/>
    <n v="50.5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</r>
  <r>
    <n v="451"/>
    <s v="Padilla-Porter"/>
    <s v="Innovative exuding matrix"/>
    <n v="148400"/>
    <n v="182302"/>
    <n v="122.8"/>
    <x v="1"/>
    <n v="6286"/>
    <n v="29"/>
    <s v="US"/>
    <s v="USD"/>
    <n v="1500440400"/>
    <n v="1503118800"/>
    <b v="0"/>
    <b v="0"/>
    <s v="music/rock"/>
    <x v="1"/>
    <s v="rock"/>
    <x v="428"/>
    <d v="2017-08-19T05:00:00"/>
    <x v="5"/>
  </r>
  <r>
    <n v="452"/>
    <s v="Morris Group"/>
    <s v="Realigned impactful artificial intelligence"/>
    <n v="4800"/>
    <n v="3045"/>
    <n v="63.4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  <x v="6"/>
  </r>
  <r>
    <n v="453"/>
    <s v="Saunders Ltd"/>
    <s v="Multi-layered multi-tasking secured line"/>
    <n v="182400"/>
    <n v="102749"/>
    <n v="56.3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  <x v="7"/>
  </r>
  <r>
    <n v="454"/>
    <s v="Woods Inc"/>
    <s v="Upgradable upward-trending portal"/>
    <n v="4000"/>
    <n v="1763"/>
    <n v="44.1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  <x v="2"/>
  </r>
  <r>
    <n v="455"/>
    <s v="Villanueva, Wright and Richardson"/>
    <s v="Profit-focused global product"/>
    <n v="116500"/>
    <n v="137904"/>
    <n v="118.4"/>
    <x v="1"/>
    <n v="3727"/>
    <n v="37"/>
    <s v="US"/>
    <s v="USD"/>
    <n v="1316754000"/>
    <n v="1318741200"/>
    <b v="0"/>
    <b v="0"/>
    <s v="theater/plays"/>
    <x v="3"/>
    <s v="plays"/>
    <x v="431"/>
    <d v="2011-10-16T05:00:00"/>
    <x v="8"/>
  </r>
  <r>
    <n v="456"/>
    <s v="Wilson, Brooks and Clark"/>
    <s v="Operative well-modulated data-warehouse"/>
    <n v="146400"/>
    <n v="152438"/>
    <n v="104.1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  <x v="9"/>
  </r>
  <r>
    <n v="457"/>
    <s v="Sheppard, Smith and Spence"/>
    <s v="Cloned asymmetric functionalities"/>
    <n v="5000"/>
    <n v="1332"/>
    <n v="26.6"/>
    <x v="0"/>
    <n v="46"/>
    <n v="28.96"/>
    <s v="US"/>
    <s v="USD"/>
    <n v="1476421200"/>
    <n v="1476594000"/>
    <b v="0"/>
    <b v="0"/>
    <s v="theater/plays"/>
    <x v="3"/>
    <s v="plays"/>
    <x v="433"/>
    <d v="2016-10-16T05:00:00"/>
    <x v="7"/>
  </r>
  <r>
    <n v="458"/>
    <s v="Wise, Thompson and Allen"/>
    <s v="Pre-emptive neutral portal"/>
    <n v="33800"/>
    <n v="118706"/>
    <n v="351.2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  <x v="6"/>
  </r>
  <r>
    <n v="459"/>
    <s v="Lane, Ryan and Chapman"/>
    <s v="Switchable demand-driven help-desk"/>
    <n v="6300"/>
    <n v="5674"/>
    <n v="90.1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  <x v="1"/>
  </r>
  <r>
    <n v="460"/>
    <s v="Rich, Alvarez and King"/>
    <s v="Business-focused static ability"/>
    <n v="2400"/>
    <n v="4119"/>
    <n v="171.6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  <x v="1"/>
  </r>
  <r>
    <n v="462"/>
    <s v="Wang-Rodriguez"/>
    <s v="Total multimedia website"/>
    <n v="188800"/>
    <n v="57734"/>
    <n v="30.6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  <x v="2"/>
  </r>
  <r>
    <n v="463"/>
    <s v="Mckee-Hill"/>
    <s v="Cross-platform upward-trending parallelism"/>
    <n v="134300"/>
    <n v="145265"/>
    <n v="108.2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  <x v="2"/>
  </r>
  <r>
    <n v="464"/>
    <s v="Gomez LLC"/>
    <s v="Pre-emptive mission-critical hardware"/>
    <n v="71200"/>
    <n v="95020"/>
    <n v="133.5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  <x v="9"/>
  </r>
  <r>
    <n v="465"/>
    <s v="Gonzalez-Robbins"/>
    <s v="Up-sized responsive protocol"/>
    <n v="4700"/>
    <n v="8829"/>
    <n v="187.9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  <x v="2"/>
  </r>
  <r>
    <n v="467"/>
    <s v="Shaw Ltd"/>
    <s v="Profit-focused content-based application"/>
    <n v="1400"/>
    <n v="8053"/>
    <n v="575.20000000000005"/>
    <x v="1"/>
    <n v="139"/>
    <n v="57.94"/>
    <s v="CA"/>
    <s v="CAD"/>
    <n v="1448258400"/>
    <n v="1448863200"/>
    <b v="0"/>
    <b v="1"/>
    <s v="technology/web"/>
    <x v="2"/>
    <s v="web"/>
    <x v="441"/>
    <d v="2015-11-30T06:00:00"/>
    <x v="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</r>
  <r>
    <n v="469"/>
    <s v="Olsen-Ryan"/>
    <s v="Assimilated neutral utilization"/>
    <n v="5600"/>
    <n v="10328"/>
    <n v="184.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  <x v="0"/>
  </r>
  <r>
    <n v="470"/>
    <s v="Grimes, Holland and Sloan"/>
    <s v="Extended dedicated archive"/>
    <n v="3600"/>
    <n v="10289"/>
    <n v="285.8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  <x v="4"/>
  </r>
  <r>
    <n v="472"/>
    <s v="Turner, Young and Collins"/>
    <s v="Self-enabling clear-thinking framework"/>
    <n v="153800"/>
    <n v="60342"/>
    <n v="39.200000000000003"/>
    <x v="0"/>
    <n v="575"/>
    <n v="104.94"/>
    <s v="US"/>
    <s v="USD"/>
    <n v="1552280400"/>
    <n v="1556946000"/>
    <b v="0"/>
    <b v="0"/>
    <s v="music/rock"/>
    <x v="1"/>
    <s v="rock"/>
    <x v="445"/>
    <d v="2019-05-04T05:00:00"/>
    <x v="3"/>
  </r>
  <r>
    <n v="473"/>
    <s v="Richardson Inc"/>
    <s v="Assimilated fault-tolerant capacity"/>
    <n v="5000"/>
    <n v="8907"/>
    <n v="178.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  <x v="9"/>
  </r>
  <r>
    <n v="474"/>
    <s v="Santos-Young"/>
    <s v="Enhanced neutral ability"/>
    <n v="4000"/>
    <n v="14606"/>
    <n v="365.2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  <x v="1"/>
  </r>
  <r>
    <n v="475"/>
    <s v="Nichols Ltd"/>
    <s v="Function-based attitude-oriented groupware"/>
    <n v="7400"/>
    <n v="8432"/>
    <n v="113.9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  <x v="2"/>
  </r>
  <r>
    <n v="476"/>
    <s v="Murphy PLC"/>
    <s v="Optional solution-oriented instruction set"/>
    <n v="191500"/>
    <n v="57122"/>
    <n v="29.8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  <x v="9"/>
  </r>
  <r>
    <n v="477"/>
    <s v="Hogan, Porter and Rivera"/>
    <s v="Organic object-oriented core"/>
    <n v="8500"/>
    <n v="4613"/>
    <n v="54.3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  <x v="8"/>
  </r>
  <r>
    <n v="478"/>
    <s v="Lyons LLC"/>
    <s v="Balanced impactful circuit"/>
    <n v="68800"/>
    <n v="162603"/>
    <n v="236.3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  <x v="0"/>
  </r>
  <r>
    <n v="479"/>
    <s v="Long-Greene"/>
    <s v="Future-proofed heuristic encryption"/>
    <n v="2400"/>
    <n v="12310"/>
    <n v="512.9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  <x v="5"/>
  </r>
  <r>
    <n v="480"/>
    <s v="Robles-Hudson"/>
    <s v="Balanced bifurcated leverage"/>
    <n v="8600"/>
    <n v="8656"/>
    <n v="100.7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  <x v="6"/>
  </r>
  <r>
    <n v="481"/>
    <s v="Mcclure LLC"/>
    <s v="Sharable discrete budgetary management"/>
    <n v="196600"/>
    <n v="159931"/>
    <n v="81.3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  <x v="1"/>
  </r>
  <r>
    <n v="482"/>
    <s v="Martin, Russell and Baker"/>
    <s v="Focused solution-oriented instruction set"/>
    <n v="4200"/>
    <n v="689"/>
    <n v="16.399999999999999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  <x v="4"/>
  </r>
  <r>
    <n v="483"/>
    <s v="Rice-Parker"/>
    <s v="Down-sized actuating infrastructure"/>
    <n v="91400"/>
    <n v="48236"/>
    <n v="52.8"/>
    <x v="0"/>
    <n v="554"/>
    <n v="87.07"/>
    <s v="US"/>
    <s v="USD"/>
    <n v="1576130400"/>
    <n v="1576735200"/>
    <b v="0"/>
    <b v="0"/>
    <s v="theater/plays"/>
    <x v="3"/>
    <s v="plays"/>
    <x v="455"/>
    <d v="2019-12-19T06:00:00"/>
    <x v="3"/>
  </r>
  <r>
    <n v="484"/>
    <s v="Landry Inc"/>
    <s v="Synergistic cohesive adapter"/>
    <n v="29600"/>
    <n v="77021"/>
    <n v="260.2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  <x v="1"/>
  </r>
  <r>
    <n v="485"/>
    <s v="Richards-Davis"/>
    <s v="Quality-focused mission-critical structure"/>
    <n v="90600"/>
    <n v="27844"/>
    <n v="30.7"/>
    <x v="0"/>
    <n v="648"/>
    <n v="42.97"/>
    <s v="GB"/>
    <s v="GBP"/>
    <n v="1560142800"/>
    <n v="1563685200"/>
    <b v="0"/>
    <b v="0"/>
    <s v="theater/plays"/>
    <x v="3"/>
    <s v="plays"/>
    <x v="457"/>
    <d v="2019-07-21T05:00:00"/>
    <x v="3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  <x v="9"/>
  </r>
  <r>
    <n v="487"/>
    <s v="Smith-Wallace"/>
    <s v="Monitored 24/7 time-frame"/>
    <n v="110300"/>
    <n v="197024"/>
    <n v="178.6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  <x v="5"/>
  </r>
  <r>
    <n v="488"/>
    <s v="Cordova, Shaw and Wang"/>
    <s v="Virtual secondary open architecture"/>
    <n v="5300"/>
    <n v="11663"/>
    <n v="220.1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  <x v="7"/>
  </r>
  <r>
    <n v="489"/>
    <s v="Clark Inc"/>
    <s v="Down-sized mobile time-frame"/>
    <n v="9200"/>
    <n v="9339"/>
    <n v="101.5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  <x v="6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  <x v="3"/>
  </r>
  <r>
    <n v="491"/>
    <s v="Henson PLC"/>
    <s v="Universal contextually-based knowledgebase"/>
    <n v="56800"/>
    <n v="173437"/>
    <n v="305.3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  <x v="6"/>
  </r>
  <r>
    <n v="493"/>
    <s v="Adams, Walker and Wong"/>
    <s v="Seamless background framework"/>
    <n v="900"/>
    <n v="6514"/>
    <n v="723.8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  <x v="3"/>
  </r>
  <r>
    <n v="494"/>
    <s v="Hopkins-Browning"/>
    <s v="Balanced upward-trending productivity"/>
    <n v="2500"/>
    <n v="13684"/>
    <n v="547.4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  <x v="4"/>
  </r>
  <r>
    <n v="495"/>
    <s v="Bell, Edwards and Andersen"/>
    <s v="Centralized clear-thinking solution"/>
    <n v="3200"/>
    <n v="13264"/>
    <n v="414.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  <x v="1"/>
  </r>
  <r>
    <n v="496"/>
    <s v="Morales Group"/>
    <s v="Optimized bi-directional extranet"/>
    <n v="183800"/>
    <n v="1667"/>
    <n v="0.9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  <x v="5"/>
  </r>
  <r>
    <n v="497"/>
    <s v="Lucero Group"/>
    <s v="Intuitive actuating benchmark"/>
    <n v="9800"/>
    <n v="3349"/>
    <n v="34.200000000000003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  <x v="7"/>
  </r>
  <r>
    <n v="498"/>
    <s v="Smith, Brown and Davis"/>
    <s v="Devolved background project"/>
    <n v="193400"/>
    <n v="46317"/>
    <n v="23.9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  <x v="0"/>
  </r>
  <r>
    <n v="499"/>
    <s v="Hunt Group"/>
    <s v="Reverse-engineered executive emulation"/>
    <n v="163800"/>
    <n v="78743"/>
    <n v="48.1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  <x v="2"/>
  </r>
  <r>
    <n v="501"/>
    <s v="Mccann-Le"/>
    <s v="Focused coherent methodology"/>
    <n v="153600"/>
    <n v="107743"/>
    <n v="70.099999999999994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  <x v="2"/>
  </r>
  <r>
    <n v="502"/>
    <s v="Johnson Inc"/>
    <s v="Reduced context-sensitive complexity"/>
    <n v="1300"/>
    <n v="6889"/>
    <n v="529.9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  <x v="4"/>
  </r>
  <r>
    <n v="503"/>
    <s v="Collins LLC"/>
    <s v="Decentralized 4thgeneration time-frame"/>
    <n v="25500"/>
    <n v="45983"/>
    <n v="180.3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  <x v="0"/>
  </r>
  <r>
    <n v="504"/>
    <s v="Smith-Miller"/>
    <s v="De-engineered cohesive moderator"/>
    <n v="7500"/>
    <n v="6924"/>
    <n v="92.3"/>
    <x v="0"/>
    <n v="62"/>
    <n v="111.68"/>
    <s v="IT"/>
    <s v="EUR"/>
    <n v="1431925200"/>
    <n v="1432011600"/>
    <b v="0"/>
    <b v="0"/>
    <s v="music/rock"/>
    <x v="1"/>
    <s v="rock"/>
    <x v="443"/>
    <d v="2015-05-19T05:00:00"/>
    <x v="0"/>
  </r>
  <r>
    <n v="505"/>
    <s v="Jensen-Vargas"/>
    <s v="Ameliorated explicit parallelism"/>
    <n v="89900"/>
    <n v="12497"/>
    <n v="13.9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  <x v="2"/>
  </r>
  <r>
    <n v="506"/>
    <s v="Robles, Bell and Gonzalez"/>
    <s v="Customizable background monitoring"/>
    <n v="18000"/>
    <n v="166874"/>
    <n v="927.1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  <x v="5"/>
  </r>
  <r>
    <n v="507"/>
    <s v="Turner, Miller and Francis"/>
    <s v="Compatible well-modulated budgetary management"/>
    <n v="2100"/>
    <n v="837"/>
    <n v="39.9"/>
    <x v="0"/>
    <n v="19"/>
    <n v="44.05"/>
    <s v="US"/>
    <s v="USD"/>
    <n v="1365483600"/>
    <n v="1369717200"/>
    <b v="0"/>
    <b v="1"/>
    <s v="technology/web"/>
    <x v="2"/>
    <s v="web"/>
    <x v="476"/>
    <d v="2013-05-28T05:00:00"/>
    <x v="2"/>
  </r>
  <r>
    <n v="508"/>
    <s v="Roberts Group"/>
    <s v="Up-sized radical pricing structure"/>
    <n v="172700"/>
    <n v="193820"/>
    <n v="112.2"/>
    <x v="1"/>
    <n v="3657"/>
    <n v="53"/>
    <s v="US"/>
    <s v="USD"/>
    <n v="1532840400"/>
    <n v="1534654800"/>
    <b v="0"/>
    <b v="0"/>
    <s v="theater/plays"/>
    <x v="3"/>
    <s v="plays"/>
    <x v="192"/>
    <d v="2018-08-19T05:00:00"/>
    <x v="9"/>
  </r>
  <r>
    <n v="509"/>
    <s v="White LLC"/>
    <s v="Robust zero-defect project"/>
    <n v="168500"/>
    <n v="119510"/>
    <n v="70.900000000000006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</r>
  <r>
    <n v="510"/>
    <s v="Best, Miller and Thomas"/>
    <s v="Re-engineered mobile task-force"/>
    <n v="7800"/>
    <n v="9289"/>
    <n v="119.1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  <x v="3"/>
  </r>
  <r>
    <n v="512"/>
    <s v="Williams-Walsh"/>
    <s v="Organized explicit core"/>
    <n v="9100"/>
    <n v="12678"/>
    <n v="139.30000000000001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  <x v="1"/>
  </r>
  <r>
    <n v="513"/>
    <s v="Harrison, Blackwell and Mendez"/>
    <s v="Synchronized 6thgeneration adapter"/>
    <n v="8300"/>
    <n v="3260"/>
    <n v="39.299999999999997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  <x v="6"/>
  </r>
  <r>
    <n v="514"/>
    <s v="Sanchez, Bradley and Flores"/>
    <s v="Centralized motivating capacity"/>
    <n v="138700"/>
    <n v="31123"/>
    <n v="22.4"/>
    <x v="3"/>
    <n v="528"/>
    <n v="58.95"/>
    <s v="CH"/>
    <s v="CHF"/>
    <n v="1386309600"/>
    <n v="1386741600"/>
    <b v="0"/>
    <b v="1"/>
    <s v="music/rock"/>
    <x v="1"/>
    <s v="rock"/>
    <x v="481"/>
    <d v="2013-12-11T06:00:00"/>
    <x v="2"/>
  </r>
  <r>
    <n v="515"/>
    <s v="Cox LLC"/>
    <s v="Phased 24hour flexibility"/>
    <n v="8600"/>
    <n v="4797"/>
    <n v="55.8"/>
    <x v="0"/>
    <n v="133"/>
    <n v="36.07"/>
    <s v="CA"/>
    <s v="CAD"/>
    <n v="1324620000"/>
    <n v="1324792800"/>
    <b v="0"/>
    <b v="1"/>
    <s v="theater/plays"/>
    <x v="3"/>
    <s v="plays"/>
    <x v="482"/>
    <d v="2011-12-25T06:00:00"/>
    <x v="8"/>
  </r>
  <r>
    <n v="516"/>
    <s v="Morales-Odonnell"/>
    <s v="Exclusive 5thgeneration structure"/>
    <n v="125400"/>
    <n v="53324"/>
    <n v="42.5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  <x v="5"/>
  </r>
  <r>
    <n v="518"/>
    <s v="Ramirez Group"/>
    <s v="Open-architected uniform instruction set"/>
    <n v="8800"/>
    <n v="622"/>
    <n v="7.1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</r>
  <r>
    <n v="519"/>
    <s v="Marsh-Coleman"/>
    <s v="Exclusive asymmetric analyzer"/>
    <n v="177700"/>
    <n v="180802"/>
    <n v="101.7"/>
    <x v="1"/>
    <n v="1773"/>
    <n v="101.98"/>
    <s v="US"/>
    <s v="USD"/>
    <n v="1420696800"/>
    <n v="1421906400"/>
    <b v="0"/>
    <b v="1"/>
    <s v="music/rock"/>
    <x v="1"/>
    <s v="rock"/>
    <x v="355"/>
    <d v="2015-01-22T06:00:00"/>
    <x v="0"/>
  </r>
  <r>
    <n v="520"/>
    <s v="Frederick, Jenkins and Collins"/>
    <s v="Organic radical collaboration"/>
    <n v="800"/>
    <n v="3406"/>
    <n v="425.8"/>
    <x v="1"/>
    <n v="32"/>
    <n v="106.44"/>
    <s v="US"/>
    <s v="USD"/>
    <n v="1555650000"/>
    <n v="1555909200"/>
    <b v="0"/>
    <b v="0"/>
    <s v="theater/plays"/>
    <x v="3"/>
    <s v="plays"/>
    <x v="485"/>
    <d v="2019-04-22T05:00:00"/>
    <x v="3"/>
  </r>
  <r>
    <n v="521"/>
    <s v="Wilson Ltd"/>
    <s v="Function-based multi-state software"/>
    <n v="7600"/>
    <n v="11061"/>
    <n v="145.5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  <x v="7"/>
  </r>
  <r>
    <n v="522"/>
    <s v="Cline, Peterson and Lowery"/>
    <s v="Innovative static budgetary management"/>
    <n v="50500"/>
    <n v="16389"/>
    <n v="32.5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  <x v="4"/>
  </r>
  <r>
    <n v="523"/>
    <s v="Underwood, James and Jones"/>
    <s v="Triple-buffered holistic ability"/>
    <n v="900"/>
    <n v="6303"/>
    <n v="700.3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  <x v="6"/>
  </r>
  <r>
    <n v="524"/>
    <s v="Johnson-Contreras"/>
    <s v="Diverse scalable superstructure"/>
    <n v="96700"/>
    <n v="81136"/>
    <n v="83.9"/>
    <x v="0"/>
    <n v="1979"/>
    <n v="41"/>
    <s v="US"/>
    <s v="USD"/>
    <n v="1272258000"/>
    <n v="1273381200"/>
    <b v="0"/>
    <b v="0"/>
    <s v="theater/plays"/>
    <x v="3"/>
    <s v="plays"/>
    <x v="489"/>
    <d v="2010-05-09T05:00:00"/>
    <x v="6"/>
  </r>
  <r>
    <n v="525"/>
    <s v="Greene, Lloyd and Sims"/>
    <s v="Balanced leadingedge data-warehouse"/>
    <n v="2100"/>
    <n v="1768"/>
    <n v="84.2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  <x v="0"/>
  </r>
  <r>
    <n v="527"/>
    <s v="Rosario-Smith"/>
    <s v="Enterprise-wide intermediate portal"/>
    <n v="189200"/>
    <n v="188480"/>
    <n v="99.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</r>
  <r>
    <n v="528"/>
    <s v="Avila, Ford and Welch"/>
    <s v="Focused leadingedge matrix"/>
    <n v="9000"/>
    <n v="7227"/>
    <n v="80.3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  <x v="2"/>
  </r>
  <r>
    <n v="529"/>
    <s v="Gallegos Inc"/>
    <s v="Seamless logistical encryption"/>
    <n v="5100"/>
    <n v="574"/>
    <n v="11.3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  <x v="1"/>
  </r>
  <r>
    <n v="530"/>
    <s v="Morrow, Santiago and Soto"/>
    <s v="Stand-alone human-resource workforce"/>
    <n v="105000"/>
    <n v="96328"/>
    <n v="91.7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  <x v="6"/>
  </r>
  <r>
    <n v="531"/>
    <s v="Berry-Richardson"/>
    <s v="Automated zero tolerance implementation"/>
    <n v="186700"/>
    <n v="178338"/>
    <n v="95.5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  <x v="2"/>
  </r>
  <r>
    <n v="532"/>
    <s v="Cordova-Torres"/>
    <s v="Pre-emptive grid-enabled contingency"/>
    <n v="1600"/>
    <n v="8046"/>
    <n v="502.9"/>
    <x v="1"/>
    <n v="126"/>
    <n v="63.86"/>
    <s v="CA"/>
    <s v="CAD"/>
    <n v="1516860000"/>
    <n v="1516946400"/>
    <b v="0"/>
    <b v="0"/>
    <s v="theater/plays"/>
    <x v="3"/>
    <s v="plays"/>
    <x v="496"/>
    <d v="2018-01-26T06:00:00"/>
    <x v="9"/>
  </r>
  <r>
    <n v="533"/>
    <s v="Holt, Bernard and Johnson"/>
    <s v="Multi-lateral didactic encoding"/>
    <n v="115600"/>
    <n v="184086"/>
    <n v="159.1999999999999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  <x v="6"/>
  </r>
  <r>
    <n v="537"/>
    <s v="Murillo-Mcfarland"/>
    <s v="Synchronized client-driven projection"/>
    <n v="84400"/>
    <n v="98935"/>
    <n v="117.2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  <x v="9"/>
  </r>
  <r>
    <n v="538"/>
    <s v="Young, Gilbert and Escobar"/>
    <s v="Networked didactic time-frame"/>
    <n v="151300"/>
    <n v="57034"/>
    <n v="37.700000000000003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  <x v="2"/>
  </r>
  <r>
    <n v="539"/>
    <s v="Thomas, Welch and Santana"/>
    <s v="Assimilated exuding toolset"/>
    <n v="9800"/>
    <n v="7120"/>
    <n v="72.7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  <x v="9"/>
  </r>
  <r>
    <n v="541"/>
    <s v="Holder, Caldwell and Vance"/>
    <s v="Polarized systemic Internet solution"/>
    <n v="178000"/>
    <n v="43086"/>
    <n v="24.2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  <x v="0"/>
  </r>
  <r>
    <n v="542"/>
    <s v="Harrison-Bridges"/>
    <s v="Profit-focused exuding moderator"/>
    <n v="77000"/>
    <n v="1930"/>
    <n v="2.5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  <x v="7"/>
  </r>
  <r>
    <n v="543"/>
    <s v="Johnson, Murphy and Peterson"/>
    <s v="Cross-group high-level moderator"/>
    <n v="84900"/>
    <n v="13864"/>
    <n v="16.3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  <x v="2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b v="0"/>
    <b v="0"/>
    <s v="music/rock"/>
    <x v="1"/>
    <s v="rock"/>
    <x v="508"/>
    <d v="2016-01-21T06:00:00"/>
    <x v="7"/>
  </r>
  <r>
    <n v="545"/>
    <s v="Deleon and Sons"/>
    <s v="Organized value-added access"/>
    <n v="184800"/>
    <n v="164109"/>
    <n v="88.8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  <x v="3"/>
  </r>
  <r>
    <n v="546"/>
    <s v="Benjamin, Paul and Ferguson"/>
    <s v="Cloned global Graphical User Interface"/>
    <n v="4200"/>
    <n v="6870"/>
    <n v="163.6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</r>
  <r>
    <n v="548"/>
    <s v="York-Pitts"/>
    <s v="Monitored discrete toolset"/>
    <n v="66100"/>
    <n v="179074"/>
    <n v="270.89999999999998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  <x v="7"/>
  </r>
  <r>
    <n v="549"/>
    <s v="Jarvis and Sons"/>
    <s v="Business-focused intermediate system engine"/>
    <n v="29500"/>
    <n v="83843"/>
    <n v="284.2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</r>
  <r>
    <n v="551"/>
    <s v="Martin-James"/>
    <s v="Streamlined upward-trending analyzer"/>
    <n v="180100"/>
    <n v="105598"/>
    <n v="58.6"/>
    <x v="0"/>
    <n v="2779"/>
    <n v="38"/>
    <s v="AU"/>
    <s v="AUD"/>
    <n v="1419055200"/>
    <n v="1422511200"/>
    <b v="0"/>
    <b v="1"/>
    <s v="technology/web"/>
    <x v="2"/>
    <s v="web"/>
    <x v="515"/>
    <d v="2015-01-29T06:00:00"/>
    <x v="1"/>
  </r>
  <r>
    <n v="552"/>
    <s v="Mercer, Solomon and Singleton"/>
    <s v="Distributed human-resource policy"/>
    <n v="9000"/>
    <n v="8866"/>
    <n v="98.5"/>
    <x v="0"/>
    <n v="92"/>
    <n v="96.37"/>
    <s v="US"/>
    <s v="USD"/>
    <n v="1480140000"/>
    <n v="1480312800"/>
    <b v="0"/>
    <b v="0"/>
    <s v="theater/plays"/>
    <x v="3"/>
    <s v="plays"/>
    <x v="516"/>
    <d v="2016-11-28T06:00:00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  <x v="8"/>
  </r>
  <r>
    <n v="554"/>
    <s v="Ritter PLC"/>
    <s v="Multi-channeled upward-trending application"/>
    <n v="9500"/>
    <n v="14408"/>
    <n v="151.69999999999999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  <x v="7"/>
  </r>
  <r>
    <n v="555"/>
    <s v="Anderson Group"/>
    <s v="Organic maximized database"/>
    <n v="6300"/>
    <n v="14089"/>
    <n v="223.6"/>
    <x v="1"/>
    <n v="135"/>
    <n v="104.36"/>
    <s v="DK"/>
    <s v="DKK"/>
    <n v="1396414800"/>
    <n v="1399093200"/>
    <b v="0"/>
    <b v="0"/>
    <s v="music/rock"/>
    <x v="1"/>
    <s v="rock"/>
    <x v="519"/>
    <d v="2014-05-03T05:00:00"/>
    <x v="1"/>
  </r>
  <r>
    <n v="556"/>
    <s v="Smith and Sons"/>
    <s v="Grass-roots 24/7 attitude"/>
    <n v="5200"/>
    <n v="12467"/>
    <n v="239.8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  <x v="8"/>
  </r>
  <r>
    <n v="557"/>
    <s v="Lam-Hamilton"/>
    <s v="Team-oriented global strategy"/>
    <n v="6000"/>
    <n v="11960"/>
    <n v="199.3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  <x v="0"/>
  </r>
  <r>
    <n v="558"/>
    <s v="Ho Ltd"/>
    <s v="Enhanced client-driven capacity"/>
    <n v="5800"/>
    <n v="7966"/>
    <n v="137.30000000000001"/>
    <x v="1"/>
    <n v="126"/>
    <n v="63.22"/>
    <s v="US"/>
    <s v="USD"/>
    <n v="1456293600"/>
    <n v="1460005200"/>
    <b v="0"/>
    <b v="0"/>
    <s v="theater/plays"/>
    <x v="3"/>
    <s v="plays"/>
    <x v="522"/>
    <d v="2016-04-07T05:00:00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  <x v="7"/>
  </r>
  <r>
    <n v="560"/>
    <s v="Hunt LLC"/>
    <s v="Re-engineered radical policy"/>
    <n v="20000"/>
    <n v="158832"/>
    <n v="794.2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  <x v="8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b v="0"/>
    <b v="0"/>
    <s v="theater/plays"/>
    <x v="3"/>
    <s v="plays"/>
    <x v="525"/>
    <d v="2011-10-19T05:00:00"/>
    <x v="8"/>
  </r>
  <r>
    <n v="562"/>
    <s v="Blair Inc"/>
    <s v="Configurable bandwidth-monitored throughput"/>
    <n v="9900"/>
    <n v="1269"/>
    <n v="12.8"/>
    <x v="0"/>
    <n v="26"/>
    <n v="48.81"/>
    <s v="CH"/>
    <s v="CHF"/>
    <n v="1552366800"/>
    <n v="1552539600"/>
    <b v="0"/>
    <b v="0"/>
    <s v="music/rock"/>
    <x v="1"/>
    <s v="rock"/>
    <x v="188"/>
    <d v="2019-03-14T05:00:00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  <x v="9"/>
  </r>
  <r>
    <n v="564"/>
    <s v="Hernandez-Macdonald"/>
    <s v="Organic high-level implementation"/>
    <n v="168700"/>
    <n v="141393"/>
    <n v="83.8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  <x v="0"/>
  </r>
  <r>
    <n v="565"/>
    <s v="Joseph LLC"/>
    <s v="Decentralized logistical collaboration"/>
    <n v="94900"/>
    <n v="194166"/>
    <n v="204.6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  <x v="8"/>
  </r>
  <r>
    <n v="566"/>
    <s v="Webb-Smith"/>
    <s v="Advanced content-based installation"/>
    <n v="9300"/>
    <n v="4124"/>
    <n v="44.3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  <x v="7"/>
  </r>
  <r>
    <n v="567"/>
    <s v="Johns PLC"/>
    <s v="Distributed high-level open architecture"/>
    <n v="6800"/>
    <n v="14865"/>
    <n v="218.6"/>
    <x v="1"/>
    <n v="244"/>
    <n v="60.92"/>
    <s v="US"/>
    <s v="USD"/>
    <n v="1404968400"/>
    <n v="1405141200"/>
    <b v="0"/>
    <b v="0"/>
    <s v="music/rock"/>
    <x v="1"/>
    <s v="rock"/>
    <x v="529"/>
    <d v="2014-07-12T05:00:00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  <x v="6"/>
  </r>
  <r>
    <n v="569"/>
    <s v="Fischer, Fowler and Arnold"/>
    <s v="Extended multi-tasking definition"/>
    <n v="20100"/>
    <n v="47705"/>
    <n v="237.3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  <x v="8"/>
  </r>
  <r>
    <n v="570"/>
    <s v="Martinez-Juarez"/>
    <s v="Realigned uniform knowledge user"/>
    <n v="31200"/>
    <n v="95364"/>
    <n v="305.7"/>
    <x v="1"/>
    <n v="2725"/>
    <n v="35"/>
    <s v="US"/>
    <s v="USD"/>
    <n v="1419055200"/>
    <n v="1419573600"/>
    <b v="0"/>
    <b v="1"/>
    <s v="music/rock"/>
    <x v="1"/>
    <s v="rock"/>
    <x v="515"/>
    <d v="2014-12-26T06:00:00"/>
    <x v="1"/>
  </r>
  <r>
    <n v="571"/>
    <s v="Wilson and Sons"/>
    <s v="Monitored grid-enabled model"/>
    <n v="3500"/>
    <n v="3295"/>
    <n v="94.1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  <x v="0"/>
  </r>
  <r>
    <n v="572"/>
    <s v="Clements Group"/>
    <s v="Assimilated actuating policy"/>
    <n v="9000"/>
    <n v="4896"/>
    <n v="54.4"/>
    <x v="3"/>
    <n v="94"/>
    <n v="52.09"/>
    <s v="US"/>
    <s v="USD"/>
    <n v="1443416400"/>
    <n v="1444798800"/>
    <b v="0"/>
    <b v="1"/>
    <s v="music/rock"/>
    <x v="1"/>
    <s v="rock"/>
    <x v="533"/>
    <d v="2015-10-14T05:00:00"/>
    <x v="0"/>
  </r>
  <r>
    <n v="573"/>
    <s v="Valenzuela-Cook"/>
    <s v="Total incremental productivity"/>
    <n v="6700"/>
    <n v="7496"/>
    <n v="111.9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  <x v="1"/>
  </r>
  <r>
    <n v="574"/>
    <s v="Parker, Haley and Foster"/>
    <s v="Adaptive local task-force"/>
    <n v="2700"/>
    <n v="9967"/>
    <n v="369.1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  <x v="3"/>
  </r>
  <r>
    <n v="575"/>
    <s v="Fuentes LLC"/>
    <s v="Universal zero-defect concept"/>
    <n v="83300"/>
    <n v="52421"/>
    <n v="62.9"/>
    <x v="0"/>
    <n v="558"/>
    <n v="93.94"/>
    <s v="US"/>
    <s v="USD"/>
    <n v="1400562000"/>
    <n v="1400821200"/>
    <b v="0"/>
    <b v="1"/>
    <s v="theater/plays"/>
    <x v="3"/>
    <s v="plays"/>
    <x v="53"/>
    <d v="2014-05-23T05:00:00"/>
    <x v="1"/>
  </r>
  <r>
    <n v="576"/>
    <s v="Moran and Sons"/>
    <s v="Object-based bottom-line superstructure"/>
    <n v="9700"/>
    <n v="6298"/>
    <n v="64.900000000000006"/>
    <x v="0"/>
    <n v="64"/>
    <n v="98.41"/>
    <s v="US"/>
    <s v="USD"/>
    <n v="1509512400"/>
    <n v="1510984800"/>
    <b v="0"/>
    <b v="0"/>
    <s v="theater/plays"/>
    <x v="3"/>
    <s v="plays"/>
    <x v="535"/>
    <d v="2017-11-18T06:00:00"/>
    <x v="5"/>
  </r>
  <r>
    <n v="577"/>
    <s v="Stevens Inc"/>
    <s v="Adaptive 24hour projection"/>
    <n v="8200"/>
    <n v="1546"/>
    <n v="18.899999999999999"/>
    <x v="3"/>
    <n v="37"/>
    <n v="41.78"/>
    <s v="US"/>
    <s v="USD"/>
    <n v="1299823200"/>
    <n v="1302066000"/>
    <b v="0"/>
    <b v="0"/>
    <s v="music/jazz"/>
    <x v="1"/>
    <s v="jazz"/>
    <x v="536"/>
    <d v="2011-04-06T05:00:00"/>
    <x v="8"/>
  </r>
  <r>
    <n v="578"/>
    <s v="Martinez-Johnson"/>
    <s v="Sharable radical toolset"/>
    <n v="96500"/>
    <n v="16168"/>
    <n v="16.8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  <x v="8"/>
  </r>
  <r>
    <n v="579"/>
    <s v="Franklin Inc"/>
    <s v="Focused multimedia knowledgebase"/>
    <n v="6200"/>
    <n v="6269"/>
    <n v="101.1"/>
    <x v="1"/>
    <n v="87"/>
    <n v="72.06"/>
    <s v="US"/>
    <s v="USD"/>
    <n v="1312693200"/>
    <n v="1313730000"/>
    <b v="0"/>
    <b v="0"/>
    <s v="music/jazz"/>
    <x v="1"/>
    <s v="jazz"/>
    <x v="538"/>
    <d v="2011-08-19T05:00:00"/>
    <x v="8"/>
  </r>
  <r>
    <n v="580"/>
    <s v="Perez PLC"/>
    <s v="Seamless 6thgeneration extranet"/>
    <n v="43800"/>
    <n v="149578"/>
    <n v="341.5"/>
    <x v="1"/>
    <n v="3116"/>
    <n v="48"/>
    <s v="US"/>
    <s v="USD"/>
    <n v="1393394400"/>
    <n v="1394085600"/>
    <b v="0"/>
    <b v="0"/>
    <s v="theater/plays"/>
    <x v="3"/>
    <s v="plays"/>
    <x v="539"/>
    <d v="2014-03-06T06:00:00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  <x v="8"/>
  </r>
  <r>
    <n v="582"/>
    <s v="Pineda Ltd"/>
    <s v="Cross-group global system engine"/>
    <n v="8700"/>
    <n v="4531"/>
    <n v="52.1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  <x v="0"/>
  </r>
  <r>
    <n v="583"/>
    <s v="Powell and Sons"/>
    <s v="Centralized clear-thinking conglomeration"/>
    <n v="18900"/>
    <n v="60934"/>
    <n v="322.39999999999998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  <x v="4"/>
  </r>
  <r>
    <n v="584"/>
    <s v="Nunez-Richards"/>
    <s v="De-engineered cohesive system engine"/>
    <n v="86400"/>
    <n v="103255"/>
    <n v="119.5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  <x v="4"/>
  </r>
  <r>
    <n v="585"/>
    <s v="Pugh LLC"/>
    <s v="Reactive analyzing function"/>
    <n v="8900"/>
    <n v="13065"/>
    <n v="146.80000000000001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  <x v="6"/>
  </r>
  <r>
    <n v="586"/>
    <s v="Rowe-Wong"/>
    <s v="Robust hybrid budgetary management"/>
    <n v="700"/>
    <n v="6654"/>
    <n v="950.6"/>
    <x v="1"/>
    <n v="130"/>
    <n v="51.18"/>
    <s v="US"/>
    <s v="USD"/>
    <n v="1289973600"/>
    <n v="1291615200"/>
    <b v="0"/>
    <b v="0"/>
    <s v="music/rock"/>
    <x v="1"/>
    <s v="rock"/>
    <x v="544"/>
    <d v="2010-12-06T06:00:00"/>
    <x v="6"/>
  </r>
  <r>
    <n v="587"/>
    <s v="Williams-Santos"/>
    <s v="Open-source analyzing monitoring"/>
    <n v="9400"/>
    <n v="6852"/>
    <n v="72.900000000000006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  <x v="6"/>
  </r>
  <r>
    <n v="589"/>
    <s v="Avery, Brown and Parker"/>
    <s v="Exclusive intangible extranet"/>
    <n v="7900"/>
    <n v="5113"/>
    <n v="64.7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  <x v="1"/>
  </r>
  <r>
    <n v="591"/>
    <s v="Jensen LLC"/>
    <s v="Realigned dedicated system engine"/>
    <n v="600"/>
    <n v="6226"/>
    <n v="1037.7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  <x v="6"/>
  </r>
  <r>
    <n v="592"/>
    <s v="Brown Inc"/>
    <s v="Object-based bandwidth-monitored concept"/>
    <n v="156800"/>
    <n v="20243"/>
    <n v="12.9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  <x v="1"/>
  </r>
  <r>
    <n v="593"/>
    <s v="Hale-Hayes"/>
    <s v="Ameliorated client-driven open system"/>
    <n v="121600"/>
    <n v="188288"/>
    <n v="154.80000000000001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  <x v="1"/>
  </r>
  <r>
    <n v="594"/>
    <s v="Mcbride PLC"/>
    <s v="Upgradable leadingedge Local Area Network"/>
    <n v="157300"/>
    <n v="11167"/>
    <n v="7.1"/>
    <x v="0"/>
    <n v="157"/>
    <n v="71.13"/>
    <s v="US"/>
    <s v="USD"/>
    <n v="1467003600"/>
    <n v="1467262800"/>
    <b v="0"/>
    <b v="1"/>
    <s v="theater/plays"/>
    <x v="3"/>
    <s v="plays"/>
    <x v="550"/>
    <d v="2016-06-30T05:00:00"/>
    <x v="7"/>
  </r>
  <r>
    <n v="595"/>
    <s v="Harris-Jennings"/>
    <s v="Customizable intermediate data-warehouse"/>
    <n v="70300"/>
    <n v="146595"/>
    <n v="208.5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  <x v="6"/>
  </r>
  <r>
    <n v="596"/>
    <s v="Becker-Scott"/>
    <s v="Managed optimizing archive"/>
    <n v="7900"/>
    <n v="7875"/>
    <n v="99.7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  <x v="7"/>
  </r>
  <r>
    <n v="597"/>
    <s v="Todd, Freeman and Henry"/>
    <s v="Diverse systematic projection"/>
    <n v="73800"/>
    <n v="148779"/>
    <n v="201.6"/>
    <x v="1"/>
    <n v="2188"/>
    <n v="68"/>
    <s v="US"/>
    <s v="USD"/>
    <n v="1573970400"/>
    <n v="1575525600"/>
    <b v="0"/>
    <b v="0"/>
    <s v="theater/plays"/>
    <x v="3"/>
    <s v="plays"/>
    <x v="462"/>
    <d v="2019-12-05T06:00:00"/>
    <x v="3"/>
  </r>
  <r>
    <n v="598"/>
    <s v="Martinez, Garza and Young"/>
    <s v="Up-sized web-enabled info-mediaries"/>
    <n v="108500"/>
    <n v="175868"/>
    <n v="162.1"/>
    <x v="1"/>
    <n v="2409"/>
    <n v="73"/>
    <s v="IT"/>
    <s v="EUR"/>
    <n v="1276578000"/>
    <n v="1279083600"/>
    <b v="0"/>
    <b v="0"/>
    <s v="music/rock"/>
    <x v="1"/>
    <s v="rock"/>
    <x v="553"/>
    <d v="2010-07-14T05:00:00"/>
    <x v="6"/>
  </r>
  <r>
    <n v="599"/>
    <s v="Smith-Ramos"/>
    <s v="Persevering optimizing Graphical User Interface"/>
    <n v="140300"/>
    <n v="5112"/>
    <n v="3.6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</r>
  <r>
    <n v="601"/>
    <s v="Waters and Sons"/>
    <s v="Inverse neutral structure"/>
    <n v="6300"/>
    <n v="13018"/>
    <n v="206.6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  <x v="1"/>
  </r>
  <r>
    <n v="602"/>
    <s v="Brown Ltd"/>
    <s v="Quality-focused system-worthy support"/>
    <n v="71100"/>
    <n v="91176"/>
    <n v="128.19999999999999"/>
    <x v="1"/>
    <n v="1140"/>
    <n v="79.98"/>
    <s v="US"/>
    <s v="USD"/>
    <n v="1433480400"/>
    <n v="1434430800"/>
    <b v="0"/>
    <b v="0"/>
    <s v="theater/plays"/>
    <x v="3"/>
    <s v="plays"/>
    <x v="62"/>
    <d v="2015-06-16T05:00:00"/>
    <x v="0"/>
  </r>
  <r>
    <n v="603"/>
    <s v="Christian, Yates and Greer"/>
    <s v="Vision-oriented 5thgeneration array"/>
    <n v="5300"/>
    <n v="6342"/>
    <n v="119.7"/>
    <x v="1"/>
    <n v="102"/>
    <n v="62.18"/>
    <s v="US"/>
    <s v="USD"/>
    <n v="1555563600"/>
    <n v="1557896400"/>
    <b v="0"/>
    <b v="0"/>
    <s v="theater/plays"/>
    <x v="3"/>
    <s v="plays"/>
    <x v="556"/>
    <d v="2019-05-15T05:00:00"/>
    <x v="3"/>
  </r>
  <r>
    <n v="604"/>
    <s v="Cole, Hernandez and Rodriguez"/>
    <s v="Cross-platform logistical circuit"/>
    <n v="88700"/>
    <n v="151438"/>
    <n v="170.7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  <x v="8"/>
  </r>
  <r>
    <n v="605"/>
    <s v="Ortiz, Valenzuela and Collins"/>
    <s v="Profound solution-oriented matrix"/>
    <n v="3300"/>
    <n v="6178"/>
    <n v="187.2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  <x v="0"/>
  </r>
  <r>
    <n v="606"/>
    <s v="Valencia PLC"/>
    <s v="Extended asynchronous initiative"/>
    <n v="3400"/>
    <n v="6405"/>
    <n v="188.4"/>
    <x v="1"/>
    <n v="160"/>
    <n v="40.03"/>
    <s v="GB"/>
    <s v="GBP"/>
    <n v="1457330400"/>
    <n v="1458277200"/>
    <b v="0"/>
    <b v="0"/>
    <s v="music/rock"/>
    <x v="1"/>
    <s v="rock"/>
    <x v="558"/>
    <d v="2016-03-18T05:00:00"/>
    <x v="7"/>
  </r>
  <r>
    <n v="607"/>
    <s v="Gordon, Mendez and Johnson"/>
    <s v="Fundamental needs-based frame"/>
    <n v="137600"/>
    <n v="180667"/>
    <n v="131.3000000000000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  <x v="3"/>
  </r>
  <r>
    <n v="609"/>
    <s v="Rose-Fuller"/>
    <s v="Upgradable holistic system engine"/>
    <n v="10000"/>
    <n v="12042"/>
    <n v="120.4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n v="419.1"/>
    <x v="1"/>
    <n v="6406"/>
    <n v="28"/>
    <s v="US"/>
    <s v="USD"/>
    <n v="1355637600"/>
    <n v="1356847200"/>
    <b v="0"/>
    <b v="0"/>
    <s v="theater/plays"/>
    <x v="3"/>
    <s v="plays"/>
    <x v="561"/>
    <d v="2012-12-30T06:00:00"/>
    <x v="4"/>
  </r>
  <r>
    <n v="611"/>
    <s v="Brady, Cortez and Rodriguez"/>
    <s v="Multi-lateral maximized core"/>
    <n v="8200"/>
    <n v="1136"/>
    <n v="13.9"/>
    <x v="3"/>
    <n v="15"/>
    <n v="75.73"/>
    <s v="US"/>
    <s v="USD"/>
    <n v="1374728400"/>
    <n v="1375765200"/>
    <b v="0"/>
    <b v="0"/>
    <s v="theater/plays"/>
    <x v="3"/>
    <s v="plays"/>
    <x v="562"/>
    <d v="2013-08-06T05:00:00"/>
    <x v="2"/>
  </r>
  <r>
    <n v="612"/>
    <s v="Wang, Nguyen and Horton"/>
    <s v="Innovative holistic hub"/>
    <n v="6200"/>
    <n v="8645"/>
    <n v="139.4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  <x v="5"/>
  </r>
  <r>
    <n v="614"/>
    <s v="Barnett and Sons"/>
    <s v="Business-focused dynamic info-mediaries"/>
    <n v="26500"/>
    <n v="41205"/>
    <n v="155.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  <x v="5"/>
  </r>
  <r>
    <n v="615"/>
    <s v="Petersen-Rodriguez"/>
    <s v="Digitized clear-thinking installation"/>
    <n v="8500"/>
    <n v="14488"/>
    <n v="170.4"/>
    <x v="1"/>
    <n v="170"/>
    <n v="85.22"/>
    <s v="IT"/>
    <s v="EUR"/>
    <n v="1461906000"/>
    <n v="1462770000"/>
    <b v="0"/>
    <b v="0"/>
    <s v="theater/plays"/>
    <x v="3"/>
    <s v="plays"/>
    <x v="566"/>
    <d v="2016-05-09T05:00:00"/>
    <x v="7"/>
  </r>
  <r>
    <n v="616"/>
    <s v="Burnett-Mora"/>
    <s v="Quality-focused 24/7 superstructure"/>
    <n v="6400"/>
    <n v="12129"/>
    <n v="189.5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  <x v="2"/>
  </r>
  <r>
    <n v="617"/>
    <s v="King LLC"/>
    <s v="Multi-channeled local intranet"/>
    <n v="1400"/>
    <n v="3496"/>
    <n v="249.7"/>
    <x v="1"/>
    <n v="55"/>
    <n v="63.56"/>
    <s v="US"/>
    <s v="USD"/>
    <n v="1401858000"/>
    <n v="1402722000"/>
    <b v="0"/>
    <b v="0"/>
    <s v="theater/plays"/>
    <x v="3"/>
    <s v="plays"/>
    <x v="568"/>
    <d v="2014-06-14T05:00:00"/>
    <x v="1"/>
  </r>
  <r>
    <n v="618"/>
    <s v="Miller Ltd"/>
    <s v="Open-architected mobile emulation"/>
    <n v="198600"/>
    <n v="97037"/>
    <n v="48.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  <x v="2"/>
  </r>
  <r>
    <n v="619"/>
    <s v="Case LLC"/>
    <s v="Ameliorated foreground methodology"/>
    <n v="195900"/>
    <n v="55757"/>
    <n v="28.5"/>
    <x v="0"/>
    <n v="648"/>
    <n v="86.04"/>
    <s v="US"/>
    <s v="USD"/>
    <n v="1304658000"/>
    <n v="1304744400"/>
    <b v="1"/>
    <b v="1"/>
    <s v="theater/plays"/>
    <x v="3"/>
    <s v="plays"/>
    <x v="570"/>
    <d v="2011-05-07T05:00:00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  <x v="7"/>
  </r>
  <r>
    <n v="621"/>
    <s v="Dean, Fox and Phillips"/>
    <s v="Extended context-sensitive forecast"/>
    <n v="25600"/>
    <n v="158669"/>
    <n v="619.79999999999995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  <x v="7"/>
  </r>
  <r>
    <n v="622"/>
    <s v="Smith-Smith"/>
    <s v="Total leadingedge neural-net"/>
    <n v="189000"/>
    <n v="5916"/>
    <n v="3.1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  <x v="9"/>
  </r>
  <r>
    <n v="623"/>
    <s v="Smith, Scott and Rodriguez"/>
    <s v="Organic actuating protocol"/>
    <n v="94300"/>
    <n v="150806"/>
    <n v="159.9"/>
    <x v="1"/>
    <n v="2693"/>
    <n v="56"/>
    <s v="GB"/>
    <s v="GBP"/>
    <n v="1437022800"/>
    <n v="1437454800"/>
    <b v="0"/>
    <b v="0"/>
    <s v="theater/plays"/>
    <x v="3"/>
    <s v="plays"/>
    <x v="574"/>
    <d v="2015-07-21T05:00:00"/>
    <x v="0"/>
  </r>
  <r>
    <n v="624"/>
    <s v="White, Robertson and Roberts"/>
    <s v="Down-sized national software"/>
    <n v="5100"/>
    <n v="14249"/>
    <n v="279.39999999999998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  <x v="0"/>
  </r>
  <r>
    <n v="625"/>
    <s v="Martinez Inc"/>
    <s v="Organic upward-trending Graphical User Interface"/>
    <n v="7500"/>
    <n v="5803"/>
    <n v="77.400000000000006"/>
    <x v="0"/>
    <n v="62"/>
    <n v="93.6"/>
    <s v="US"/>
    <s v="USD"/>
    <n v="1580104800"/>
    <n v="1581314400"/>
    <b v="0"/>
    <b v="0"/>
    <s v="theater/plays"/>
    <x v="3"/>
    <s v="plays"/>
    <x v="575"/>
    <d v="2020-02-10T06:00:00"/>
    <x v="10"/>
  </r>
  <r>
    <n v="626"/>
    <s v="Tucker, Mccoy and Marquez"/>
    <s v="Synergistic tertiary budgetary management"/>
    <n v="6400"/>
    <n v="13205"/>
    <n v="206.3"/>
    <x v="1"/>
    <n v="189"/>
    <n v="69.87"/>
    <s v="US"/>
    <s v="USD"/>
    <n v="1285650000"/>
    <n v="1286427600"/>
    <b v="0"/>
    <b v="1"/>
    <s v="theater/plays"/>
    <x v="3"/>
    <s v="plays"/>
    <x v="576"/>
    <d v="2010-10-07T05:00:00"/>
    <x v="6"/>
  </r>
  <r>
    <n v="627"/>
    <s v="Martin, Lee and Armstrong"/>
    <s v="Open-architected incremental ability"/>
    <n v="1600"/>
    <n v="11108"/>
    <n v="694.3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  <x v="6"/>
  </r>
  <r>
    <n v="628"/>
    <s v="Dunn, Moreno and Green"/>
    <s v="Intuitive object-oriented task-force"/>
    <n v="1900"/>
    <n v="2884"/>
    <n v="151.80000000000001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  <x v="6"/>
  </r>
  <r>
    <n v="629"/>
    <s v="Jackson, Martinez and Ray"/>
    <s v="Multi-tiered executive toolset"/>
    <n v="85900"/>
    <n v="55476"/>
    <n v="64.599999999999994"/>
    <x v="0"/>
    <n v="750"/>
    <n v="73.97"/>
    <s v="US"/>
    <s v="USD"/>
    <n v="1467781200"/>
    <n v="1467954000"/>
    <b v="0"/>
    <b v="1"/>
    <s v="theater/plays"/>
    <x v="3"/>
    <s v="plays"/>
    <x v="579"/>
    <d v="2016-07-08T05:00:00"/>
    <x v="7"/>
  </r>
  <r>
    <n v="630"/>
    <s v="Patterson-Johnson"/>
    <s v="Grass-roots directional workforce"/>
    <n v="9500"/>
    <n v="5973"/>
    <n v="62.9"/>
    <x v="3"/>
    <n v="87"/>
    <n v="68.66"/>
    <s v="US"/>
    <s v="USD"/>
    <n v="1556686800"/>
    <n v="1557637200"/>
    <b v="0"/>
    <b v="1"/>
    <s v="theater/plays"/>
    <x v="3"/>
    <s v="plays"/>
    <x v="580"/>
    <d v="2019-05-12T05:00:00"/>
    <x v="3"/>
  </r>
  <r>
    <n v="631"/>
    <s v="Carlson-Hernandez"/>
    <s v="Quality-focused real-time solution"/>
    <n v="59200"/>
    <n v="183756"/>
    <n v="310.39999999999998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  <x v="3"/>
  </r>
  <r>
    <n v="632"/>
    <s v="Parker PLC"/>
    <s v="Reduced interactive matrix"/>
    <n v="72100"/>
    <n v="30902"/>
    <n v="42.9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  <x v="1"/>
  </r>
  <r>
    <n v="633"/>
    <s v="Yu and Sons"/>
    <s v="Adaptive context-sensitive architecture"/>
    <n v="6700"/>
    <n v="5569"/>
    <n v="83.1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  <x v="0"/>
  </r>
  <r>
    <n v="634"/>
    <s v="Taylor, Johnson and Hernandez"/>
    <s v="Polarized incremental portal"/>
    <n v="118200"/>
    <n v="92824"/>
    <n v="78.5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  <x v="5"/>
  </r>
  <r>
    <n v="635"/>
    <s v="Mack Ltd"/>
    <s v="Reactive regional access"/>
    <n v="139000"/>
    <n v="158590"/>
    <n v="114.1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  <x v="2"/>
  </r>
  <r>
    <n v="636"/>
    <s v="Lamb-Sanders"/>
    <s v="Stand-alone reciprocal frame"/>
    <n v="197700"/>
    <n v="127591"/>
    <n v="64.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  <x v="4"/>
  </r>
  <r>
    <n v="637"/>
    <s v="Williams-Ramirez"/>
    <s v="Open-architected 24/7 throughput"/>
    <n v="8500"/>
    <n v="6750"/>
    <n v="79.400000000000006"/>
    <x v="0"/>
    <n v="65"/>
    <n v="103.85"/>
    <s v="US"/>
    <s v="USD"/>
    <n v="1479103200"/>
    <n v="1479794400"/>
    <b v="0"/>
    <b v="0"/>
    <s v="theater/plays"/>
    <x v="3"/>
    <s v="plays"/>
    <x v="586"/>
    <d v="2016-11-22T06:00:00"/>
    <x v="7"/>
  </r>
  <r>
    <n v="638"/>
    <s v="Weaver Ltd"/>
    <s v="Monitored 24/7 approach"/>
    <n v="81600"/>
    <n v="9318"/>
    <n v="11.4"/>
    <x v="0"/>
    <n v="94"/>
    <n v="99.13"/>
    <s v="US"/>
    <s v="USD"/>
    <n v="1280206800"/>
    <n v="1281243600"/>
    <b v="0"/>
    <b v="1"/>
    <s v="theater/plays"/>
    <x v="3"/>
    <s v="plays"/>
    <x v="587"/>
    <d v="2010-08-08T05:00:00"/>
    <x v="6"/>
  </r>
  <r>
    <n v="639"/>
    <s v="Barnes-Williams"/>
    <s v="Upgradable explicit forecast"/>
    <n v="8600"/>
    <n v="4832"/>
    <n v="56.2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  <x v="9"/>
  </r>
  <r>
    <n v="640"/>
    <s v="Richardson, Woodward and Hansen"/>
    <s v="Pre-emptive context-sensitive support"/>
    <n v="119800"/>
    <n v="19769"/>
    <n v="16.5"/>
    <x v="0"/>
    <n v="257"/>
    <n v="76.92"/>
    <s v="US"/>
    <s v="USD"/>
    <n v="1453096800"/>
    <n v="1453356000"/>
    <b v="0"/>
    <b v="0"/>
    <s v="theater/plays"/>
    <x v="3"/>
    <s v="plays"/>
    <x v="589"/>
    <d v="2016-01-21T06:00:00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  <x v="5"/>
  </r>
  <r>
    <n v="642"/>
    <s v="Ramos, Moreno and Lewis"/>
    <s v="Extended multi-state knowledge user"/>
    <n v="9200"/>
    <n v="13382"/>
    <n v="145.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  <x v="9"/>
  </r>
  <r>
    <n v="643"/>
    <s v="Harris Inc"/>
    <s v="Future-proofed modular groupware"/>
    <n v="14900"/>
    <n v="32986"/>
    <n v="221.4"/>
    <x v="1"/>
    <n v="375"/>
    <n v="87.96"/>
    <s v="US"/>
    <s v="USD"/>
    <n v="1488348000"/>
    <n v="1489899600"/>
    <b v="0"/>
    <b v="0"/>
    <s v="theater/plays"/>
    <x v="3"/>
    <s v="plays"/>
    <x v="592"/>
    <d v="2017-03-19T05:00:00"/>
    <x v="5"/>
  </r>
  <r>
    <n v="644"/>
    <s v="Peters-Nelson"/>
    <s v="Distributed real-time algorithm"/>
    <n v="169400"/>
    <n v="81984"/>
    <n v="48.4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</r>
  <r>
    <n v="645"/>
    <s v="Ferguson, Murphy and Bright"/>
    <s v="Multi-lateral heuristic throughput"/>
    <n v="192100"/>
    <n v="178483"/>
    <n v="92.9"/>
    <x v="0"/>
    <n v="4697"/>
    <n v="38"/>
    <s v="US"/>
    <s v="USD"/>
    <n v="1537938000"/>
    <n v="1539752400"/>
    <b v="0"/>
    <b v="1"/>
    <s v="music/rock"/>
    <x v="1"/>
    <s v="rock"/>
    <x v="594"/>
    <d v="2018-10-17T05:00:00"/>
    <x v="9"/>
  </r>
  <r>
    <n v="646"/>
    <s v="Robinson Group"/>
    <s v="Switchable reciprocal middleware"/>
    <n v="98700"/>
    <n v="87448"/>
    <n v="88.6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</r>
  <r>
    <n v="648"/>
    <s v="Vargas-Cox"/>
    <s v="Vision-oriented local contingency"/>
    <n v="98600"/>
    <n v="62174"/>
    <n v="63.1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  <x v="5"/>
  </r>
  <r>
    <n v="649"/>
    <s v="Yang and Sons"/>
    <s v="Reactive 6thgeneration hub"/>
    <n v="121700"/>
    <n v="59003"/>
    <n v="48.5"/>
    <x v="0"/>
    <n v="602"/>
    <n v="98.01"/>
    <s v="CH"/>
    <s v="CHF"/>
    <n v="1287550800"/>
    <n v="1288501200"/>
    <b v="1"/>
    <b v="1"/>
    <s v="theater/plays"/>
    <x v="3"/>
    <s v="plays"/>
    <x v="598"/>
    <d v="2010-10-31T05:00:00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</r>
  <r>
    <n v="651"/>
    <s v="Wang, Koch and Weaver"/>
    <s v="Digitized analyzing capacity"/>
    <n v="196700"/>
    <n v="174039"/>
    <n v="88.5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  <x v="1"/>
  </r>
  <r>
    <n v="652"/>
    <s v="Cisneros Ltd"/>
    <s v="Vision-oriented regional hub"/>
    <n v="10000"/>
    <n v="12684"/>
    <n v="126.8"/>
    <x v="1"/>
    <n v="409"/>
    <n v="31.01"/>
    <s v="US"/>
    <s v="USD"/>
    <n v="1470373200"/>
    <n v="1474088400"/>
    <b v="0"/>
    <b v="0"/>
    <s v="technology/web"/>
    <x v="2"/>
    <s v="web"/>
    <x v="601"/>
    <d v="2016-09-17T05:00:00"/>
    <x v="7"/>
  </r>
  <r>
    <n v="653"/>
    <s v="Williams-Jones"/>
    <s v="Monitored incremental info-mediaries"/>
    <n v="600"/>
    <n v="14033"/>
    <n v="2338.8000000000002"/>
    <x v="1"/>
    <n v="234"/>
    <n v="59.97"/>
    <s v="US"/>
    <s v="USD"/>
    <n v="1460091600"/>
    <n v="1460264400"/>
    <b v="0"/>
    <b v="0"/>
    <s v="technology/web"/>
    <x v="2"/>
    <s v="web"/>
    <x v="602"/>
    <d v="2016-04-10T05:00:00"/>
    <x v="7"/>
  </r>
  <r>
    <n v="654"/>
    <s v="Roberts, Hinton and Williams"/>
    <s v="Programmable static middleware"/>
    <n v="35000"/>
    <n v="177936"/>
    <n v="508.4"/>
    <x v="1"/>
    <n v="3016"/>
    <n v="59"/>
    <s v="US"/>
    <s v="USD"/>
    <n v="1440392400"/>
    <n v="1440824400"/>
    <b v="0"/>
    <b v="0"/>
    <s v="music/metal"/>
    <x v="1"/>
    <s v="metal"/>
    <x v="335"/>
    <d v="2015-08-29T05:00:00"/>
    <x v="0"/>
  </r>
  <r>
    <n v="655"/>
    <s v="Gonzalez, Williams and Benson"/>
    <s v="Multi-layered bottom-line encryption"/>
    <n v="6900"/>
    <n v="13212"/>
    <n v="191.5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n v="42.1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  <x v="5"/>
  </r>
  <r>
    <n v="657"/>
    <s v="Russo, Kim and Mccoy"/>
    <s v="Balanced optimal hardware"/>
    <n v="10000"/>
    <n v="824"/>
    <n v="8.1999999999999993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  <x v="5"/>
  </r>
  <r>
    <n v="658"/>
    <s v="Howell, Myers and Olson"/>
    <s v="Self-enabling mission-critical success"/>
    <n v="52600"/>
    <n v="31594"/>
    <n v="60.1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  <x v="0"/>
  </r>
  <r>
    <n v="659"/>
    <s v="Bailey and Sons"/>
    <s v="Grass-roots dynamic emulation"/>
    <n v="120700"/>
    <n v="57010"/>
    <n v="47.2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  <x v="8"/>
  </r>
  <r>
    <n v="660"/>
    <s v="Jensen-Brown"/>
    <s v="Fundamental disintermediate matrix"/>
    <n v="9100"/>
    <n v="7438"/>
    <n v="81.7"/>
    <x v="0"/>
    <n v="77"/>
    <n v="96.6"/>
    <s v="US"/>
    <s v="USD"/>
    <n v="1440133200"/>
    <n v="1440910800"/>
    <b v="1"/>
    <b v="0"/>
    <s v="theater/plays"/>
    <x v="3"/>
    <s v="plays"/>
    <x v="607"/>
    <d v="2015-08-30T05:00:00"/>
    <x v="0"/>
  </r>
  <r>
    <n v="661"/>
    <s v="Smith Group"/>
    <s v="Right-sized secondary challenge"/>
    <n v="106800"/>
    <n v="57872"/>
    <n v="54.2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  <x v="4"/>
  </r>
  <r>
    <n v="662"/>
    <s v="Murphy-Farrell"/>
    <s v="Implemented exuding software"/>
    <n v="9100"/>
    <n v="8906"/>
    <n v="97.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  <x v="9"/>
  </r>
  <r>
    <n v="663"/>
    <s v="Everett-Wolfe"/>
    <s v="Total optimizing software"/>
    <n v="10000"/>
    <n v="7724"/>
    <n v="77.2"/>
    <x v="0"/>
    <n v="87"/>
    <n v="88.78"/>
    <s v="US"/>
    <s v="USD"/>
    <n v="1286427600"/>
    <n v="1288414800"/>
    <b v="0"/>
    <b v="0"/>
    <s v="theater/plays"/>
    <x v="3"/>
    <s v="plays"/>
    <x v="610"/>
    <d v="2010-10-30T05:00:00"/>
    <x v="6"/>
  </r>
  <r>
    <n v="664"/>
    <s v="Young PLC"/>
    <s v="Optional maximized attitude"/>
    <n v="79400"/>
    <n v="26571"/>
    <n v="33.5"/>
    <x v="0"/>
    <n v="1063"/>
    <n v="25"/>
    <s v="US"/>
    <s v="USD"/>
    <n v="1329717600"/>
    <n v="1330581600"/>
    <b v="0"/>
    <b v="0"/>
    <s v="music/jazz"/>
    <x v="1"/>
    <s v="jazz"/>
    <x v="541"/>
    <d v="2012-03-01T06:00:00"/>
    <x v="4"/>
  </r>
  <r>
    <n v="665"/>
    <s v="Park-Goodman"/>
    <s v="Customer-focused impactful extranet"/>
    <n v="5100"/>
    <n v="12219"/>
    <n v="239.6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</r>
  <r>
    <n v="667"/>
    <s v="Little Ltd"/>
    <s v="Decentralized bandwidth-monitored ability"/>
    <n v="6900"/>
    <n v="12155"/>
    <n v="176.2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  <x v="1"/>
  </r>
  <r>
    <n v="668"/>
    <s v="Brown and Sons"/>
    <s v="Programmable leadingedge budgetary management"/>
    <n v="27500"/>
    <n v="5593"/>
    <n v="20.3"/>
    <x v="0"/>
    <n v="76"/>
    <n v="73.59"/>
    <s v="US"/>
    <s v="USD"/>
    <n v="1343797200"/>
    <n v="1344834000"/>
    <b v="0"/>
    <b v="0"/>
    <s v="theater/plays"/>
    <x v="3"/>
    <s v="plays"/>
    <x v="614"/>
    <d v="2012-08-13T05:00:00"/>
    <x v="4"/>
  </r>
  <r>
    <n v="669"/>
    <s v="Payne, Garrett and Thomas"/>
    <s v="Upgradable bi-directional concept"/>
    <n v="48800"/>
    <n v="175020"/>
    <n v="358.6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  <x v="5"/>
  </r>
  <r>
    <n v="670"/>
    <s v="Robinson Group"/>
    <s v="Re-contextualized homogeneous flexibility"/>
    <n v="16200"/>
    <n v="75955"/>
    <n v="468.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  <x v="7"/>
  </r>
  <r>
    <n v="671"/>
    <s v="Robinson-Kelly"/>
    <s v="Monitored bi-directional standardization"/>
    <n v="97600"/>
    <n v="119127"/>
    <n v="122.1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  <x v="6"/>
  </r>
  <r>
    <n v="672"/>
    <s v="Kelly-Colon"/>
    <s v="Stand-alone grid-enabled leverage"/>
    <n v="197900"/>
    <n v="110689"/>
    <n v="55.9"/>
    <x v="0"/>
    <n v="4428"/>
    <n v="25"/>
    <s v="AU"/>
    <s v="AUD"/>
    <n v="1521608400"/>
    <n v="1522472400"/>
    <b v="0"/>
    <b v="0"/>
    <s v="theater/plays"/>
    <x v="3"/>
    <s v="plays"/>
    <x v="617"/>
    <d v="2018-03-31T05:00:00"/>
    <x v="9"/>
  </r>
  <r>
    <n v="673"/>
    <s v="Turner, Scott and Gentry"/>
    <s v="Assimilated regional groupware"/>
    <n v="5600"/>
    <n v="2445"/>
    <n v="43.7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  <x v="7"/>
  </r>
  <r>
    <n v="674"/>
    <s v="Sanchez Ltd"/>
    <s v="Up-sized 24hour instruction set"/>
    <n v="170700"/>
    <n v="57250"/>
    <n v="33.5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  <x v="3"/>
  </r>
  <r>
    <n v="676"/>
    <s v="Thompson-Moreno"/>
    <s v="Expanded needs-based orchestration"/>
    <n v="62300"/>
    <n v="118214"/>
    <n v="189.7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  <x v="4"/>
  </r>
  <r>
    <n v="677"/>
    <s v="Murphy-Fox"/>
    <s v="Organic system-worthy orchestration"/>
    <n v="5300"/>
    <n v="4432"/>
    <n v="83.6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  <x v="3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  <x v="3"/>
  </r>
  <r>
    <n v="680"/>
    <s v="Nelson-Valdez"/>
    <s v="Open-source 4thgeneration open system"/>
    <n v="145600"/>
    <n v="141822"/>
    <n v="97.4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  <x v="3"/>
  </r>
  <r>
    <n v="681"/>
    <s v="Kelly PLC"/>
    <s v="Decentralized context-sensitive superstructure"/>
    <n v="184100"/>
    <n v="159037"/>
    <n v="86.4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  <x v="8"/>
  </r>
  <r>
    <n v="682"/>
    <s v="Nguyen and Sons"/>
    <s v="Compatible 5thgeneration concept"/>
    <n v="5400"/>
    <n v="8109"/>
    <n v="150.19999999999999"/>
    <x v="1"/>
    <n v="103"/>
    <n v="78.73"/>
    <s v="US"/>
    <s v="USD"/>
    <n v="1386741600"/>
    <n v="1387519200"/>
    <b v="0"/>
    <b v="0"/>
    <s v="theater/plays"/>
    <x v="3"/>
    <s v="plays"/>
    <x v="626"/>
    <d v="2013-12-20T06:00:00"/>
    <x v="2"/>
  </r>
  <r>
    <n v="683"/>
    <s v="Jones PLC"/>
    <s v="Virtual systemic intranet"/>
    <n v="2300"/>
    <n v="8244"/>
    <n v="358.4"/>
    <x v="1"/>
    <n v="147"/>
    <n v="56.08"/>
    <s v="US"/>
    <s v="USD"/>
    <n v="1537074000"/>
    <n v="1537246800"/>
    <b v="0"/>
    <b v="0"/>
    <s v="theater/plays"/>
    <x v="3"/>
    <s v="plays"/>
    <x v="627"/>
    <d v="2018-09-18T05:00:00"/>
    <x v="9"/>
  </r>
  <r>
    <n v="684"/>
    <s v="Gilmore LLC"/>
    <s v="Optimized systemic algorithm"/>
    <n v="1400"/>
    <n v="7600"/>
    <n v="542.9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  <x v="6"/>
  </r>
  <r>
    <n v="685"/>
    <s v="Lee-Cobb"/>
    <s v="Customizable homogeneous firmware"/>
    <n v="140000"/>
    <n v="94501"/>
    <n v="67.5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  <x v="0"/>
  </r>
  <r>
    <n v="686"/>
    <s v="Jones, Wiley and Robbins"/>
    <s v="Front-line cohesive extranet"/>
    <n v="7500"/>
    <n v="14381"/>
    <n v="191.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  <x v="5"/>
  </r>
  <r>
    <n v="688"/>
    <s v="Bowen, Davies and Burns"/>
    <s v="Devolved client-server monitoring"/>
    <n v="2900"/>
    <n v="12449"/>
    <n v="429.3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  <x v="3"/>
  </r>
  <r>
    <n v="689"/>
    <s v="Nguyen Inc"/>
    <s v="Seamless directional capacity"/>
    <n v="7300"/>
    <n v="7348"/>
    <n v="100.7"/>
    <x v="1"/>
    <n v="69"/>
    <n v="106.49"/>
    <s v="US"/>
    <s v="USD"/>
    <n v="1383022800"/>
    <n v="1384063200"/>
    <b v="0"/>
    <b v="0"/>
    <s v="technology/web"/>
    <x v="2"/>
    <s v="web"/>
    <x v="633"/>
    <d v="2013-11-10T06:00:00"/>
    <x v="2"/>
  </r>
  <r>
    <n v="690"/>
    <s v="Walsh-Watts"/>
    <s v="Polarized actuating implementation"/>
    <n v="3600"/>
    <n v="8158"/>
    <n v="226.6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  <x v="8"/>
  </r>
  <r>
    <n v="691"/>
    <s v="Ray, Li and Li"/>
    <s v="Front-line disintermediate hub"/>
    <n v="5000"/>
    <n v="7119"/>
    <n v="142.4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  <x v="4"/>
  </r>
  <r>
    <n v="692"/>
    <s v="Murray Ltd"/>
    <s v="Decentralized 4thgeneration challenge"/>
    <n v="6000"/>
    <n v="5438"/>
    <n v="90.6"/>
    <x v="0"/>
    <n v="77"/>
    <n v="70.62"/>
    <s v="GB"/>
    <s v="GBP"/>
    <n v="1562648400"/>
    <n v="1564203600"/>
    <b v="0"/>
    <b v="0"/>
    <s v="music/rock"/>
    <x v="1"/>
    <s v="rock"/>
    <x v="636"/>
    <d v="2019-07-27T05:00:00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  <x v="5"/>
  </r>
  <r>
    <n v="694"/>
    <s v="Mora-Bradley"/>
    <s v="Programmable tangible ability"/>
    <n v="9100"/>
    <n v="7656"/>
    <n v="84.1"/>
    <x v="0"/>
    <n v="79"/>
    <n v="96.91"/>
    <s v="US"/>
    <s v="USD"/>
    <n v="1511762400"/>
    <n v="1514959200"/>
    <b v="0"/>
    <b v="0"/>
    <s v="theater/plays"/>
    <x v="3"/>
    <s v="plays"/>
    <x v="638"/>
    <d v="2018-01-03T06:00:00"/>
    <x v="5"/>
  </r>
  <r>
    <n v="695"/>
    <s v="Cardenas, Thompson and Carey"/>
    <s v="Configurable full-range emulation"/>
    <n v="9200"/>
    <n v="12322"/>
    <n v="133.9"/>
    <x v="1"/>
    <n v="196"/>
    <n v="62.87"/>
    <s v="IT"/>
    <s v="EUR"/>
    <n v="1447480800"/>
    <n v="1448863200"/>
    <b v="1"/>
    <b v="0"/>
    <s v="music/rock"/>
    <x v="1"/>
    <s v="rock"/>
    <x v="639"/>
    <d v="2015-11-30T06:00:00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  <x v="0"/>
  </r>
  <r>
    <n v="697"/>
    <s v="Fox-Williams"/>
    <s v="Profound system-worthy functionalities"/>
    <n v="128900"/>
    <n v="196960"/>
    <n v="152.80000000000001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  <x v="9"/>
  </r>
  <r>
    <n v="698"/>
    <s v="Taylor, Wood and Taylor"/>
    <s v="Cloned hybrid focus group"/>
    <n v="42100"/>
    <n v="188057"/>
    <n v="446.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  <x v="8"/>
  </r>
  <r>
    <n v="699"/>
    <s v="King Inc"/>
    <s v="Ergonomic dedicated focus group"/>
    <n v="7400"/>
    <n v="6245"/>
    <n v="84.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  <x v="8"/>
  </r>
  <r>
    <n v="702"/>
    <s v="Sims-Gross"/>
    <s v="Object-based attitude-oriented analyzer"/>
    <n v="8700"/>
    <n v="4710"/>
    <n v="54.1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  <x v="2"/>
  </r>
  <r>
    <n v="703"/>
    <s v="Perez Group"/>
    <s v="Cross-platform tertiary hub"/>
    <n v="63400"/>
    <n v="197728"/>
    <n v="311.89999999999998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  <x v="4"/>
  </r>
  <r>
    <n v="704"/>
    <s v="Haynes-Williams"/>
    <s v="Seamless clear-thinking artificial intelligence"/>
    <n v="8700"/>
    <n v="10682"/>
    <n v="122.8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  <x v="2"/>
  </r>
  <r>
    <n v="706"/>
    <s v="Moreno Ltd"/>
    <s v="Customer-focused multimedia methodology"/>
    <n v="108400"/>
    <n v="138586"/>
    <n v="127.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  <x v="3"/>
  </r>
  <r>
    <n v="707"/>
    <s v="Moore, Cook and Wright"/>
    <s v="Visionary maximized Local Area Network"/>
    <n v="7300"/>
    <n v="11579"/>
    <n v="158.6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  <x v="9"/>
  </r>
  <r>
    <n v="708"/>
    <s v="Ortega LLC"/>
    <s v="Secured bifurcated intranet"/>
    <n v="1700"/>
    <n v="12020"/>
    <n v="707.1"/>
    <x v="1"/>
    <n v="137"/>
    <n v="87.74"/>
    <s v="CH"/>
    <s v="CHF"/>
    <n v="1495429200"/>
    <n v="1496293200"/>
    <b v="0"/>
    <b v="0"/>
    <s v="theater/plays"/>
    <x v="3"/>
    <s v="plays"/>
    <x v="648"/>
    <d v="2017-06-01T05:00:00"/>
    <x v="5"/>
  </r>
  <r>
    <n v="709"/>
    <s v="Silva, Walker and Martin"/>
    <s v="Grass-roots 4thgeneration product"/>
    <n v="9800"/>
    <n v="13954"/>
    <n v="142.4"/>
    <x v="1"/>
    <n v="186"/>
    <n v="75.02"/>
    <s v="IT"/>
    <s v="EUR"/>
    <n v="1334811600"/>
    <n v="1335416400"/>
    <b v="0"/>
    <b v="0"/>
    <s v="theater/plays"/>
    <x v="3"/>
    <s v="plays"/>
    <x v="267"/>
    <d v="2012-04-26T05:00:00"/>
    <x v="4"/>
  </r>
  <r>
    <n v="710"/>
    <s v="Huynh, Gallegos and Mills"/>
    <s v="Reduced next generation info-mediaries"/>
    <n v="4300"/>
    <n v="6358"/>
    <n v="147.9"/>
    <x v="1"/>
    <n v="125"/>
    <n v="50.86"/>
    <s v="US"/>
    <s v="USD"/>
    <n v="1531544400"/>
    <n v="1532149200"/>
    <b v="0"/>
    <b v="1"/>
    <s v="theater/plays"/>
    <x v="3"/>
    <s v="plays"/>
    <x v="649"/>
    <d v="2018-07-21T05:00:00"/>
    <x v="9"/>
  </r>
  <r>
    <n v="711"/>
    <s v="Anderson LLC"/>
    <s v="Customizable full-range artificial intelligence"/>
    <n v="6200"/>
    <n v="1260"/>
    <n v="20.3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</r>
  <r>
    <n v="712"/>
    <s v="Garza-Bryant"/>
    <s v="Programmable leadingedge contingency"/>
    <n v="800"/>
    <n v="14725"/>
    <n v="1840.6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  <x v="7"/>
  </r>
  <r>
    <n v="713"/>
    <s v="Mays LLC"/>
    <s v="Multi-layered global groupware"/>
    <n v="6900"/>
    <n v="11174"/>
    <n v="161.9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  <x v="7"/>
  </r>
  <r>
    <n v="714"/>
    <s v="Evans-Jones"/>
    <s v="Switchable methodical superstructure"/>
    <n v="38500"/>
    <n v="182036"/>
    <n v="472.8"/>
    <x v="1"/>
    <n v="1785"/>
    <n v="101.98"/>
    <s v="US"/>
    <s v="USD"/>
    <n v="1408424400"/>
    <n v="1408510800"/>
    <b v="0"/>
    <b v="0"/>
    <s v="music/rock"/>
    <x v="1"/>
    <s v="rock"/>
    <x v="1"/>
    <d v="2014-08-20T05:00:00"/>
    <x v="1"/>
  </r>
  <r>
    <n v="715"/>
    <s v="Fischer, Torres and Walker"/>
    <s v="Expanded even-keeled portal"/>
    <n v="118000"/>
    <n v="28870"/>
    <n v="24.5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  <x v="6"/>
  </r>
  <r>
    <n v="716"/>
    <s v="Tapia, Kramer and Hicks"/>
    <s v="Advanced modular moderator"/>
    <n v="2000"/>
    <n v="10353"/>
    <n v="517.70000000000005"/>
    <x v="1"/>
    <n v="157"/>
    <n v="65.94"/>
    <s v="US"/>
    <s v="USD"/>
    <n v="1373432400"/>
    <n v="1375851600"/>
    <b v="0"/>
    <b v="1"/>
    <s v="theater/plays"/>
    <x v="3"/>
    <s v="plays"/>
    <x v="652"/>
    <d v="2013-08-07T05:00:00"/>
    <x v="2"/>
  </r>
  <r>
    <n v="717"/>
    <s v="Barnes, Wilcox and Riley"/>
    <s v="Reverse-engineered well-modulated ability"/>
    <n v="5600"/>
    <n v="13868"/>
    <n v="247.6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  <x v="8"/>
  </r>
  <r>
    <n v="718"/>
    <s v="Reyes PLC"/>
    <s v="Expanded optimal pricing structure"/>
    <n v="8300"/>
    <n v="8317"/>
    <n v="100.2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  <x v="4"/>
  </r>
  <r>
    <n v="720"/>
    <s v="Valenzuela, Davidson and Castro"/>
    <s v="Multi-layered upward-trending conglomeration"/>
    <n v="8700"/>
    <n v="3227"/>
    <n v="37.1"/>
    <x v="3"/>
    <n v="38"/>
    <n v="84.92"/>
    <s v="DK"/>
    <s v="DKK"/>
    <n v="1519192800"/>
    <n v="1520402400"/>
    <b v="0"/>
    <b v="1"/>
    <s v="theater/plays"/>
    <x v="3"/>
    <s v="plays"/>
    <x v="656"/>
    <d v="2018-03-07T06:00:00"/>
    <x v="9"/>
  </r>
  <r>
    <n v="721"/>
    <s v="Dominguez-Owens"/>
    <s v="Open-architected systematic intranet"/>
    <n v="123600"/>
    <n v="5429"/>
    <n v="4.4000000000000004"/>
    <x v="3"/>
    <n v="60"/>
    <n v="90.48"/>
    <s v="US"/>
    <s v="USD"/>
    <n v="1522818000"/>
    <n v="1523336400"/>
    <b v="0"/>
    <b v="0"/>
    <s v="music/rock"/>
    <x v="1"/>
    <s v="rock"/>
    <x v="657"/>
    <d v="2018-04-10T05:00:00"/>
    <x v="9"/>
  </r>
  <r>
    <n v="722"/>
    <s v="Thomas-Simmons"/>
    <s v="Proactive 24hour frame"/>
    <n v="48500"/>
    <n v="75906"/>
    <n v="156.5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  <x v="5"/>
  </r>
  <r>
    <n v="723"/>
    <s v="Beck-Knight"/>
    <s v="Exclusive fresh-thinking model"/>
    <n v="4900"/>
    <n v="13250"/>
    <n v="270.39999999999998"/>
    <x v="1"/>
    <n v="144"/>
    <n v="92.01"/>
    <s v="AU"/>
    <s v="AUD"/>
    <n v="1456898400"/>
    <n v="1458709200"/>
    <b v="0"/>
    <b v="0"/>
    <s v="theater/plays"/>
    <x v="3"/>
    <s v="plays"/>
    <x v="658"/>
    <d v="2016-03-23T05:00:00"/>
    <x v="7"/>
  </r>
  <r>
    <n v="724"/>
    <s v="Mccoy Ltd"/>
    <s v="Business-focused encompassing intranet"/>
    <n v="8400"/>
    <n v="11261"/>
    <n v="134.1"/>
    <x v="1"/>
    <n v="121"/>
    <n v="93.07"/>
    <s v="GB"/>
    <s v="GBP"/>
    <n v="1413954000"/>
    <n v="1414126800"/>
    <b v="0"/>
    <b v="1"/>
    <s v="theater/plays"/>
    <x v="3"/>
    <s v="plays"/>
    <x v="659"/>
    <d v="2014-10-24T05:00:00"/>
    <x v="1"/>
  </r>
  <r>
    <n v="725"/>
    <s v="Dawson-Tyler"/>
    <s v="Optional 6thgeneration access"/>
    <n v="193200"/>
    <n v="97369"/>
    <n v="50.4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  <x v="1"/>
  </r>
  <r>
    <n v="726"/>
    <s v="Johns-Thomas"/>
    <s v="Realigned web-enabled functionalities"/>
    <n v="54300"/>
    <n v="48227"/>
    <n v="88.8"/>
    <x v="3"/>
    <n v="524"/>
    <n v="92.04"/>
    <s v="US"/>
    <s v="USD"/>
    <n v="1287982800"/>
    <n v="1288501200"/>
    <b v="0"/>
    <b v="1"/>
    <s v="theater/plays"/>
    <x v="3"/>
    <s v="plays"/>
    <x v="661"/>
    <d v="2010-10-31T05:00:00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</r>
  <r>
    <n v="729"/>
    <s v="Moore Group"/>
    <s v="Multi-lateral object-oriented open system"/>
    <n v="5600"/>
    <n v="10397"/>
    <n v="185.7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  <x v="2"/>
  </r>
  <r>
    <n v="730"/>
    <s v="Carson PLC"/>
    <s v="Visionary system-worthy attitude"/>
    <n v="28800"/>
    <n v="118847"/>
    <n v="412.7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  <x v="0"/>
  </r>
  <r>
    <n v="731"/>
    <s v="Cruz, Hall and Mason"/>
    <s v="Synergized content-based hierarchy"/>
    <n v="8000"/>
    <n v="7220"/>
    <n v="90.3"/>
    <x v="3"/>
    <n v="219"/>
    <n v="32.97"/>
    <s v="US"/>
    <s v="USD"/>
    <n v="1500786000"/>
    <n v="1500872400"/>
    <b v="0"/>
    <b v="0"/>
    <s v="technology/web"/>
    <x v="2"/>
    <s v="web"/>
    <x v="665"/>
    <d v="2017-07-24T05:00:00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  <x v="1"/>
  </r>
  <r>
    <n v="734"/>
    <s v="Stone PLC"/>
    <s v="Exclusive 5thgeneration leverage"/>
    <n v="4200"/>
    <n v="13404"/>
    <n v="319.10000000000002"/>
    <x v="1"/>
    <n v="536"/>
    <n v="25.01"/>
    <s v="US"/>
    <s v="USD"/>
    <n v="1485583200"/>
    <n v="1486620000"/>
    <b v="0"/>
    <b v="1"/>
    <s v="theater/plays"/>
    <x v="3"/>
    <s v="plays"/>
    <x v="667"/>
    <d v="2017-02-09T06:00:00"/>
    <x v="5"/>
  </r>
  <r>
    <n v="735"/>
    <s v="Caldwell PLC"/>
    <s v="Grass-roots zero administration alliance"/>
    <n v="37100"/>
    <n v="131404"/>
    <n v="354.2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  <x v="7"/>
  </r>
  <r>
    <n v="736"/>
    <s v="Silva-Hawkins"/>
    <s v="Proactive heuristic orchestration"/>
    <n v="7700"/>
    <n v="2533"/>
    <n v="32.9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  <x v="0"/>
  </r>
  <r>
    <n v="737"/>
    <s v="Gardner Inc"/>
    <s v="Function-based systematic Graphical User Interface"/>
    <n v="3700"/>
    <n v="5028"/>
    <n v="135.9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  <x v="7"/>
  </r>
  <r>
    <n v="738"/>
    <s v="Garcia Group"/>
    <s v="Extended zero administration software"/>
    <n v="74700"/>
    <n v="1557"/>
    <n v="2.1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</r>
  <r>
    <n v="741"/>
    <s v="Garcia Ltd"/>
    <s v="Balanced mobile alliance"/>
    <n v="1200"/>
    <n v="14150"/>
    <n v="1179.2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  <x v="6"/>
  </r>
  <r>
    <n v="742"/>
    <s v="West-Stevens"/>
    <s v="Reactive solution-oriented groupware"/>
    <n v="1200"/>
    <n v="13513"/>
    <n v="1126.0999999999999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  <x v="6"/>
  </r>
  <r>
    <n v="743"/>
    <s v="Clark-Conrad"/>
    <s v="Exclusive bandwidth-monitored orchestration"/>
    <n v="3900"/>
    <n v="504"/>
    <n v="12.9"/>
    <x v="0"/>
    <n v="17"/>
    <n v="29.65"/>
    <s v="US"/>
    <s v="USD"/>
    <n v="1445403600"/>
    <n v="1445922000"/>
    <b v="0"/>
    <b v="1"/>
    <s v="theater/plays"/>
    <x v="3"/>
    <s v="plays"/>
    <x v="676"/>
    <d v="2015-10-27T05:00:00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  <x v="9"/>
  </r>
  <r>
    <n v="745"/>
    <s v="Hill, Mccann and Moore"/>
    <s v="Streamlined needs-based knowledge user"/>
    <n v="6900"/>
    <n v="2091"/>
    <n v="30.3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</r>
  <r>
    <n v="746"/>
    <s v="Edwards LLC"/>
    <s v="Automated system-worthy structure"/>
    <n v="55800"/>
    <n v="118580"/>
    <n v="212.5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</r>
  <r>
    <n v="747"/>
    <s v="Greer and Sons"/>
    <s v="Secured clear-thinking intranet"/>
    <n v="4900"/>
    <n v="11214"/>
    <n v="228.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  <x v="6"/>
  </r>
  <r>
    <n v="749"/>
    <s v="Hunter-Logan"/>
    <s v="Down-sized needs-based task-force"/>
    <n v="8600"/>
    <n v="13527"/>
    <n v="157.30000000000001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</r>
  <r>
    <n v="751"/>
    <s v="Lane-Barber"/>
    <s v="Universal value-added moderator"/>
    <n v="3600"/>
    <n v="8363"/>
    <n v="232.3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  <x v="7"/>
  </r>
  <r>
    <n v="752"/>
    <s v="Lowery Group"/>
    <s v="Sharable motivating emulation"/>
    <n v="5800"/>
    <n v="5362"/>
    <n v="92.4"/>
    <x v="3"/>
    <n v="114"/>
    <n v="47.04"/>
    <s v="US"/>
    <s v="USD"/>
    <n v="1280984400"/>
    <n v="1282539600"/>
    <b v="0"/>
    <b v="1"/>
    <s v="theater/plays"/>
    <x v="3"/>
    <s v="plays"/>
    <x v="684"/>
    <d v="2010-08-23T05:00:00"/>
    <x v="6"/>
  </r>
  <r>
    <n v="753"/>
    <s v="Guerrero-Griffin"/>
    <s v="Networked web-enabled product"/>
    <n v="4700"/>
    <n v="12065"/>
    <n v="256.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  <x v="6"/>
  </r>
  <r>
    <n v="754"/>
    <s v="Perez, Reed and Lee"/>
    <s v="Advanced dedicated encoding"/>
    <n v="70400"/>
    <n v="118603"/>
    <n v="168.5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  <x v="4"/>
  </r>
  <r>
    <n v="755"/>
    <s v="Chen, Pollard and Clarke"/>
    <s v="Stand-alone multi-state project"/>
    <n v="4500"/>
    <n v="7496"/>
    <n v="166.6"/>
    <x v="1"/>
    <n v="288"/>
    <n v="26.03"/>
    <s v="DK"/>
    <s v="DKK"/>
    <n v="1514354400"/>
    <n v="1515391200"/>
    <b v="0"/>
    <b v="1"/>
    <s v="theater/plays"/>
    <x v="3"/>
    <s v="plays"/>
    <x v="605"/>
    <d v="2018-01-08T06:00:00"/>
    <x v="5"/>
  </r>
  <r>
    <n v="756"/>
    <s v="Serrano, Gallagher and Griffith"/>
    <s v="Customizable bi-directional monitoring"/>
    <n v="1300"/>
    <n v="10037"/>
    <n v="772.1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  <x v="0"/>
  </r>
  <r>
    <n v="757"/>
    <s v="Callahan-Gilbert"/>
    <s v="Profit-focused motivating function"/>
    <n v="1400"/>
    <n v="5696"/>
    <n v="406.9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  <x v="8"/>
  </r>
  <r>
    <n v="758"/>
    <s v="Logan-Miranda"/>
    <s v="Proactive systemic firmware"/>
    <n v="29600"/>
    <n v="167005"/>
    <n v="564.20000000000005"/>
    <x v="1"/>
    <n v="1518"/>
    <n v="110.02"/>
    <s v="CA"/>
    <s v="CAD"/>
    <n v="1414126800"/>
    <n v="1414904400"/>
    <b v="0"/>
    <b v="0"/>
    <s v="music/rock"/>
    <x v="1"/>
    <s v="rock"/>
    <x v="688"/>
    <d v="2014-11-02T05:00:00"/>
    <x v="1"/>
  </r>
  <r>
    <n v="759"/>
    <s v="Rodriguez PLC"/>
    <s v="Grass-roots upward-trending installation"/>
    <n v="167500"/>
    <n v="114615"/>
    <n v="68.400000000000006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  <x v="9"/>
  </r>
  <r>
    <n v="760"/>
    <s v="Smith-Kennedy"/>
    <s v="Virtual heuristic hub"/>
    <n v="48300"/>
    <n v="16592"/>
    <n v="34.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  <x v="3"/>
  </r>
  <r>
    <n v="761"/>
    <s v="Mitchell-Lee"/>
    <s v="Customizable leadingedge model"/>
    <n v="2200"/>
    <n v="14420"/>
    <n v="655.5"/>
    <x v="1"/>
    <n v="166"/>
    <n v="86.87"/>
    <s v="US"/>
    <s v="USD"/>
    <n v="1500699600"/>
    <n v="1501131600"/>
    <b v="0"/>
    <b v="0"/>
    <s v="music/rock"/>
    <x v="1"/>
    <s v="rock"/>
    <x v="691"/>
    <d v="2017-07-27T05:00:00"/>
    <x v="5"/>
  </r>
  <r>
    <n v="762"/>
    <s v="Davis Ltd"/>
    <s v="Upgradable uniform service-desk"/>
    <n v="3500"/>
    <n v="6204"/>
    <n v="177.3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</r>
  <r>
    <n v="763"/>
    <s v="Rowland PLC"/>
    <s v="Inverse client-driven product"/>
    <n v="5600"/>
    <n v="6338"/>
    <n v="113.2"/>
    <x v="1"/>
    <n v="235"/>
    <n v="26.97"/>
    <s v="US"/>
    <s v="USD"/>
    <n v="1336453200"/>
    <n v="1339477200"/>
    <b v="0"/>
    <b v="1"/>
    <s v="theater/plays"/>
    <x v="3"/>
    <s v="plays"/>
    <x v="693"/>
    <d v="2012-06-12T05:00:00"/>
    <x v="4"/>
  </r>
  <r>
    <n v="764"/>
    <s v="Shaffer-Mason"/>
    <s v="Managed bandwidth-monitored system engine"/>
    <n v="1100"/>
    <n v="8010"/>
    <n v="728.2"/>
    <x v="1"/>
    <n v="148"/>
    <n v="54.12"/>
    <s v="US"/>
    <s v="USD"/>
    <n v="1305262800"/>
    <n v="1305954000"/>
    <b v="0"/>
    <b v="0"/>
    <s v="music/rock"/>
    <x v="1"/>
    <s v="rock"/>
    <x v="694"/>
    <d v="2011-05-21T05:00:00"/>
    <x v="8"/>
  </r>
  <r>
    <n v="765"/>
    <s v="Matthews LLC"/>
    <s v="Advanced transitional help-desk"/>
    <n v="3900"/>
    <n v="8125"/>
    <n v="208.3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  <x v="5"/>
  </r>
  <r>
    <n v="766"/>
    <s v="Montgomery-Castro"/>
    <s v="De-engineered disintermediate encryption"/>
    <n v="43800"/>
    <n v="13653"/>
    <n v="31.2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</r>
  <r>
    <n v="769"/>
    <s v="Johnson-Morales"/>
    <s v="Devolved 24hour forecast"/>
    <n v="125600"/>
    <n v="109106"/>
    <n v="86.9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  <x v="2"/>
  </r>
  <r>
    <n v="770"/>
    <s v="Mathis-Rodriguez"/>
    <s v="User-centric attitude-oriented intranet"/>
    <n v="4300"/>
    <n v="11642"/>
    <n v="270.7"/>
    <x v="1"/>
    <n v="216"/>
    <n v="53.9"/>
    <s v="IT"/>
    <s v="EUR"/>
    <n v="1397451600"/>
    <n v="1398056400"/>
    <b v="0"/>
    <b v="1"/>
    <s v="theater/plays"/>
    <x v="3"/>
    <s v="plays"/>
    <x v="698"/>
    <d v="2014-04-21T05:00:00"/>
    <x v="1"/>
  </r>
  <r>
    <n v="771"/>
    <s v="Smith, Mack and Williams"/>
    <s v="Self-enabling 5thgeneration paradigm"/>
    <n v="5600"/>
    <n v="2769"/>
    <n v="49.4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</r>
  <r>
    <n v="772"/>
    <s v="Johnson-Pace"/>
    <s v="Persistent 3rdgeneration moratorium"/>
    <n v="149600"/>
    <n v="169586"/>
    <n v="113.4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  <x v="3"/>
  </r>
  <r>
    <n v="773"/>
    <s v="Meza, Kirby and Patel"/>
    <s v="Cross-platform empowering project"/>
    <n v="53100"/>
    <n v="101185"/>
    <n v="190.6"/>
    <x v="1"/>
    <n v="2353"/>
    <n v="43"/>
    <s v="US"/>
    <s v="USD"/>
    <n v="1492059600"/>
    <n v="1492923600"/>
    <b v="0"/>
    <b v="0"/>
    <s v="theater/plays"/>
    <x v="3"/>
    <s v="plays"/>
    <x v="701"/>
    <d v="2017-04-23T05:00:00"/>
    <x v="5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b v="0"/>
    <b v="0"/>
    <s v="technology/web"/>
    <x v="2"/>
    <s v="web"/>
    <x v="702"/>
    <d v="2016-07-03T05:00:00"/>
    <x v="7"/>
  </r>
  <r>
    <n v="775"/>
    <s v="Murphy LLC"/>
    <s v="Customer-focused non-volatile framework"/>
    <n v="9400"/>
    <n v="968"/>
    <n v="10.3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</r>
  <r>
    <n v="776"/>
    <s v="Taylor-Rowe"/>
    <s v="Synchronized multimedia frame"/>
    <n v="110800"/>
    <n v="72623"/>
    <n v="65.5"/>
    <x v="0"/>
    <n v="2201"/>
    <n v="33"/>
    <s v="US"/>
    <s v="USD"/>
    <n v="1562216400"/>
    <n v="1563771600"/>
    <b v="0"/>
    <b v="0"/>
    <s v="theater/plays"/>
    <x v="3"/>
    <s v="plays"/>
    <x v="704"/>
    <d v="2019-07-22T05:00:00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  <x v="8"/>
  </r>
  <r>
    <n v="778"/>
    <s v="Moss-Guzman"/>
    <s v="Cross-platform optimizing website"/>
    <n v="1300"/>
    <n v="10243"/>
    <n v="787.9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  <x v="8"/>
  </r>
  <r>
    <n v="779"/>
    <s v="Webb Group"/>
    <s v="Public-key actuating projection"/>
    <n v="108700"/>
    <n v="87293"/>
    <n v="80.3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  <x v="0"/>
  </r>
  <r>
    <n v="780"/>
    <s v="Brooks-Rodriguez"/>
    <s v="Implemented intangible instruction set"/>
    <n v="5100"/>
    <n v="5421"/>
    <n v="106.3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  <x v="7"/>
  </r>
  <r>
    <n v="781"/>
    <s v="Thomas Ltd"/>
    <s v="Cross-group interactive architecture"/>
    <n v="8700"/>
    <n v="4414"/>
    <n v="50.7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  <x v="6"/>
  </r>
  <r>
    <n v="782"/>
    <s v="Williams and Sons"/>
    <s v="Centralized asymmetric framework"/>
    <n v="5100"/>
    <n v="10981"/>
    <n v="215.3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  <x v="8"/>
  </r>
  <r>
    <n v="783"/>
    <s v="Vega, Chan and Carney"/>
    <s v="Down-sized systematic utilization"/>
    <n v="7400"/>
    <n v="10451"/>
    <n v="141.19999999999999"/>
    <x v="1"/>
    <n v="138"/>
    <n v="75.73"/>
    <s v="US"/>
    <s v="USD"/>
    <n v="1387260000"/>
    <n v="1387864800"/>
    <b v="0"/>
    <b v="0"/>
    <s v="music/rock"/>
    <x v="1"/>
    <s v="rock"/>
    <x v="710"/>
    <d v="2013-12-24T06:00:00"/>
    <x v="2"/>
  </r>
  <r>
    <n v="784"/>
    <s v="Byrd Group"/>
    <s v="Profound fault-tolerant model"/>
    <n v="88900"/>
    <n v="102535"/>
    <n v="115.3"/>
    <x v="1"/>
    <n v="3308"/>
    <n v="31"/>
    <s v="US"/>
    <s v="USD"/>
    <n v="1457244000"/>
    <n v="1458190800"/>
    <b v="0"/>
    <b v="0"/>
    <s v="technology/web"/>
    <x v="2"/>
    <s v="web"/>
    <x v="711"/>
    <d v="2016-03-17T05:00:00"/>
    <x v="7"/>
  </r>
  <r>
    <n v="785"/>
    <s v="Peterson, Fletcher and Sanchez"/>
    <s v="Multi-channeled bi-directional moratorium"/>
    <n v="6700"/>
    <n v="12939"/>
    <n v="193.1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  <x v="3"/>
  </r>
  <r>
    <n v="786"/>
    <s v="Smith-Brown"/>
    <s v="Object-based content-based ability"/>
    <n v="1500"/>
    <n v="10946"/>
    <n v="729.7"/>
    <x v="1"/>
    <n v="207"/>
    <n v="52.88"/>
    <s v="IT"/>
    <s v="EUR"/>
    <n v="1522126800"/>
    <n v="1522731600"/>
    <b v="0"/>
    <b v="1"/>
    <s v="music/jazz"/>
    <x v="1"/>
    <s v="jazz"/>
    <x v="630"/>
    <d v="2018-04-03T05:00:00"/>
    <x v="9"/>
  </r>
  <r>
    <n v="787"/>
    <s v="Vance-Glover"/>
    <s v="Progressive coherent secured line"/>
    <n v="61200"/>
    <n v="60994"/>
    <n v="99.7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  <x v="8"/>
  </r>
  <r>
    <n v="788"/>
    <s v="Joyce PLC"/>
    <s v="Synchronized directional capability"/>
    <n v="3600"/>
    <n v="3174"/>
    <n v="88.2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  <x v="4"/>
  </r>
  <r>
    <n v="789"/>
    <s v="Kennedy-Miller"/>
    <s v="Cross-platform composite migration"/>
    <n v="9000"/>
    <n v="3351"/>
    <n v="37.200000000000003"/>
    <x v="0"/>
    <n v="45"/>
    <n v="74.47"/>
    <s v="US"/>
    <s v="USD"/>
    <n v="1401166800"/>
    <n v="1404363600"/>
    <b v="0"/>
    <b v="0"/>
    <s v="theater/plays"/>
    <x v="3"/>
    <s v="plays"/>
    <x v="713"/>
    <d v="2014-07-03T05:00:00"/>
    <x v="1"/>
  </r>
  <r>
    <n v="790"/>
    <s v="White-Obrien"/>
    <s v="Operative local pricing structure"/>
    <n v="185900"/>
    <n v="56774"/>
    <n v="30.5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  <x v="6"/>
  </r>
  <r>
    <n v="791"/>
    <s v="Stafford, Hess and Raymond"/>
    <s v="Optional web-enabled extranet"/>
    <n v="2100"/>
    <n v="540"/>
    <n v="25.7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  <x v="2"/>
  </r>
  <r>
    <n v="793"/>
    <s v="Rodriguez, Cox and Rodriguez"/>
    <s v="Networked disintermediate leverage"/>
    <n v="1100"/>
    <n v="13045"/>
    <n v="1185.900000000000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  <x v="2"/>
  </r>
  <r>
    <n v="794"/>
    <s v="Welch Inc"/>
    <s v="Optional optimal website"/>
    <n v="6600"/>
    <n v="8276"/>
    <n v="125.4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  <x v="5"/>
  </r>
  <r>
    <n v="795"/>
    <s v="Vasquez Inc"/>
    <s v="Stand-alone asynchronous functionalities"/>
    <n v="7100"/>
    <n v="1022"/>
    <n v="14.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  <x v="7"/>
  </r>
  <r>
    <n v="796"/>
    <s v="Freeman-Ferguson"/>
    <s v="Profound full-range open system"/>
    <n v="7800"/>
    <n v="4275"/>
    <n v="54.8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  <x v="1"/>
  </r>
  <r>
    <n v="797"/>
    <s v="Houston, Moore and Rogers"/>
    <s v="Optional tangible utilization"/>
    <n v="7600"/>
    <n v="8332"/>
    <n v="109.6"/>
    <x v="1"/>
    <n v="185"/>
    <n v="45.04"/>
    <s v="US"/>
    <s v="USD"/>
    <n v="1546149600"/>
    <n v="1548136800"/>
    <b v="0"/>
    <b v="0"/>
    <s v="technology/web"/>
    <x v="2"/>
    <s v="web"/>
    <x v="720"/>
    <d v="2019-01-22T06:00:00"/>
    <x v="9"/>
  </r>
  <r>
    <n v="798"/>
    <s v="Small-Fuentes"/>
    <s v="Seamless maximized product"/>
    <n v="3400"/>
    <n v="6408"/>
    <n v="188.5"/>
    <x v="1"/>
    <n v="121"/>
    <n v="52.96"/>
    <s v="US"/>
    <s v="USD"/>
    <n v="1338440400"/>
    <n v="1340859600"/>
    <b v="0"/>
    <b v="1"/>
    <s v="theater/plays"/>
    <x v="3"/>
    <s v="plays"/>
    <x v="721"/>
    <d v="2012-06-28T05:00:00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</r>
  <r>
    <n v="801"/>
    <s v="Olson-Bishop"/>
    <s v="User-friendly high-level initiative"/>
    <n v="2300"/>
    <n v="4667"/>
    <n v="202.9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  <x v="3"/>
  </r>
  <r>
    <n v="804"/>
    <s v="English-Mccullough"/>
    <s v="Business-focused discrete software"/>
    <n v="2600"/>
    <n v="6987"/>
    <n v="268.7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  <x v="9"/>
  </r>
  <r>
    <n v="805"/>
    <s v="Smith-Nguyen"/>
    <s v="Advanced intermediate Graphic Interface"/>
    <n v="9700"/>
    <n v="4932"/>
    <n v="50.8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  <x v="1"/>
  </r>
  <r>
    <n v="806"/>
    <s v="Harmon-Madden"/>
    <s v="Adaptive holistic hub"/>
    <n v="700"/>
    <n v="8262"/>
    <n v="1180.3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  <x v="3"/>
  </r>
  <r>
    <n v="808"/>
    <s v="Harris, Medina and Mitchell"/>
    <s v="Enhanced regional flexibility"/>
    <n v="5200"/>
    <n v="1583"/>
    <n v="30.4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  <x v="7"/>
  </r>
  <r>
    <n v="809"/>
    <s v="Williams and Sons"/>
    <s v="Public-key bottom-line algorithm"/>
    <n v="140800"/>
    <n v="88536"/>
    <n v="62.9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</r>
  <r>
    <n v="810"/>
    <s v="Ball-Fisher"/>
    <s v="Multi-layered intangible instruction set"/>
    <n v="6400"/>
    <n v="12360"/>
    <n v="193.1"/>
    <x v="1"/>
    <n v="221"/>
    <n v="55.93"/>
    <s v="US"/>
    <s v="USD"/>
    <n v="1511848800"/>
    <n v="1512712800"/>
    <b v="0"/>
    <b v="1"/>
    <s v="theater/plays"/>
    <x v="3"/>
    <s v="plays"/>
    <x v="730"/>
    <d v="2017-12-08T06:00:00"/>
    <x v="5"/>
  </r>
  <r>
    <n v="811"/>
    <s v="Page, Holt and Mack"/>
    <s v="Fundamental methodical emulation"/>
    <n v="92500"/>
    <n v="71320"/>
    <n v="77.099999999999994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  <x v="7"/>
  </r>
  <r>
    <n v="812"/>
    <s v="Landry Group"/>
    <s v="Expanded value-added hardware"/>
    <n v="59700"/>
    <n v="134640"/>
    <n v="225.5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</r>
  <r>
    <n v="813"/>
    <s v="Buckley Group"/>
    <s v="Diverse high-level attitude"/>
    <n v="3200"/>
    <n v="7661"/>
    <n v="239.4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  <x v="4"/>
  </r>
  <r>
    <n v="814"/>
    <s v="Vincent PLC"/>
    <s v="Visionary 24hour analyzer"/>
    <n v="3200"/>
    <n v="2950"/>
    <n v="92.2"/>
    <x v="0"/>
    <n v="36"/>
    <n v="81.94"/>
    <s v="DK"/>
    <s v="DKK"/>
    <n v="1464325200"/>
    <n v="1464498000"/>
    <b v="0"/>
    <b v="1"/>
    <s v="music/rock"/>
    <x v="1"/>
    <s v="rock"/>
    <x v="733"/>
    <d v="2016-05-29T05:00:00"/>
    <x v="7"/>
  </r>
  <r>
    <n v="815"/>
    <s v="Watson-Douglas"/>
    <s v="Centralized bandwidth-monitored leverage"/>
    <n v="9000"/>
    <n v="11721"/>
    <n v="130.19999999999999"/>
    <x v="1"/>
    <n v="183"/>
    <n v="64.05"/>
    <s v="CA"/>
    <s v="CAD"/>
    <n v="1511935200"/>
    <n v="1514181600"/>
    <b v="0"/>
    <b v="0"/>
    <s v="music/rock"/>
    <x v="1"/>
    <s v="rock"/>
    <x v="734"/>
    <d v="2017-12-25T06:00:00"/>
    <x v="5"/>
  </r>
  <r>
    <n v="816"/>
    <s v="Jones, Casey and Jones"/>
    <s v="Ergonomic mission-critical moratorium"/>
    <n v="2300"/>
    <n v="14150"/>
    <n v="615.2000000000000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  <x v="1"/>
  </r>
  <r>
    <n v="817"/>
    <s v="Alvarez-Bauer"/>
    <s v="Front-line intermediate moderator"/>
    <n v="51300"/>
    <n v="189192"/>
    <n v="368.8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  <x v="3"/>
  </r>
  <r>
    <n v="818"/>
    <s v="Martinez LLC"/>
    <s v="Automated local secured line"/>
    <n v="700"/>
    <n v="7664"/>
    <n v="1094.9000000000001"/>
    <x v="1"/>
    <n v="69"/>
    <n v="111.07"/>
    <s v="US"/>
    <s v="USD"/>
    <n v="1548050400"/>
    <n v="1549173600"/>
    <b v="0"/>
    <b v="1"/>
    <s v="theater/plays"/>
    <x v="3"/>
    <s v="plays"/>
    <x v="736"/>
    <d v="2019-02-03T06:00:00"/>
    <x v="3"/>
  </r>
  <r>
    <n v="819"/>
    <s v="Buck-Khan"/>
    <s v="Integrated bandwidth-monitored alliance"/>
    <n v="8900"/>
    <n v="4509"/>
    <n v="50.7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  <x v="4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b v="0"/>
    <b v="1"/>
    <s v="music/rock"/>
    <x v="1"/>
    <s v="rock"/>
    <x v="192"/>
    <d v="2018-08-11T05:00:00"/>
    <x v="9"/>
  </r>
  <r>
    <n v="821"/>
    <s v="Alvarez-Andrews"/>
    <s v="Extended impactful secured line"/>
    <n v="4900"/>
    <n v="14273"/>
    <n v="291.3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  <x v="1"/>
  </r>
  <r>
    <n v="823"/>
    <s v="Dyer Inc"/>
    <s v="Secured well-modulated system engine"/>
    <n v="4100"/>
    <n v="14640"/>
    <n v="357.1"/>
    <x v="1"/>
    <n v="252"/>
    <n v="58.1"/>
    <s v="US"/>
    <s v="USD"/>
    <n v="1410325200"/>
    <n v="1412485200"/>
    <b v="1"/>
    <b v="1"/>
    <s v="music/rock"/>
    <x v="1"/>
    <s v="rock"/>
    <x v="613"/>
    <d v="2014-10-05T05:00:00"/>
    <x v="1"/>
  </r>
  <r>
    <n v="824"/>
    <s v="Anderson, Williams and Cox"/>
    <s v="Streamlined national benchmark"/>
    <n v="85000"/>
    <n v="107516"/>
    <n v="126.5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  <x v="6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  <x v="6"/>
  </r>
  <r>
    <n v="827"/>
    <s v="Miranda, Martinez and Lowery"/>
    <s v="Innovative actuating artificial intelligence"/>
    <n v="2300"/>
    <n v="6134"/>
    <n v="266.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  <x v="9"/>
  </r>
  <r>
    <n v="829"/>
    <s v="Baker-Higgins"/>
    <s v="Vision-oriented scalable portal"/>
    <n v="9600"/>
    <n v="4929"/>
    <n v="51.3"/>
    <x v="0"/>
    <n v="154"/>
    <n v="32.01"/>
    <s v="US"/>
    <s v="USD"/>
    <n v="1433826000"/>
    <n v="1435122000"/>
    <b v="0"/>
    <b v="0"/>
    <s v="theater/plays"/>
    <x v="3"/>
    <s v="plays"/>
    <x v="743"/>
    <d v="2015-06-24T05:00:00"/>
    <x v="0"/>
  </r>
  <r>
    <n v="830"/>
    <s v="Johnson, Turner and Carroll"/>
    <s v="Persevering zero administration knowledge user"/>
    <n v="121600"/>
    <n v="1424"/>
    <n v="1.2"/>
    <x v="0"/>
    <n v="22"/>
    <n v="64.73"/>
    <s v="US"/>
    <s v="USD"/>
    <n v="1514959200"/>
    <n v="1520056800"/>
    <b v="0"/>
    <b v="0"/>
    <s v="theater/plays"/>
    <x v="3"/>
    <s v="plays"/>
    <x v="744"/>
    <d v="2018-03-03T06:00:00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  <x v="4"/>
  </r>
  <r>
    <n v="832"/>
    <s v="Bradley, Beck and Mayo"/>
    <s v="Synergized fault-tolerant hierarchy"/>
    <n v="43200"/>
    <n v="136156"/>
    <n v="315.2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  <x v="0"/>
  </r>
  <r>
    <n v="833"/>
    <s v="Levine, Martin and Hernandez"/>
    <s v="Expanded asynchronous groupware"/>
    <n v="6800"/>
    <n v="10723"/>
    <n v="157.69999999999999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  <x v="8"/>
  </r>
  <r>
    <n v="834"/>
    <s v="Gallegos, Wagner and Gaines"/>
    <s v="Expanded fault-tolerant emulation"/>
    <n v="7300"/>
    <n v="11228"/>
    <n v="153.80000000000001"/>
    <x v="1"/>
    <n v="119"/>
    <n v="94.35"/>
    <s v="US"/>
    <s v="USD"/>
    <n v="1371963600"/>
    <n v="1372482000"/>
    <b v="0"/>
    <b v="0"/>
    <s v="theater/plays"/>
    <x v="3"/>
    <s v="plays"/>
    <x v="362"/>
    <d v="2013-06-29T05:00:00"/>
    <x v="2"/>
  </r>
  <r>
    <n v="835"/>
    <s v="Hodges, Smith and Kelly"/>
    <s v="Future-proofed 24hour model"/>
    <n v="86200"/>
    <n v="77355"/>
    <n v="89.7"/>
    <x v="0"/>
    <n v="1758"/>
    <n v="44"/>
    <s v="US"/>
    <s v="USD"/>
    <n v="1425103200"/>
    <n v="1425621600"/>
    <b v="0"/>
    <b v="0"/>
    <s v="technology/web"/>
    <x v="2"/>
    <s v="web"/>
    <x v="748"/>
    <d v="2015-03-06T06:00:00"/>
    <x v="0"/>
  </r>
  <r>
    <n v="836"/>
    <s v="Macias Inc"/>
    <s v="Optimized didactic intranet"/>
    <n v="8100"/>
    <n v="6086"/>
    <n v="75.099999999999994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  <x v="6"/>
  </r>
  <r>
    <n v="837"/>
    <s v="Cook-Ortiz"/>
    <s v="Right-sized dedicated standardization"/>
    <n v="17700"/>
    <n v="150960"/>
    <n v="852.9"/>
    <x v="1"/>
    <n v="1797"/>
    <n v="84.01"/>
    <s v="US"/>
    <s v="USD"/>
    <n v="1301202000"/>
    <n v="1305867600"/>
    <b v="0"/>
    <b v="0"/>
    <s v="music/jazz"/>
    <x v="1"/>
    <s v="jazz"/>
    <x v="643"/>
    <d v="2011-05-20T05:00:00"/>
    <x v="8"/>
  </r>
  <r>
    <n v="838"/>
    <s v="Jordan-Fischer"/>
    <s v="Vision-oriented high-level extranet"/>
    <n v="6400"/>
    <n v="8890"/>
    <n v="138.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  <x v="9"/>
  </r>
  <r>
    <n v="839"/>
    <s v="Pierce-Ramirez"/>
    <s v="Organized scalable initiative"/>
    <n v="7700"/>
    <n v="14644"/>
    <n v="190.2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  <x v="1"/>
  </r>
  <r>
    <n v="840"/>
    <s v="Howell and Sons"/>
    <s v="Enhanced regional moderator"/>
    <n v="116300"/>
    <n v="116583"/>
    <n v="100.2"/>
    <x v="1"/>
    <n v="3533"/>
    <n v="33"/>
    <s v="US"/>
    <s v="USD"/>
    <n v="1405486800"/>
    <n v="1405659600"/>
    <b v="0"/>
    <b v="1"/>
    <s v="theater/plays"/>
    <x v="3"/>
    <s v="plays"/>
    <x v="752"/>
    <d v="2014-07-18T05:00:00"/>
    <x v="1"/>
  </r>
  <r>
    <n v="841"/>
    <s v="Garcia, Dunn and Richardson"/>
    <s v="Automated even-keeled emulation"/>
    <n v="9100"/>
    <n v="12991"/>
    <n v="142.80000000000001"/>
    <x v="1"/>
    <n v="155"/>
    <n v="83.81"/>
    <s v="US"/>
    <s v="USD"/>
    <n v="1455861600"/>
    <n v="1457244000"/>
    <b v="0"/>
    <b v="0"/>
    <s v="technology/web"/>
    <x v="2"/>
    <s v="web"/>
    <x v="753"/>
    <d v="2016-03-06T06:00:00"/>
    <x v="7"/>
  </r>
  <r>
    <n v="842"/>
    <s v="Lawson and Sons"/>
    <s v="Reverse-engineered multi-tasking product"/>
    <n v="1500"/>
    <n v="8447"/>
    <n v="563.1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  <x v="9"/>
  </r>
  <r>
    <n v="843"/>
    <s v="Porter-Hicks"/>
    <s v="De-engineered next generation parallelism"/>
    <n v="8800"/>
    <n v="2703"/>
    <n v="30.7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  <x v="9"/>
  </r>
  <r>
    <n v="844"/>
    <s v="Rodriguez-Hansen"/>
    <s v="Intuitive cohesive groupware"/>
    <n v="8800"/>
    <n v="8747"/>
    <n v="99.4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  <x v="4"/>
  </r>
  <r>
    <n v="845"/>
    <s v="Williams LLC"/>
    <s v="Up-sized high-level access"/>
    <n v="69900"/>
    <n v="138087"/>
    <n v="197.5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  <x v="9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b v="1"/>
    <b v="1"/>
    <s v="technology/web"/>
    <x v="2"/>
    <s v="web"/>
    <x v="758"/>
    <d v="2018-08-26T05:00:00"/>
    <x v="9"/>
  </r>
  <r>
    <n v="847"/>
    <s v="Miller, Glenn and Adams"/>
    <s v="Distributed actuating project"/>
    <n v="4700"/>
    <n v="11174"/>
    <n v="237.7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  <x v="9"/>
  </r>
  <r>
    <n v="848"/>
    <s v="Cole, Salazar and Moreno"/>
    <s v="Robust motivating orchestration"/>
    <n v="3200"/>
    <n v="10831"/>
    <n v="338.5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  <x v="6"/>
  </r>
  <r>
    <n v="849"/>
    <s v="Jones-Ryan"/>
    <s v="Vision-oriented uniform instruction set"/>
    <n v="6700"/>
    <n v="8917"/>
    <n v="133.1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</r>
  <r>
    <n v="851"/>
    <s v="Bright and Sons"/>
    <s v="Object-based needs-based info-mediaries"/>
    <n v="6000"/>
    <n v="12468"/>
    <n v="207.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  <x v="4"/>
  </r>
  <r>
    <n v="852"/>
    <s v="Brady Ltd"/>
    <s v="Open-source reciprocal standardization"/>
    <n v="4900"/>
    <n v="2505"/>
    <n v="51.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  <x v="8"/>
  </r>
  <r>
    <n v="853"/>
    <s v="Collier LLC"/>
    <s v="Secured well-modulated projection"/>
    <n v="17100"/>
    <n v="111502"/>
    <n v="652.1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  <x v="8"/>
  </r>
  <r>
    <n v="854"/>
    <s v="Campbell, Thomas and Obrien"/>
    <s v="Multi-channeled secondary middleware"/>
    <n v="171000"/>
    <n v="194309"/>
    <n v="113.6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  <x v="3"/>
  </r>
  <r>
    <n v="855"/>
    <s v="Moses-Terry"/>
    <s v="Horizontal clear-thinking framework"/>
    <n v="23400"/>
    <n v="23956"/>
    <n v="102.4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</r>
  <r>
    <n v="856"/>
    <s v="Williams and Sons"/>
    <s v="Profound composite core"/>
    <n v="2400"/>
    <n v="8558"/>
    <n v="356.6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  <x v="4"/>
  </r>
  <r>
    <n v="857"/>
    <s v="Miranda, Gray and Hale"/>
    <s v="Programmable disintermediate matrices"/>
    <n v="5300"/>
    <n v="7413"/>
    <n v="139.9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  <x v="4"/>
  </r>
  <r>
    <n v="858"/>
    <s v="Ayala, Crawford and Taylor"/>
    <s v="Realigned 5thgeneration knowledge user"/>
    <n v="4000"/>
    <n v="2778"/>
    <n v="69.5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  <x v="9"/>
  </r>
  <r>
    <n v="859"/>
    <s v="Martinez Ltd"/>
    <s v="Multi-layered upward-trending groupware"/>
    <n v="7300"/>
    <n v="2594"/>
    <n v="35.5"/>
    <x v="0"/>
    <n v="63"/>
    <n v="41.17"/>
    <s v="US"/>
    <s v="USD"/>
    <n v="1362117600"/>
    <n v="1363669200"/>
    <b v="0"/>
    <b v="1"/>
    <s v="theater/plays"/>
    <x v="3"/>
    <s v="plays"/>
    <x v="770"/>
    <d v="2013-03-19T05:00:00"/>
    <x v="2"/>
  </r>
  <r>
    <n v="860"/>
    <s v="Lee PLC"/>
    <s v="Re-contextualized leadingedge firmware"/>
    <n v="2000"/>
    <n v="5033"/>
    <n v="251.7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  <x v="3"/>
  </r>
  <r>
    <n v="861"/>
    <s v="Young, Ramsey and Powell"/>
    <s v="Devolved disintermediate analyzer"/>
    <n v="8800"/>
    <n v="9317"/>
    <n v="105.9"/>
    <x v="1"/>
    <n v="163"/>
    <n v="57.16"/>
    <s v="US"/>
    <s v="USD"/>
    <n v="1269147600"/>
    <n v="1269838800"/>
    <b v="0"/>
    <b v="0"/>
    <s v="theater/plays"/>
    <x v="3"/>
    <s v="plays"/>
    <x v="772"/>
    <d v="2010-03-29T05:00:00"/>
    <x v="6"/>
  </r>
  <r>
    <n v="862"/>
    <s v="Lewis and Sons"/>
    <s v="Profound disintermediate open system"/>
    <n v="3500"/>
    <n v="6560"/>
    <n v="187.4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  <x v="8"/>
  </r>
  <r>
    <n v="863"/>
    <s v="Davis-Johnson"/>
    <s v="Automated reciprocal protocol"/>
    <n v="1400"/>
    <n v="5415"/>
    <n v="386.8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  <x v="0"/>
  </r>
  <r>
    <n v="864"/>
    <s v="Stevenson-Thompson"/>
    <s v="Automated static workforce"/>
    <n v="4200"/>
    <n v="14577"/>
    <n v="347.1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</r>
  <r>
    <n v="865"/>
    <s v="Ellis, Smith and Armstrong"/>
    <s v="Horizontal attitude-oriented help-desk"/>
    <n v="81000"/>
    <n v="150515"/>
    <n v="185.8"/>
    <x v="1"/>
    <n v="3272"/>
    <n v="46"/>
    <s v="US"/>
    <s v="USD"/>
    <n v="1410757200"/>
    <n v="1411534800"/>
    <b v="0"/>
    <b v="0"/>
    <s v="theater/plays"/>
    <x v="3"/>
    <s v="plays"/>
    <x v="776"/>
    <d v="2014-09-24T05:00:00"/>
    <x v="1"/>
  </r>
  <r>
    <n v="866"/>
    <s v="Jackson-Brown"/>
    <s v="Versatile 5thgeneration matrices"/>
    <n v="182800"/>
    <n v="79045"/>
    <n v="43.2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n v="162.4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</r>
  <r>
    <n v="868"/>
    <s v="Wood, Buckley and Meza"/>
    <s v="Front-line web-enabled installation"/>
    <n v="7000"/>
    <n v="12939"/>
    <n v="184.8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  <x v="2"/>
  </r>
  <r>
    <n v="869"/>
    <s v="Brown-Williams"/>
    <s v="Multi-channeled responsive product"/>
    <n v="161900"/>
    <n v="38376"/>
    <n v="23.7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  <x v="6"/>
  </r>
  <r>
    <n v="870"/>
    <s v="Hansen-Austin"/>
    <s v="Adaptive demand-driven encryption"/>
    <n v="7700"/>
    <n v="6920"/>
    <n v="89.9"/>
    <x v="0"/>
    <n v="121"/>
    <n v="57.19"/>
    <s v="US"/>
    <s v="USD"/>
    <n v="1440392400"/>
    <n v="1442552400"/>
    <b v="0"/>
    <b v="0"/>
    <s v="theater/plays"/>
    <x v="3"/>
    <s v="plays"/>
    <x v="335"/>
    <d v="2015-09-18T05:00:00"/>
    <x v="0"/>
  </r>
  <r>
    <n v="871"/>
    <s v="Santana-George"/>
    <s v="Re-engineered client-driven knowledge user"/>
    <n v="71500"/>
    <n v="194912"/>
    <n v="272.60000000000002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  <x v="9"/>
  </r>
  <r>
    <n v="873"/>
    <s v="Vazquez, Ochoa and Clark"/>
    <s v="Intuitive value-added installation"/>
    <n v="42100"/>
    <n v="79268"/>
    <n v="188.3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  <x v="1"/>
  </r>
  <r>
    <n v="874"/>
    <s v="Chung-Nguyen"/>
    <s v="Managed discrete parallelism"/>
    <n v="40200"/>
    <n v="139468"/>
    <n v="346.9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  <x v="6"/>
  </r>
  <r>
    <n v="875"/>
    <s v="Mueller-Harmon"/>
    <s v="Implemented tangible approach"/>
    <n v="7900"/>
    <n v="5465"/>
    <n v="69.2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  <x v="8"/>
  </r>
  <r>
    <n v="876"/>
    <s v="Dixon, Perez and Banks"/>
    <s v="Re-engineered encompassing definition"/>
    <n v="8300"/>
    <n v="2111"/>
    <n v="25.4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  <x v="3"/>
  </r>
  <r>
    <n v="877"/>
    <s v="Estrada Group"/>
    <s v="Multi-lateral uniform collaboration"/>
    <n v="163600"/>
    <n v="126628"/>
    <n v="77.40000000000000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  <x v="7"/>
  </r>
  <r>
    <n v="878"/>
    <s v="Lutz Group"/>
    <s v="Enterprise-wide foreground paradigm"/>
    <n v="2700"/>
    <n v="1012"/>
    <n v="37.5"/>
    <x v="0"/>
    <n v="12"/>
    <n v="84.33"/>
    <s v="IT"/>
    <s v="EUR"/>
    <n v="1579068000"/>
    <n v="1581141600"/>
    <b v="0"/>
    <b v="0"/>
    <s v="music/metal"/>
    <x v="1"/>
    <s v="metal"/>
    <x v="786"/>
    <d v="2020-02-08T06:00:00"/>
    <x v="10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  <x v="5"/>
  </r>
  <r>
    <n v="880"/>
    <s v="Craig, Ellis and Miller"/>
    <s v="Persevering 5thgeneration throughput"/>
    <n v="84500"/>
    <n v="193101"/>
    <n v="228.5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  <x v="3"/>
  </r>
  <r>
    <n v="881"/>
    <s v="Charles Inc"/>
    <s v="Implemented object-oriented synergy"/>
    <n v="81300"/>
    <n v="31665"/>
    <n v="38.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</r>
  <r>
    <n v="883"/>
    <s v="Simmons-Villarreal"/>
    <s v="Customer-focused mobile Graphic Interface"/>
    <n v="3400"/>
    <n v="8089"/>
    <n v="237.9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  <x v="1"/>
  </r>
  <r>
    <n v="885"/>
    <s v="Lynch Ltd"/>
    <s v="Virtual analyzing collaboration"/>
    <n v="1800"/>
    <n v="2129"/>
    <n v="118.3"/>
    <x v="1"/>
    <n v="52"/>
    <n v="40.94"/>
    <s v="US"/>
    <s v="USD"/>
    <n v="1275800400"/>
    <n v="1279083600"/>
    <b v="0"/>
    <b v="0"/>
    <s v="theater/plays"/>
    <x v="3"/>
    <s v="plays"/>
    <x v="792"/>
    <d v="2010-07-14T05:00:00"/>
    <x v="6"/>
  </r>
  <r>
    <n v="886"/>
    <s v="Sanders LLC"/>
    <s v="Multi-tiered explicit focus group"/>
    <n v="150600"/>
    <n v="127745"/>
    <n v="84.8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  <x v="6"/>
  </r>
  <r>
    <n v="887"/>
    <s v="Cooper LLC"/>
    <s v="Multi-layered systematic knowledgebase"/>
    <n v="7800"/>
    <n v="2289"/>
    <n v="29.3"/>
    <x v="0"/>
    <n v="31"/>
    <n v="73.84"/>
    <s v="US"/>
    <s v="USD"/>
    <n v="1437109200"/>
    <n v="1441170000"/>
    <b v="0"/>
    <b v="1"/>
    <s v="theater/plays"/>
    <x v="3"/>
    <s v="plays"/>
    <x v="794"/>
    <d v="2015-09-02T05:00:00"/>
    <x v="0"/>
  </r>
  <r>
    <n v="888"/>
    <s v="Palmer Ltd"/>
    <s v="Reverse-engineered uniform knowledge user"/>
    <n v="5800"/>
    <n v="12174"/>
    <n v="209.9"/>
    <x v="1"/>
    <n v="290"/>
    <n v="41.98"/>
    <s v="US"/>
    <s v="USD"/>
    <n v="1491886800"/>
    <n v="1493528400"/>
    <b v="0"/>
    <b v="0"/>
    <s v="theater/plays"/>
    <x v="3"/>
    <s v="plays"/>
    <x v="795"/>
    <d v="2017-04-30T05:00:00"/>
    <x v="5"/>
  </r>
  <r>
    <n v="889"/>
    <s v="Santos Group"/>
    <s v="Secured dynamic capacity"/>
    <n v="5600"/>
    <n v="9508"/>
    <n v="169.8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  <x v="3"/>
  </r>
  <r>
    <n v="891"/>
    <s v="Williams, Price and Hurley"/>
    <s v="Synchronized demand-driven infrastructure"/>
    <n v="3000"/>
    <n v="7758"/>
    <n v="258.60000000000002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  <x v="8"/>
  </r>
  <r>
    <n v="892"/>
    <s v="Anderson, Parks and Estrada"/>
    <s v="Realigned discrete structure"/>
    <n v="6000"/>
    <n v="13835"/>
    <n v="230.6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  <x v="6"/>
  </r>
  <r>
    <n v="893"/>
    <s v="Collins-Martinez"/>
    <s v="Progressive grid-enabled website"/>
    <n v="8400"/>
    <n v="10770"/>
    <n v="128.19999999999999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  <x v="0"/>
  </r>
  <r>
    <n v="894"/>
    <s v="Barrett Inc"/>
    <s v="Organic cohesive neural-net"/>
    <n v="1700"/>
    <n v="3208"/>
    <n v="188.7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  <x v="9"/>
  </r>
  <r>
    <n v="896"/>
    <s v="Wright-Bryant"/>
    <s v="Reverse-engineered client-server extranet"/>
    <n v="19800"/>
    <n v="153338"/>
    <n v="774.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  <x v="8"/>
  </r>
  <r>
    <n v="897"/>
    <s v="Berry-Cannon"/>
    <s v="Organized discrete encoding"/>
    <n v="8800"/>
    <n v="2437"/>
    <n v="27.7"/>
    <x v="0"/>
    <n v="27"/>
    <n v="90.26"/>
    <s v="US"/>
    <s v="USD"/>
    <n v="1556427600"/>
    <n v="1556600400"/>
    <b v="0"/>
    <b v="0"/>
    <s v="theater/plays"/>
    <x v="3"/>
    <s v="plays"/>
    <x v="212"/>
    <d v="2019-04-30T05:00:00"/>
    <x v="3"/>
  </r>
  <r>
    <n v="898"/>
    <s v="Davis-Gonzalez"/>
    <s v="Balanced regional flexibility"/>
    <n v="179100"/>
    <n v="93991"/>
    <n v="52.5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  <x v="3"/>
  </r>
  <r>
    <n v="899"/>
    <s v="Best-Young"/>
    <s v="Implemented multimedia time-frame"/>
    <n v="3100"/>
    <n v="12620"/>
    <n v="407.1"/>
    <x v="1"/>
    <n v="123"/>
    <n v="102.6"/>
    <s v="CH"/>
    <s v="CHF"/>
    <n v="1381122000"/>
    <n v="1382677200"/>
    <b v="0"/>
    <b v="0"/>
    <s v="music/jazz"/>
    <x v="1"/>
    <s v="jazz"/>
    <x v="805"/>
    <d v="2013-10-25T05:00:00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</r>
  <r>
    <n v="901"/>
    <s v="Hogan Group"/>
    <s v="Versatile bottom-line definition"/>
    <n v="5600"/>
    <n v="8746"/>
    <n v="156.19999999999999"/>
    <x v="1"/>
    <n v="159"/>
    <n v="55.01"/>
    <s v="US"/>
    <s v="USD"/>
    <n v="1531803600"/>
    <n v="1534654800"/>
    <b v="0"/>
    <b v="1"/>
    <s v="music/rock"/>
    <x v="1"/>
    <s v="rock"/>
    <x v="807"/>
    <d v="2018-08-19T05:00:00"/>
    <x v="9"/>
  </r>
  <r>
    <n v="902"/>
    <s v="Wang, Silva and Byrd"/>
    <s v="Integrated bifurcated software"/>
    <n v="1400"/>
    <n v="3534"/>
    <n v="252.4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  <x v="7"/>
  </r>
  <r>
    <n v="903"/>
    <s v="Parker-Morris"/>
    <s v="Assimilated next generation instruction set"/>
    <n v="41000"/>
    <n v="709"/>
    <n v="1.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  <x v="4"/>
  </r>
  <r>
    <n v="904"/>
    <s v="Rodriguez, Johnson and Jackson"/>
    <s v="Digitized foreground array"/>
    <n v="6500"/>
    <n v="795"/>
    <n v="12.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  <x v="5"/>
  </r>
  <r>
    <n v="907"/>
    <s v="White, Pena and Calhoun"/>
    <s v="Quality-focused asymmetric adapter"/>
    <n v="9100"/>
    <n v="1843"/>
    <n v="20.3"/>
    <x v="0"/>
    <n v="41"/>
    <n v="44.95"/>
    <s v="US"/>
    <s v="USD"/>
    <n v="1303880400"/>
    <n v="1304485200"/>
    <b v="0"/>
    <b v="0"/>
    <s v="theater/plays"/>
    <x v="3"/>
    <s v="plays"/>
    <x v="809"/>
    <d v="2011-05-04T05:00:00"/>
    <x v="8"/>
  </r>
  <r>
    <n v="908"/>
    <s v="Bryant-Pope"/>
    <s v="Networked intangible help-desk"/>
    <n v="38200"/>
    <n v="121950"/>
    <n v="319.2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  <x v="4"/>
  </r>
  <r>
    <n v="909"/>
    <s v="Gates, Li and Thompson"/>
    <s v="Synchronized attitude-oriented frame"/>
    <n v="1800"/>
    <n v="8621"/>
    <n v="478.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  <x v="9"/>
  </r>
  <r>
    <n v="910"/>
    <s v="King-Morris"/>
    <s v="Proactive incremental architecture"/>
    <n v="154500"/>
    <n v="30215"/>
    <n v="19.600000000000001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  <x v="0"/>
  </r>
  <r>
    <n v="911"/>
    <s v="Carter, Cole and Curtis"/>
    <s v="Cloned responsive standardization"/>
    <n v="5800"/>
    <n v="11539"/>
    <n v="198.9"/>
    <x v="1"/>
    <n v="462"/>
    <n v="24.98"/>
    <s v="US"/>
    <s v="USD"/>
    <n v="1568005200"/>
    <n v="1568178000"/>
    <b v="1"/>
    <b v="0"/>
    <s v="technology/web"/>
    <x v="2"/>
    <s v="web"/>
    <x v="811"/>
    <d v="2019-09-11T05:00:00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  <x v="4"/>
  </r>
  <r>
    <n v="913"/>
    <s v="Rivera-Pearson"/>
    <s v="Re-engineered asymmetric challenge"/>
    <n v="70200"/>
    <n v="35536"/>
    <n v="50.6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  <x v="3"/>
  </r>
  <r>
    <n v="914"/>
    <s v="Ramirez, Padilla and Barrera"/>
    <s v="Diverse client-driven conglomeration"/>
    <n v="6400"/>
    <n v="3676"/>
    <n v="57.4"/>
    <x v="0"/>
    <n v="141"/>
    <n v="26.07"/>
    <s v="GB"/>
    <s v="GBP"/>
    <n v="1375592400"/>
    <n v="1376629200"/>
    <b v="0"/>
    <b v="0"/>
    <s v="theater/plays"/>
    <x v="3"/>
    <s v="plays"/>
    <x v="814"/>
    <d v="2013-08-16T05:00:00"/>
    <x v="2"/>
  </r>
  <r>
    <n v="915"/>
    <s v="Riggs Group"/>
    <s v="Configurable upward-trending solution"/>
    <n v="125900"/>
    <n v="195936"/>
    <n v="155.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  <x v="5"/>
  </r>
  <r>
    <n v="916"/>
    <s v="Clements Ltd"/>
    <s v="Persistent bandwidth-monitored framework"/>
    <n v="3700"/>
    <n v="1343"/>
    <n v="36.299999999999997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  <x v="1"/>
  </r>
  <r>
    <n v="917"/>
    <s v="Cooper Inc"/>
    <s v="Polarized discrete product"/>
    <n v="3600"/>
    <n v="2097"/>
    <n v="58.3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  <x v="8"/>
  </r>
  <r>
    <n v="918"/>
    <s v="Jones-Gonzalez"/>
    <s v="Seamless dynamic website"/>
    <n v="3800"/>
    <n v="9021"/>
    <n v="237.4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  <x v="4"/>
  </r>
  <r>
    <n v="919"/>
    <s v="Fox Ltd"/>
    <s v="Extended multimedia firmware"/>
    <n v="35600"/>
    <n v="20915"/>
    <n v="58.8"/>
    <x v="0"/>
    <n v="225"/>
    <n v="92.96"/>
    <s v="AU"/>
    <s v="AUD"/>
    <n v="1507957200"/>
    <n v="1510725600"/>
    <b v="0"/>
    <b v="1"/>
    <s v="theater/plays"/>
    <x v="3"/>
    <s v="plays"/>
    <x v="817"/>
    <d v="2017-11-15T06:00:00"/>
    <x v="5"/>
  </r>
  <r>
    <n v="920"/>
    <s v="Green, Murphy and Webb"/>
    <s v="Versatile directional project"/>
    <n v="5300"/>
    <n v="9676"/>
    <n v="182.6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  <x v="3"/>
  </r>
  <r>
    <n v="921"/>
    <s v="Stevenson PLC"/>
    <s v="Profound directional knowledge user"/>
    <n v="160400"/>
    <n v="1210"/>
    <n v="0.8"/>
    <x v="0"/>
    <n v="38"/>
    <n v="31.84"/>
    <s v="US"/>
    <s v="USD"/>
    <n v="1329026400"/>
    <n v="1330236000"/>
    <b v="0"/>
    <b v="0"/>
    <s v="technology/web"/>
    <x v="2"/>
    <s v="web"/>
    <x v="819"/>
    <d v="2012-02-26T06:00:00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</r>
  <r>
    <n v="923"/>
    <s v="Wise and Sons"/>
    <s v="Sharable discrete definition"/>
    <n v="1700"/>
    <n v="4044"/>
    <n v="237.9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</r>
  <r>
    <n v="924"/>
    <s v="Butler-Barr"/>
    <s v="User-friendly next generation core"/>
    <n v="39400"/>
    <n v="192292"/>
    <n v="488.1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  <x v="3"/>
  </r>
  <r>
    <n v="925"/>
    <s v="Wilson, Jefferson and Anderson"/>
    <s v="Profit-focused empowering system engine"/>
    <n v="3000"/>
    <n v="6722"/>
    <n v="224.1"/>
    <x v="1"/>
    <n v="65"/>
    <n v="103.42"/>
    <s v="US"/>
    <s v="USD"/>
    <n v="1506056400"/>
    <n v="1507093200"/>
    <b v="0"/>
    <b v="0"/>
    <s v="theater/plays"/>
    <x v="3"/>
    <s v="plays"/>
    <x v="821"/>
    <d v="2017-10-04T05:00:00"/>
    <x v="5"/>
  </r>
  <r>
    <n v="926"/>
    <s v="Brown-Oliver"/>
    <s v="Synchronized cohesive encoding"/>
    <n v="8700"/>
    <n v="1577"/>
    <n v="18.100000000000001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  <x v="7"/>
  </r>
  <r>
    <n v="927"/>
    <s v="Davis-Gardner"/>
    <s v="Synergistic dynamic utilization"/>
    <n v="7200"/>
    <n v="3301"/>
    <n v="45.8"/>
    <x v="0"/>
    <n v="37"/>
    <n v="89.22"/>
    <s v="US"/>
    <s v="USD"/>
    <n v="1342069200"/>
    <n v="1344574800"/>
    <b v="0"/>
    <b v="0"/>
    <s v="theater/plays"/>
    <x v="3"/>
    <s v="plays"/>
    <x v="822"/>
    <d v="2012-08-10T05:00:00"/>
    <x v="4"/>
  </r>
  <r>
    <n v="928"/>
    <s v="Dawson Group"/>
    <s v="Triple-buffered bi-directional model"/>
    <n v="167400"/>
    <n v="196386"/>
    <n v="117.3"/>
    <x v="1"/>
    <n v="3777"/>
    <n v="52"/>
    <s v="IT"/>
    <s v="EUR"/>
    <n v="1388296800"/>
    <n v="1389074400"/>
    <b v="0"/>
    <b v="0"/>
    <s v="technology/web"/>
    <x v="2"/>
    <s v="web"/>
    <x v="823"/>
    <d v="2014-01-07T06:00:00"/>
    <x v="2"/>
  </r>
  <r>
    <n v="929"/>
    <s v="Turner-Terrell"/>
    <s v="Polarized tertiary function"/>
    <n v="5500"/>
    <n v="11952"/>
    <n v="217.3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  <x v="5"/>
  </r>
  <r>
    <n v="930"/>
    <s v="Hall, Buchanan and Benton"/>
    <s v="Configurable fault-tolerant structure"/>
    <n v="3500"/>
    <n v="3930"/>
    <n v="112.3"/>
    <x v="1"/>
    <n v="85"/>
    <n v="46.24"/>
    <s v="US"/>
    <s v="USD"/>
    <n v="1424844000"/>
    <n v="1425448800"/>
    <b v="0"/>
    <b v="1"/>
    <s v="theater/plays"/>
    <x v="3"/>
    <s v="plays"/>
    <x v="825"/>
    <d v="2015-03-04T06:00:00"/>
    <x v="0"/>
  </r>
  <r>
    <n v="931"/>
    <s v="Lowery, Hayden and Cruz"/>
    <s v="Digitized 24/7 budgetary management"/>
    <n v="7900"/>
    <n v="5729"/>
    <n v="72.5"/>
    <x v="0"/>
    <n v="112"/>
    <n v="51.15"/>
    <s v="US"/>
    <s v="USD"/>
    <n v="1403931600"/>
    <n v="1404104400"/>
    <b v="0"/>
    <b v="1"/>
    <s v="theater/plays"/>
    <x v="3"/>
    <s v="plays"/>
    <x v="826"/>
    <d v="2014-06-30T05:00:00"/>
    <x v="1"/>
  </r>
  <r>
    <n v="932"/>
    <s v="Mora, Miller and Harper"/>
    <s v="Stand-alone zero tolerance algorithm"/>
    <n v="2300"/>
    <n v="4883"/>
    <n v="212.3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  <x v="1"/>
  </r>
  <r>
    <n v="933"/>
    <s v="Espinoza Group"/>
    <s v="Implemented tangible support"/>
    <n v="73000"/>
    <n v="175015"/>
    <n v="239.7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  <x v="2"/>
  </r>
  <r>
    <n v="934"/>
    <s v="Davis, Crawford and Lopez"/>
    <s v="Reactive radical framework"/>
    <n v="6200"/>
    <n v="11280"/>
    <n v="181.9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  <x v="7"/>
  </r>
  <r>
    <n v="935"/>
    <s v="Richards, Stevens and Fleming"/>
    <s v="Object-based full-range knowledge user"/>
    <n v="6100"/>
    <n v="10012"/>
    <n v="164.1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  <x v="0"/>
  </r>
  <r>
    <n v="936"/>
    <s v="Brown Ltd"/>
    <s v="Enhanced composite contingency"/>
    <n v="103200"/>
    <n v="1690"/>
    <n v="1.6"/>
    <x v="0"/>
    <n v="21"/>
    <n v="80.48"/>
    <s v="US"/>
    <s v="USD"/>
    <n v="1563771600"/>
    <n v="1564030800"/>
    <b v="1"/>
    <b v="0"/>
    <s v="theater/plays"/>
    <x v="3"/>
    <s v="plays"/>
    <x v="831"/>
    <d v="2019-07-25T05:00:00"/>
    <x v="3"/>
  </r>
  <r>
    <n v="937"/>
    <s v="Tapia, Sandoval and Hurley"/>
    <s v="Cloned fresh-thinking model"/>
    <n v="171000"/>
    <n v="84891"/>
    <n v="49.6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  <x v="0"/>
  </r>
  <r>
    <n v="938"/>
    <s v="Allen Inc"/>
    <s v="Total dedicated benchmark"/>
    <n v="9200"/>
    <n v="10093"/>
    <n v="109.7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  <x v="9"/>
  </r>
  <r>
    <n v="939"/>
    <s v="Williams, Johnson and Campbell"/>
    <s v="Streamlined human-resource Graphic Interface"/>
    <n v="7800"/>
    <n v="3839"/>
    <n v="49.2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  <x v="8"/>
  </r>
  <r>
    <n v="940"/>
    <s v="Wiggins Ltd"/>
    <s v="Upgradable analyzing core"/>
    <n v="9900"/>
    <n v="6161"/>
    <n v="62.2"/>
    <x v="2"/>
    <n v="66"/>
    <n v="93.35"/>
    <s v="CA"/>
    <s v="CAD"/>
    <n v="1354341600"/>
    <n v="1356242400"/>
    <b v="0"/>
    <b v="0"/>
    <s v="technology/web"/>
    <x v="2"/>
    <s v="web"/>
    <x v="835"/>
    <d v="2012-12-23T06:00:00"/>
    <x v="4"/>
  </r>
  <r>
    <n v="941"/>
    <s v="Luna-Horne"/>
    <s v="Profound exuding pricing structure"/>
    <n v="43000"/>
    <n v="5615"/>
    <n v="13.1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  <x v="8"/>
  </r>
  <r>
    <n v="942"/>
    <s v="Allen Inc"/>
    <s v="Horizontal optimizing model"/>
    <n v="9600"/>
    <n v="6205"/>
    <n v="64.599999999999994"/>
    <x v="0"/>
    <n v="67"/>
    <n v="92.61"/>
    <s v="AU"/>
    <s v="AUD"/>
    <n v="1295935200"/>
    <n v="1296194400"/>
    <b v="0"/>
    <b v="0"/>
    <s v="theater/plays"/>
    <x v="3"/>
    <s v="plays"/>
    <x v="837"/>
    <d v="2011-01-28T06:00:00"/>
    <x v="8"/>
  </r>
  <r>
    <n v="943"/>
    <s v="Peterson, Gonzalez and Spencer"/>
    <s v="Synchronized fault-tolerant algorithm"/>
    <n v="7500"/>
    <n v="11969"/>
    <n v="159.6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  <x v="1"/>
  </r>
  <r>
    <n v="944"/>
    <s v="Walter Inc"/>
    <s v="Streamlined 5thgeneration intranet"/>
    <n v="10000"/>
    <n v="8142"/>
    <n v="81.400000000000006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n v="32.4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  <x v="4"/>
  </r>
  <r>
    <n v="946"/>
    <s v="Hall, Holmes and Walker"/>
    <s v="Public-key bandwidth-monitored intranet"/>
    <n v="153700"/>
    <n v="15238"/>
    <n v="9.9"/>
    <x v="0"/>
    <n v="181"/>
    <n v="84.19"/>
    <s v="US"/>
    <s v="USD"/>
    <n v="1308200400"/>
    <n v="1308373200"/>
    <b v="0"/>
    <b v="0"/>
    <s v="theater/plays"/>
    <x v="3"/>
    <s v="plays"/>
    <x v="839"/>
    <d v="2011-06-18T05:00:00"/>
    <x v="8"/>
  </r>
  <r>
    <n v="947"/>
    <s v="Smith-Powell"/>
    <s v="Upgradable clear-thinking hardware"/>
    <n v="3600"/>
    <n v="961"/>
    <n v="26.7"/>
    <x v="0"/>
    <n v="13"/>
    <n v="73.92"/>
    <s v="US"/>
    <s v="USD"/>
    <n v="1411707600"/>
    <n v="1412312400"/>
    <b v="0"/>
    <b v="0"/>
    <s v="theater/plays"/>
    <x v="3"/>
    <s v="plays"/>
    <x v="840"/>
    <d v="2014-10-03T05:00:00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  <x v="1"/>
  </r>
  <r>
    <n v="949"/>
    <s v="Wright LLC"/>
    <s v="Seamless clear-thinking conglomeration"/>
    <n v="5900"/>
    <n v="9520"/>
    <n v="161.4"/>
    <x v="1"/>
    <n v="203"/>
    <n v="46.9"/>
    <s v="US"/>
    <s v="USD"/>
    <n v="1429333200"/>
    <n v="1430974800"/>
    <b v="0"/>
    <b v="0"/>
    <s v="technology/web"/>
    <x v="2"/>
    <s v="web"/>
    <x v="842"/>
    <d v="2015-05-07T05:00:00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</r>
  <r>
    <n v="951"/>
    <s v="Peterson Ltd"/>
    <s v="Re-engineered 24hour matrix"/>
    <n v="14500"/>
    <n v="159056"/>
    <n v="1096.9000000000001"/>
    <x v="1"/>
    <n v="1559"/>
    <n v="102.02"/>
    <s v="US"/>
    <s v="USD"/>
    <n v="1482732000"/>
    <n v="1482818400"/>
    <b v="0"/>
    <b v="1"/>
    <s v="music/rock"/>
    <x v="1"/>
    <s v="rock"/>
    <x v="844"/>
    <d v="2016-12-27T06:00:00"/>
    <x v="7"/>
  </r>
  <r>
    <n v="952"/>
    <s v="Cummings-Hayes"/>
    <s v="Virtual multi-tasking core"/>
    <n v="145500"/>
    <n v="101987"/>
    <n v="70.099999999999994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  <x v="0"/>
  </r>
  <r>
    <n v="954"/>
    <s v="Henderson, Parker and Diaz"/>
    <s v="Enterprise-wide client-driven policy"/>
    <n v="42600"/>
    <n v="156384"/>
    <n v="367.1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  <x v="0"/>
  </r>
  <r>
    <n v="957"/>
    <s v="Riley, Cohen and Goodman"/>
    <s v="Profound mission-critical function"/>
    <n v="9800"/>
    <n v="12434"/>
    <n v="126.9"/>
    <x v="1"/>
    <n v="131"/>
    <n v="94.92"/>
    <s v="US"/>
    <s v="USD"/>
    <n v="1329372000"/>
    <n v="1329631200"/>
    <b v="0"/>
    <b v="0"/>
    <s v="theater/plays"/>
    <x v="3"/>
    <s v="plays"/>
    <x v="849"/>
    <d v="2012-02-19T06:00:00"/>
    <x v="4"/>
  </r>
  <r>
    <n v="958"/>
    <s v="Green, Robinson and Ho"/>
    <s v="De-engineered zero-defect open system"/>
    <n v="1100"/>
    <n v="8081"/>
    <n v="734.6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  <x v="6"/>
  </r>
  <r>
    <n v="959"/>
    <s v="Black-Graham"/>
    <s v="Operative hybrid utilization"/>
    <n v="145000"/>
    <n v="6631"/>
    <n v="4.5999999999999996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  <x v="6"/>
  </r>
  <r>
    <n v="960"/>
    <s v="Robbins Group"/>
    <s v="Function-based interactive matrix"/>
    <n v="5500"/>
    <n v="4678"/>
    <n v="85.1"/>
    <x v="0"/>
    <n v="55"/>
    <n v="85.05"/>
    <s v="US"/>
    <s v="USD"/>
    <n v="1454911200"/>
    <n v="1458104400"/>
    <b v="0"/>
    <b v="0"/>
    <s v="technology/web"/>
    <x v="2"/>
    <s v="web"/>
    <x v="850"/>
    <d v="2016-03-16T05:00:00"/>
    <x v="7"/>
  </r>
  <r>
    <n v="961"/>
    <s v="Mason, Case and May"/>
    <s v="Optimized content-based collaboration"/>
    <n v="5700"/>
    <n v="6800"/>
    <n v="119.3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  <x v="2"/>
  </r>
  <r>
    <n v="963"/>
    <s v="Rodriguez-Robinson"/>
    <s v="Ergonomic methodical hub"/>
    <n v="5900"/>
    <n v="4997"/>
    <n v="84.7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  <x v="8"/>
  </r>
  <r>
    <n v="964"/>
    <s v="Peck, Higgins and Smith"/>
    <s v="Devolved disintermediate encryption"/>
    <n v="3700"/>
    <n v="13164"/>
    <n v="355.8"/>
    <x v="1"/>
    <n v="155"/>
    <n v="84.93"/>
    <s v="US"/>
    <s v="USD"/>
    <n v="1431320400"/>
    <n v="1431752400"/>
    <b v="0"/>
    <b v="0"/>
    <s v="theater/plays"/>
    <x v="3"/>
    <s v="plays"/>
    <x v="854"/>
    <d v="2015-05-16T05:00:00"/>
    <x v="0"/>
  </r>
  <r>
    <n v="965"/>
    <s v="Nunez-King"/>
    <s v="Phased clear-thinking policy"/>
    <n v="2200"/>
    <n v="8501"/>
    <n v="386.4"/>
    <x v="1"/>
    <n v="207"/>
    <n v="41.07"/>
    <s v="GB"/>
    <s v="GBP"/>
    <n v="1264399200"/>
    <n v="1267855200"/>
    <b v="0"/>
    <b v="0"/>
    <s v="music/rock"/>
    <x v="1"/>
    <s v="rock"/>
    <x v="67"/>
    <d v="2010-03-06T06:00:00"/>
    <x v="6"/>
  </r>
  <r>
    <n v="966"/>
    <s v="Davis and Sons"/>
    <s v="Seamless solution-oriented capacity"/>
    <n v="1700"/>
    <n v="13468"/>
    <n v="792.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  <x v="4"/>
  </r>
  <r>
    <n v="968"/>
    <s v="Gonzalez-White"/>
    <s v="Open-architected disintermediate budgetary management"/>
    <n v="2400"/>
    <n v="8117"/>
    <n v="338.2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  <x v="8"/>
  </r>
  <r>
    <n v="969"/>
    <s v="Lopez-King"/>
    <s v="Multi-lateral radical solution"/>
    <n v="7900"/>
    <n v="8550"/>
    <n v="108.2"/>
    <x v="1"/>
    <n v="93"/>
    <n v="91.94"/>
    <s v="US"/>
    <s v="USD"/>
    <n v="1576994400"/>
    <n v="1577599200"/>
    <b v="0"/>
    <b v="0"/>
    <s v="theater/plays"/>
    <x v="3"/>
    <s v="plays"/>
    <x v="856"/>
    <d v="2019-12-29T06:00:00"/>
    <x v="3"/>
  </r>
  <r>
    <n v="970"/>
    <s v="Glover-Nelson"/>
    <s v="Inverse context-sensitive info-mediaries"/>
    <n v="94900"/>
    <n v="57659"/>
    <n v="60.8"/>
    <x v="0"/>
    <n v="594"/>
    <n v="97.07"/>
    <s v="US"/>
    <s v="USD"/>
    <n v="1304917200"/>
    <n v="1305003600"/>
    <b v="0"/>
    <b v="0"/>
    <s v="theater/plays"/>
    <x v="3"/>
    <s v="plays"/>
    <x v="857"/>
    <d v="2011-05-10T05:00:00"/>
    <x v="8"/>
  </r>
  <r>
    <n v="971"/>
    <s v="Garner and Sons"/>
    <s v="Versatile neutral workforce"/>
    <n v="5100"/>
    <n v="1414"/>
    <n v="27.7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  <x v="2"/>
  </r>
  <r>
    <n v="972"/>
    <s v="Sellers, Roach and Garrison"/>
    <s v="Multi-tiered systematic knowledge user"/>
    <n v="42700"/>
    <n v="97524"/>
    <n v="228.4"/>
    <x v="1"/>
    <n v="1681"/>
    <n v="58.02"/>
    <s v="US"/>
    <s v="USD"/>
    <n v="1401685200"/>
    <n v="1402462800"/>
    <b v="0"/>
    <b v="1"/>
    <s v="technology/web"/>
    <x v="2"/>
    <s v="web"/>
    <x v="859"/>
    <d v="2014-06-11T05:00:00"/>
    <x v="1"/>
  </r>
  <r>
    <n v="973"/>
    <s v="Herrera, Bennett and Silva"/>
    <s v="Programmable multi-state algorithm"/>
    <n v="121100"/>
    <n v="26176"/>
    <n v="21.6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  <x v="6"/>
  </r>
  <r>
    <n v="974"/>
    <s v="Thomas, Clay and Mendoza"/>
    <s v="Multi-channeled reciprocal interface"/>
    <n v="800"/>
    <n v="2991"/>
    <n v="373.9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  <x v="2"/>
  </r>
  <r>
    <n v="975"/>
    <s v="Ayala Group"/>
    <s v="Right-sized maximized migration"/>
    <n v="5400"/>
    <n v="8366"/>
    <n v="154.9"/>
    <x v="1"/>
    <n v="135"/>
    <n v="61.97"/>
    <s v="US"/>
    <s v="USD"/>
    <n v="1448776800"/>
    <n v="1452146400"/>
    <b v="0"/>
    <b v="1"/>
    <s v="theater/plays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n v="322.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  <x v="9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  <x v="7"/>
  </r>
  <r>
    <n v="979"/>
    <s v="Williams, Martin and Meyer"/>
    <s v="Innovative well-modulated capability"/>
    <n v="60200"/>
    <n v="86244"/>
    <n v="143.30000000000001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  <x v="0"/>
  </r>
  <r>
    <n v="980"/>
    <s v="Huff-Johnson"/>
    <s v="Universal fault-tolerant orchestration"/>
    <n v="195200"/>
    <n v="78630"/>
    <n v="40.299999999999997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  <x v="0"/>
  </r>
  <r>
    <n v="981"/>
    <s v="Diaz-Little"/>
    <s v="Grass-roots executive synergy"/>
    <n v="6700"/>
    <n v="11941"/>
    <n v="178.2"/>
    <x v="1"/>
    <n v="323"/>
    <n v="36.97"/>
    <s v="US"/>
    <s v="USD"/>
    <n v="1514181600"/>
    <n v="1517032800"/>
    <b v="0"/>
    <b v="0"/>
    <s v="technology/web"/>
    <x v="2"/>
    <s v="web"/>
    <x v="866"/>
    <d v="2018-01-27T06:00:00"/>
    <x v="5"/>
  </r>
  <r>
    <n v="982"/>
    <s v="Freeman-French"/>
    <s v="Multi-layered optimal application"/>
    <n v="7200"/>
    <n v="6115"/>
    <n v="84.9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  <x v="8"/>
  </r>
  <r>
    <n v="983"/>
    <s v="Beck-Weber"/>
    <s v="Business-focused full-range core"/>
    <n v="129100"/>
    <n v="188404"/>
    <n v="145.9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  <x v="3"/>
  </r>
  <r>
    <n v="984"/>
    <s v="Lewis-Jacobson"/>
    <s v="Exclusive system-worthy Graphic Interface"/>
    <n v="6500"/>
    <n v="9910"/>
    <n v="152.5"/>
    <x v="1"/>
    <n v="381"/>
    <n v="26.01"/>
    <s v="US"/>
    <s v="USD"/>
    <n v="1567918800"/>
    <n v="1570165200"/>
    <b v="0"/>
    <b v="0"/>
    <s v="theater/plays"/>
    <x v="3"/>
    <s v="plays"/>
    <x v="105"/>
    <d v="2019-10-04T05:00:00"/>
    <x v="3"/>
  </r>
  <r>
    <n v="985"/>
    <s v="Logan-Curtis"/>
    <s v="Enhanced optimal ability"/>
    <n v="170600"/>
    <n v="114523"/>
    <n v="67.099999999999994"/>
    <x v="0"/>
    <n v="4405"/>
    <n v="26"/>
    <s v="US"/>
    <s v="USD"/>
    <n v="1386309600"/>
    <n v="1388556000"/>
    <b v="0"/>
    <b v="1"/>
    <s v="music/rock"/>
    <x v="1"/>
    <s v="rock"/>
    <x v="481"/>
    <d v="2014-01-01T06:00:00"/>
    <x v="2"/>
  </r>
  <r>
    <n v="986"/>
    <s v="Chan, Washington and Callahan"/>
    <s v="Optional zero administration neural-net"/>
    <n v="7800"/>
    <n v="3144"/>
    <n v="40.299999999999997"/>
    <x v="0"/>
    <n v="92"/>
    <n v="34.17"/>
    <s v="US"/>
    <s v="USD"/>
    <n v="1301979600"/>
    <n v="1303189200"/>
    <b v="0"/>
    <b v="0"/>
    <s v="music/rock"/>
    <x v="1"/>
    <s v="rock"/>
    <x v="253"/>
    <d v="2011-04-19T05:00:00"/>
    <x v="8"/>
  </r>
  <r>
    <n v="987"/>
    <s v="Wilson Group"/>
    <s v="Ameliorated foreground focus group"/>
    <n v="6200"/>
    <n v="13441"/>
    <n v="216.8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  <x v="5"/>
  </r>
  <r>
    <n v="988"/>
    <s v="Gardner, Ryan and Gutierrez"/>
    <s v="Triple-buffered multi-tasking matrices"/>
    <n v="9400"/>
    <n v="4899"/>
    <n v="52.1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  <x v="7"/>
  </r>
  <r>
    <n v="989"/>
    <s v="Hernandez Inc"/>
    <s v="Versatile dedicated migration"/>
    <n v="2400"/>
    <n v="11990"/>
    <n v="499.6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  <x v="3"/>
  </r>
  <r>
    <n v="990"/>
    <s v="Ortiz-Roberts"/>
    <s v="Devolved foreground customer loyalty"/>
    <n v="7800"/>
    <n v="6839"/>
    <n v="87.7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  <x v="7"/>
  </r>
  <r>
    <n v="991"/>
    <s v="Ramirez LLC"/>
    <s v="Reduced reciprocal focus group"/>
    <n v="9800"/>
    <n v="11091"/>
    <n v="113.2"/>
    <x v="1"/>
    <n v="241"/>
    <n v="46.02"/>
    <s v="US"/>
    <s v="USD"/>
    <n v="1411621200"/>
    <n v="1411966800"/>
    <b v="0"/>
    <b v="1"/>
    <s v="music/rock"/>
    <x v="1"/>
    <s v="rock"/>
    <x v="870"/>
    <d v="2014-09-29T05:00:00"/>
    <x v="1"/>
  </r>
  <r>
    <n v="992"/>
    <s v="Morrow Inc"/>
    <s v="Networked global migration"/>
    <n v="3100"/>
    <n v="13223"/>
    <n v="426.5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  <x v="9"/>
  </r>
  <r>
    <n v="993"/>
    <s v="Erickson-Rogers"/>
    <s v="De-engineered even-keeled definition"/>
    <n v="9800"/>
    <n v="7608"/>
    <n v="77.599999999999994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</r>
  <r>
    <n v="994"/>
    <s v="Leach, Rich and Price"/>
    <s v="Implemented bi-directional flexibility"/>
    <n v="141100"/>
    <n v="74073"/>
    <n v="52.5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  <x v="1"/>
  </r>
  <r>
    <n v="995"/>
    <s v="Manning-Hamilton"/>
    <s v="Vision-oriented scalable definition"/>
    <n v="97300"/>
    <n v="153216"/>
    <n v="157.5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  <x v="9"/>
  </r>
  <r>
    <n v="996"/>
    <s v="Butler LLC"/>
    <s v="Future-proofed upward-trending migration"/>
    <n v="6600"/>
    <n v="4814"/>
    <n v="72.900000000000006"/>
    <x v="0"/>
    <n v="112"/>
    <n v="42.98"/>
    <s v="US"/>
    <s v="USD"/>
    <n v="1357106400"/>
    <n v="1359698400"/>
    <b v="0"/>
    <b v="0"/>
    <s v="theater/plays"/>
    <x v="3"/>
    <s v="plays"/>
    <x v="875"/>
    <d v="2013-02-01T06:00:00"/>
    <x v="2"/>
  </r>
  <r>
    <n v="997"/>
    <s v="Ball LLC"/>
    <s v="Right-sized full-range throughput"/>
    <n v="7600"/>
    <n v="4603"/>
    <n v="60.6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  <x v="1"/>
  </r>
  <r>
    <n v="998"/>
    <s v="Taylor, Santiago and Flores"/>
    <s v="Polarized composite customer loyalty"/>
    <n v="66600"/>
    <n v="37823"/>
    <n v="56.8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  <x v="6"/>
  </r>
  <r>
    <n v="999"/>
    <s v="Hernandez, Norton and Kelley"/>
    <s v="Expanded eco-centric policy"/>
    <n v="111100"/>
    <n v="62819"/>
    <n v="56.5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75D0A-28C4-8B41-9CA1-3FA975E0277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AB0C-175F-F24E-94A4-E2CE8C54DFF0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295C2-9980-C140-A195-EDC13159648D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7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2"/>
    <field x="21"/>
    <field x="1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235FA-1E96-324D-B178-A46012D34A95}" name="Table1" displayName="Table1" ref="H4:J10" totalsRowShown="0" headerRowDxfId="0" dataDxfId="1">
  <autoFilter ref="H4:J10" xr:uid="{5CA235FA-1E96-324D-B178-A46012D34A95}"/>
  <tableColumns count="3">
    <tableColumn id="1" xr3:uid="{3C7B9647-3F5C-8741-B219-DEB9B8603363}" name="statistics " dataDxfId="4"/>
    <tableColumn id="2" xr3:uid="{9F5194BB-C1B2-2A4D-8D19-2236539CF267}" name="successful " dataDxfId="3"/>
    <tableColumn id="3" xr3:uid="{1FB88425-02B3-494B-BDD0-C7F0E1349AA1}" name="unsuccessful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73D4-929C-AF47-9801-C11FD9A42135}">
  <dimension ref="A1:F14"/>
  <sheetViews>
    <sheetView workbookViewId="0">
      <selection activeCell="B2" sqref="B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2" bestFit="1" customWidth="1"/>
    <col min="9" max="9" width="14.6640625" bestFit="1" customWidth="1"/>
    <col min="10" max="10" width="26.83203125" bestFit="1" customWidth="1"/>
    <col min="11" max="11" width="19.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2035</v>
      </c>
      <c r="B3" s="6" t="s">
        <v>2046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2036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2037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2038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2039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2040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2041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2042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2043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2044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2034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37AD-6001-FE4B-84D2-23C25D2BA598}">
  <dimension ref="A1:F30"/>
  <sheetViews>
    <sheetView workbookViewId="0">
      <selection activeCell="Q3" sqref="Q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2031</v>
      </c>
      <c r="B2" t="s">
        <v>2047</v>
      </c>
    </row>
    <row r="4" spans="1:6" x14ac:dyDescent="0.2">
      <c r="A4" s="6" t="s">
        <v>2045</v>
      </c>
      <c r="B4" s="6" t="s">
        <v>2046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2048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2049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2050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2051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2052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2054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2055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2056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2058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2059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2060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2061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2062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2063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2064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2065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2066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2067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2068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2069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2070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2071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2034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B146-132A-4E4C-AE52-723BCCA9F5C3}">
  <dimension ref="A1:F17"/>
  <sheetViews>
    <sheetView workbookViewId="0">
      <selection activeCell="I21" sqref="I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34.1640625" bestFit="1" customWidth="1"/>
    <col min="11" max="11" width="20.5" bestFit="1" customWidth="1"/>
  </cols>
  <sheetData>
    <row r="1" spans="1:6" x14ac:dyDescent="0.2">
      <c r="A1" s="6" t="s">
        <v>2031</v>
      </c>
      <c r="B1" t="s">
        <v>2047</v>
      </c>
    </row>
    <row r="2" spans="1:6" x14ac:dyDescent="0.2">
      <c r="A2" s="6" t="s">
        <v>2085</v>
      </c>
      <c r="B2" t="s">
        <v>2047</v>
      </c>
    </row>
    <row r="4" spans="1:6" x14ac:dyDescent="0.2">
      <c r="A4" s="6" t="s">
        <v>2045</v>
      </c>
      <c r="B4" s="6" t="s">
        <v>2046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2074</v>
      </c>
      <c r="B6" s="5">
        <v>14</v>
      </c>
      <c r="C6" s="5">
        <v>35</v>
      </c>
      <c r="D6" s="5">
        <v>1</v>
      </c>
      <c r="E6" s="5">
        <v>58</v>
      </c>
      <c r="F6" s="5">
        <v>108</v>
      </c>
    </row>
    <row r="7" spans="1:6" x14ac:dyDescent="0.2">
      <c r="A7" s="7" t="s">
        <v>2075</v>
      </c>
      <c r="B7" s="5">
        <v>6</v>
      </c>
      <c r="C7" s="5">
        <v>40</v>
      </c>
      <c r="D7" s="5">
        <v>1</v>
      </c>
      <c r="E7" s="5">
        <v>56</v>
      </c>
      <c r="F7" s="5">
        <v>103</v>
      </c>
    </row>
    <row r="8" spans="1:6" x14ac:dyDescent="0.2">
      <c r="A8" s="7" t="s">
        <v>2076</v>
      </c>
      <c r="B8" s="5">
        <v>4</v>
      </c>
      <c r="C8" s="5">
        <v>32</v>
      </c>
      <c r="D8" s="5">
        <v>3</v>
      </c>
      <c r="E8" s="5">
        <v>45</v>
      </c>
      <c r="F8" s="5">
        <v>84</v>
      </c>
    </row>
    <row r="9" spans="1:6" x14ac:dyDescent="0.2">
      <c r="A9" s="7" t="s">
        <v>2077</v>
      </c>
      <c r="B9" s="5">
        <v>4</v>
      </c>
      <c r="C9" s="5">
        <v>35</v>
      </c>
      <c r="D9" s="5">
        <v>1</v>
      </c>
      <c r="E9" s="5">
        <v>48</v>
      </c>
      <c r="F9" s="5">
        <v>88</v>
      </c>
    </row>
    <row r="10" spans="1:6" x14ac:dyDescent="0.2">
      <c r="A10" s="7" t="s">
        <v>2078</v>
      </c>
      <c r="B10" s="5">
        <v>4</v>
      </c>
      <c r="C10" s="5">
        <v>37</v>
      </c>
      <c r="D10" s="5">
        <v>1</v>
      </c>
      <c r="E10" s="5">
        <v>60</v>
      </c>
      <c r="F10" s="5">
        <v>102</v>
      </c>
    </row>
    <row r="11" spans="1:6" x14ac:dyDescent="0.2">
      <c r="A11" s="7" t="s">
        <v>2079</v>
      </c>
      <c r="B11" s="5">
        <v>7</v>
      </c>
      <c r="C11" s="5">
        <v>42</v>
      </c>
      <c r="D11" s="5">
        <v>2</v>
      </c>
      <c r="E11" s="5">
        <v>54</v>
      </c>
      <c r="F11" s="5">
        <v>105</v>
      </c>
    </row>
    <row r="12" spans="1:6" x14ac:dyDescent="0.2">
      <c r="A12" s="7" t="s">
        <v>2080</v>
      </c>
      <c r="B12" s="5">
        <v>5</v>
      </c>
      <c r="C12" s="5">
        <v>42</v>
      </c>
      <c r="D12" s="5">
        <v>2</v>
      </c>
      <c r="E12" s="5">
        <v>49</v>
      </c>
      <c r="F12" s="5">
        <v>98</v>
      </c>
    </row>
    <row r="13" spans="1:6" x14ac:dyDescent="0.2">
      <c r="A13" s="7" t="s">
        <v>2081</v>
      </c>
      <c r="B13" s="5">
        <v>5</v>
      </c>
      <c r="C13" s="5">
        <v>28</v>
      </c>
      <c r="D13" s="5">
        <v>1</v>
      </c>
      <c r="E13" s="5">
        <v>67</v>
      </c>
      <c r="F13" s="5">
        <v>101</v>
      </c>
    </row>
    <row r="14" spans="1:6" x14ac:dyDescent="0.2">
      <c r="A14" s="7" t="s">
        <v>2082</v>
      </c>
      <c r="B14" s="5">
        <v>4</v>
      </c>
      <c r="C14" s="5">
        <v>35</v>
      </c>
      <c r="D14" s="5">
        <v>2</v>
      </c>
      <c r="E14" s="5">
        <v>61</v>
      </c>
      <c r="F14" s="5">
        <v>102</v>
      </c>
    </row>
    <row r="15" spans="1:6" x14ac:dyDescent="0.2">
      <c r="A15" s="7" t="s">
        <v>2083</v>
      </c>
      <c r="B15" s="5">
        <v>4</v>
      </c>
      <c r="C15" s="5">
        <v>36</v>
      </c>
      <c r="D15" s="5"/>
      <c r="E15" s="5">
        <v>67</v>
      </c>
      <c r="F15" s="5">
        <v>107</v>
      </c>
    </row>
    <row r="16" spans="1:6" x14ac:dyDescent="0.2">
      <c r="A16" s="7" t="s">
        <v>2084</v>
      </c>
      <c r="B16" s="5"/>
      <c r="C16" s="5">
        <v>2</v>
      </c>
      <c r="D16" s="5"/>
      <c r="E16" s="5"/>
      <c r="F16" s="5">
        <v>2</v>
      </c>
    </row>
    <row r="17" spans="1:6" x14ac:dyDescent="0.2">
      <c r="A17" s="7" t="s">
        <v>2034</v>
      </c>
      <c r="B17" s="5">
        <v>57</v>
      </c>
      <c r="C17" s="5">
        <v>364</v>
      </c>
      <c r="D17" s="5">
        <v>14</v>
      </c>
      <c r="E17" s="5">
        <v>565</v>
      </c>
      <c r="F17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I5" sqref="I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customWidth="1"/>
    <col min="8" max="8" width="13" bestFit="1" customWidth="1"/>
    <col min="9" max="9" width="17.5" customWidth="1"/>
    <col min="12" max="13" width="11.1640625" bestFit="1" customWidth="1"/>
    <col min="16" max="16" width="28" bestFit="1" customWidth="1"/>
    <col min="17" max="17" width="16.5" customWidth="1"/>
    <col min="18" max="18" width="16.6640625" customWidth="1"/>
    <col min="19" max="19" width="21.6640625" customWidth="1"/>
    <col min="20" max="20" width="22.83203125" customWidth="1"/>
    <col min="21" max="21" width="23.832031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  <c r="U1" s="1" t="s">
        <v>2085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ROUND((E2/D2)*100,1)</f>
        <v>0</v>
      </c>
      <c r="G2" t="s">
        <v>14</v>
      </c>
      <c r="H2">
        <v>0</v>
      </c>
      <c r="I2" s="13" t="e">
        <f>ROUND(E2/H2,2)</f>
        <v>#DIV/0!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  <c r="S2" s="8">
        <f>(L2 / 86400) + DATE(1970, 1, 1)</f>
        <v>42336.25</v>
      </c>
      <c r="T2" s="8">
        <f>(M2 / 86400) + DATE(1970, 1, 1)</f>
        <v>42353.25</v>
      </c>
      <c r="U2" s="8" t="str">
        <f>TEXT(S2,"yyyy")</f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ROUND((E3/D3)*100,1)</f>
        <v>1040</v>
      </c>
      <c r="G3" t="s">
        <v>20</v>
      </c>
      <c r="H3">
        <v>158</v>
      </c>
      <c r="I3">
        <f t="shared" ref="I3:I66" si="1"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66" si="3">RIGHT(P3,LEN(P3)-FIND("/",P3))</f>
        <v>rock</v>
      </c>
      <c r="S3" s="8">
        <f t="shared" ref="S3:S66" si="4">(L3 / 86400) + DATE(1970, 1, 1)</f>
        <v>41870.208333333336</v>
      </c>
      <c r="T3" s="8">
        <f t="shared" ref="T3:T66" si="5">(M3 / 86400) + DATE(1970, 1, 1)</f>
        <v>41872.208333333336</v>
      </c>
      <c r="U3" s="8" t="str">
        <f t="shared" ref="U3:U66" si="6">TEXT(S3,"yyyy")</f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131.5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8">
        <f t="shared" si="5"/>
        <v>41597.25</v>
      </c>
      <c r="U4" s="8" t="str">
        <f t="shared" si="6"/>
        <v>2013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8">
        <f t="shared" si="5"/>
        <v>43728.208333333328</v>
      </c>
      <c r="U5" s="8" t="str">
        <f t="shared" si="6"/>
        <v>2019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69.3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8">
        <f t="shared" si="5"/>
        <v>43489.25</v>
      </c>
      <c r="U6" s="8" t="str">
        <f t="shared" si="6"/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8">
        <f t="shared" si="5"/>
        <v>41160.208333333336</v>
      </c>
      <c r="U7" s="8" t="str">
        <f t="shared" si="6"/>
        <v>2012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  <c r="U8" s="8" t="str">
        <f t="shared" si="6"/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327.60000000000002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8">
        <f t="shared" si="5"/>
        <v>42231.208333333328</v>
      </c>
      <c r="U9" s="8" t="str">
        <f t="shared" si="6"/>
        <v>2015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19.899999999999999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8">
        <f t="shared" si="5"/>
        <v>40401.208333333336</v>
      </c>
      <c r="U10" s="8" t="str">
        <f t="shared" si="6"/>
        <v>2010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8">
        <f t="shared" si="5"/>
        <v>41585.25</v>
      </c>
      <c r="U11" s="8" t="str">
        <f t="shared" si="6"/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266.10000000000002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8">
        <f t="shared" si="5"/>
        <v>40452.208333333336</v>
      </c>
      <c r="U12" s="8" t="str">
        <f t="shared" si="6"/>
        <v>2010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48.1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8">
        <f t="shared" si="5"/>
        <v>40448.208333333336</v>
      </c>
      <c r="U13" s="8" t="str">
        <f t="shared" si="6"/>
        <v>2010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8">
        <f t="shared" si="5"/>
        <v>43768.208333333328</v>
      </c>
      <c r="U14" s="8" t="str">
        <f t="shared" si="6"/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  <c r="U15" s="8" t="str">
        <f t="shared" si="6"/>
        <v>2016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66.8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8">
        <f t="shared" si="5"/>
        <v>41001.208333333336</v>
      </c>
      <c r="U16" s="8" t="str">
        <f t="shared" si="6"/>
        <v>2012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8">
        <f t="shared" si="5"/>
        <v>43813.25</v>
      </c>
      <c r="U17" s="8" t="str">
        <f t="shared" si="6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649.5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8">
        <f t="shared" si="5"/>
        <v>41683.25</v>
      </c>
      <c r="U18" s="8" t="str">
        <f t="shared" si="6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159.4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8">
        <f t="shared" si="5"/>
        <v>40556.25</v>
      </c>
      <c r="U19" s="8" t="str">
        <f t="shared" si="6"/>
        <v>2011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66.900000000000006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8">
        <f t="shared" si="5"/>
        <v>43359.208333333328</v>
      </c>
      <c r="U20" s="8" t="str">
        <f t="shared" si="6"/>
        <v>2018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8">
        <f t="shared" si="5"/>
        <v>43549.208333333328</v>
      </c>
      <c r="U21" s="8" t="str">
        <f t="shared" si="6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8">
        <f t="shared" si="5"/>
        <v>41848.208333333336</v>
      </c>
      <c r="U22" s="8" t="str">
        <f t="shared" si="6"/>
        <v>2014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8">
        <f t="shared" si="5"/>
        <v>40804.208333333336</v>
      </c>
      <c r="U23" s="8" t="str">
        <f t="shared" si="6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8">
        <f t="shared" si="5"/>
        <v>43208.208333333328</v>
      </c>
      <c r="U24" s="8" t="str">
        <f t="shared" si="6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8">
        <f t="shared" si="5"/>
        <v>43563.208333333328</v>
      </c>
      <c r="U25" s="8" t="str">
        <f t="shared" si="6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  <c r="U26" s="8" t="str">
        <f t="shared" si="6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  <c r="U27" s="8" t="str">
        <f t="shared" si="6"/>
        <v>2011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48.2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8">
        <f t="shared" si="5"/>
        <v>43339.208333333328</v>
      </c>
      <c r="U28" s="8" t="str">
        <f t="shared" si="6"/>
        <v>2018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8">
        <f t="shared" si="5"/>
        <v>42288.208333333328</v>
      </c>
      <c r="U29" s="8" t="str">
        <f t="shared" si="6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8">
        <f t="shared" si="5"/>
        <v>40241.25</v>
      </c>
      <c r="U30" s="8" t="str">
        <f t="shared" si="6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8">
        <f t="shared" si="5"/>
        <v>43341.208333333328</v>
      </c>
      <c r="U31" s="8" t="str">
        <f t="shared" si="6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  <c r="U32" s="8" t="str">
        <f t="shared" si="6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8">
        <f t="shared" si="5"/>
        <v>42402.25</v>
      </c>
      <c r="U33" s="8" t="str">
        <f t="shared" si="6"/>
        <v>2016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8">
        <f t="shared" si="5"/>
        <v>43137.25</v>
      </c>
      <c r="U34" s="8" t="str">
        <f t="shared" si="6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8">
        <f t="shared" si="5"/>
        <v>41954.25</v>
      </c>
      <c r="U35" s="8" t="str">
        <f t="shared" si="6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150.80000000000001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  <c r="U36" s="8" t="str">
        <f t="shared" si="6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150.30000000000001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8">
        <f t="shared" si="5"/>
        <v>43526.25</v>
      </c>
      <c r="U37" s="8" t="str">
        <f t="shared" si="6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157.30000000000001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8">
        <f t="shared" si="5"/>
        <v>40625.208333333336</v>
      </c>
      <c r="U38" s="8" t="str">
        <f t="shared" si="6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8">
        <f t="shared" si="5"/>
        <v>43777.25</v>
      </c>
      <c r="U39" s="8" t="str">
        <f t="shared" si="6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  <c r="U40" s="8" t="str">
        <f t="shared" si="6"/>
        <v>2010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50.8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8">
        <f t="shared" si="5"/>
        <v>41344.208333333336</v>
      </c>
      <c r="U41" s="8" t="str">
        <f t="shared" si="6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  <c r="U42" s="8" t="str">
        <f t="shared" si="6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8">
        <f t="shared" si="5"/>
        <v>41182.208333333336</v>
      </c>
      <c r="U43" s="8" t="str">
        <f t="shared" si="6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8">
        <f t="shared" si="5"/>
        <v>40737.208333333336</v>
      </c>
      <c r="U44" s="8" t="str">
        <f t="shared" si="6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8">
        <f t="shared" si="5"/>
        <v>41860.208333333336</v>
      </c>
      <c r="U45" s="8" t="str">
        <f t="shared" si="6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8">
        <f t="shared" si="5"/>
        <v>43542.208333333328</v>
      </c>
      <c r="U46" s="8" t="str">
        <f t="shared" si="6"/>
        <v>2019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47.7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8">
        <f t="shared" si="5"/>
        <v>42691.25</v>
      </c>
      <c r="U47" s="8" t="str">
        <f t="shared" si="6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8">
        <f t="shared" si="5"/>
        <v>40390.208333333336</v>
      </c>
      <c r="U48" s="8" t="str">
        <f t="shared" si="6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475.3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8">
        <f t="shared" si="5"/>
        <v>41757.208333333336</v>
      </c>
      <c r="U49" s="8" t="str">
        <f t="shared" si="6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8">
        <f t="shared" si="5"/>
        <v>42192.208333333328</v>
      </c>
      <c r="U50" s="8" t="str">
        <f t="shared" si="6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8">
        <f t="shared" si="5"/>
        <v>43803.25</v>
      </c>
      <c r="U51" s="8" t="str">
        <f t="shared" si="6"/>
        <v>2019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8">
        <f t="shared" si="5"/>
        <v>41515.208333333336</v>
      </c>
      <c r="U52" s="8" t="str">
        <f t="shared" si="6"/>
        <v>2013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91.9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8">
        <f t="shared" si="5"/>
        <v>41011.208333333336</v>
      </c>
      <c r="U53" s="8" t="str">
        <f t="shared" si="6"/>
        <v>2012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34.200000000000003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8">
        <f t="shared" si="5"/>
        <v>40440.208333333336</v>
      </c>
      <c r="U54" s="8" t="str">
        <f t="shared" si="6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8">
        <f t="shared" si="5"/>
        <v>41818.208333333336</v>
      </c>
      <c r="U55" s="8" t="str">
        <f t="shared" si="6"/>
        <v>2014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89.9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8">
        <f t="shared" si="5"/>
        <v>43176.208333333328</v>
      </c>
      <c r="U56" s="8" t="str">
        <f t="shared" si="6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8">
        <f t="shared" si="5"/>
        <v>43316.208333333328</v>
      </c>
      <c r="U57" s="8" t="str">
        <f t="shared" si="6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143.69999999999999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8">
        <f t="shared" si="5"/>
        <v>42021.25</v>
      </c>
      <c r="U58" s="8" t="str">
        <f t="shared" si="6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215.3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8">
        <f t="shared" si="5"/>
        <v>42991.208333333328</v>
      </c>
      <c r="U59" s="8" t="str">
        <f t="shared" si="6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8">
        <f t="shared" si="5"/>
        <v>42281.208333333328</v>
      </c>
      <c r="U60" s="8" t="str">
        <f t="shared" si="6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275.10000000000002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8">
        <f t="shared" si="5"/>
        <v>42913.208333333328</v>
      </c>
      <c r="U61" s="8" t="str">
        <f t="shared" si="6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8">
        <f t="shared" si="5"/>
        <v>41110.208333333336</v>
      </c>
      <c r="U62" s="8" t="str">
        <f t="shared" si="6"/>
        <v>2012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8">
        <f t="shared" si="5"/>
        <v>40635.208333333336</v>
      </c>
      <c r="U63" s="8" t="str">
        <f t="shared" si="6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8">
        <f t="shared" si="5"/>
        <v>42161.208333333328</v>
      </c>
      <c r="U64" s="8" t="str">
        <f t="shared" si="6"/>
        <v>2015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11.9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8">
        <f t="shared" si="5"/>
        <v>42859.208333333328</v>
      </c>
      <c r="U65" s="8" t="str">
        <f t="shared" si="6"/>
        <v>2017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8">
        <f t="shared" si="5"/>
        <v>43298.208333333328</v>
      </c>
      <c r="U66" s="8" t="str">
        <f t="shared" si="6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ROUND((E67/D67)*100,1)</f>
        <v>236.1</v>
      </c>
      <c r="G67" t="s">
        <v>20</v>
      </c>
      <c r="H67">
        <v>236</v>
      </c>
      <c r="I67">
        <f t="shared" ref="I67:I130" si="8">ROUND(E67/H67, 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9">LEFT(P67,FIND("/",P67)-1)</f>
        <v>theater</v>
      </c>
      <c r="R67" t="str">
        <f t="shared" ref="R67:R130" si="10">RIGHT(P67,LEN(P67)-FIND("/",P67))</f>
        <v>plays</v>
      </c>
      <c r="S67" s="8">
        <f t="shared" ref="S67:S130" si="11">(L67 / 86400) + DATE(1970, 1, 1)</f>
        <v>40570.25</v>
      </c>
      <c r="T67" s="8">
        <f t="shared" ref="T67:T130" si="12">(M67 / 86400) + DATE(1970, 1, 1)</f>
        <v>40577.25</v>
      </c>
      <c r="U67" s="8" t="str">
        <f t="shared" ref="U67:U130" si="13">TEXT(S67,"yyyy")</f>
        <v>2011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45.1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9"/>
        <v>theater</v>
      </c>
      <c r="R68" t="str">
        <f t="shared" si="10"/>
        <v>plays</v>
      </c>
      <c r="S68" s="8">
        <f t="shared" si="11"/>
        <v>42102.208333333328</v>
      </c>
      <c r="T68" s="8">
        <f t="shared" si="12"/>
        <v>42107.208333333328</v>
      </c>
      <c r="U68" s="8" t="str">
        <f t="shared" si="13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162.4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9"/>
        <v>technology</v>
      </c>
      <c r="R69" t="str">
        <f t="shared" si="10"/>
        <v>wearables</v>
      </c>
      <c r="S69" s="8">
        <f t="shared" si="11"/>
        <v>40203.25</v>
      </c>
      <c r="T69" s="8">
        <f t="shared" si="12"/>
        <v>40208.25</v>
      </c>
      <c r="U69" s="8" t="str">
        <f t="shared" si="13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254.5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9"/>
        <v>theater</v>
      </c>
      <c r="R70" t="str">
        <f t="shared" si="10"/>
        <v>plays</v>
      </c>
      <c r="S70" s="8">
        <f t="shared" si="11"/>
        <v>42943.208333333328</v>
      </c>
      <c r="T70" s="8">
        <f t="shared" si="12"/>
        <v>42990.208333333328</v>
      </c>
      <c r="U70" s="8" t="str">
        <f t="shared" si="13"/>
        <v>2017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24.1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9"/>
        <v>theater</v>
      </c>
      <c r="R71" t="str">
        <f t="shared" si="10"/>
        <v>plays</v>
      </c>
      <c r="S71" s="8">
        <f t="shared" si="11"/>
        <v>40531.25</v>
      </c>
      <c r="T71" s="8">
        <f t="shared" si="12"/>
        <v>40565.25</v>
      </c>
      <c r="U71" s="8" t="str">
        <f t="shared" si="13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123.7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9"/>
        <v>theater</v>
      </c>
      <c r="R72" t="str">
        <f t="shared" si="10"/>
        <v>plays</v>
      </c>
      <c r="S72" s="8">
        <f t="shared" si="11"/>
        <v>40484.208333333336</v>
      </c>
      <c r="T72" s="8">
        <f t="shared" si="12"/>
        <v>40533.25</v>
      </c>
      <c r="U72" s="8" t="str">
        <f t="shared" si="13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108.1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9"/>
        <v>theater</v>
      </c>
      <c r="R73" t="str">
        <f t="shared" si="10"/>
        <v>plays</v>
      </c>
      <c r="S73" s="8">
        <f t="shared" si="11"/>
        <v>43799.25</v>
      </c>
      <c r="T73" s="8">
        <f t="shared" si="12"/>
        <v>43803.25</v>
      </c>
      <c r="U73" s="8" t="str">
        <f t="shared" si="13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670.3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9"/>
        <v>film &amp; video</v>
      </c>
      <c r="R74" t="str">
        <f t="shared" si="10"/>
        <v>animation</v>
      </c>
      <c r="S74" s="8">
        <f t="shared" si="11"/>
        <v>42186.208333333328</v>
      </c>
      <c r="T74" s="8">
        <f t="shared" si="12"/>
        <v>42222.208333333328</v>
      </c>
      <c r="U74" s="8" t="str">
        <f t="shared" si="13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660.9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9"/>
        <v>music</v>
      </c>
      <c r="R75" t="str">
        <f t="shared" si="10"/>
        <v>jazz</v>
      </c>
      <c r="S75" s="8">
        <f t="shared" si="11"/>
        <v>42701.25</v>
      </c>
      <c r="T75" s="8">
        <f t="shared" si="12"/>
        <v>42704.25</v>
      </c>
      <c r="U75" s="8" t="str">
        <f t="shared" si="13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122.5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9"/>
        <v>music</v>
      </c>
      <c r="R76" t="str">
        <f t="shared" si="10"/>
        <v>metal</v>
      </c>
      <c r="S76" s="8">
        <f t="shared" si="11"/>
        <v>42456.208333333328</v>
      </c>
      <c r="T76" s="8">
        <f t="shared" si="12"/>
        <v>42457.208333333328</v>
      </c>
      <c r="U76" s="8" t="str">
        <f t="shared" si="13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150.6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9"/>
        <v>photography</v>
      </c>
      <c r="R77" t="str">
        <f t="shared" si="10"/>
        <v>photography books</v>
      </c>
      <c r="S77" s="8">
        <f t="shared" si="11"/>
        <v>43296.208333333328</v>
      </c>
      <c r="T77" s="8">
        <f t="shared" si="12"/>
        <v>43304.208333333328</v>
      </c>
      <c r="U77" s="8" t="str">
        <f t="shared" si="13"/>
        <v>2018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78.099999999999994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9"/>
        <v>theater</v>
      </c>
      <c r="R78" t="str">
        <f t="shared" si="10"/>
        <v>plays</v>
      </c>
      <c r="S78" s="8">
        <f t="shared" si="11"/>
        <v>42027.25</v>
      </c>
      <c r="T78" s="8">
        <f t="shared" si="12"/>
        <v>42076.208333333328</v>
      </c>
      <c r="U78" s="8" t="str">
        <f t="shared" si="13"/>
        <v>2015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46.9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9"/>
        <v>film &amp; video</v>
      </c>
      <c r="R79" t="str">
        <f t="shared" si="10"/>
        <v>animation</v>
      </c>
      <c r="S79" s="8">
        <f t="shared" si="11"/>
        <v>40448.208333333336</v>
      </c>
      <c r="T79" s="8">
        <f t="shared" si="12"/>
        <v>40462.208333333336</v>
      </c>
      <c r="U79" s="8" t="str">
        <f t="shared" si="13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300.8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9"/>
        <v>publishing</v>
      </c>
      <c r="R80" t="str">
        <f t="shared" si="10"/>
        <v>translations</v>
      </c>
      <c r="S80" s="8">
        <f t="shared" si="11"/>
        <v>43206.208333333328</v>
      </c>
      <c r="T80" s="8">
        <f t="shared" si="12"/>
        <v>43207.208333333328</v>
      </c>
      <c r="U80" s="8" t="str">
        <f t="shared" si="13"/>
        <v>2018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69.599999999999994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9"/>
        <v>theater</v>
      </c>
      <c r="R81" t="str">
        <f t="shared" si="10"/>
        <v>plays</v>
      </c>
      <c r="S81" s="8">
        <f t="shared" si="11"/>
        <v>43267.208333333328</v>
      </c>
      <c r="T81" s="8">
        <f t="shared" si="12"/>
        <v>43272.208333333328</v>
      </c>
      <c r="U81" s="8" t="str">
        <f t="shared" si="13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637.5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9"/>
        <v>games</v>
      </c>
      <c r="R82" t="str">
        <f t="shared" si="10"/>
        <v>video games</v>
      </c>
      <c r="S82" s="8">
        <f t="shared" si="11"/>
        <v>42976.208333333328</v>
      </c>
      <c r="T82" s="8">
        <f t="shared" si="12"/>
        <v>43006.208333333328</v>
      </c>
      <c r="U82" s="8" t="str">
        <f t="shared" si="13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225.3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9"/>
        <v>music</v>
      </c>
      <c r="R83" t="str">
        <f t="shared" si="10"/>
        <v>rock</v>
      </c>
      <c r="S83" s="8">
        <f t="shared" si="11"/>
        <v>43062.25</v>
      </c>
      <c r="T83" s="8">
        <f t="shared" si="12"/>
        <v>43087.25</v>
      </c>
      <c r="U83" s="8" t="str">
        <f t="shared" si="13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1497.3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9"/>
        <v>games</v>
      </c>
      <c r="R84" t="str">
        <f t="shared" si="10"/>
        <v>video games</v>
      </c>
      <c r="S84" s="8">
        <f t="shared" si="11"/>
        <v>43482.25</v>
      </c>
      <c r="T84" s="8">
        <f t="shared" si="12"/>
        <v>43489.25</v>
      </c>
      <c r="U84" s="8" t="str">
        <f t="shared" si="13"/>
        <v>2019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37.6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9"/>
        <v>music</v>
      </c>
      <c r="R85" t="str">
        <f t="shared" si="10"/>
        <v>electric music</v>
      </c>
      <c r="S85" s="8">
        <f t="shared" si="11"/>
        <v>42579.208333333328</v>
      </c>
      <c r="T85" s="8">
        <f t="shared" si="12"/>
        <v>42601.208333333328</v>
      </c>
      <c r="U85" s="8" t="str">
        <f t="shared" si="13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132.4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9"/>
        <v>technology</v>
      </c>
      <c r="R86" t="str">
        <f t="shared" si="10"/>
        <v>wearables</v>
      </c>
      <c r="S86" s="8">
        <f t="shared" si="11"/>
        <v>41118.208333333336</v>
      </c>
      <c r="T86" s="8">
        <f t="shared" si="12"/>
        <v>41128.208333333336</v>
      </c>
      <c r="U86" s="8" t="str">
        <f t="shared" si="13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131.19999999999999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9"/>
        <v>music</v>
      </c>
      <c r="R87" t="str">
        <f t="shared" si="10"/>
        <v>indie rock</v>
      </c>
      <c r="S87" s="8">
        <f t="shared" si="11"/>
        <v>40797.208333333336</v>
      </c>
      <c r="T87" s="8">
        <f t="shared" si="12"/>
        <v>40805.208333333336</v>
      </c>
      <c r="U87" s="8" t="str">
        <f t="shared" si="13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167.6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9"/>
        <v>theater</v>
      </c>
      <c r="R88" t="str">
        <f t="shared" si="10"/>
        <v>plays</v>
      </c>
      <c r="S88" s="8">
        <f t="shared" si="11"/>
        <v>42128.208333333328</v>
      </c>
      <c r="T88" s="8">
        <f t="shared" si="12"/>
        <v>42141.208333333328</v>
      </c>
      <c r="U88" s="8" t="str">
        <f t="shared" si="13"/>
        <v>2015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9"/>
        <v>music</v>
      </c>
      <c r="R89" t="str">
        <f t="shared" si="10"/>
        <v>rock</v>
      </c>
      <c r="S89" s="8">
        <f t="shared" si="11"/>
        <v>40610.25</v>
      </c>
      <c r="T89" s="8">
        <f t="shared" si="12"/>
        <v>40621.208333333336</v>
      </c>
      <c r="U89" s="8" t="str">
        <f t="shared" si="13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260.8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9"/>
        <v>publishing</v>
      </c>
      <c r="R90" t="str">
        <f t="shared" si="10"/>
        <v>translations</v>
      </c>
      <c r="S90" s="8">
        <f t="shared" si="11"/>
        <v>42110.208333333328</v>
      </c>
      <c r="T90" s="8">
        <f t="shared" si="12"/>
        <v>42132.208333333328</v>
      </c>
      <c r="U90" s="8" t="str">
        <f t="shared" si="13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252.6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9"/>
        <v>theater</v>
      </c>
      <c r="R91" t="str">
        <f t="shared" si="10"/>
        <v>plays</v>
      </c>
      <c r="S91" s="8">
        <f t="shared" si="11"/>
        <v>40283.208333333336</v>
      </c>
      <c r="T91" s="8">
        <f t="shared" si="12"/>
        <v>40285.208333333336</v>
      </c>
      <c r="U91" s="8" t="str">
        <f t="shared" si="13"/>
        <v>2010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78.599999999999994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9"/>
        <v>theater</v>
      </c>
      <c r="R92" t="str">
        <f t="shared" si="10"/>
        <v>plays</v>
      </c>
      <c r="S92" s="8">
        <f t="shared" si="11"/>
        <v>42425.25</v>
      </c>
      <c r="T92" s="8">
        <f t="shared" si="12"/>
        <v>42425.25</v>
      </c>
      <c r="U92" s="8" t="str">
        <f t="shared" si="13"/>
        <v>2016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48.4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9"/>
        <v>publishing</v>
      </c>
      <c r="R93" t="str">
        <f t="shared" si="10"/>
        <v>translations</v>
      </c>
      <c r="S93" s="8">
        <f t="shared" si="11"/>
        <v>42588.208333333328</v>
      </c>
      <c r="T93" s="8">
        <f t="shared" si="12"/>
        <v>42616.208333333328</v>
      </c>
      <c r="U93" s="8" t="str">
        <f t="shared" si="13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258.89999999999998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9"/>
        <v>games</v>
      </c>
      <c r="R94" t="str">
        <f t="shared" si="10"/>
        <v>video games</v>
      </c>
      <c r="S94" s="8">
        <f t="shared" si="11"/>
        <v>40352.208333333336</v>
      </c>
      <c r="T94" s="8">
        <f t="shared" si="12"/>
        <v>40353.208333333336</v>
      </c>
      <c r="U94" s="8" t="str">
        <f t="shared" si="13"/>
        <v>2010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60.5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9"/>
        <v>theater</v>
      </c>
      <c r="R95" t="str">
        <f t="shared" si="10"/>
        <v>plays</v>
      </c>
      <c r="S95" s="8">
        <f t="shared" si="11"/>
        <v>41202.208333333336</v>
      </c>
      <c r="T95" s="8">
        <f t="shared" si="12"/>
        <v>41206.208333333336</v>
      </c>
      <c r="U95" s="8" t="str">
        <f t="shared" si="13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303.7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9"/>
        <v>technology</v>
      </c>
      <c r="R96" t="str">
        <f t="shared" si="10"/>
        <v>web</v>
      </c>
      <c r="S96" s="8">
        <f t="shared" si="11"/>
        <v>43562.208333333328</v>
      </c>
      <c r="T96" s="8">
        <f t="shared" si="12"/>
        <v>43573.208333333328</v>
      </c>
      <c r="U96" s="8" t="str">
        <f t="shared" si="13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9"/>
        <v>film &amp; video</v>
      </c>
      <c r="R97" t="str">
        <f t="shared" si="10"/>
        <v>documentary</v>
      </c>
      <c r="S97" s="8">
        <f t="shared" si="11"/>
        <v>43752.208333333328</v>
      </c>
      <c r="T97" s="8">
        <f t="shared" si="12"/>
        <v>43759.208333333328</v>
      </c>
      <c r="U97" s="8" t="str">
        <f t="shared" si="13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217.4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9"/>
        <v>theater</v>
      </c>
      <c r="R98" t="str">
        <f t="shared" si="10"/>
        <v>plays</v>
      </c>
      <c r="S98" s="8">
        <f t="shared" si="11"/>
        <v>40612.25</v>
      </c>
      <c r="T98" s="8">
        <f t="shared" si="12"/>
        <v>40625.208333333336</v>
      </c>
      <c r="U98" s="8" t="str">
        <f t="shared" si="13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926.7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9"/>
        <v>food</v>
      </c>
      <c r="R99" t="str">
        <f t="shared" si="10"/>
        <v>food trucks</v>
      </c>
      <c r="S99" s="8">
        <f t="shared" si="11"/>
        <v>42180.208333333328</v>
      </c>
      <c r="T99" s="8">
        <f t="shared" si="12"/>
        <v>42234.208333333328</v>
      </c>
      <c r="U99" s="8" t="str">
        <f t="shared" si="13"/>
        <v>2015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33.700000000000003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9"/>
        <v>games</v>
      </c>
      <c r="R100" t="str">
        <f t="shared" si="10"/>
        <v>video games</v>
      </c>
      <c r="S100" s="8">
        <f t="shared" si="11"/>
        <v>42212.208333333328</v>
      </c>
      <c r="T100" s="8">
        <f t="shared" si="12"/>
        <v>42216.208333333328</v>
      </c>
      <c r="U100" s="8" t="str">
        <f t="shared" si="13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196.7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9"/>
        <v>theater</v>
      </c>
      <c r="R101" t="str">
        <f t="shared" si="10"/>
        <v>plays</v>
      </c>
      <c r="S101" s="8">
        <f t="shared" si="11"/>
        <v>41968.25</v>
      </c>
      <c r="T101" s="8">
        <f t="shared" si="12"/>
        <v>41997.25</v>
      </c>
      <c r="U101" s="8" t="str">
        <f t="shared" si="13"/>
        <v>2014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9"/>
        <v>theater</v>
      </c>
      <c r="R102" t="str">
        <f t="shared" si="10"/>
        <v>plays</v>
      </c>
      <c r="S102" s="8">
        <f t="shared" si="11"/>
        <v>40835.208333333336</v>
      </c>
      <c r="T102" s="8">
        <f t="shared" si="12"/>
        <v>40853.208333333336</v>
      </c>
      <c r="U102" s="8" t="str">
        <f t="shared" si="13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1021.4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9"/>
        <v>music</v>
      </c>
      <c r="R103" t="str">
        <f t="shared" si="10"/>
        <v>electric music</v>
      </c>
      <c r="S103" s="8">
        <f t="shared" si="11"/>
        <v>42056.25</v>
      </c>
      <c r="T103" s="8">
        <f t="shared" si="12"/>
        <v>42063.25</v>
      </c>
      <c r="U103" s="8" t="str">
        <f t="shared" si="13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281.7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9"/>
        <v>technology</v>
      </c>
      <c r="R104" t="str">
        <f t="shared" si="10"/>
        <v>wearables</v>
      </c>
      <c r="S104" s="8">
        <f t="shared" si="11"/>
        <v>43234.208333333328</v>
      </c>
      <c r="T104" s="8">
        <f t="shared" si="12"/>
        <v>43241.208333333328</v>
      </c>
      <c r="U104" s="8" t="str">
        <f t="shared" si="13"/>
        <v>2018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24.6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9"/>
        <v>music</v>
      </c>
      <c r="R105" t="str">
        <f t="shared" si="10"/>
        <v>electric music</v>
      </c>
      <c r="S105" s="8">
        <f t="shared" si="11"/>
        <v>40475.208333333336</v>
      </c>
      <c r="T105" s="8">
        <f t="shared" si="12"/>
        <v>40484.208333333336</v>
      </c>
      <c r="U105" s="8" t="str">
        <f t="shared" si="13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143.1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9"/>
        <v>music</v>
      </c>
      <c r="R106" t="str">
        <f t="shared" si="10"/>
        <v>indie rock</v>
      </c>
      <c r="S106" s="8">
        <f t="shared" si="11"/>
        <v>42878.208333333328</v>
      </c>
      <c r="T106" s="8">
        <f t="shared" si="12"/>
        <v>42879.208333333328</v>
      </c>
      <c r="U106" s="8" t="str">
        <f t="shared" si="13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144.5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9"/>
        <v>technology</v>
      </c>
      <c r="R107" t="str">
        <f t="shared" si="10"/>
        <v>web</v>
      </c>
      <c r="S107" s="8">
        <f t="shared" si="11"/>
        <v>41366.208333333336</v>
      </c>
      <c r="T107" s="8">
        <f t="shared" si="12"/>
        <v>41384.208333333336</v>
      </c>
      <c r="U107" s="8" t="str">
        <f t="shared" si="13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359.1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9"/>
        <v>theater</v>
      </c>
      <c r="R108" t="str">
        <f t="shared" si="10"/>
        <v>plays</v>
      </c>
      <c r="S108" s="8">
        <f t="shared" si="11"/>
        <v>43716.208333333328</v>
      </c>
      <c r="T108" s="8">
        <f t="shared" si="12"/>
        <v>43721.208333333328</v>
      </c>
      <c r="U108" s="8" t="str">
        <f t="shared" si="13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186.5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9"/>
        <v>theater</v>
      </c>
      <c r="R109" t="str">
        <f t="shared" si="10"/>
        <v>plays</v>
      </c>
      <c r="S109" s="8">
        <f t="shared" si="11"/>
        <v>43213.208333333328</v>
      </c>
      <c r="T109" s="8">
        <f t="shared" si="12"/>
        <v>43230.208333333328</v>
      </c>
      <c r="U109" s="8" t="str">
        <f t="shared" si="13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595.29999999999995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9"/>
        <v>film &amp; video</v>
      </c>
      <c r="R110" t="str">
        <f t="shared" si="10"/>
        <v>documentary</v>
      </c>
      <c r="S110" s="8">
        <f t="shared" si="11"/>
        <v>41005.208333333336</v>
      </c>
      <c r="T110" s="8">
        <f t="shared" si="12"/>
        <v>41042.208333333336</v>
      </c>
      <c r="U110" s="8" t="str">
        <f t="shared" si="13"/>
        <v>2012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59.2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9"/>
        <v>film &amp; video</v>
      </c>
      <c r="R111" t="str">
        <f t="shared" si="10"/>
        <v>television</v>
      </c>
      <c r="S111" s="8">
        <f t="shared" si="11"/>
        <v>41651.25</v>
      </c>
      <c r="T111" s="8">
        <f t="shared" si="12"/>
        <v>41653.25</v>
      </c>
      <c r="U111" s="8" t="str">
        <f t="shared" si="13"/>
        <v>2014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9"/>
        <v>food</v>
      </c>
      <c r="R112" t="str">
        <f t="shared" si="10"/>
        <v>food trucks</v>
      </c>
      <c r="S112" s="8">
        <f t="shared" si="11"/>
        <v>43354.208333333328</v>
      </c>
      <c r="T112" s="8">
        <f t="shared" si="12"/>
        <v>43373.208333333328</v>
      </c>
      <c r="U112" s="8" t="str">
        <f t="shared" si="13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9"/>
        <v>publishing</v>
      </c>
      <c r="R113" t="str">
        <f t="shared" si="10"/>
        <v>radio &amp; podcasts</v>
      </c>
      <c r="S113" s="8">
        <f t="shared" si="11"/>
        <v>41174.208333333336</v>
      </c>
      <c r="T113" s="8">
        <f t="shared" si="12"/>
        <v>41180.208333333336</v>
      </c>
      <c r="U113" s="8" t="str">
        <f t="shared" si="13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268.8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9"/>
        <v>technology</v>
      </c>
      <c r="R114" t="str">
        <f t="shared" si="10"/>
        <v>web</v>
      </c>
      <c r="S114" s="8">
        <f t="shared" si="11"/>
        <v>41875.208333333336</v>
      </c>
      <c r="T114" s="8">
        <f t="shared" si="12"/>
        <v>41890.208333333336</v>
      </c>
      <c r="U114" s="8" t="str">
        <f t="shared" si="13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376.9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9"/>
        <v>food</v>
      </c>
      <c r="R115" t="str">
        <f t="shared" si="10"/>
        <v>food trucks</v>
      </c>
      <c r="S115" s="8">
        <f t="shared" si="11"/>
        <v>42990.208333333328</v>
      </c>
      <c r="T115" s="8">
        <f t="shared" si="12"/>
        <v>42997.208333333328</v>
      </c>
      <c r="U115" s="8" t="str">
        <f t="shared" si="13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727.2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9"/>
        <v>technology</v>
      </c>
      <c r="R116" t="str">
        <f t="shared" si="10"/>
        <v>wearables</v>
      </c>
      <c r="S116" s="8">
        <f t="shared" si="11"/>
        <v>43564.208333333328</v>
      </c>
      <c r="T116" s="8">
        <f t="shared" si="12"/>
        <v>43565.208333333328</v>
      </c>
      <c r="U116" s="8" t="str">
        <f t="shared" si="13"/>
        <v>2019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87.2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9"/>
        <v>publishing</v>
      </c>
      <c r="R117" t="str">
        <f t="shared" si="10"/>
        <v>fiction</v>
      </c>
      <c r="S117" s="8">
        <f t="shared" si="11"/>
        <v>43056.25</v>
      </c>
      <c r="T117" s="8">
        <f t="shared" si="12"/>
        <v>43091.25</v>
      </c>
      <c r="U117" s="8" t="str">
        <f t="shared" si="13"/>
        <v>2017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9"/>
        <v>theater</v>
      </c>
      <c r="R118" t="str">
        <f t="shared" si="10"/>
        <v>plays</v>
      </c>
      <c r="S118" s="8">
        <f t="shared" si="11"/>
        <v>42265.208333333328</v>
      </c>
      <c r="T118" s="8">
        <f t="shared" si="12"/>
        <v>42266.208333333328</v>
      </c>
      <c r="U118" s="8" t="str">
        <f t="shared" si="13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173.9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9"/>
        <v>film &amp; video</v>
      </c>
      <c r="R119" t="str">
        <f t="shared" si="10"/>
        <v>television</v>
      </c>
      <c r="S119" s="8">
        <f t="shared" si="11"/>
        <v>40808.208333333336</v>
      </c>
      <c r="T119" s="8">
        <f t="shared" si="12"/>
        <v>40814.208333333336</v>
      </c>
      <c r="U119" s="8" t="str">
        <f t="shared" si="13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117.6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9"/>
        <v>photography</v>
      </c>
      <c r="R120" t="str">
        <f t="shared" si="10"/>
        <v>photography books</v>
      </c>
      <c r="S120" s="8">
        <f t="shared" si="11"/>
        <v>41665.25</v>
      </c>
      <c r="T120" s="8">
        <f t="shared" si="12"/>
        <v>41671.25</v>
      </c>
      <c r="U120" s="8" t="str">
        <f t="shared" si="13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9"/>
        <v>film &amp; video</v>
      </c>
      <c r="R121" t="str">
        <f t="shared" si="10"/>
        <v>documentary</v>
      </c>
      <c r="S121" s="8">
        <f t="shared" si="11"/>
        <v>41806.208333333336</v>
      </c>
      <c r="T121" s="8">
        <f t="shared" si="12"/>
        <v>41823.208333333336</v>
      </c>
      <c r="U121" s="8" t="str">
        <f t="shared" si="13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149.5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9"/>
        <v>games</v>
      </c>
      <c r="R122" t="str">
        <f t="shared" si="10"/>
        <v>mobile games</v>
      </c>
      <c r="S122" s="8">
        <f t="shared" si="11"/>
        <v>42111.208333333328</v>
      </c>
      <c r="T122" s="8">
        <f t="shared" si="12"/>
        <v>42115.208333333328</v>
      </c>
      <c r="U122" s="8" t="str">
        <f t="shared" si="13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219.3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9"/>
        <v>games</v>
      </c>
      <c r="R123" t="str">
        <f t="shared" si="10"/>
        <v>video games</v>
      </c>
      <c r="S123" s="8">
        <f t="shared" si="11"/>
        <v>41917.208333333336</v>
      </c>
      <c r="T123" s="8">
        <f t="shared" si="12"/>
        <v>41930.208333333336</v>
      </c>
      <c r="U123" s="8" t="str">
        <f t="shared" si="13"/>
        <v>2014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64.400000000000006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9"/>
        <v>publishing</v>
      </c>
      <c r="R124" t="str">
        <f t="shared" si="10"/>
        <v>fiction</v>
      </c>
      <c r="S124" s="8">
        <f t="shared" si="11"/>
        <v>41970.25</v>
      </c>
      <c r="T124" s="8">
        <f t="shared" si="12"/>
        <v>41997.25</v>
      </c>
      <c r="U124" s="8" t="str">
        <f t="shared" si="13"/>
        <v>2014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18.600000000000001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9"/>
        <v>theater</v>
      </c>
      <c r="R125" t="str">
        <f t="shared" si="10"/>
        <v>plays</v>
      </c>
      <c r="S125" s="8">
        <f t="shared" si="11"/>
        <v>42332.25</v>
      </c>
      <c r="T125" s="8">
        <f t="shared" si="12"/>
        <v>42335.25</v>
      </c>
      <c r="U125" s="8" t="str">
        <f t="shared" si="13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367.8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9"/>
        <v>photography</v>
      </c>
      <c r="R126" t="str">
        <f t="shared" si="10"/>
        <v>photography books</v>
      </c>
      <c r="S126" s="8">
        <f t="shared" si="11"/>
        <v>43598.208333333328</v>
      </c>
      <c r="T126" s="8">
        <f t="shared" si="12"/>
        <v>43651.208333333328</v>
      </c>
      <c r="U126" s="8" t="str">
        <f t="shared" si="13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159.9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9"/>
        <v>theater</v>
      </c>
      <c r="R127" t="str">
        <f t="shared" si="10"/>
        <v>plays</v>
      </c>
      <c r="S127" s="8">
        <f t="shared" si="11"/>
        <v>43362.208333333328</v>
      </c>
      <c r="T127" s="8">
        <f t="shared" si="12"/>
        <v>43366.208333333328</v>
      </c>
      <c r="U127" s="8" t="str">
        <f t="shared" si="13"/>
        <v>2018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38.6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9"/>
        <v>theater</v>
      </c>
      <c r="R128" t="str">
        <f t="shared" si="10"/>
        <v>plays</v>
      </c>
      <c r="S128" s="8">
        <f t="shared" si="11"/>
        <v>42596.208333333328</v>
      </c>
      <c r="T128" s="8">
        <f t="shared" si="12"/>
        <v>42624.208333333328</v>
      </c>
      <c r="U128" s="8" t="str">
        <f t="shared" si="13"/>
        <v>2016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51.4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9"/>
        <v>theater</v>
      </c>
      <c r="R129" t="str">
        <f t="shared" si="10"/>
        <v>plays</v>
      </c>
      <c r="S129" s="8">
        <f t="shared" si="11"/>
        <v>40310.208333333336</v>
      </c>
      <c r="T129" s="8">
        <f t="shared" si="12"/>
        <v>40313.208333333336</v>
      </c>
      <c r="U129" s="8" t="str">
        <f t="shared" si="13"/>
        <v>2010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60.3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9"/>
        <v>music</v>
      </c>
      <c r="R130" t="str">
        <f t="shared" si="10"/>
        <v>rock</v>
      </c>
      <c r="S130" s="8">
        <f t="shared" si="11"/>
        <v>40417.208333333336</v>
      </c>
      <c r="T130" s="8">
        <f t="shared" si="12"/>
        <v>40430.208333333336</v>
      </c>
      <c r="U130" s="8" t="str">
        <f t="shared" si="13"/>
        <v>2010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ROUND((E131/D131)*100,1)</f>
        <v>3.2</v>
      </c>
      <c r="G131" t="s">
        <v>74</v>
      </c>
      <c r="H131">
        <v>55</v>
      </c>
      <c r="I131">
        <f t="shared" ref="I131:I194" si="15">ROUND(E131/H131, 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6">LEFT(P131,FIND("/",P131)-1)</f>
        <v>food</v>
      </c>
      <c r="R131" t="str">
        <f t="shared" ref="R131:R194" si="17">RIGHT(P131,LEN(P131)-FIND("/",P131))</f>
        <v>food trucks</v>
      </c>
      <c r="S131" s="8">
        <f t="shared" ref="S131:S194" si="18">(L131 / 86400) + DATE(1970, 1, 1)</f>
        <v>42038.25</v>
      </c>
      <c r="T131" s="8">
        <f t="shared" ref="T131:T194" si="19">(M131 / 86400) + DATE(1970, 1, 1)</f>
        <v>42063.25</v>
      </c>
      <c r="U131" s="8" t="str">
        <f t="shared" ref="U131:U194" si="20">TEXT(S131,"yyyy")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155.5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6"/>
        <v>film &amp; video</v>
      </c>
      <c r="R132" t="str">
        <f t="shared" si="17"/>
        <v>drama</v>
      </c>
      <c r="S132" s="8">
        <f t="shared" si="18"/>
        <v>40842.208333333336</v>
      </c>
      <c r="T132" s="8">
        <f t="shared" si="19"/>
        <v>40858.25</v>
      </c>
      <c r="U132" s="8" t="str">
        <f t="shared" si="20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100.9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8">
        <f t="shared" si="18"/>
        <v>41607.25</v>
      </c>
      <c r="T133" s="8">
        <f t="shared" si="19"/>
        <v>41620.25</v>
      </c>
      <c r="U133" s="8" t="str">
        <f t="shared" si="20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116.2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8">
        <f t="shared" si="18"/>
        <v>43112.25</v>
      </c>
      <c r="T134" s="8">
        <f t="shared" si="19"/>
        <v>43128.25</v>
      </c>
      <c r="U134" s="8" t="str">
        <f t="shared" si="20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310.8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8">
        <f t="shared" si="18"/>
        <v>40767.208333333336</v>
      </c>
      <c r="T135" s="8">
        <f t="shared" si="19"/>
        <v>40789.208333333336</v>
      </c>
      <c r="U135" s="8" t="str">
        <f t="shared" si="20"/>
        <v>2011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89.7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8">
        <f t="shared" si="18"/>
        <v>40713.208333333336</v>
      </c>
      <c r="T136" s="8">
        <f t="shared" si="19"/>
        <v>40762.208333333336</v>
      </c>
      <c r="U136" s="8" t="str">
        <f t="shared" si="20"/>
        <v>2011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71.3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8">
        <f t="shared" si="18"/>
        <v>41340.25</v>
      </c>
      <c r="T137" s="8">
        <f t="shared" si="19"/>
        <v>41345.208333333336</v>
      </c>
      <c r="U137" s="8" t="str">
        <f t="shared" si="20"/>
        <v>2013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3.3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8">
        <f t="shared" si="18"/>
        <v>41797.208333333336</v>
      </c>
      <c r="T138" s="8">
        <f t="shared" si="19"/>
        <v>41809.208333333336</v>
      </c>
      <c r="U138" s="8" t="str">
        <f t="shared" si="20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261.8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8">
        <f t="shared" si="18"/>
        <v>40457.208333333336</v>
      </c>
      <c r="T139" s="8">
        <f t="shared" si="19"/>
        <v>40463.208333333336</v>
      </c>
      <c r="U139" s="8" t="str">
        <f t="shared" si="20"/>
        <v>2010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8">
        <f t="shared" si="18"/>
        <v>41180.208333333336</v>
      </c>
      <c r="T140" s="8">
        <f t="shared" si="19"/>
        <v>41186.208333333336</v>
      </c>
      <c r="U140" s="8" t="str">
        <f t="shared" si="20"/>
        <v>2012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20.9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8">
        <f t="shared" si="18"/>
        <v>42115.208333333328</v>
      </c>
      <c r="T141" s="8">
        <f t="shared" si="19"/>
        <v>42131.208333333328</v>
      </c>
      <c r="U141" s="8" t="str">
        <f t="shared" si="20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223.2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8">
        <f t="shared" si="18"/>
        <v>43156.25</v>
      </c>
      <c r="T142" s="8">
        <f t="shared" si="19"/>
        <v>43161.25</v>
      </c>
      <c r="U142" s="8" t="str">
        <f t="shared" si="20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101.6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8">
        <f t="shared" si="18"/>
        <v>42167.208333333328</v>
      </c>
      <c r="T143" s="8">
        <f t="shared" si="19"/>
        <v>42173.208333333328</v>
      </c>
      <c r="U143" s="8" t="str">
        <f t="shared" si="20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8">
        <f t="shared" si="18"/>
        <v>41005.208333333336</v>
      </c>
      <c r="T144" s="8">
        <f t="shared" si="19"/>
        <v>41046.208333333336</v>
      </c>
      <c r="U144" s="8" t="str">
        <f t="shared" si="20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135.6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8">
        <f t="shared" si="18"/>
        <v>40357.208333333336</v>
      </c>
      <c r="T145" s="8">
        <f t="shared" si="19"/>
        <v>40377.208333333336</v>
      </c>
      <c r="U145" s="8" t="str">
        <f t="shared" si="20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129.1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8">
        <f t="shared" si="18"/>
        <v>43633.208333333328</v>
      </c>
      <c r="T146" s="8">
        <f t="shared" si="19"/>
        <v>43641.208333333328</v>
      </c>
      <c r="U146" s="8" t="str">
        <f t="shared" si="20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236.5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8">
        <f t="shared" si="18"/>
        <v>41889.208333333336</v>
      </c>
      <c r="T147" s="8">
        <f t="shared" si="19"/>
        <v>41894.208333333336</v>
      </c>
      <c r="U147" s="8" t="str">
        <f t="shared" si="20"/>
        <v>2014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17.3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8">
        <f t="shared" si="18"/>
        <v>40855.25</v>
      </c>
      <c r="T148" s="8">
        <f t="shared" si="19"/>
        <v>40875.25</v>
      </c>
      <c r="U148" s="8" t="str">
        <f t="shared" si="20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112.5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8">
        <f t="shared" si="18"/>
        <v>42534.208333333328</v>
      </c>
      <c r="T149" s="8">
        <f t="shared" si="19"/>
        <v>42540.208333333328</v>
      </c>
      <c r="U149" s="8" t="str">
        <f t="shared" si="20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8">
        <f t="shared" si="18"/>
        <v>42941.208333333328</v>
      </c>
      <c r="T150" s="8">
        <f t="shared" si="19"/>
        <v>42950.208333333328</v>
      </c>
      <c r="U150" s="8" t="str">
        <f t="shared" si="20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219.9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8">
        <f t="shared" si="18"/>
        <v>41275.25</v>
      </c>
      <c r="T151" s="8">
        <f t="shared" si="19"/>
        <v>41327.25</v>
      </c>
      <c r="U151" s="8" t="str">
        <f t="shared" si="20"/>
        <v>2013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8">
        <f t="shared" si="18"/>
        <v>43450.25</v>
      </c>
      <c r="T152" s="8">
        <f t="shared" si="19"/>
        <v>43451.25</v>
      </c>
      <c r="U152" s="8" t="str">
        <f t="shared" si="20"/>
        <v>2018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64.2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8">
        <f t="shared" si="18"/>
        <v>41799.208333333336</v>
      </c>
      <c r="T153" s="8">
        <f t="shared" si="19"/>
        <v>41850.208333333336</v>
      </c>
      <c r="U153" s="8" t="str">
        <f t="shared" si="20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423.1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8">
        <f t="shared" si="18"/>
        <v>42783.25</v>
      </c>
      <c r="T154" s="8">
        <f t="shared" si="19"/>
        <v>42790.25</v>
      </c>
      <c r="U154" s="8" t="str">
        <f t="shared" si="20"/>
        <v>2017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8">
        <f t="shared" si="18"/>
        <v>41201.208333333336</v>
      </c>
      <c r="T155" s="8">
        <f t="shared" si="19"/>
        <v>41207.208333333336</v>
      </c>
      <c r="U155" s="8" t="str">
        <f t="shared" si="20"/>
        <v>2012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58.8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8">
        <f t="shared" si="18"/>
        <v>42502.208333333328</v>
      </c>
      <c r="T156" s="8">
        <f t="shared" si="19"/>
        <v>42525.208333333328</v>
      </c>
      <c r="U156" s="8" t="str">
        <f t="shared" si="20"/>
        <v>2016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8">
        <f t="shared" si="18"/>
        <v>40262.208333333336</v>
      </c>
      <c r="T157" s="8">
        <f t="shared" si="19"/>
        <v>40277.208333333336</v>
      </c>
      <c r="U157" s="8" t="str">
        <f t="shared" si="20"/>
        <v>2010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73.900000000000006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8">
        <f t="shared" si="18"/>
        <v>43743.208333333328</v>
      </c>
      <c r="T158" s="8">
        <f t="shared" si="19"/>
        <v>43767.208333333328</v>
      </c>
      <c r="U158" s="8" t="str">
        <f t="shared" si="20"/>
        <v>2019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52.7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8">
        <f t="shared" si="18"/>
        <v>41638.25</v>
      </c>
      <c r="T159" s="8">
        <f t="shared" si="19"/>
        <v>41650.25</v>
      </c>
      <c r="U159" s="8" t="str">
        <f t="shared" si="20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8">
        <f t="shared" si="18"/>
        <v>42346.25</v>
      </c>
      <c r="T160" s="8">
        <f t="shared" si="19"/>
        <v>42347.25</v>
      </c>
      <c r="U160" s="8" t="str">
        <f t="shared" si="20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8">
        <f t="shared" si="18"/>
        <v>43551.208333333328</v>
      </c>
      <c r="T161" s="8">
        <f t="shared" si="19"/>
        <v>43569.208333333328</v>
      </c>
      <c r="U161" s="8" t="str">
        <f t="shared" si="20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162.30000000000001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8">
        <f t="shared" si="18"/>
        <v>43582.208333333328</v>
      </c>
      <c r="T162" s="8">
        <f t="shared" si="19"/>
        <v>43598.208333333328</v>
      </c>
      <c r="U162" s="8" t="str">
        <f t="shared" si="20"/>
        <v>2019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78.2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8">
        <f t="shared" si="18"/>
        <v>42270.208333333328</v>
      </c>
      <c r="T163" s="8">
        <f t="shared" si="19"/>
        <v>42276.208333333328</v>
      </c>
      <c r="U163" s="8" t="str">
        <f t="shared" si="20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149.69999999999999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8">
        <f t="shared" si="18"/>
        <v>43442.25</v>
      </c>
      <c r="T164" s="8">
        <f t="shared" si="19"/>
        <v>43472.25</v>
      </c>
      <c r="U164" s="8" t="str">
        <f t="shared" si="20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253.3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8">
        <f t="shared" si="18"/>
        <v>43028.208333333328</v>
      </c>
      <c r="T165" s="8">
        <f t="shared" si="19"/>
        <v>43077.25</v>
      </c>
      <c r="U165" s="8" t="str">
        <f t="shared" si="20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100.2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8">
        <f t="shared" si="18"/>
        <v>43016.208333333328</v>
      </c>
      <c r="T166" s="8">
        <f t="shared" si="19"/>
        <v>43017.208333333328</v>
      </c>
      <c r="U166" s="8" t="str">
        <f t="shared" si="20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8">
        <f t="shared" si="18"/>
        <v>42948.208333333328</v>
      </c>
      <c r="T167" s="8">
        <f t="shared" si="19"/>
        <v>42980.208333333328</v>
      </c>
      <c r="U167" s="8" t="str">
        <f t="shared" si="20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137.1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8">
        <f t="shared" si="18"/>
        <v>40534.25</v>
      </c>
      <c r="T168" s="8">
        <f t="shared" si="19"/>
        <v>40538.25</v>
      </c>
      <c r="U168" s="8" t="str">
        <f t="shared" si="20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415.5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8">
        <f t="shared" si="18"/>
        <v>41435.208333333336</v>
      </c>
      <c r="T169" s="8">
        <f t="shared" si="19"/>
        <v>41445.208333333336</v>
      </c>
      <c r="U169" s="8" t="str">
        <f t="shared" si="20"/>
        <v>2013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31.3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8">
        <f t="shared" si="18"/>
        <v>43518.25</v>
      </c>
      <c r="T170" s="8">
        <f t="shared" si="19"/>
        <v>43541.208333333328</v>
      </c>
      <c r="U170" s="8" t="str">
        <f t="shared" si="20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424.1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8">
        <f t="shared" si="18"/>
        <v>41077.208333333336</v>
      </c>
      <c r="T171" s="8">
        <f t="shared" si="19"/>
        <v>41105.208333333336</v>
      </c>
      <c r="U171" s="8" t="str">
        <f t="shared" si="20"/>
        <v>2012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2.9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8">
        <f t="shared" si="18"/>
        <v>42950.208333333328</v>
      </c>
      <c r="T172" s="8">
        <f t="shared" si="19"/>
        <v>42957.208333333328</v>
      </c>
      <c r="U172" s="8" t="str">
        <f t="shared" si="20"/>
        <v>2017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10.6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8">
        <f t="shared" si="18"/>
        <v>41718.208333333336</v>
      </c>
      <c r="T173" s="8">
        <f t="shared" si="19"/>
        <v>41740.208333333336</v>
      </c>
      <c r="U173" s="8" t="str">
        <f t="shared" si="20"/>
        <v>2014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82.9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8">
        <f t="shared" si="18"/>
        <v>41839.208333333336</v>
      </c>
      <c r="T174" s="8">
        <f t="shared" si="19"/>
        <v>41854.208333333336</v>
      </c>
      <c r="U174" s="8" t="str">
        <f t="shared" si="20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8">
        <f t="shared" si="18"/>
        <v>41412.208333333336</v>
      </c>
      <c r="T175" s="8">
        <f t="shared" si="19"/>
        <v>41418.208333333336</v>
      </c>
      <c r="U175" s="8" t="str">
        <f t="shared" si="20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894.7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8">
        <f t="shared" si="18"/>
        <v>42282.208333333328</v>
      </c>
      <c r="T176" s="8">
        <f t="shared" si="19"/>
        <v>42283.208333333328</v>
      </c>
      <c r="U176" s="8" t="str">
        <f t="shared" si="20"/>
        <v>2015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26.2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8">
        <f t="shared" si="18"/>
        <v>42613.208333333328</v>
      </c>
      <c r="T177" s="8">
        <f t="shared" si="19"/>
        <v>42632.208333333328</v>
      </c>
      <c r="U177" s="8" t="str">
        <f t="shared" si="20"/>
        <v>2016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74.8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8">
        <f t="shared" si="18"/>
        <v>42616.208333333328</v>
      </c>
      <c r="T178" s="8">
        <f t="shared" si="19"/>
        <v>42625.208333333328</v>
      </c>
      <c r="U178" s="8" t="str">
        <f t="shared" si="20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416.5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8">
        <f t="shared" si="18"/>
        <v>40497.25</v>
      </c>
      <c r="T179" s="8">
        <f t="shared" si="19"/>
        <v>40522.25</v>
      </c>
      <c r="U179" s="8" t="str">
        <f t="shared" si="20"/>
        <v>2010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96.2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8">
        <f t="shared" si="18"/>
        <v>42999.208333333328</v>
      </c>
      <c r="T180" s="8">
        <f t="shared" si="19"/>
        <v>43008.208333333328</v>
      </c>
      <c r="U180" s="8" t="str">
        <f t="shared" si="20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357.7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8">
        <f t="shared" si="18"/>
        <v>41350.208333333336</v>
      </c>
      <c r="T181" s="8">
        <f t="shared" si="19"/>
        <v>41351.208333333336</v>
      </c>
      <c r="U181" s="8" t="str">
        <f t="shared" si="20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308.5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8">
        <f t="shared" si="18"/>
        <v>40259.208333333336</v>
      </c>
      <c r="T182" s="8">
        <f t="shared" si="19"/>
        <v>40264.208333333336</v>
      </c>
      <c r="U182" s="8" t="str">
        <f t="shared" si="20"/>
        <v>2010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61.8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8">
        <f t="shared" si="18"/>
        <v>43012.208333333328</v>
      </c>
      <c r="T183" s="8">
        <f t="shared" si="19"/>
        <v>43030.208333333328</v>
      </c>
      <c r="U183" s="8" t="str">
        <f t="shared" si="20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722.3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8">
        <f t="shared" si="18"/>
        <v>43631.208333333328</v>
      </c>
      <c r="T184" s="8">
        <f t="shared" si="19"/>
        <v>43647.208333333328</v>
      </c>
      <c r="U184" s="8" t="str">
        <f t="shared" si="20"/>
        <v>2019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69.099999999999994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8">
        <f t="shared" si="18"/>
        <v>40430.208333333336</v>
      </c>
      <c r="T185" s="8">
        <f t="shared" si="19"/>
        <v>40443.208333333336</v>
      </c>
      <c r="U185" s="8" t="str">
        <f t="shared" si="20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293.10000000000002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8">
        <f t="shared" si="18"/>
        <v>43588.208333333328</v>
      </c>
      <c r="T186" s="8">
        <f t="shared" si="19"/>
        <v>43589.208333333328</v>
      </c>
      <c r="U186" s="8" t="str">
        <f t="shared" si="20"/>
        <v>2019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71.8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8">
        <f t="shared" si="18"/>
        <v>43233.208333333328</v>
      </c>
      <c r="T187" s="8">
        <f t="shared" si="19"/>
        <v>43244.208333333328</v>
      </c>
      <c r="U187" s="8" t="str">
        <f t="shared" si="20"/>
        <v>2018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31.9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8">
        <f t="shared" si="18"/>
        <v>41782.208333333336</v>
      </c>
      <c r="T188" s="8">
        <f t="shared" si="19"/>
        <v>41797.208333333336</v>
      </c>
      <c r="U188" s="8" t="str">
        <f t="shared" si="20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229.9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8">
        <f t="shared" si="18"/>
        <v>41328.25</v>
      </c>
      <c r="T189" s="8">
        <f t="shared" si="19"/>
        <v>41356.208333333336</v>
      </c>
      <c r="U189" s="8" t="str">
        <f t="shared" si="20"/>
        <v>2013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8">
        <f t="shared" si="18"/>
        <v>41975.25</v>
      </c>
      <c r="T190" s="8">
        <f t="shared" si="19"/>
        <v>41976.25</v>
      </c>
      <c r="U190" s="8" t="str">
        <f t="shared" si="20"/>
        <v>2014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23.5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8">
        <f t="shared" si="18"/>
        <v>42433.25</v>
      </c>
      <c r="T191" s="8">
        <f t="shared" si="19"/>
        <v>42433.25</v>
      </c>
      <c r="U191" s="8" t="str">
        <f t="shared" si="20"/>
        <v>2016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68.599999999999994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8">
        <f t="shared" si="18"/>
        <v>41429.208333333336</v>
      </c>
      <c r="T192" s="8">
        <f t="shared" si="19"/>
        <v>41430.208333333336</v>
      </c>
      <c r="U192" s="8" t="str">
        <f t="shared" si="20"/>
        <v>2013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8">
        <f t="shared" si="18"/>
        <v>43536.208333333328</v>
      </c>
      <c r="T193" s="8">
        <f t="shared" si="19"/>
        <v>43539.208333333328</v>
      </c>
      <c r="U193" s="8" t="str">
        <f t="shared" si="20"/>
        <v>2019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8">
        <f t="shared" si="18"/>
        <v>41817.208333333336</v>
      </c>
      <c r="T194" s="8">
        <f t="shared" si="19"/>
        <v>41821.208333333336</v>
      </c>
      <c r="U194" s="8" t="str">
        <f t="shared" si="20"/>
        <v>2014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ROUND((E195/D195)*100,1)</f>
        <v>45.6</v>
      </c>
      <c r="G195" t="s">
        <v>14</v>
      </c>
      <c r="H195">
        <v>65</v>
      </c>
      <c r="I195">
        <f t="shared" ref="I195:I258" si="22">ROUND(E195/H195, 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3">LEFT(P195,FIND("/",P195)-1)</f>
        <v>music</v>
      </c>
      <c r="R195" t="str">
        <f t="shared" ref="R195:R258" si="24">RIGHT(P195,LEN(P195)-FIND("/",P195))</f>
        <v>indie rock</v>
      </c>
      <c r="S195" s="8">
        <f t="shared" ref="S195:S258" si="25">(L195 / 86400) + DATE(1970, 1, 1)</f>
        <v>43198.208333333328</v>
      </c>
      <c r="T195" s="8">
        <f t="shared" ref="T195:T258" si="26">(M195 / 86400) + DATE(1970, 1, 1)</f>
        <v>43202.208333333328</v>
      </c>
      <c r="U195" s="8" t="str">
        <f t="shared" ref="U195:U258" si="27">TEXT(S195,"yyyy")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122.8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3"/>
        <v>music</v>
      </c>
      <c r="R196" t="str">
        <f t="shared" si="24"/>
        <v>metal</v>
      </c>
      <c r="S196" s="8">
        <f t="shared" si="25"/>
        <v>42261.208333333328</v>
      </c>
      <c r="T196" s="8">
        <f t="shared" si="26"/>
        <v>42277.208333333328</v>
      </c>
      <c r="U196" s="8" t="str">
        <f t="shared" si="27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361.8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3"/>
        <v>music</v>
      </c>
      <c r="R197" t="str">
        <f t="shared" si="24"/>
        <v>electric music</v>
      </c>
      <c r="S197" s="8">
        <f t="shared" si="25"/>
        <v>43310.208333333328</v>
      </c>
      <c r="T197" s="8">
        <f t="shared" si="26"/>
        <v>43317.208333333328</v>
      </c>
      <c r="U197" s="8" t="str">
        <f t="shared" si="27"/>
        <v>2018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63.1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3"/>
        <v>technology</v>
      </c>
      <c r="R198" t="str">
        <f t="shared" si="24"/>
        <v>wearables</v>
      </c>
      <c r="S198" s="8">
        <f t="shared" si="25"/>
        <v>42616.208333333328</v>
      </c>
      <c r="T198" s="8">
        <f t="shared" si="26"/>
        <v>42635.208333333328</v>
      </c>
      <c r="U198" s="8" t="str">
        <f t="shared" si="27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298.2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3"/>
        <v>film &amp; video</v>
      </c>
      <c r="R199" t="str">
        <f t="shared" si="24"/>
        <v>drama</v>
      </c>
      <c r="S199" s="8">
        <f t="shared" si="25"/>
        <v>42909.208333333328</v>
      </c>
      <c r="T199" s="8">
        <f t="shared" si="26"/>
        <v>42923.208333333328</v>
      </c>
      <c r="U199" s="8" t="str">
        <f t="shared" si="27"/>
        <v>2017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9.6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3"/>
        <v>music</v>
      </c>
      <c r="R200" t="str">
        <f t="shared" si="24"/>
        <v>electric music</v>
      </c>
      <c r="S200" s="8">
        <f t="shared" si="25"/>
        <v>40396.208333333336</v>
      </c>
      <c r="T200" s="8">
        <f t="shared" si="26"/>
        <v>40425.208333333336</v>
      </c>
      <c r="U200" s="8" t="str">
        <f t="shared" si="27"/>
        <v>2010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53.8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3"/>
        <v>music</v>
      </c>
      <c r="R201" t="str">
        <f t="shared" si="24"/>
        <v>rock</v>
      </c>
      <c r="S201" s="8">
        <f t="shared" si="25"/>
        <v>42192.208333333328</v>
      </c>
      <c r="T201" s="8">
        <f t="shared" si="26"/>
        <v>42196.208333333328</v>
      </c>
      <c r="U201" s="8" t="str">
        <f t="shared" si="27"/>
        <v>2015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3"/>
        <v>theater</v>
      </c>
      <c r="R202" t="str">
        <f t="shared" si="24"/>
        <v>plays</v>
      </c>
      <c r="S202" s="8">
        <f t="shared" si="25"/>
        <v>40262.208333333336</v>
      </c>
      <c r="T202" s="8">
        <f t="shared" si="26"/>
        <v>40273.208333333336</v>
      </c>
      <c r="U202" s="8" t="str">
        <f t="shared" si="27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681.2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3"/>
        <v>technology</v>
      </c>
      <c r="R203" t="str">
        <f t="shared" si="24"/>
        <v>web</v>
      </c>
      <c r="S203" s="8">
        <f t="shared" si="25"/>
        <v>41845.208333333336</v>
      </c>
      <c r="T203" s="8">
        <f t="shared" si="26"/>
        <v>41863.208333333336</v>
      </c>
      <c r="U203" s="8" t="str">
        <f t="shared" si="27"/>
        <v>2014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78.8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3"/>
        <v>food</v>
      </c>
      <c r="R204" t="str">
        <f t="shared" si="24"/>
        <v>food trucks</v>
      </c>
      <c r="S204" s="8">
        <f t="shared" si="25"/>
        <v>40818.208333333336</v>
      </c>
      <c r="T204" s="8">
        <f t="shared" si="26"/>
        <v>40822.208333333336</v>
      </c>
      <c r="U204" s="8" t="str">
        <f t="shared" si="27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134.4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3"/>
        <v>theater</v>
      </c>
      <c r="R205" t="str">
        <f t="shared" si="24"/>
        <v>plays</v>
      </c>
      <c r="S205" s="8">
        <f t="shared" si="25"/>
        <v>42752.25</v>
      </c>
      <c r="T205" s="8">
        <f t="shared" si="26"/>
        <v>42754.25</v>
      </c>
      <c r="U205" s="8" t="str">
        <f t="shared" si="27"/>
        <v>2017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3.4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3"/>
        <v>music</v>
      </c>
      <c r="R206" t="str">
        <f t="shared" si="24"/>
        <v>jazz</v>
      </c>
      <c r="S206" s="8">
        <f t="shared" si="25"/>
        <v>40636.208333333336</v>
      </c>
      <c r="T206" s="8">
        <f t="shared" si="26"/>
        <v>40646.208333333336</v>
      </c>
      <c r="U206" s="8" t="str">
        <f t="shared" si="27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431.8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3"/>
        <v>theater</v>
      </c>
      <c r="R207" t="str">
        <f t="shared" si="24"/>
        <v>plays</v>
      </c>
      <c r="S207" s="8">
        <f t="shared" si="25"/>
        <v>43390.208333333328</v>
      </c>
      <c r="T207" s="8">
        <f t="shared" si="26"/>
        <v>43402.208333333328</v>
      </c>
      <c r="U207" s="8" t="str">
        <f t="shared" si="27"/>
        <v>2018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38.799999999999997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3"/>
        <v>publishing</v>
      </c>
      <c r="R208" t="str">
        <f t="shared" si="24"/>
        <v>fiction</v>
      </c>
      <c r="S208" s="8">
        <f t="shared" si="25"/>
        <v>40236.25</v>
      </c>
      <c r="T208" s="8">
        <f t="shared" si="26"/>
        <v>40245.25</v>
      </c>
      <c r="U208" s="8" t="str">
        <f t="shared" si="27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425.7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3"/>
        <v>music</v>
      </c>
      <c r="R209" t="str">
        <f t="shared" si="24"/>
        <v>rock</v>
      </c>
      <c r="S209" s="8">
        <f t="shared" si="25"/>
        <v>43340.208333333328</v>
      </c>
      <c r="T209" s="8">
        <f t="shared" si="26"/>
        <v>43360.208333333328</v>
      </c>
      <c r="U209" s="8" t="str">
        <f t="shared" si="27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101.1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3"/>
        <v>film &amp; video</v>
      </c>
      <c r="R210" t="str">
        <f t="shared" si="24"/>
        <v>documentary</v>
      </c>
      <c r="S210" s="8">
        <f t="shared" si="25"/>
        <v>43048.25</v>
      </c>
      <c r="T210" s="8">
        <f t="shared" si="26"/>
        <v>43072.25</v>
      </c>
      <c r="U210" s="8" t="str">
        <f t="shared" si="27"/>
        <v>2017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21.2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3"/>
        <v>film &amp; video</v>
      </c>
      <c r="R211" t="str">
        <f t="shared" si="24"/>
        <v>documentary</v>
      </c>
      <c r="S211" s="8">
        <f t="shared" si="25"/>
        <v>42496.208333333328</v>
      </c>
      <c r="T211" s="8">
        <f t="shared" si="26"/>
        <v>42503.208333333328</v>
      </c>
      <c r="U211" s="8" t="str">
        <f t="shared" si="27"/>
        <v>2016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67.400000000000006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3"/>
        <v>film &amp; video</v>
      </c>
      <c r="R212" t="str">
        <f t="shared" si="24"/>
        <v>science fiction</v>
      </c>
      <c r="S212" s="8">
        <f t="shared" si="25"/>
        <v>42797.25</v>
      </c>
      <c r="T212" s="8">
        <f t="shared" si="26"/>
        <v>42824.208333333328</v>
      </c>
      <c r="U212" s="8" t="str">
        <f t="shared" si="27"/>
        <v>2017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94.9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3"/>
        <v>theater</v>
      </c>
      <c r="R213" t="str">
        <f t="shared" si="24"/>
        <v>plays</v>
      </c>
      <c r="S213" s="8">
        <f t="shared" si="25"/>
        <v>41513.208333333336</v>
      </c>
      <c r="T213" s="8">
        <f t="shared" si="26"/>
        <v>41537.208333333336</v>
      </c>
      <c r="U213" s="8" t="str">
        <f t="shared" si="27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151.9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3"/>
        <v>theater</v>
      </c>
      <c r="R214" t="str">
        <f t="shared" si="24"/>
        <v>plays</v>
      </c>
      <c r="S214" s="8">
        <f t="shared" si="25"/>
        <v>43814.25</v>
      </c>
      <c r="T214" s="8">
        <f t="shared" si="26"/>
        <v>43860.25</v>
      </c>
      <c r="U214" s="8" t="str">
        <f t="shared" si="27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195.2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3"/>
        <v>music</v>
      </c>
      <c r="R215" t="str">
        <f t="shared" si="24"/>
        <v>indie rock</v>
      </c>
      <c r="S215" s="8">
        <f t="shared" si="25"/>
        <v>40488.208333333336</v>
      </c>
      <c r="T215" s="8">
        <f t="shared" si="26"/>
        <v>40496.25</v>
      </c>
      <c r="U215" s="8" t="str">
        <f t="shared" si="27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1023.1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3"/>
        <v>music</v>
      </c>
      <c r="R216" t="str">
        <f t="shared" si="24"/>
        <v>rock</v>
      </c>
      <c r="S216" s="8">
        <f t="shared" si="25"/>
        <v>40409.208333333336</v>
      </c>
      <c r="T216" s="8">
        <f t="shared" si="26"/>
        <v>40415.208333333336</v>
      </c>
      <c r="U216" s="8" t="str">
        <f t="shared" si="27"/>
        <v>2010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3.8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3"/>
        <v>theater</v>
      </c>
      <c r="R217" t="str">
        <f t="shared" si="24"/>
        <v>plays</v>
      </c>
      <c r="S217" s="8">
        <f t="shared" si="25"/>
        <v>43509.25</v>
      </c>
      <c r="T217" s="8">
        <f t="shared" si="26"/>
        <v>43511.25</v>
      </c>
      <c r="U217" s="8" t="str">
        <f t="shared" si="27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155.1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3"/>
        <v>theater</v>
      </c>
      <c r="R218" t="str">
        <f t="shared" si="24"/>
        <v>plays</v>
      </c>
      <c r="S218" s="8">
        <f t="shared" si="25"/>
        <v>40869.25</v>
      </c>
      <c r="T218" s="8">
        <f t="shared" si="26"/>
        <v>40871.25</v>
      </c>
      <c r="U218" s="8" t="str">
        <f t="shared" si="27"/>
        <v>2011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44.8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3"/>
        <v>film &amp; video</v>
      </c>
      <c r="R219" t="str">
        <f t="shared" si="24"/>
        <v>science fiction</v>
      </c>
      <c r="S219" s="8">
        <f t="shared" si="25"/>
        <v>43583.208333333328</v>
      </c>
      <c r="T219" s="8">
        <f t="shared" si="26"/>
        <v>43592.208333333328</v>
      </c>
      <c r="U219" s="8" t="str">
        <f t="shared" si="27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215.9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3"/>
        <v>film &amp; video</v>
      </c>
      <c r="R220" t="str">
        <f t="shared" si="24"/>
        <v>shorts</v>
      </c>
      <c r="S220" s="8">
        <f t="shared" si="25"/>
        <v>40858.25</v>
      </c>
      <c r="T220" s="8">
        <f t="shared" si="26"/>
        <v>40892.25</v>
      </c>
      <c r="U220" s="8" t="str">
        <f t="shared" si="27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332.1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3"/>
        <v>film &amp; video</v>
      </c>
      <c r="R221" t="str">
        <f t="shared" si="24"/>
        <v>animation</v>
      </c>
      <c r="S221" s="8">
        <f t="shared" si="25"/>
        <v>41137.208333333336</v>
      </c>
      <c r="T221" s="8">
        <f t="shared" si="26"/>
        <v>41149.208333333336</v>
      </c>
      <c r="U221" s="8" t="str">
        <f t="shared" si="27"/>
        <v>2012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8.4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3"/>
        <v>theater</v>
      </c>
      <c r="R222" t="str">
        <f t="shared" si="24"/>
        <v>plays</v>
      </c>
      <c r="S222" s="8">
        <f t="shared" si="25"/>
        <v>40725.208333333336</v>
      </c>
      <c r="T222" s="8">
        <f t="shared" si="26"/>
        <v>40743.208333333336</v>
      </c>
      <c r="U222" s="8" t="str">
        <f t="shared" si="27"/>
        <v>2011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98.6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3"/>
        <v>food</v>
      </c>
      <c r="R223" t="str">
        <f t="shared" si="24"/>
        <v>food trucks</v>
      </c>
      <c r="S223" s="8">
        <f t="shared" si="25"/>
        <v>41081.208333333336</v>
      </c>
      <c r="T223" s="8">
        <f t="shared" si="26"/>
        <v>41083.208333333336</v>
      </c>
      <c r="U223" s="8" t="str">
        <f t="shared" si="27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3"/>
        <v>photography</v>
      </c>
      <c r="R224" t="str">
        <f t="shared" si="24"/>
        <v>photography books</v>
      </c>
      <c r="S224" s="8">
        <f t="shared" si="25"/>
        <v>41914.208333333336</v>
      </c>
      <c r="T224" s="8">
        <f t="shared" si="26"/>
        <v>41915.208333333336</v>
      </c>
      <c r="U224" s="8" t="str">
        <f t="shared" si="27"/>
        <v>2014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93.8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3"/>
        <v>theater</v>
      </c>
      <c r="R225" t="str">
        <f t="shared" si="24"/>
        <v>plays</v>
      </c>
      <c r="S225" s="8">
        <f t="shared" si="25"/>
        <v>42445.208333333328</v>
      </c>
      <c r="T225" s="8">
        <f t="shared" si="26"/>
        <v>42459.208333333328</v>
      </c>
      <c r="U225" s="8" t="str">
        <f t="shared" si="27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403.6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3"/>
        <v>film &amp; video</v>
      </c>
      <c r="R226" t="str">
        <f t="shared" si="24"/>
        <v>science fiction</v>
      </c>
      <c r="S226" s="8">
        <f t="shared" si="25"/>
        <v>41906.208333333336</v>
      </c>
      <c r="T226" s="8">
        <f t="shared" si="26"/>
        <v>41951.25</v>
      </c>
      <c r="U226" s="8" t="str">
        <f t="shared" si="27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260.2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3"/>
        <v>music</v>
      </c>
      <c r="R227" t="str">
        <f t="shared" si="24"/>
        <v>rock</v>
      </c>
      <c r="S227" s="8">
        <f t="shared" si="25"/>
        <v>41762.208333333336</v>
      </c>
      <c r="T227" s="8">
        <f t="shared" si="26"/>
        <v>41762.208333333336</v>
      </c>
      <c r="U227" s="8" t="str">
        <f t="shared" si="27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366.6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3"/>
        <v>photography</v>
      </c>
      <c r="R228" t="str">
        <f t="shared" si="24"/>
        <v>photography books</v>
      </c>
      <c r="S228" s="8">
        <f t="shared" si="25"/>
        <v>40276.208333333336</v>
      </c>
      <c r="T228" s="8">
        <f t="shared" si="26"/>
        <v>40313.208333333336</v>
      </c>
      <c r="U228" s="8" t="str">
        <f t="shared" si="27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168.7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3"/>
        <v>games</v>
      </c>
      <c r="R229" t="str">
        <f t="shared" si="24"/>
        <v>mobile games</v>
      </c>
      <c r="S229" s="8">
        <f t="shared" si="25"/>
        <v>42139.208333333328</v>
      </c>
      <c r="T229" s="8">
        <f t="shared" si="26"/>
        <v>42145.208333333328</v>
      </c>
      <c r="U229" s="8" t="str">
        <f t="shared" si="27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119.9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3"/>
        <v>film &amp; video</v>
      </c>
      <c r="R230" t="str">
        <f t="shared" si="24"/>
        <v>animation</v>
      </c>
      <c r="S230" s="8">
        <f t="shared" si="25"/>
        <v>42613.208333333328</v>
      </c>
      <c r="T230" s="8">
        <f t="shared" si="26"/>
        <v>42638.208333333328</v>
      </c>
      <c r="U230" s="8" t="str">
        <f t="shared" si="27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193.7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3"/>
        <v>games</v>
      </c>
      <c r="R231" t="str">
        <f t="shared" si="24"/>
        <v>mobile games</v>
      </c>
      <c r="S231" s="8">
        <f t="shared" si="25"/>
        <v>42887.208333333328</v>
      </c>
      <c r="T231" s="8">
        <f t="shared" si="26"/>
        <v>42935.208333333328</v>
      </c>
      <c r="U231" s="8" t="str">
        <f t="shared" si="27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420.2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3"/>
        <v>games</v>
      </c>
      <c r="R232" t="str">
        <f t="shared" si="24"/>
        <v>video games</v>
      </c>
      <c r="S232" s="8">
        <f t="shared" si="25"/>
        <v>43805.25</v>
      </c>
      <c r="T232" s="8">
        <f t="shared" si="26"/>
        <v>43805.25</v>
      </c>
      <c r="U232" s="8" t="str">
        <f t="shared" si="27"/>
        <v>2019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76.7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3"/>
        <v>theater</v>
      </c>
      <c r="R233" t="str">
        <f t="shared" si="24"/>
        <v>plays</v>
      </c>
      <c r="S233" s="8">
        <f t="shared" si="25"/>
        <v>41415.208333333336</v>
      </c>
      <c r="T233" s="8">
        <f t="shared" si="26"/>
        <v>41473.208333333336</v>
      </c>
      <c r="U233" s="8" t="str">
        <f t="shared" si="27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171.3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3"/>
        <v>theater</v>
      </c>
      <c r="R234" t="str">
        <f t="shared" si="24"/>
        <v>plays</v>
      </c>
      <c r="S234" s="8">
        <f t="shared" si="25"/>
        <v>42576.208333333328</v>
      </c>
      <c r="T234" s="8">
        <f t="shared" si="26"/>
        <v>42577.208333333328</v>
      </c>
      <c r="U234" s="8" t="str">
        <f t="shared" si="27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157.9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3"/>
        <v>film &amp; video</v>
      </c>
      <c r="R235" t="str">
        <f t="shared" si="24"/>
        <v>animation</v>
      </c>
      <c r="S235" s="8">
        <f t="shared" si="25"/>
        <v>40706.208333333336</v>
      </c>
      <c r="T235" s="8">
        <f t="shared" si="26"/>
        <v>40722.208333333336</v>
      </c>
      <c r="U235" s="8" t="str">
        <f t="shared" si="27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109.1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3"/>
        <v>games</v>
      </c>
      <c r="R236" t="str">
        <f t="shared" si="24"/>
        <v>video games</v>
      </c>
      <c r="S236" s="8">
        <f t="shared" si="25"/>
        <v>42969.208333333328</v>
      </c>
      <c r="T236" s="8">
        <f t="shared" si="26"/>
        <v>42976.208333333328</v>
      </c>
      <c r="U236" s="8" t="str">
        <f t="shared" si="27"/>
        <v>2017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41.7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3"/>
        <v>film &amp; video</v>
      </c>
      <c r="R237" t="str">
        <f t="shared" si="24"/>
        <v>animation</v>
      </c>
      <c r="S237" s="8">
        <f t="shared" si="25"/>
        <v>42779.25</v>
      </c>
      <c r="T237" s="8">
        <f t="shared" si="26"/>
        <v>42784.25</v>
      </c>
      <c r="U237" s="8" t="str">
        <f t="shared" si="27"/>
        <v>2017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10.9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3"/>
        <v>music</v>
      </c>
      <c r="R238" t="str">
        <f t="shared" si="24"/>
        <v>rock</v>
      </c>
      <c r="S238" s="8">
        <f t="shared" si="25"/>
        <v>43641.208333333328</v>
      </c>
      <c r="T238" s="8">
        <f t="shared" si="26"/>
        <v>43648.208333333328</v>
      </c>
      <c r="U238" s="8" t="str">
        <f t="shared" si="27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159.4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3"/>
        <v>film &amp; video</v>
      </c>
      <c r="R239" t="str">
        <f t="shared" si="24"/>
        <v>animation</v>
      </c>
      <c r="S239" s="8">
        <f t="shared" si="25"/>
        <v>41754.208333333336</v>
      </c>
      <c r="T239" s="8">
        <f t="shared" si="26"/>
        <v>41756.208333333336</v>
      </c>
      <c r="U239" s="8" t="str">
        <f t="shared" si="27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422.4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3"/>
        <v>theater</v>
      </c>
      <c r="R240" t="str">
        <f t="shared" si="24"/>
        <v>plays</v>
      </c>
      <c r="S240" s="8">
        <f t="shared" si="25"/>
        <v>43083.25</v>
      </c>
      <c r="T240" s="8">
        <f t="shared" si="26"/>
        <v>43108.25</v>
      </c>
      <c r="U240" s="8" t="str">
        <f t="shared" si="27"/>
        <v>2017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97.7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3"/>
        <v>technology</v>
      </c>
      <c r="R241" t="str">
        <f t="shared" si="24"/>
        <v>wearables</v>
      </c>
      <c r="S241" s="8">
        <f t="shared" si="25"/>
        <v>42245.208333333328</v>
      </c>
      <c r="T241" s="8">
        <f t="shared" si="26"/>
        <v>42249.208333333328</v>
      </c>
      <c r="U241" s="8" t="str">
        <f t="shared" si="27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418.8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3"/>
        <v>theater</v>
      </c>
      <c r="R242" t="str">
        <f t="shared" si="24"/>
        <v>plays</v>
      </c>
      <c r="S242" s="8">
        <f t="shared" si="25"/>
        <v>40396.208333333336</v>
      </c>
      <c r="T242" s="8">
        <f t="shared" si="26"/>
        <v>40397.208333333336</v>
      </c>
      <c r="U242" s="8" t="str">
        <f t="shared" si="27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101.9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3"/>
        <v>publishing</v>
      </c>
      <c r="R243" t="str">
        <f t="shared" si="24"/>
        <v>nonfiction</v>
      </c>
      <c r="S243" s="8">
        <f t="shared" si="25"/>
        <v>41742.208333333336</v>
      </c>
      <c r="T243" s="8">
        <f t="shared" si="26"/>
        <v>41752.208333333336</v>
      </c>
      <c r="U243" s="8" t="str">
        <f t="shared" si="27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127.7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3"/>
        <v>music</v>
      </c>
      <c r="R244" t="str">
        <f t="shared" si="24"/>
        <v>rock</v>
      </c>
      <c r="S244" s="8">
        <f t="shared" si="25"/>
        <v>42865.208333333328</v>
      </c>
      <c r="T244" s="8">
        <f t="shared" si="26"/>
        <v>42875.208333333328</v>
      </c>
      <c r="U244" s="8" t="str">
        <f t="shared" si="27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445.2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3"/>
        <v>theater</v>
      </c>
      <c r="R245" t="str">
        <f t="shared" si="24"/>
        <v>plays</v>
      </c>
      <c r="S245" s="8">
        <f t="shared" si="25"/>
        <v>43163.25</v>
      </c>
      <c r="T245" s="8">
        <f t="shared" si="26"/>
        <v>43166.25</v>
      </c>
      <c r="U245" s="8" t="str">
        <f t="shared" si="27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569.70000000000005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3"/>
        <v>theater</v>
      </c>
      <c r="R246" t="str">
        <f t="shared" si="24"/>
        <v>plays</v>
      </c>
      <c r="S246" s="8">
        <f t="shared" si="25"/>
        <v>41834.208333333336</v>
      </c>
      <c r="T246" s="8">
        <f t="shared" si="26"/>
        <v>41886.208333333336</v>
      </c>
      <c r="U246" s="8" t="str">
        <f t="shared" si="27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509.3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3"/>
        <v>theater</v>
      </c>
      <c r="R247" t="str">
        <f t="shared" si="24"/>
        <v>plays</v>
      </c>
      <c r="S247" s="8">
        <f t="shared" si="25"/>
        <v>41736.208333333336</v>
      </c>
      <c r="T247" s="8">
        <f t="shared" si="26"/>
        <v>41737.208333333336</v>
      </c>
      <c r="U247" s="8" t="str">
        <f t="shared" si="27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325.5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3"/>
        <v>technology</v>
      </c>
      <c r="R248" t="str">
        <f t="shared" si="24"/>
        <v>web</v>
      </c>
      <c r="S248" s="8">
        <f t="shared" si="25"/>
        <v>41491.208333333336</v>
      </c>
      <c r="T248" s="8">
        <f t="shared" si="26"/>
        <v>41495.208333333336</v>
      </c>
      <c r="U248" s="8" t="str">
        <f t="shared" si="27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932.6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3"/>
        <v>publishing</v>
      </c>
      <c r="R249" t="str">
        <f t="shared" si="24"/>
        <v>fiction</v>
      </c>
      <c r="S249" s="8">
        <f t="shared" si="25"/>
        <v>42726.25</v>
      </c>
      <c r="T249" s="8">
        <f t="shared" si="26"/>
        <v>42741.25</v>
      </c>
      <c r="U249" s="8" t="str">
        <f t="shared" si="27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211.3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3"/>
        <v>games</v>
      </c>
      <c r="R250" t="str">
        <f t="shared" si="24"/>
        <v>mobile games</v>
      </c>
      <c r="S250" s="8">
        <f t="shared" si="25"/>
        <v>42004.25</v>
      </c>
      <c r="T250" s="8">
        <f t="shared" si="26"/>
        <v>42009.25</v>
      </c>
      <c r="U250" s="8" t="str">
        <f t="shared" si="27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273.3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3"/>
        <v>publishing</v>
      </c>
      <c r="R251" t="str">
        <f t="shared" si="24"/>
        <v>translations</v>
      </c>
      <c r="S251" s="8">
        <f t="shared" si="25"/>
        <v>42006.25</v>
      </c>
      <c r="T251" s="8">
        <f t="shared" si="26"/>
        <v>42013.25</v>
      </c>
      <c r="U251" s="8" t="str">
        <f t="shared" si="27"/>
        <v>2015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3"/>
        <v>music</v>
      </c>
      <c r="R252" t="str">
        <f t="shared" si="24"/>
        <v>rock</v>
      </c>
      <c r="S252" s="8">
        <f t="shared" si="25"/>
        <v>40203.25</v>
      </c>
      <c r="T252" s="8">
        <f t="shared" si="26"/>
        <v>40238.25</v>
      </c>
      <c r="U252" s="8" t="str">
        <f t="shared" si="27"/>
        <v>2010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54.1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3"/>
        <v>theater</v>
      </c>
      <c r="R253" t="str">
        <f t="shared" si="24"/>
        <v>plays</v>
      </c>
      <c r="S253" s="8">
        <f t="shared" si="25"/>
        <v>41252.25</v>
      </c>
      <c r="T253" s="8">
        <f t="shared" si="26"/>
        <v>41254.25</v>
      </c>
      <c r="U253" s="8" t="str">
        <f t="shared" si="27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626.29999999999995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3"/>
        <v>theater</v>
      </c>
      <c r="R254" t="str">
        <f t="shared" si="24"/>
        <v>plays</v>
      </c>
      <c r="S254" s="8">
        <f t="shared" si="25"/>
        <v>41572.208333333336</v>
      </c>
      <c r="T254" s="8">
        <f t="shared" si="26"/>
        <v>41577.208333333336</v>
      </c>
      <c r="U254" s="8" t="str">
        <f t="shared" si="27"/>
        <v>2013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3"/>
        <v>film &amp; video</v>
      </c>
      <c r="R255" t="str">
        <f t="shared" si="24"/>
        <v>drama</v>
      </c>
      <c r="S255" s="8">
        <f t="shared" si="25"/>
        <v>40641.208333333336</v>
      </c>
      <c r="T255" s="8">
        <f t="shared" si="26"/>
        <v>40653.208333333336</v>
      </c>
      <c r="U255" s="8" t="str">
        <f t="shared" si="27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184.9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3"/>
        <v>publishing</v>
      </c>
      <c r="R256" t="str">
        <f t="shared" si="24"/>
        <v>nonfiction</v>
      </c>
      <c r="S256" s="8">
        <f t="shared" si="25"/>
        <v>42787.25</v>
      </c>
      <c r="T256" s="8">
        <f t="shared" si="26"/>
        <v>42789.25</v>
      </c>
      <c r="U256" s="8" t="str">
        <f t="shared" si="27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120.2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3"/>
        <v>music</v>
      </c>
      <c r="R257" t="str">
        <f t="shared" si="24"/>
        <v>rock</v>
      </c>
      <c r="S257" s="8">
        <f t="shared" si="25"/>
        <v>40590.25</v>
      </c>
      <c r="T257" s="8">
        <f t="shared" si="26"/>
        <v>40595.25</v>
      </c>
      <c r="U257" s="8" t="str">
        <f t="shared" si="27"/>
        <v>2011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23.4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3"/>
        <v>music</v>
      </c>
      <c r="R258" t="str">
        <f t="shared" si="24"/>
        <v>rock</v>
      </c>
      <c r="S258" s="8">
        <f t="shared" si="25"/>
        <v>42393.25</v>
      </c>
      <c r="T258" s="8">
        <f t="shared" si="26"/>
        <v>42430.25</v>
      </c>
      <c r="U258" s="8" t="str">
        <f t="shared" si="27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ROUND((E259/D259)*100,1)</f>
        <v>146</v>
      </c>
      <c r="G259" t="s">
        <v>20</v>
      </c>
      <c r="H259">
        <v>92</v>
      </c>
      <c r="I259">
        <f t="shared" ref="I259:I322" si="29">ROUND(E259/H259, 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30">LEFT(P259,FIND("/",P259)-1)</f>
        <v>theater</v>
      </c>
      <c r="R259" t="str">
        <f t="shared" ref="R259:R322" si="31">RIGHT(P259,LEN(P259)-FIND("/",P259))</f>
        <v>plays</v>
      </c>
      <c r="S259" s="8">
        <f t="shared" ref="S259:S322" si="32">(L259 / 86400) + DATE(1970, 1, 1)</f>
        <v>41338.25</v>
      </c>
      <c r="T259" s="8">
        <f t="shared" ref="T259:T322" si="33">(M259 / 86400) + DATE(1970, 1, 1)</f>
        <v>41352.208333333336</v>
      </c>
      <c r="U259" s="8" t="str">
        <f t="shared" ref="U259:U322" si="34">TEXT(S259,"yyyy")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268.5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30"/>
        <v>theater</v>
      </c>
      <c r="R260" t="str">
        <f t="shared" si="31"/>
        <v>plays</v>
      </c>
      <c r="S260" s="8">
        <f t="shared" si="32"/>
        <v>42712.25</v>
      </c>
      <c r="T260" s="8">
        <f t="shared" si="33"/>
        <v>42732.25</v>
      </c>
      <c r="U260" s="8" t="str">
        <f t="shared" si="34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597.5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30"/>
        <v>photography</v>
      </c>
      <c r="R261" t="str">
        <f t="shared" si="31"/>
        <v>photography books</v>
      </c>
      <c r="S261" s="8">
        <f t="shared" si="32"/>
        <v>41251.25</v>
      </c>
      <c r="T261" s="8">
        <f t="shared" si="33"/>
        <v>41270.25</v>
      </c>
      <c r="U261" s="8" t="str">
        <f t="shared" si="34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157.69999999999999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30"/>
        <v>music</v>
      </c>
      <c r="R262" t="str">
        <f t="shared" si="31"/>
        <v>rock</v>
      </c>
      <c r="S262" s="8">
        <f t="shared" si="32"/>
        <v>41180.208333333336</v>
      </c>
      <c r="T262" s="8">
        <f t="shared" si="33"/>
        <v>41192.208333333336</v>
      </c>
      <c r="U262" s="8" t="str">
        <f t="shared" si="34"/>
        <v>2012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31.2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30"/>
        <v>music</v>
      </c>
      <c r="R263" t="str">
        <f t="shared" si="31"/>
        <v>rock</v>
      </c>
      <c r="S263" s="8">
        <f t="shared" si="32"/>
        <v>40415.208333333336</v>
      </c>
      <c r="T263" s="8">
        <f t="shared" si="33"/>
        <v>40419.208333333336</v>
      </c>
      <c r="U263" s="8" t="str">
        <f t="shared" si="34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313.39999999999998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30"/>
        <v>music</v>
      </c>
      <c r="R264" t="str">
        <f t="shared" si="31"/>
        <v>indie rock</v>
      </c>
      <c r="S264" s="8">
        <f t="shared" si="32"/>
        <v>40638.208333333336</v>
      </c>
      <c r="T264" s="8">
        <f t="shared" si="33"/>
        <v>40664.208333333336</v>
      </c>
      <c r="U264" s="8" t="str">
        <f t="shared" si="34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370.9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30"/>
        <v>photography</v>
      </c>
      <c r="R265" t="str">
        <f t="shared" si="31"/>
        <v>photography books</v>
      </c>
      <c r="S265" s="8">
        <f t="shared" si="32"/>
        <v>40187.25</v>
      </c>
      <c r="T265" s="8">
        <f t="shared" si="33"/>
        <v>40187.25</v>
      </c>
      <c r="U265" s="8" t="str">
        <f t="shared" si="34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362.7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30"/>
        <v>theater</v>
      </c>
      <c r="R266" t="str">
        <f t="shared" si="31"/>
        <v>plays</v>
      </c>
      <c r="S266" s="8">
        <f t="shared" si="32"/>
        <v>41317.25</v>
      </c>
      <c r="T266" s="8">
        <f t="shared" si="33"/>
        <v>41333.25</v>
      </c>
      <c r="U266" s="8" t="str">
        <f t="shared" si="34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123.1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30"/>
        <v>theater</v>
      </c>
      <c r="R267" t="str">
        <f t="shared" si="31"/>
        <v>plays</v>
      </c>
      <c r="S267" s="8">
        <f t="shared" si="32"/>
        <v>42372.25</v>
      </c>
      <c r="T267" s="8">
        <f t="shared" si="33"/>
        <v>42416.25</v>
      </c>
      <c r="U267" s="8" t="str">
        <f t="shared" si="34"/>
        <v>2016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76.8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30"/>
        <v>music</v>
      </c>
      <c r="R268" t="str">
        <f t="shared" si="31"/>
        <v>jazz</v>
      </c>
      <c r="S268" s="8">
        <f t="shared" si="32"/>
        <v>41950.25</v>
      </c>
      <c r="T268" s="8">
        <f t="shared" si="33"/>
        <v>41983.25</v>
      </c>
      <c r="U268" s="8" t="str">
        <f t="shared" si="34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233.6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30"/>
        <v>theater</v>
      </c>
      <c r="R269" t="str">
        <f t="shared" si="31"/>
        <v>plays</v>
      </c>
      <c r="S269" s="8">
        <f t="shared" si="32"/>
        <v>41206.208333333336</v>
      </c>
      <c r="T269" s="8">
        <f t="shared" si="33"/>
        <v>41222.25</v>
      </c>
      <c r="U269" s="8" t="str">
        <f t="shared" si="34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180.5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30"/>
        <v>film &amp; video</v>
      </c>
      <c r="R270" t="str">
        <f t="shared" si="31"/>
        <v>documentary</v>
      </c>
      <c r="S270" s="8">
        <f t="shared" si="32"/>
        <v>41186.208333333336</v>
      </c>
      <c r="T270" s="8">
        <f t="shared" si="33"/>
        <v>41232.25</v>
      </c>
      <c r="U270" s="8" t="str">
        <f t="shared" si="34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252.6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30"/>
        <v>film &amp; video</v>
      </c>
      <c r="R271" t="str">
        <f t="shared" si="31"/>
        <v>television</v>
      </c>
      <c r="S271" s="8">
        <f t="shared" si="32"/>
        <v>43496.25</v>
      </c>
      <c r="T271" s="8">
        <f t="shared" si="33"/>
        <v>43517.25</v>
      </c>
      <c r="U271" s="8" t="str">
        <f t="shared" si="34"/>
        <v>2019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27.2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30"/>
        <v>games</v>
      </c>
      <c r="R272" t="str">
        <f t="shared" si="31"/>
        <v>video games</v>
      </c>
      <c r="S272" s="8">
        <f t="shared" si="32"/>
        <v>40514.25</v>
      </c>
      <c r="T272" s="8">
        <f t="shared" si="33"/>
        <v>40516.25</v>
      </c>
      <c r="U272" s="8" t="str">
        <f t="shared" si="34"/>
        <v>2010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1.3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30"/>
        <v>photography</v>
      </c>
      <c r="R273" t="str">
        <f t="shared" si="31"/>
        <v>photography books</v>
      </c>
      <c r="S273" s="8">
        <f t="shared" si="32"/>
        <v>42345.25</v>
      </c>
      <c r="T273" s="8">
        <f t="shared" si="33"/>
        <v>42376.25</v>
      </c>
      <c r="U273" s="8" t="str">
        <f t="shared" si="34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30"/>
        <v>theater</v>
      </c>
      <c r="R274" t="str">
        <f t="shared" si="31"/>
        <v>plays</v>
      </c>
      <c r="S274" s="8">
        <f t="shared" si="32"/>
        <v>43656.208333333328</v>
      </c>
      <c r="T274" s="8">
        <f t="shared" si="33"/>
        <v>43681.208333333328</v>
      </c>
      <c r="U274" s="8" t="str">
        <f t="shared" si="34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137.19999999999999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30"/>
        <v>theater</v>
      </c>
      <c r="R275" t="str">
        <f t="shared" si="31"/>
        <v>plays</v>
      </c>
      <c r="S275" s="8">
        <f t="shared" si="32"/>
        <v>42995.208333333328</v>
      </c>
      <c r="T275" s="8">
        <f t="shared" si="33"/>
        <v>42998.208333333328</v>
      </c>
      <c r="U275" s="8" t="str">
        <f t="shared" si="34"/>
        <v>2017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32.200000000000003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30"/>
        <v>theater</v>
      </c>
      <c r="R276" t="str">
        <f t="shared" si="31"/>
        <v>plays</v>
      </c>
      <c r="S276" s="8">
        <f t="shared" si="32"/>
        <v>43045.25</v>
      </c>
      <c r="T276" s="8">
        <f t="shared" si="33"/>
        <v>43050.25</v>
      </c>
      <c r="U276" s="8" t="str">
        <f t="shared" si="34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241.5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30"/>
        <v>publishing</v>
      </c>
      <c r="R277" t="str">
        <f t="shared" si="31"/>
        <v>translations</v>
      </c>
      <c r="S277" s="8">
        <f t="shared" si="32"/>
        <v>43561.208333333328</v>
      </c>
      <c r="T277" s="8">
        <f t="shared" si="33"/>
        <v>43569.208333333328</v>
      </c>
      <c r="U277" s="8" t="str">
        <f t="shared" si="34"/>
        <v>2019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96.8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30"/>
        <v>games</v>
      </c>
      <c r="R278" t="str">
        <f t="shared" si="31"/>
        <v>video games</v>
      </c>
      <c r="S278" s="8">
        <f t="shared" si="32"/>
        <v>41018.208333333336</v>
      </c>
      <c r="T278" s="8">
        <f t="shared" si="33"/>
        <v>41023.208333333336</v>
      </c>
      <c r="U278" s="8" t="str">
        <f t="shared" si="34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1066.4000000000001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30"/>
        <v>theater</v>
      </c>
      <c r="R279" t="str">
        <f t="shared" si="31"/>
        <v>plays</v>
      </c>
      <c r="S279" s="8">
        <f t="shared" si="32"/>
        <v>40378.208333333336</v>
      </c>
      <c r="T279" s="8">
        <f t="shared" si="33"/>
        <v>40380.208333333336</v>
      </c>
      <c r="U279" s="8" t="str">
        <f t="shared" si="34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325.89999999999998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30"/>
        <v>technology</v>
      </c>
      <c r="R280" t="str">
        <f t="shared" si="31"/>
        <v>web</v>
      </c>
      <c r="S280" s="8">
        <f t="shared" si="32"/>
        <v>41239.25</v>
      </c>
      <c r="T280" s="8">
        <f t="shared" si="33"/>
        <v>41264.25</v>
      </c>
      <c r="U280" s="8" t="str">
        <f t="shared" si="34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170.7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30"/>
        <v>theater</v>
      </c>
      <c r="R281" t="str">
        <f t="shared" si="31"/>
        <v>plays</v>
      </c>
      <c r="S281" s="8">
        <f t="shared" si="32"/>
        <v>43346.208333333328</v>
      </c>
      <c r="T281" s="8">
        <f t="shared" si="33"/>
        <v>43349.208333333328</v>
      </c>
      <c r="U281" s="8" t="str">
        <f t="shared" si="34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581.4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30"/>
        <v>film &amp; video</v>
      </c>
      <c r="R282" t="str">
        <f t="shared" si="31"/>
        <v>animation</v>
      </c>
      <c r="S282" s="8">
        <f t="shared" si="32"/>
        <v>43060.25</v>
      </c>
      <c r="T282" s="8">
        <f t="shared" si="33"/>
        <v>43066.25</v>
      </c>
      <c r="U282" s="8" t="str">
        <f t="shared" si="34"/>
        <v>2017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91.5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30"/>
        <v>theater</v>
      </c>
      <c r="R283" t="str">
        <f t="shared" si="31"/>
        <v>plays</v>
      </c>
      <c r="S283" s="8">
        <f t="shared" si="32"/>
        <v>40979.25</v>
      </c>
      <c r="T283" s="8">
        <f t="shared" si="33"/>
        <v>41000.208333333336</v>
      </c>
      <c r="U283" s="8" t="str">
        <f t="shared" si="34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30"/>
        <v>film &amp; video</v>
      </c>
      <c r="R284" t="str">
        <f t="shared" si="31"/>
        <v>television</v>
      </c>
      <c r="S284" s="8">
        <f t="shared" si="32"/>
        <v>42701.25</v>
      </c>
      <c r="T284" s="8">
        <f t="shared" si="33"/>
        <v>42707.25</v>
      </c>
      <c r="U284" s="8" t="str">
        <f t="shared" si="34"/>
        <v>2016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18.7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30"/>
        <v>music</v>
      </c>
      <c r="R285" t="str">
        <f t="shared" si="31"/>
        <v>rock</v>
      </c>
      <c r="S285" s="8">
        <f t="shared" si="32"/>
        <v>42520.208333333328</v>
      </c>
      <c r="T285" s="8">
        <f t="shared" si="33"/>
        <v>42525.208333333328</v>
      </c>
      <c r="U285" s="8" t="str">
        <f t="shared" si="34"/>
        <v>2016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83.2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30"/>
        <v>technology</v>
      </c>
      <c r="R286" t="str">
        <f t="shared" si="31"/>
        <v>web</v>
      </c>
      <c r="S286" s="8">
        <f t="shared" si="32"/>
        <v>41030.208333333336</v>
      </c>
      <c r="T286" s="8">
        <f t="shared" si="33"/>
        <v>41035.208333333336</v>
      </c>
      <c r="U286" s="8" t="str">
        <f t="shared" si="34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706.3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30"/>
        <v>theater</v>
      </c>
      <c r="R287" t="str">
        <f t="shared" si="31"/>
        <v>plays</v>
      </c>
      <c r="S287" s="8">
        <f t="shared" si="32"/>
        <v>42623.208333333328</v>
      </c>
      <c r="T287" s="8">
        <f t="shared" si="33"/>
        <v>42661.208333333328</v>
      </c>
      <c r="U287" s="8" t="str">
        <f t="shared" si="34"/>
        <v>2016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17.399999999999999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30"/>
        <v>theater</v>
      </c>
      <c r="R288" t="str">
        <f t="shared" si="31"/>
        <v>plays</v>
      </c>
      <c r="S288" s="8">
        <f t="shared" si="32"/>
        <v>42697.25</v>
      </c>
      <c r="T288" s="8">
        <f t="shared" si="33"/>
        <v>42704.25</v>
      </c>
      <c r="U288" s="8" t="str">
        <f t="shared" si="34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209.7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30"/>
        <v>music</v>
      </c>
      <c r="R289" t="str">
        <f t="shared" si="31"/>
        <v>electric music</v>
      </c>
      <c r="S289" s="8">
        <f t="shared" si="32"/>
        <v>42122.208333333328</v>
      </c>
      <c r="T289" s="8">
        <f t="shared" si="33"/>
        <v>42122.208333333328</v>
      </c>
      <c r="U289" s="8" t="str">
        <f t="shared" si="34"/>
        <v>2015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97.8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30"/>
        <v>music</v>
      </c>
      <c r="R290" t="str">
        <f t="shared" si="31"/>
        <v>metal</v>
      </c>
      <c r="S290" s="8">
        <f t="shared" si="32"/>
        <v>40982.208333333336</v>
      </c>
      <c r="T290" s="8">
        <f t="shared" si="33"/>
        <v>40983.208333333336</v>
      </c>
      <c r="U290" s="8" t="str">
        <f t="shared" si="34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1684.3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30"/>
        <v>theater</v>
      </c>
      <c r="R291" t="str">
        <f t="shared" si="31"/>
        <v>plays</v>
      </c>
      <c r="S291" s="8">
        <f t="shared" si="32"/>
        <v>42219.208333333328</v>
      </c>
      <c r="T291" s="8">
        <f t="shared" si="33"/>
        <v>42222.208333333328</v>
      </c>
      <c r="U291" s="8" t="str">
        <f t="shared" si="34"/>
        <v>2015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54.4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30"/>
        <v>film &amp; video</v>
      </c>
      <c r="R292" t="str">
        <f t="shared" si="31"/>
        <v>documentary</v>
      </c>
      <c r="S292" s="8">
        <f t="shared" si="32"/>
        <v>41404.208333333336</v>
      </c>
      <c r="T292" s="8">
        <f t="shared" si="33"/>
        <v>41436.208333333336</v>
      </c>
      <c r="U292" s="8" t="str">
        <f t="shared" si="34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456.6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30"/>
        <v>technology</v>
      </c>
      <c r="R293" t="str">
        <f t="shared" si="31"/>
        <v>web</v>
      </c>
      <c r="S293" s="8">
        <f t="shared" si="32"/>
        <v>40831.208333333336</v>
      </c>
      <c r="T293" s="8">
        <f t="shared" si="33"/>
        <v>40835.208333333336</v>
      </c>
      <c r="U293" s="8" t="str">
        <f t="shared" si="34"/>
        <v>2011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9.8000000000000007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30"/>
        <v>food</v>
      </c>
      <c r="R294" t="str">
        <f t="shared" si="31"/>
        <v>food trucks</v>
      </c>
      <c r="S294" s="8">
        <f t="shared" si="32"/>
        <v>40984.208333333336</v>
      </c>
      <c r="T294" s="8">
        <f t="shared" si="33"/>
        <v>41002.208333333336</v>
      </c>
      <c r="U294" s="8" t="str">
        <f t="shared" si="34"/>
        <v>2012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16.399999999999999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30"/>
        <v>theater</v>
      </c>
      <c r="R295" t="str">
        <f t="shared" si="31"/>
        <v>plays</v>
      </c>
      <c r="S295" s="8">
        <f t="shared" si="32"/>
        <v>40456.208333333336</v>
      </c>
      <c r="T295" s="8">
        <f t="shared" si="33"/>
        <v>40465.208333333336</v>
      </c>
      <c r="U295" s="8" t="str">
        <f t="shared" si="34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1339.7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30"/>
        <v>theater</v>
      </c>
      <c r="R296" t="str">
        <f t="shared" si="31"/>
        <v>plays</v>
      </c>
      <c r="S296" s="8">
        <f t="shared" si="32"/>
        <v>43399.208333333328</v>
      </c>
      <c r="T296" s="8">
        <f t="shared" si="33"/>
        <v>43411.25</v>
      </c>
      <c r="U296" s="8" t="str">
        <f t="shared" si="34"/>
        <v>2018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35.700000000000003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30"/>
        <v>theater</v>
      </c>
      <c r="R297" t="str">
        <f t="shared" si="31"/>
        <v>plays</v>
      </c>
      <c r="S297" s="8">
        <f t="shared" si="32"/>
        <v>41562.208333333336</v>
      </c>
      <c r="T297" s="8">
        <f t="shared" si="33"/>
        <v>41587.25</v>
      </c>
      <c r="U297" s="8" t="str">
        <f t="shared" si="34"/>
        <v>2013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30"/>
        <v>theater</v>
      </c>
      <c r="R298" t="str">
        <f t="shared" si="31"/>
        <v>plays</v>
      </c>
      <c r="S298" s="8">
        <f t="shared" si="32"/>
        <v>43493.25</v>
      </c>
      <c r="T298" s="8">
        <f t="shared" si="33"/>
        <v>43515.25</v>
      </c>
      <c r="U298" s="8" t="str">
        <f t="shared" si="34"/>
        <v>2019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94.2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30"/>
        <v>theater</v>
      </c>
      <c r="R299" t="str">
        <f t="shared" si="31"/>
        <v>plays</v>
      </c>
      <c r="S299" s="8">
        <f t="shared" si="32"/>
        <v>41653.25</v>
      </c>
      <c r="T299" s="8">
        <f t="shared" si="33"/>
        <v>41662.25</v>
      </c>
      <c r="U299" s="8" t="str">
        <f t="shared" si="34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143.9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30"/>
        <v>music</v>
      </c>
      <c r="R300" t="str">
        <f t="shared" si="31"/>
        <v>rock</v>
      </c>
      <c r="S300" s="8">
        <f t="shared" si="32"/>
        <v>42426.25</v>
      </c>
      <c r="T300" s="8">
        <f t="shared" si="33"/>
        <v>42444.208333333328</v>
      </c>
      <c r="U300" s="8" t="str">
        <f t="shared" si="34"/>
        <v>2016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51.4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30"/>
        <v>food</v>
      </c>
      <c r="R301" t="str">
        <f t="shared" si="31"/>
        <v>food trucks</v>
      </c>
      <c r="S301" s="8">
        <f t="shared" si="32"/>
        <v>42432.25</v>
      </c>
      <c r="T301" s="8">
        <f t="shared" si="33"/>
        <v>42488.208333333328</v>
      </c>
      <c r="U301" s="8" t="str">
        <f t="shared" si="34"/>
        <v>2016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30"/>
        <v>publishing</v>
      </c>
      <c r="R302" t="str">
        <f t="shared" si="31"/>
        <v>nonfiction</v>
      </c>
      <c r="S302" s="8">
        <f t="shared" si="32"/>
        <v>42977.208333333328</v>
      </c>
      <c r="T302" s="8">
        <f t="shared" si="33"/>
        <v>42978.208333333328</v>
      </c>
      <c r="U302" s="8" t="str">
        <f t="shared" si="34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1344.7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30"/>
        <v>film &amp; video</v>
      </c>
      <c r="R303" t="str">
        <f t="shared" si="31"/>
        <v>documentary</v>
      </c>
      <c r="S303" s="8">
        <f t="shared" si="32"/>
        <v>42061.25</v>
      </c>
      <c r="T303" s="8">
        <f t="shared" si="33"/>
        <v>42078.208333333328</v>
      </c>
      <c r="U303" s="8" t="str">
        <f t="shared" si="34"/>
        <v>2015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31.8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30"/>
        <v>theater</v>
      </c>
      <c r="R304" t="str">
        <f t="shared" si="31"/>
        <v>plays</v>
      </c>
      <c r="S304" s="8">
        <f t="shared" si="32"/>
        <v>43345.208333333328</v>
      </c>
      <c r="T304" s="8">
        <f t="shared" si="33"/>
        <v>43359.208333333328</v>
      </c>
      <c r="U304" s="8" t="str">
        <f t="shared" si="34"/>
        <v>2018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82.6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30"/>
        <v>music</v>
      </c>
      <c r="R305" t="str">
        <f t="shared" si="31"/>
        <v>indie rock</v>
      </c>
      <c r="S305" s="8">
        <f t="shared" si="32"/>
        <v>42376.25</v>
      </c>
      <c r="T305" s="8">
        <f t="shared" si="33"/>
        <v>42381.25</v>
      </c>
      <c r="U305" s="8" t="str">
        <f t="shared" si="34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546.1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30"/>
        <v>film &amp; video</v>
      </c>
      <c r="R306" t="str">
        <f t="shared" si="31"/>
        <v>documentary</v>
      </c>
      <c r="S306" s="8">
        <f t="shared" si="32"/>
        <v>42589.208333333328</v>
      </c>
      <c r="T306" s="8">
        <f t="shared" si="33"/>
        <v>42630.208333333328</v>
      </c>
      <c r="U306" s="8" t="str">
        <f t="shared" si="34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286.2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30"/>
        <v>theater</v>
      </c>
      <c r="R307" t="str">
        <f t="shared" si="31"/>
        <v>plays</v>
      </c>
      <c r="S307" s="8">
        <f t="shared" si="32"/>
        <v>42448.208333333328</v>
      </c>
      <c r="T307" s="8">
        <f t="shared" si="33"/>
        <v>42489.208333333328</v>
      </c>
      <c r="U307" s="8" t="str">
        <f t="shared" si="34"/>
        <v>2016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7.9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30"/>
        <v>theater</v>
      </c>
      <c r="R308" t="str">
        <f t="shared" si="31"/>
        <v>plays</v>
      </c>
      <c r="S308" s="8">
        <f t="shared" si="32"/>
        <v>42930.208333333328</v>
      </c>
      <c r="T308" s="8">
        <f t="shared" si="33"/>
        <v>42933.208333333328</v>
      </c>
      <c r="U308" s="8" t="str">
        <f t="shared" si="34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132.1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30"/>
        <v>publishing</v>
      </c>
      <c r="R309" t="str">
        <f t="shared" si="31"/>
        <v>fiction</v>
      </c>
      <c r="S309" s="8">
        <f t="shared" si="32"/>
        <v>41066.208333333336</v>
      </c>
      <c r="T309" s="8">
        <f t="shared" si="33"/>
        <v>41086.208333333336</v>
      </c>
      <c r="U309" s="8" t="str">
        <f t="shared" si="34"/>
        <v>2012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74.099999999999994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30"/>
        <v>theater</v>
      </c>
      <c r="R310" t="str">
        <f t="shared" si="31"/>
        <v>plays</v>
      </c>
      <c r="S310" s="8">
        <f t="shared" si="32"/>
        <v>40651.208333333336</v>
      </c>
      <c r="T310" s="8">
        <f t="shared" si="33"/>
        <v>40652.208333333336</v>
      </c>
      <c r="U310" s="8" t="str">
        <f t="shared" si="34"/>
        <v>2011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75.3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30"/>
        <v>music</v>
      </c>
      <c r="R311" t="str">
        <f t="shared" si="31"/>
        <v>indie rock</v>
      </c>
      <c r="S311" s="8">
        <f t="shared" si="32"/>
        <v>40807.208333333336</v>
      </c>
      <c r="T311" s="8">
        <f t="shared" si="33"/>
        <v>40827.208333333336</v>
      </c>
      <c r="U311" s="8" t="str">
        <f t="shared" si="34"/>
        <v>2011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20.3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30"/>
        <v>games</v>
      </c>
      <c r="R312" t="str">
        <f t="shared" si="31"/>
        <v>video games</v>
      </c>
      <c r="S312" s="8">
        <f t="shared" si="32"/>
        <v>40277.208333333336</v>
      </c>
      <c r="T312" s="8">
        <f t="shared" si="33"/>
        <v>40293.208333333336</v>
      </c>
      <c r="U312" s="8" t="str">
        <f t="shared" si="34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203.4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30"/>
        <v>theater</v>
      </c>
      <c r="R313" t="str">
        <f t="shared" si="31"/>
        <v>plays</v>
      </c>
      <c r="S313" s="8">
        <f t="shared" si="32"/>
        <v>40590.25</v>
      </c>
      <c r="T313" s="8">
        <f t="shared" si="33"/>
        <v>40602.25</v>
      </c>
      <c r="U313" s="8" t="str">
        <f t="shared" si="34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310.2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30"/>
        <v>theater</v>
      </c>
      <c r="R314" t="str">
        <f t="shared" si="31"/>
        <v>plays</v>
      </c>
      <c r="S314" s="8">
        <f t="shared" si="32"/>
        <v>41572.208333333336</v>
      </c>
      <c r="T314" s="8">
        <f t="shared" si="33"/>
        <v>41579.208333333336</v>
      </c>
      <c r="U314" s="8" t="str">
        <f t="shared" si="34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395.3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30"/>
        <v>music</v>
      </c>
      <c r="R315" t="str">
        <f t="shared" si="31"/>
        <v>rock</v>
      </c>
      <c r="S315" s="8">
        <f t="shared" si="32"/>
        <v>40966.25</v>
      </c>
      <c r="T315" s="8">
        <f t="shared" si="33"/>
        <v>40968.25</v>
      </c>
      <c r="U315" s="8" t="str">
        <f t="shared" si="34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294.7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30"/>
        <v>film &amp; video</v>
      </c>
      <c r="R316" t="str">
        <f t="shared" si="31"/>
        <v>documentary</v>
      </c>
      <c r="S316" s="8">
        <f t="shared" si="32"/>
        <v>43536.208333333328</v>
      </c>
      <c r="T316" s="8">
        <f t="shared" si="33"/>
        <v>43541.208333333328</v>
      </c>
      <c r="U316" s="8" t="str">
        <f t="shared" si="34"/>
        <v>2019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33.9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30"/>
        <v>theater</v>
      </c>
      <c r="R317" t="str">
        <f t="shared" si="31"/>
        <v>plays</v>
      </c>
      <c r="S317" s="8">
        <f t="shared" si="32"/>
        <v>41783.208333333336</v>
      </c>
      <c r="T317" s="8">
        <f t="shared" si="33"/>
        <v>41812.208333333336</v>
      </c>
      <c r="U317" s="8" t="str">
        <f t="shared" si="34"/>
        <v>2014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66.7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30"/>
        <v>food</v>
      </c>
      <c r="R318" t="str">
        <f t="shared" si="31"/>
        <v>food trucks</v>
      </c>
      <c r="S318" s="8">
        <f t="shared" si="32"/>
        <v>43788.25</v>
      </c>
      <c r="T318" s="8">
        <f t="shared" si="33"/>
        <v>43789.25</v>
      </c>
      <c r="U318" s="8" t="str">
        <f t="shared" si="34"/>
        <v>2019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19.2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30"/>
        <v>theater</v>
      </c>
      <c r="R319" t="str">
        <f t="shared" si="31"/>
        <v>plays</v>
      </c>
      <c r="S319" s="8">
        <f t="shared" si="32"/>
        <v>42869.208333333328</v>
      </c>
      <c r="T319" s="8">
        <f t="shared" si="33"/>
        <v>42882.208333333328</v>
      </c>
      <c r="U319" s="8" t="str">
        <f t="shared" si="34"/>
        <v>2017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15.8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30"/>
        <v>music</v>
      </c>
      <c r="R320" t="str">
        <f t="shared" si="31"/>
        <v>rock</v>
      </c>
      <c r="S320" s="8">
        <f t="shared" si="32"/>
        <v>41684.25</v>
      </c>
      <c r="T320" s="8">
        <f t="shared" si="33"/>
        <v>41686.25</v>
      </c>
      <c r="U320" s="8" t="str">
        <f t="shared" si="34"/>
        <v>2014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38.700000000000003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30"/>
        <v>technology</v>
      </c>
      <c r="R321" t="str">
        <f t="shared" si="31"/>
        <v>web</v>
      </c>
      <c r="S321" s="8">
        <f t="shared" si="32"/>
        <v>40402.208333333336</v>
      </c>
      <c r="T321" s="8">
        <f t="shared" si="33"/>
        <v>40426.208333333336</v>
      </c>
      <c r="U321" s="8" t="str">
        <f t="shared" si="34"/>
        <v>2010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9.6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30"/>
        <v>publishing</v>
      </c>
      <c r="R322" t="str">
        <f t="shared" si="31"/>
        <v>fiction</v>
      </c>
      <c r="S322" s="8">
        <f t="shared" si="32"/>
        <v>40673.208333333336</v>
      </c>
      <c r="T322" s="8">
        <f t="shared" si="33"/>
        <v>40682.208333333336</v>
      </c>
      <c r="U322" s="8" t="str">
        <f t="shared" si="34"/>
        <v>2011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ROUND((E323/D323)*100,1)</f>
        <v>94.1</v>
      </c>
      <c r="G323" t="s">
        <v>14</v>
      </c>
      <c r="H323">
        <v>2468</v>
      </c>
      <c r="I323">
        <f t="shared" ref="I323:I386" si="36">ROUND(E323/H323, 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7">LEFT(P323,FIND("/",P323)-1)</f>
        <v>film &amp; video</v>
      </c>
      <c r="R323" t="str">
        <f t="shared" ref="R323:R386" si="38">RIGHT(P323,LEN(P323)-FIND("/",P323))</f>
        <v>shorts</v>
      </c>
      <c r="S323" s="8">
        <f t="shared" ref="S323:S386" si="39">(L323 / 86400) + DATE(1970, 1, 1)</f>
        <v>40634.208333333336</v>
      </c>
      <c r="T323" s="8">
        <f t="shared" ref="T323:T386" si="40">(M323 / 86400) + DATE(1970, 1, 1)</f>
        <v>40642.208333333336</v>
      </c>
      <c r="U323" s="8" t="str">
        <f t="shared" ref="U323:U386" si="41">TEXT(S323,"yyyy")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166.6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7"/>
        <v>theater</v>
      </c>
      <c r="R324" t="str">
        <f t="shared" si="38"/>
        <v>plays</v>
      </c>
      <c r="S324" s="8">
        <f t="shared" si="39"/>
        <v>40507.25</v>
      </c>
      <c r="T324" s="8">
        <f t="shared" si="40"/>
        <v>40520.25</v>
      </c>
      <c r="U324" s="8" t="str">
        <f t="shared" si="41"/>
        <v>2010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24.1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7"/>
        <v>film &amp; video</v>
      </c>
      <c r="R325" t="str">
        <f t="shared" si="38"/>
        <v>documentary</v>
      </c>
      <c r="S325" s="8">
        <f t="shared" si="39"/>
        <v>41725.208333333336</v>
      </c>
      <c r="T325" s="8">
        <f t="shared" si="40"/>
        <v>41727.208333333336</v>
      </c>
      <c r="U325" s="8" t="str">
        <f t="shared" si="41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164.1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7"/>
        <v>theater</v>
      </c>
      <c r="R326" t="str">
        <f t="shared" si="38"/>
        <v>plays</v>
      </c>
      <c r="S326" s="8">
        <f t="shared" si="39"/>
        <v>42176.208333333328</v>
      </c>
      <c r="T326" s="8">
        <f t="shared" si="40"/>
        <v>42188.208333333328</v>
      </c>
      <c r="U326" s="8" t="str">
        <f t="shared" si="41"/>
        <v>2015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90.7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7"/>
        <v>theater</v>
      </c>
      <c r="R327" t="str">
        <f t="shared" si="38"/>
        <v>plays</v>
      </c>
      <c r="S327" s="8">
        <f t="shared" si="39"/>
        <v>43267.208333333328</v>
      </c>
      <c r="T327" s="8">
        <f t="shared" si="40"/>
        <v>43290.208333333328</v>
      </c>
      <c r="U327" s="8" t="str">
        <f t="shared" si="41"/>
        <v>2018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46.2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7"/>
        <v>film &amp; video</v>
      </c>
      <c r="R328" t="str">
        <f t="shared" si="38"/>
        <v>animation</v>
      </c>
      <c r="S328" s="8">
        <f t="shared" si="39"/>
        <v>42364.25</v>
      </c>
      <c r="T328" s="8">
        <f t="shared" si="40"/>
        <v>42370.25</v>
      </c>
      <c r="U328" s="8" t="str">
        <f t="shared" si="41"/>
        <v>2015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38.5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7"/>
        <v>theater</v>
      </c>
      <c r="R329" t="str">
        <f t="shared" si="38"/>
        <v>plays</v>
      </c>
      <c r="S329" s="8">
        <f t="shared" si="39"/>
        <v>43705.208333333328</v>
      </c>
      <c r="T329" s="8">
        <f t="shared" si="40"/>
        <v>43709.208333333328</v>
      </c>
      <c r="U329" s="8" t="str">
        <f t="shared" si="41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133.6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7"/>
        <v>music</v>
      </c>
      <c r="R330" t="str">
        <f t="shared" si="38"/>
        <v>rock</v>
      </c>
      <c r="S330" s="8">
        <f t="shared" si="39"/>
        <v>43434.25</v>
      </c>
      <c r="T330" s="8">
        <f t="shared" si="40"/>
        <v>43445.25</v>
      </c>
      <c r="U330" s="8" t="str">
        <f t="shared" si="41"/>
        <v>2018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22.9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7"/>
        <v>games</v>
      </c>
      <c r="R331" t="str">
        <f t="shared" si="38"/>
        <v>video games</v>
      </c>
      <c r="S331" s="8">
        <f t="shared" si="39"/>
        <v>42716.25</v>
      </c>
      <c r="T331" s="8">
        <f t="shared" si="40"/>
        <v>42727.25</v>
      </c>
      <c r="U331" s="8" t="str">
        <f t="shared" si="41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7"/>
        <v>film &amp; video</v>
      </c>
      <c r="R332" t="str">
        <f t="shared" si="38"/>
        <v>documentary</v>
      </c>
      <c r="S332" s="8">
        <f t="shared" si="39"/>
        <v>43077.25</v>
      </c>
      <c r="T332" s="8">
        <f t="shared" si="40"/>
        <v>43078.25</v>
      </c>
      <c r="U332" s="8" t="str">
        <f t="shared" si="41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443.7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7"/>
        <v>food</v>
      </c>
      <c r="R333" t="str">
        <f t="shared" si="38"/>
        <v>food trucks</v>
      </c>
      <c r="S333" s="8">
        <f t="shared" si="39"/>
        <v>40896.25</v>
      </c>
      <c r="T333" s="8">
        <f t="shared" si="40"/>
        <v>40897.25</v>
      </c>
      <c r="U333" s="8" t="str">
        <f t="shared" si="41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7"/>
        <v>technology</v>
      </c>
      <c r="R334" t="str">
        <f t="shared" si="38"/>
        <v>wearables</v>
      </c>
      <c r="S334" s="8">
        <f t="shared" si="39"/>
        <v>41361.208333333336</v>
      </c>
      <c r="T334" s="8">
        <f t="shared" si="40"/>
        <v>41362.208333333336</v>
      </c>
      <c r="U334" s="8" t="str">
        <f t="shared" si="41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7"/>
        <v>theater</v>
      </c>
      <c r="R335" t="str">
        <f t="shared" si="38"/>
        <v>plays</v>
      </c>
      <c r="S335" s="8">
        <f t="shared" si="39"/>
        <v>43424.25</v>
      </c>
      <c r="T335" s="8">
        <f t="shared" si="40"/>
        <v>43452.25</v>
      </c>
      <c r="U335" s="8" t="str">
        <f t="shared" si="41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186.6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7"/>
        <v>music</v>
      </c>
      <c r="R336" t="str">
        <f t="shared" si="38"/>
        <v>rock</v>
      </c>
      <c r="S336" s="8">
        <f t="shared" si="39"/>
        <v>43110.25</v>
      </c>
      <c r="T336" s="8">
        <f t="shared" si="40"/>
        <v>43117.25</v>
      </c>
      <c r="U336" s="8" t="str">
        <f t="shared" si="41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114.3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7"/>
        <v>music</v>
      </c>
      <c r="R337" t="str">
        <f t="shared" si="38"/>
        <v>rock</v>
      </c>
      <c r="S337" s="8">
        <f t="shared" si="39"/>
        <v>43784.25</v>
      </c>
      <c r="T337" s="8">
        <f t="shared" si="40"/>
        <v>43797.25</v>
      </c>
      <c r="U337" s="8" t="str">
        <f t="shared" si="41"/>
        <v>2019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7"/>
        <v>music</v>
      </c>
      <c r="R338" t="str">
        <f t="shared" si="38"/>
        <v>rock</v>
      </c>
      <c r="S338" s="8">
        <f t="shared" si="39"/>
        <v>40527.25</v>
      </c>
      <c r="T338" s="8">
        <f t="shared" si="40"/>
        <v>40528.25</v>
      </c>
      <c r="U338" s="8" t="str">
        <f t="shared" si="41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122.8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7"/>
        <v>theater</v>
      </c>
      <c r="R339" t="str">
        <f t="shared" si="38"/>
        <v>plays</v>
      </c>
      <c r="S339" s="8">
        <f t="shared" si="39"/>
        <v>43780.25</v>
      </c>
      <c r="T339" s="8">
        <f t="shared" si="40"/>
        <v>43781.25</v>
      </c>
      <c r="U339" s="8" t="str">
        <f t="shared" si="41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179.1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7"/>
        <v>theater</v>
      </c>
      <c r="R340" t="str">
        <f t="shared" si="38"/>
        <v>plays</v>
      </c>
      <c r="S340" s="8">
        <f t="shared" si="39"/>
        <v>40821.208333333336</v>
      </c>
      <c r="T340" s="8">
        <f t="shared" si="40"/>
        <v>40851.208333333336</v>
      </c>
      <c r="U340" s="8" t="str">
        <f t="shared" si="41"/>
        <v>2011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7"/>
        <v>theater</v>
      </c>
      <c r="R341" t="str">
        <f t="shared" si="38"/>
        <v>plays</v>
      </c>
      <c r="S341" s="8">
        <f t="shared" si="39"/>
        <v>42949.208333333328</v>
      </c>
      <c r="T341" s="8">
        <f t="shared" si="40"/>
        <v>42963.208333333328</v>
      </c>
      <c r="U341" s="8" t="str">
        <f t="shared" si="41"/>
        <v>2017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94.2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7"/>
        <v>photography</v>
      </c>
      <c r="R342" t="str">
        <f t="shared" si="38"/>
        <v>photography books</v>
      </c>
      <c r="S342" s="8">
        <f t="shared" si="39"/>
        <v>40889.25</v>
      </c>
      <c r="T342" s="8">
        <f t="shared" si="40"/>
        <v>40890.25</v>
      </c>
      <c r="U342" s="8" t="str">
        <f t="shared" si="41"/>
        <v>2011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84.7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7"/>
        <v>music</v>
      </c>
      <c r="R343" t="str">
        <f t="shared" si="38"/>
        <v>indie rock</v>
      </c>
      <c r="S343" s="8">
        <f t="shared" si="39"/>
        <v>42244.208333333328</v>
      </c>
      <c r="T343" s="8">
        <f t="shared" si="40"/>
        <v>42251.208333333328</v>
      </c>
      <c r="U343" s="8" t="str">
        <f t="shared" si="41"/>
        <v>2015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66.5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7"/>
        <v>theater</v>
      </c>
      <c r="R344" t="str">
        <f t="shared" si="38"/>
        <v>plays</v>
      </c>
      <c r="S344" s="8">
        <f t="shared" si="39"/>
        <v>41475.208333333336</v>
      </c>
      <c r="T344" s="8">
        <f t="shared" si="40"/>
        <v>41487.208333333336</v>
      </c>
      <c r="U344" s="8" t="str">
        <f t="shared" si="41"/>
        <v>2013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53.9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7"/>
        <v>theater</v>
      </c>
      <c r="R345" t="str">
        <f t="shared" si="38"/>
        <v>plays</v>
      </c>
      <c r="S345" s="8">
        <f t="shared" si="39"/>
        <v>41597.25</v>
      </c>
      <c r="T345" s="8">
        <f t="shared" si="40"/>
        <v>41650.25</v>
      </c>
      <c r="U345" s="8" t="str">
        <f t="shared" si="41"/>
        <v>2013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7"/>
        <v>games</v>
      </c>
      <c r="R346" t="str">
        <f t="shared" si="38"/>
        <v>video games</v>
      </c>
      <c r="S346" s="8">
        <f t="shared" si="39"/>
        <v>43122.25</v>
      </c>
      <c r="T346" s="8">
        <f t="shared" si="40"/>
        <v>43162.25</v>
      </c>
      <c r="U346" s="8" t="str">
        <f t="shared" si="41"/>
        <v>2018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14.7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7"/>
        <v>film &amp; video</v>
      </c>
      <c r="R347" t="str">
        <f t="shared" si="38"/>
        <v>drama</v>
      </c>
      <c r="S347" s="8">
        <f t="shared" si="39"/>
        <v>42194.208333333328</v>
      </c>
      <c r="T347" s="8">
        <f t="shared" si="40"/>
        <v>42195.208333333328</v>
      </c>
      <c r="U347" s="8" t="str">
        <f t="shared" si="41"/>
        <v>2015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34.5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7"/>
        <v>music</v>
      </c>
      <c r="R348" t="str">
        <f t="shared" si="38"/>
        <v>indie rock</v>
      </c>
      <c r="S348" s="8">
        <f t="shared" si="39"/>
        <v>42971.208333333328</v>
      </c>
      <c r="T348" s="8">
        <f t="shared" si="40"/>
        <v>43026.208333333328</v>
      </c>
      <c r="U348" s="8" t="str">
        <f t="shared" si="41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1400.8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7"/>
        <v>technology</v>
      </c>
      <c r="R349" t="str">
        <f t="shared" si="38"/>
        <v>web</v>
      </c>
      <c r="S349" s="8">
        <f t="shared" si="39"/>
        <v>42046.25</v>
      </c>
      <c r="T349" s="8">
        <f t="shared" si="40"/>
        <v>42070.25</v>
      </c>
      <c r="U349" s="8" t="str">
        <f t="shared" si="41"/>
        <v>2015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71.8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7"/>
        <v>food</v>
      </c>
      <c r="R350" t="str">
        <f t="shared" si="38"/>
        <v>food trucks</v>
      </c>
      <c r="S350" s="8">
        <f t="shared" si="39"/>
        <v>42782.25</v>
      </c>
      <c r="T350" s="8">
        <f t="shared" si="40"/>
        <v>42795.25</v>
      </c>
      <c r="U350" s="8" t="str">
        <f t="shared" si="41"/>
        <v>2017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53.1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7"/>
        <v>theater</v>
      </c>
      <c r="R351" t="str">
        <f t="shared" si="38"/>
        <v>plays</v>
      </c>
      <c r="S351" s="8">
        <f t="shared" si="39"/>
        <v>42930.208333333328</v>
      </c>
      <c r="T351" s="8">
        <f t="shared" si="40"/>
        <v>42960.208333333328</v>
      </c>
      <c r="U351" s="8" t="str">
        <f t="shared" si="41"/>
        <v>2017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7"/>
        <v>music</v>
      </c>
      <c r="R352" t="str">
        <f t="shared" si="38"/>
        <v>jazz</v>
      </c>
      <c r="S352" s="8">
        <f t="shared" si="39"/>
        <v>42144.208333333328</v>
      </c>
      <c r="T352" s="8">
        <f t="shared" si="40"/>
        <v>42162.208333333328</v>
      </c>
      <c r="U352" s="8" t="str">
        <f t="shared" si="41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127.7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7"/>
        <v>music</v>
      </c>
      <c r="R353" t="str">
        <f t="shared" si="38"/>
        <v>rock</v>
      </c>
      <c r="S353" s="8">
        <f t="shared" si="39"/>
        <v>42240.208333333328</v>
      </c>
      <c r="T353" s="8">
        <f t="shared" si="40"/>
        <v>42254.208333333328</v>
      </c>
      <c r="U353" s="8" t="str">
        <f t="shared" si="41"/>
        <v>2015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34.9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7"/>
        <v>theater</v>
      </c>
      <c r="R354" t="str">
        <f t="shared" si="38"/>
        <v>plays</v>
      </c>
      <c r="S354" s="8">
        <f t="shared" si="39"/>
        <v>42315.25</v>
      </c>
      <c r="T354" s="8">
        <f t="shared" si="40"/>
        <v>42323.25</v>
      </c>
      <c r="U354" s="8" t="str">
        <f t="shared" si="41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410.6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7"/>
        <v>theater</v>
      </c>
      <c r="R355" t="str">
        <f t="shared" si="38"/>
        <v>plays</v>
      </c>
      <c r="S355" s="8">
        <f t="shared" si="39"/>
        <v>43651.208333333328</v>
      </c>
      <c r="T355" s="8">
        <f t="shared" si="40"/>
        <v>43652.208333333328</v>
      </c>
      <c r="U355" s="8" t="str">
        <f t="shared" si="41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123.7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7"/>
        <v>film &amp; video</v>
      </c>
      <c r="R356" t="str">
        <f t="shared" si="38"/>
        <v>documentary</v>
      </c>
      <c r="S356" s="8">
        <f t="shared" si="39"/>
        <v>41520.208333333336</v>
      </c>
      <c r="T356" s="8">
        <f t="shared" si="40"/>
        <v>41527.208333333336</v>
      </c>
      <c r="U356" s="8" t="str">
        <f t="shared" si="41"/>
        <v>2013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7"/>
        <v>technology</v>
      </c>
      <c r="R357" t="str">
        <f t="shared" si="38"/>
        <v>wearables</v>
      </c>
      <c r="S357" s="8">
        <f t="shared" si="39"/>
        <v>42757.25</v>
      </c>
      <c r="T357" s="8">
        <f t="shared" si="40"/>
        <v>42797.25</v>
      </c>
      <c r="U357" s="8" t="str">
        <f t="shared" si="41"/>
        <v>2017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36.9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7"/>
        <v>theater</v>
      </c>
      <c r="R358" t="str">
        <f t="shared" si="38"/>
        <v>plays</v>
      </c>
      <c r="S358" s="8">
        <f t="shared" si="39"/>
        <v>40922.25</v>
      </c>
      <c r="T358" s="8">
        <f t="shared" si="40"/>
        <v>40931.25</v>
      </c>
      <c r="U358" s="8" t="str">
        <f t="shared" si="41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184.9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7"/>
        <v>games</v>
      </c>
      <c r="R359" t="str">
        <f t="shared" si="38"/>
        <v>video games</v>
      </c>
      <c r="S359" s="8">
        <f t="shared" si="39"/>
        <v>42250.208333333328</v>
      </c>
      <c r="T359" s="8">
        <f t="shared" si="40"/>
        <v>42275.208333333328</v>
      </c>
      <c r="U359" s="8" t="str">
        <f t="shared" si="41"/>
        <v>2015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11.8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7"/>
        <v>photography</v>
      </c>
      <c r="R360" t="str">
        <f t="shared" si="38"/>
        <v>photography books</v>
      </c>
      <c r="S360" s="8">
        <f t="shared" si="39"/>
        <v>43322.208333333328</v>
      </c>
      <c r="T360" s="8">
        <f t="shared" si="40"/>
        <v>43325.208333333328</v>
      </c>
      <c r="U360" s="8" t="str">
        <f t="shared" si="41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298.7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7"/>
        <v>film &amp; video</v>
      </c>
      <c r="R361" t="str">
        <f t="shared" si="38"/>
        <v>animation</v>
      </c>
      <c r="S361" s="8">
        <f t="shared" si="39"/>
        <v>40782.208333333336</v>
      </c>
      <c r="T361" s="8">
        <f t="shared" si="40"/>
        <v>40789.208333333336</v>
      </c>
      <c r="U361" s="8" t="str">
        <f t="shared" si="41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226.4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7"/>
        <v>theater</v>
      </c>
      <c r="R362" t="str">
        <f t="shared" si="38"/>
        <v>plays</v>
      </c>
      <c r="S362" s="8">
        <f t="shared" si="39"/>
        <v>40544.25</v>
      </c>
      <c r="T362" s="8">
        <f t="shared" si="40"/>
        <v>40558.25</v>
      </c>
      <c r="U362" s="8" t="str">
        <f t="shared" si="41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173.6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7"/>
        <v>theater</v>
      </c>
      <c r="R363" t="str">
        <f t="shared" si="38"/>
        <v>plays</v>
      </c>
      <c r="S363" s="8">
        <f t="shared" si="39"/>
        <v>43015.208333333328</v>
      </c>
      <c r="T363" s="8">
        <f t="shared" si="40"/>
        <v>43039.208333333328</v>
      </c>
      <c r="U363" s="8" t="str">
        <f t="shared" si="41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371.8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7"/>
        <v>music</v>
      </c>
      <c r="R364" t="str">
        <f t="shared" si="38"/>
        <v>rock</v>
      </c>
      <c r="S364" s="8">
        <f t="shared" si="39"/>
        <v>40570.25</v>
      </c>
      <c r="T364" s="8">
        <f t="shared" si="40"/>
        <v>40608.25</v>
      </c>
      <c r="U364" s="8" t="str">
        <f t="shared" si="41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160.19999999999999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7"/>
        <v>music</v>
      </c>
      <c r="R365" t="str">
        <f t="shared" si="38"/>
        <v>rock</v>
      </c>
      <c r="S365" s="8">
        <f t="shared" si="39"/>
        <v>40904.25</v>
      </c>
      <c r="T365" s="8">
        <f t="shared" si="40"/>
        <v>40905.25</v>
      </c>
      <c r="U365" s="8" t="str">
        <f t="shared" si="41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1616.3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7"/>
        <v>music</v>
      </c>
      <c r="R366" t="str">
        <f t="shared" si="38"/>
        <v>indie rock</v>
      </c>
      <c r="S366" s="8">
        <f t="shared" si="39"/>
        <v>43164.25</v>
      </c>
      <c r="T366" s="8">
        <f t="shared" si="40"/>
        <v>43194.208333333328</v>
      </c>
      <c r="U366" s="8" t="str">
        <f t="shared" si="41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733.4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7"/>
        <v>theater</v>
      </c>
      <c r="R367" t="str">
        <f t="shared" si="38"/>
        <v>plays</v>
      </c>
      <c r="S367" s="8">
        <f t="shared" si="39"/>
        <v>42733.25</v>
      </c>
      <c r="T367" s="8">
        <f t="shared" si="40"/>
        <v>42760.25</v>
      </c>
      <c r="U367" s="8" t="str">
        <f t="shared" si="41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592.1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7"/>
        <v>theater</v>
      </c>
      <c r="R368" t="str">
        <f t="shared" si="38"/>
        <v>plays</v>
      </c>
      <c r="S368" s="8">
        <f t="shared" si="39"/>
        <v>40546.25</v>
      </c>
      <c r="T368" s="8">
        <f t="shared" si="40"/>
        <v>40547.25</v>
      </c>
      <c r="U368" s="8" t="str">
        <f t="shared" si="41"/>
        <v>2011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18.899999999999999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7"/>
        <v>theater</v>
      </c>
      <c r="R369" t="str">
        <f t="shared" si="38"/>
        <v>plays</v>
      </c>
      <c r="S369" s="8">
        <f t="shared" si="39"/>
        <v>41930.208333333336</v>
      </c>
      <c r="T369" s="8">
        <f t="shared" si="40"/>
        <v>41954.25</v>
      </c>
      <c r="U369" s="8" t="str">
        <f t="shared" si="41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276.8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7"/>
        <v>film &amp; video</v>
      </c>
      <c r="R370" t="str">
        <f t="shared" si="38"/>
        <v>documentary</v>
      </c>
      <c r="S370" s="8">
        <f t="shared" si="39"/>
        <v>40464.208333333336</v>
      </c>
      <c r="T370" s="8">
        <f t="shared" si="40"/>
        <v>40487.208333333336</v>
      </c>
      <c r="U370" s="8" t="str">
        <f t="shared" si="41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7"/>
        <v>film &amp; video</v>
      </c>
      <c r="R371" t="str">
        <f t="shared" si="38"/>
        <v>television</v>
      </c>
      <c r="S371" s="8">
        <f t="shared" si="39"/>
        <v>41308.25</v>
      </c>
      <c r="T371" s="8">
        <f t="shared" si="40"/>
        <v>41347.208333333336</v>
      </c>
      <c r="U371" s="8" t="str">
        <f t="shared" si="41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159.4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7"/>
        <v>theater</v>
      </c>
      <c r="R372" t="str">
        <f t="shared" si="38"/>
        <v>plays</v>
      </c>
      <c r="S372" s="8">
        <f t="shared" si="39"/>
        <v>43570.208333333328</v>
      </c>
      <c r="T372" s="8">
        <f t="shared" si="40"/>
        <v>43576.208333333328</v>
      </c>
      <c r="U372" s="8" t="str">
        <f t="shared" si="41"/>
        <v>2019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67.900000000000006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7"/>
        <v>theater</v>
      </c>
      <c r="R373" t="str">
        <f t="shared" si="38"/>
        <v>plays</v>
      </c>
      <c r="S373" s="8">
        <f t="shared" si="39"/>
        <v>42043.25</v>
      </c>
      <c r="T373" s="8">
        <f t="shared" si="40"/>
        <v>42094.208333333328</v>
      </c>
      <c r="U373" s="8" t="str">
        <f t="shared" si="41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1591.6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7"/>
        <v>film &amp; video</v>
      </c>
      <c r="R374" t="str">
        <f t="shared" si="38"/>
        <v>documentary</v>
      </c>
      <c r="S374" s="8">
        <f t="shared" si="39"/>
        <v>42012.25</v>
      </c>
      <c r="T374" s="8">
        <f t="shared" si="40"/>
        <v>42032.25</v>
      </c>
      <c r="U374" s="8" t="str">
        <f t="shared" si="41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730.2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7"/>
        <v>theater</v>
      </c>
      <c r="R375" t="str">
        <f t="shared" si="38"/>
        <v>plays</v>
      </c>
      <c r="S375" s="8">
        <f t="shared" si="39"/>
        <v>42964.208333333328</v>
      </c>
      <c r="T375" s="8">
        <f t="shared" si="40"/>
        <v>42972.208333333328</v>
      </c>
      <c r="U375" s="8" t="str">
        <f t="shared" si="41"/>
        <v>2017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13.2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7"/>
        <v>film &amp; video</v>
      </c>
      <c r="R376" t="str">
        <f t="shared" si="38"/>
        <v>documentary</v>
      </c>
      <c r="S376" s="8">
        <f t="shared" si="39"/>
        <v>43476.25</v>
      </c>
      <c r="T376" s="8">
        <f t="shared" si="40"/>
        <v>43481.25</v>
      </c>
      <c r="U376" s="8" t="str">
        <f t="shared" si="41"/>
        <v>2019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54.8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7"/>
        <v>music</v>
      </c>
      <c r="R377" t="str">
        <f t="shared" si="38"/>
        <v>indie rock</v>
      </c>
      <c r="S377" s="8">
        <f t="shared" si="39"/>
        <v>42293.208333333328</v>
      </c>
      <c r="T377" s="8">
        <f t="shared" si="40"/>
        <v>42350.25</v>
      </c>
      <c r="U377" s="8" t="str">
        <f t="shared" si="41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7"/>
        <v>music</v>
      </c>
      <c r="R378" t="str">
        <f t="shared" si="38"/>
        <v>rock</v>
      </c>
      <c r="S378" s="8">
        <f t="shared" si="39"/>
        <v>41826.208333333336</v>
      </c>
      <c r="T378" s="8">
        <f t="shared" si="40"/>
        <v>41832.208333333336</v>
      </c>
      <c r="U378" s="8" t="str">
        <f t="shared" si="41"/>
        <v>2014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10.3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7"/>
        <v>theater</v>
      </c>
      <c r="R379" t="str">
        <f t="shared" si="38"/>
        <v>plays</v>
      </c>
      <c r="S379" s="8">
        <f t="shared" si="39"/>
        <v>43760.208333333328</v>
      </c>
      <c r="T379" s="8">
        <f t="shared" si="40"/>
        <v>43774.25</v>
      </c>
      <c r="U379" s="8" t="str">
        <f t="shared" si="41"/>
        <v>2019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7"/>
        <v>film &amp; video</v>
      </c>
      <c r="R380" t="str">
        <f t="shared" si="38"/>
        <v>documentary</v>
      </c>
      <c r="S380" s="8">
        <f t="shared" si="39"/>
        <v>43241.208333333328</v>
      </c>
      <c r="T380" s="8">
        <f t="shared" si="40"/>
        <v>43279.208333333328</v>
      </c>
      <c r="U380" s="8" t="str">
        <f t="shared" si="41"/>
        <v>2018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40.4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7"/>
        <v>theater</v>
      </c>
      <c r="R381" t="str">
        <f t="shared" si="38"/>
        <v>plays</v>
      </c>
      <c r="S381" s="8">
        <f t="shared" si="39"/>
        <v>40843.208333333336</v>
      </c>
      <c r="T381" s="8">
        <f t="shared" si="40"/>
        <v>40857.25</v>
      </c>
      <c r="U381" s="8" t="str">
        <f t="shared" si="41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160.30000000000001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7"/>
        <v>theater</v>
      </c>
      <c r="R382" t="str">
        <f t="shared" si="38"/>
        <v>plays</v>
      </c>
      <c r="S382" s="8">
        <f t="shared" si="39"/>
        <v>41448.208333333336</v>
      </c>
      <c r="T382" s="8">
        <f t="shared" si="40"/>
        <v>41453.208333333336</v>
      </c>
      <c r="U382" s="8" t="str">
        <f t="shared" si="41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183.9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7"/>
        <v>theater</v>
      </c>
      <c r="R383" t="str">
        <f t="shared" si="38"/>
        <v>plays</v>
      </c>
      <c r="S383" s="8">
        <f t="shared" si="39"/>
        <v>42163.208333333328</v>
      </c>
      <c r="T383" s="8">
        <f t="shared" si="40"/>
        <v>42209.208333333328</v>
      </c>
      <c r="U383" s="8" t="str">
        <f t="shared" si="41"/>
        <v>2015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63.8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7"/>
        <v>photography</v>
      </c>
      <c r="R384" t="str">
        <f t="shared" si="38"/>
        <v>photography books</v>
      </c>
      <c r="S384" s="8">
        <f t="shared" si="39"/>
        <v>43024.208333333328</v>
      </c>
      <c r="T384" s="8">
        <f t="shared" si="40"/>
        <v>43043.208333333328</v>
      </c>
      <c r="U384" s="8" t="str">
        <f t="shared" si="41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225.4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7"/>
        <v>food</v>
      </c>
      <c r="R385" t="str">
        <f t="shared" si="38"/>
        <v>food trucks</v>
      </c>
      <c r="S385" s="8">
        <f t="shared" si="39"/>
        <v>43509.25</v>
      </c>
      <c r="T385" s="8">
        <f t="shared" si="40"/>
        <v>43515.25</v>
      </c>
      <c r="U385" s="8" t="str">
        <f t="shared" si="41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7"/>
        <v>film &amp; video</v>
      </c>
      <c r="R386" t="str">
        <f t="shared" si="38"/>
        <v>documentary</v>
      </c>
      <c r="S386" s="8">
        <f t="shared" si="39"/>
        <v>42776.25</v>
      </c>
      <c r="T386" s="8">
        <f t="shared" si="40"/>
        <v>42803.25</v>
      </c>
      <c r="U386" s="8" t="str">
        <f t="shared" si="41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ROUND((E387/D387)*100,1)</f>
        <v>146.19999999999999</v>
      </c>
      <c r="G387" t="s">
        <v>20</v>
      </c>
      <c r="H387">
        <v>1137</v>
      </c>
      <c r="I387">
        <f t="shared" ref="I387:I450" si="43">ROUND(E387/H387, 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44">LEFT(P387,FIND("/",P387)-1)</f>
        <v>publishing</v>
      </c>
      <c r="R387" t="str">
        <f t="shared" ref="R387:R450" si="45">RIGHT(P387,LEN(P387)-FIND("/",P387))</f>
        <v>nonfiction</v>
      </c>
      <c r="S387" s="8">
        <f t="shared" ref="S387:S450" si="46">(L387 / 86400) + DATE(1970, 1, 1)</f>
        <v>43553.208333333328</v>
      </c>
      <c r="T387" s="8">
        <f t="shared" ref="T387:T450" si="47">(M387 / 86400) + DATE(1970, 1, 1)</f>
        <v>43585.208333333328</v>
      </c>
      <c r="U387" s="8" t="str">
        <f t="shared" ref="U387:U450" si="48">TEXT(S387,"yyyy")</f>
        <v>2019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76.400000000000006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44"/>
        <v>theater</v>
      </c>
      <c r="R388" t="str">
        <f t="shared" si="45"/>
        <v>plays</v>
      </c>
      <c r="S388" s="8">
        <f t="shared" si="46"/>
        <v>40355.208333333336</v>
      </c>
      <c r="T388" s="8">
        <f t="shared" si="47"/>
        <v>40367.208333333336</v>
      </c>
      <c r="U388" s="8" t="str">
        <f t="shared" si="48"/>
        <v>2010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39.299999999999997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4"/>
        <v>technology</v>
      </c>
      <c r="R389" t="str">
        <f t="shared" si="45"/>
        <v>wearables</v>
      </c>
      <c r="S389" s="8">
        <f t="shared" si="46"/>
        <v>41072.208333333336</v>
      </c>
      <c r="T389" s="8">
        <f t="shared" si="47"/>
        <v>41077.208333333336</v>
      </c>
      <c r="U389" s="8" t="str">
        <f t="shared" si="48"/>
        <v>2012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11.3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4"/>
        <v>music</v>
      </c>
      <c r="R390" t="str">
        <f t="shared" si="45"/>
        <v>indie rock</v>
      </c>
      <c r="S390" s="8">
        <f t="shared" si="46"/>
        <v>40912.25</v>
      </c>
      <c r="T390" s="8">
        <f t="shared" si="47"/>
        <v>40914.25</v>
      </c>
      <c r="U390" s="8" t="str">
        <f t="shared" si="48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122.1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4"/>
        <v>theater</v>
      </c>
      <c r="R391" t="str">
        <f t="shared" si="45"/>
        <v>plays</v>
      </c>
      <c r="S391" s="8">
        <f t="shared" si="46"/>
        <v>40479.208333333336</v>
      </c>
      <c r="T391" s="8">
        <f t="shared" si="47"/>
        <v>40506.25</v>
      </c>
      <c r="U391" s="8" t="str">
        <f t="shared" si="48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186.5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4"/>
        <v>photography</v>
      </c>
      <c r="R392" t="str">
        <f t="shared" si="45"/>
        <v>photography books</v>
      </c>
      <c r="S392" s="8">
        <f t="shared" si="46"/>
        <v>41530.208333333336</v>
      </c>
      <c r="T392" s="8">
        <f t="shared" si="47"/>
        <v>41545.208333333336</v>
      </c>
      <c r="U392" s="8" t="str">
        <f t="shared" si="48"/>
        <v>2013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7.3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4"/>
        <v>publishing</v>
      </c>
      <c r="R393" t="str">
        <f t="shared" si="45"/>
        <v>nonfiction</v>
      </c>
      <c r="S393" s="8">
        <f t="shared" si="46"/>
        <v>41653.25</v>
      </c>
      <c r="T393" s="8">
        <f t="shared" si="47"/>
        <v>41655.25</v>
      </c>
      <c r="U393" s="8" t="str">
        <f t="shared" si="48"/>
        <v>2014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65.599999999999994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4"/>
        <v>technology</v>
      </c>
      <c r="R394" t="str">
        <f t="shared" si="45"/>
        <v>wearables</v>
      </c>
      <c r="S394" s="8">
        <f t="shared" si="46"/>
        <v>40549.25</v>
      </c>
      <c r="T394" s="8">
        <f t="shared" si="47"/>
        <v>40551.25</v>
      </c>
      <c r="U394" s="8" t="str">
        <f t="shared" si="48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4"/>
        <v>music</v>
      </c>
      <c r="R395" t="str">
        <f t="shared" si="45"/>
        <v>jazz</v>
      </c>
      <c r="S395" s="8">
        <f t="shared" si="46"/>
        <v>42933.208333333328</v>
      </c>
      <c r="T395" s="8">
        <f t="shared" si="47"/>
        <v>42934.208333333328</v>
      </c>
      <c r="U395" s="8" t="str">
        <f t="shared" si="48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469.4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4"/>
        <v>film &amp; video</v>
      </c>
      <c r="R396" t="str">
        <f t="shared" si="45"/>
        <v>documentary</v>
      </c>
      <c r="S396" s="8">
        <f t="shared" si="46"/>
        <v>41484.208333333336</v>
      </c>
      <c r="T396" s="8">
        <f t="shared" si="47"/>
        <v>41494.208333333336</v>
      </c>
      <c r="U396" s="8" t="str">
        <f t="shared" si="48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130.1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4"/>
        <v>theater</v>
      </c>
      <c r="R397" t="str">
        <f t="shared" si="45"/>
        <v>plays</v>
      </c>
      <c r="S397" s="8">
        <f t="shared" si="46"/>
        <v>40885.25</v>
      </c>
      <c r="T397" s="8">
        <f t="shared" si="47"/>
        <v>40886.25</v>
      </c>
      <c r="U397" s="8" t="str">
        <f t="shared" si="48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167.1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4"/>
        <v>film &amp; video</v>
      </c>
      <c r="R398" t="str">
        <f t="shared" si="45"/>
        <v>drama</v>
      </c>
      <c r="S398" s="8">
        <f t="shared" si="46"/>
        <v>43378.208333333328</v>
      </c>
      <c r="T398" s="8">
        <f t="shared" si="47"/>
        <v>43386.208333333328</v>
      </c>
      <c r="U398" s="8" t="str">
        <f t="shared" si="48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173.9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4"/>
        <v>music</v>
      </c>
      <c r="R399" t="str">
        <f t="shared" si="45"/>
        <v>rock</v>
      </c>
      <c r="S399" s="8">
        <f t="shared" si="46"/>
        <v>41417.208333333336</v>
      </c>
      <c r="T399" s="8">
        <f t="shared" si="47"/>
        <v>41423.208333333336</v>
      </c>
      <c r="U399" s="8" t="str">
        <f t="shared" si="48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717.8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4"/>
        <v>film &amp; video</v>
      </c>
      <c r="R400" t="str">
        <f t="shared" si="45"/>
        <v>animation</v>
      </c>
      <c r="S400" s="8">
        <f t="shared" si="46"/>
        <v>43228.208333333328</v>
      </c>
      <c r="T400" s="8">
        <f t="shared" si="47"/>
        <v>43230.208333333328</v>
      </c>
      <c r="U400" s="8" t="str">
        <f t="shared" si="48"/>
        <v>2018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63.9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4"/>
        <v>music</v>
      </c>
      <c r="R401" t="str">
        <f t="shared" si="45"/>
        <v>indie rock</v>
      </c>
      <c r="S401" s="8">
        <f t="shared" si="46"/>
        <v>40576.25</v>
      </c>
      <c r="T401" s="8">
        <f t="shared" si="47"/>
        <v>40583.25</v>
      </c>
      <c r="U401" s="8" t="str">
        <f t="shared" si="48"/>
        <v>2011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4"/>
        <v>photography</v>
      </c>
      <c r="R402" t="str">
        <f t="shared" si="45"/>
        <v>photography books</v>
      </c>
      <c r="S402" s="8">
        <f t="shared" si="46"/>
        <v>41502.208333333336</v>
      </c>
      <c r="T402" s="8">
        <f t="shared" si="47"/>
        <v>41524.208333333336</v>
      </c>
      <c r="U402" s="8" t="str">
        <f t="shared" si="48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1530.2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4"/>
        <v>theater</v>
      </c>
      <c r="R403" t="str">
        <f t="shared" si="45"/>
        <v>plays</v>
      </c>
      <c r="S403" s="8">
        <f t="shared" si="46"/>
        <v>43765.208333333328</v>
      </c>
      <c r="T403" s="8">
        <f t="shared" si="47"/>
        <v>43765.208333333328</v>
      </c>
      <c r="U403" s="8" t="str">
        <f t="shared" si="48"/>
        <v>2019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40.4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4"/>
        <v>film &amp; video</v>
      </c>
      <c r="R404" t="str">
        <f t="shared" si="45"/>
        <v>shorts</v>
      </c>
      <c r="S404" s="8">
        <f t="shared" si="46"/>
        <v>40914.25</v>
      </c>
      <c r="T404" s="8">
        <f t="shared" si="47"/>
        <v>40961.25</v>
      </c>
      <c r="U404" s="8" t="str">
        <f t="shared" si="48"/>
        <v>2012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86.2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4"/>
        <v>theater</v>
      </c>
      <c r="R405" t="str">
        <f t="shared" si="45"/>
        <v>plays</v>
      </c>
      <c r="S405" s="8">
        <f t="shared" si="46"/>
        <v>40310.208333333336</v>
      </c>
      <c r="T405" s="8">
        <f t="shared" si="47"/>
        <v>40346.208333333336</v>
      </c>
      <c r="U405" s="8" t="str">
        <f t="shared" si="48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315.60000000000002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4"/>
        <v>theater</v>
      </c>
      <c r="R406" t="str">
        <f t="shared" si="45"/>
        <v>plays</v>
      </c>
      <c r="S406" s="8">
        <f t="shared" si="46"/>
        <v>43053.25</v>
      </c>
      <c r="T406" s="8">
        <f t="shared" si="47"/>
        <v>43056.25</v>
      </c>
      <c r="U406" s="8" t="str">
        <f t="shared" si="48"/>
        <v>2017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89.6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4"/>
        <v>theater</v>
      </c>
      <c r="R407" t="str">
        <f t="shared" si="45"/>
        <v>plays</v>
      </c>
      <c r="S407" s="8">
        <f t="shared" si="46"/>
        <v>43255.208333333328</v>
      </c>
      <c r="T407" s="8">
        <f t="shared" si="47"/>
        <v>43305.208333333328</v>
      </c>
      <c r="U407" s="8" t="str">
        <f t="shared" si="48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182.1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4"/>
        <v>film &amp; video</v>
      </c>
      <c r="R408" t="str">
        <f t="shared" si="45"/>
        <v>documentary</v>
      </c>
      <c r="S408" s="8">
        <f t="shared" si="46"/>
        <v>41304.25</v>
      </c>
      <c r="T408" s="8">
        <f t="shared" si="47"/>
        <v>41316.25</v>
      </c>
      <c r="U408" s="8" t="str">
        <f t="shared" si="48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355.9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4"/>
        <v>theater</v>
      </c>
      <c r="R409" t="str">
        <f t="shared" si="45"/>
        <v>plays</v>
      </c>
      <c r="S409" s="8">
        <f t="shared" si="46"/>
        <v>43751.208333333328</v>
      </c>
      <c r="T409" s="8">
        <f t="shared" si="47"/>
        <v>43758.208333333328</v>
      </c>
      <c r="U409" s="8" t="str">
        <f t="shared" si="48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131.80000000000001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4"/>
        <v>film &amp; video</v>
      </c>
      <c r="R410" t="str">
        <f t="shared" si="45"/>
        <v>documentary</v>
      </c>
      <c r="S410" s="8">
        <f t="shared" si="46"/>
        <v>42541.208333333328</v>
      </c>
      <c r="T410" s="8">
        <f t="shared" si="47"/>
        <v>42561.208333333328</v>
      </c>
      <c r="U410" s="8" t="str">
        <f t="shared" si="48"/>
        <v>2016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46.3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4"/>
        <v>music</v>
      </c>
      <c r="R411" t="str">
        <f t="shared" si="45"/>
        <v>rock</v>
      </c>
      <c r="S411" s="8">
        <f t="shared" si="46"/>
        <v>42843.208333333328</v>
      </c>
      <c r="T411" s="8">
        <f t="shared" si="47"/>
        <v>42847.208333333328</v>
      </c>
      <c r="U411" s="8" t="str">
        <f t="shared" si="48"/>
        <v>2017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36.1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4"/>
        <v>games</v>
      </c>
      <c r="R412" t="str">
        <f t="shared" si="45"/>
        <v>mobile games</v>
      </c>
      <c r="S412" s="8">
        <f t="shared" si="46"/>
        <v>42122.208333333328</v>
      </c>
      <c r="T412" s="8">
        <f t="shared" si="47"/>
        <v>42122.208333333328</v>
      </c>
      <c r="U412" s="8" t="str">
        <f t="shared" si="48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104.6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4"/>
        <v>theater</v>
      </c>
      <c r="R413" t="str">
        <f t="shared" si="45"/>
        <v>plays</v>
      </c>
      <c r="S413" s="8">
        <f t="shared" si="46"/>
        <v>42884.208333333328</v>
      </c>
      <c r="T413" s="8">
        <f t="shared" si="47"/>
        <v>42886.208333333328</v>
      </c>
      <c r="U413" s="8" t="str">
        <f t="shared" si="48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668.9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4"/>
        <v>publishing</v>
      </c>
      <c r="R414" t="str">
        <f t="shared" si="45"/>
        <v>fiction</v>
      </c>
      <c r="S414" s="8">
        <f t="shared" si="46"/>
        <v>41642.25</v>
      </c>
      <c r="T414" s="8">
        <f t="shared" si="47"/>
        <v>41652.25</v>
      </c>
      <c r="U414" s="8" t="str">
        <f t="shared" si="48"/>
        <v>2014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62.1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4"/>
        <v>film &amp; video</v>
      </c>
      <c r="R415" t="str">
        <f t="shared" si="45"/>
        <v>animation</v>
      </c>
      <c r="S415" s="8">
        <f t="shared" si="46"/>
        <v>43431.25</v>
      </c>
      <c r="T415" s="8">
        <f t="shared" si="47"/>
        <v>43458.25</v>
      </c>
      <c r="U415" s="8" t="str">
        <f t="shared" si="48"/>
        <v>2018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84.7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4"/>
        <v>food</v>
      </c>
      <c r="R416" t="str">
        <f t="shared" si="45"/>
        <v>food trucks</v>
      </c>
      <c r="S416" s="8">
        <f t="shared" si="46"/>
        <v>40288.208333333336</v>
      </c>
      <c r="T416" s="8">
        <f t="shared" si="47"/>
        <v>40296.208333333336</v>
      </c>
      <c r="U416" s="8" t="str">
        <f t="shared" si="48"/>
        <v>2010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11.1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4"/>
        <v>theater</v>
      </c>
      <c r="R417" t="str">
        <f t="shared" si="45"/>
        <v>plays</v>
      </c>
      <c r="S417" s="8">
        <f t="shared" si="46"/>
        <v>40921.25</v>
      </c>
      <c r="T417" s="8">
        <f t="shared" si="47"/>
        <v>40938.25</v>
      </c>
      <c r="U417" s="8" t="str">
        <f t="shared" si="48"/>
        <v>2012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43.8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4"/>
        <v>film &amp; video</v>
      </c>
      <c r="R418" t="str">
        <f t="shared" si="45"/>
        <v>documentary</v>
      </c>
      <c r="S418" s="8">
        <f t="shared" si="46"/>
        <v>40560.25</v>
      </c>
      <c r="T418" s="8">
        <f t="shared" si="47"/>
        <v>40569.25</v>
      </c>
      <c r="U418" s="8" t="str">
        <f t="shared" si="48"/>
        <v>2011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55.5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4"/>
        <v>theater</v>
      </c>
      <c r="R419" t="str">
        <f t="shared" si="45"/>
        <v>plays</v>
      </c>
      <c r="S419" s="8">
        <f t="shared" si="46"/>
        <v>43407.208333333328</v>
      </c>
      <c r="T419" s="8">
        <f t="shared" si="47"/>
        <v>43431.25</v>
      </c>
      <c r="U419" s="8" t="str">
        <f t="shared" si="48"/>
        <v>2018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57.4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4"/>
        <v>film &amp; video</v>
      </c>
      <c r="R420" t="str">
        <f t="shared" si="45"/>
        <v>documentary</v>
      </c>
      <c r="S420" s="8">
        <f t="shared" si="46"/>
        <v>41035.208333333336</v>
      </c>
      <c r="T420" s="8">
        <f t="shared" si="47"/>
        <v>41036.208333333336</v>
      </c>
      <c r="U420" s="8" t="str">
        <f t="shared" si="48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123.4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4"/>
        <v>technology</v>
      </c>
      <c r="R421" t="str">
        <f t="shared" si="45"/>
        <v>web</v>
      </c>
      <c r="S421" s="8">
        <f t="shared" si="46"/>
        <v>40899.25</v>
      </c>
      <c r="T421" s="8">
        <f t="shared" si="47"/>
        <v>40905.25</v>
      </c>
      <c r="U421" s="8" t="str">
        <f t="shared" si="48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128.5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4"/>
        <v>theater</v>
      </c>
      <c r="R422" t="str">
        <f t="shared" si="45"/>
        <v>plays</v>
      </c>
      <c r="S422" s="8">
        <f t="shared" si="46"/>
        <v>42911.208333333328</v>
      </c>
      <c r="T422" s="8">
        <f t="shared" si="47"/>
        <v>42925.208333333328</v>
      </c>
      <c r="U422" s="8" t="str">
        <f t="shared" si="48"/>
        <v>2017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4"/>
        <v>technology</v>
      </c>
      <c r="R423" t="str">
        <f t="shared" si="45"/>
        <v>wearables</v>
      </c>
      <c r="S423" s="8">
        <f t="shared" si="46"/>
        <v>42915.208333333328</v>
      </c>
      <c r="T423" s="8">
        <f t="shared" si="47"/>
        <v>42945.208333333328</v>
      </c>
      <c r="U423" s="8" t="str">
        <f t="shared" si="48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127.3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4"/>
        <v>theater</v>
      </c>
      <c r="R424" t="str">
        <f t="shared" si="45"/>
        <v>plays</v>
      </c>
      <c r="S424" s="8">
        <f t="shared" si="46"/>
        <v>40285.208333333336</v>
      </c>
      <c r="T424" s="8">
        <f t="shared" si="47"/>
        <v>40305.208333333336</v>
      </c>
      <c r="U424" s="8" t="str">
        <f t="shared" si="48"/>
        <v>2010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10.6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4"/>
        <v>food</v>
      </c>
      <c r="R425" t="str">
        <f t="shared" si="45"/>
        <v>food trucks</v>
      </c>
      <c r="S425" s="8">
        <f t="shared" si="46"/>
        <v>40808.208333333336</v>
      </c>
      <c r="T425" s="8">
        <f t="shared" si="47"/>
        <v>40810.208333333336</v>
      </c>
      <c r="U425" s="8" t="str">
        <f t="shared" si="48"/>
        <v>2011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40.5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4"/>
        <v>music</v>
      </c>
      <c r="R426" t="str">
        <f t="shared" si="45"/>
        <v>indie rock</v>
      </c>
      <c r="S426" s="8">
        <f t="shared" si="46"/>
        <v>43208.208333333328</v>
      </c>
      <c r="T426" s="8">
        <f t="shared" si="47"/>
        <v>43214.208333333328</v>
      </c>
      <c r="U426" s="8" t="str">
        <f t="shared" si="48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287.7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4"/>
        <v>photography</v>
      </c>
      <c r="R427" t="str">
        <f t="shared" si="45"/>
        <v>photography books</v>
      </c>
      <c r="S427" s="8">
        <f t="shared" si="46"/>
        <v>42213.208333333328</v>
      </c>
      <c r="T427" s="8">
        <f t="shared" si="47"/>
        <v>42219.208333333328</v>
      </c>
      <c r="U427" s="8" t="str">
        <f t="shared" si="48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572.9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4"/>
        <v>theater</v>
      </c>
      <c r="R428" t="str">
        <f t="shared" si="45"/>
        <v>plays</v>
      </c>
      <c r="S428" s="8">
        <f t="shared" si="46"/>
        <v>41332.25</v>
      </c>
      <c r="T428" s="8">
        <f t="shared" si="47"/>
        <v>41339.25</v>
      </c>
      <c r="U428" s="8" t="str">
        <f t="shared" si="48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112.9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4"/>
        <v>theater</v>
      </c>
      <c r="R429" t="str">
        <f t="shared" si="45"/>
        <v>plays</v>
      </c>
      <c r="S429" s="8">
        <f t="shared" si="46"/>
        <v>41895.208333333336</v>
      </c>
      <c r="T429" s="8">
        <f t="shared" si="47"/>
        <v>41927.208333333336</v>
      </c>
      <c r="U429" s="8" t="str">
        <f t="shared" si="48"/>
        <v>2014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46.4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4"/>
        <v>film &amp; video</v>
      </c>
      <c r="R430" t="str">
        <f t="shared" si="45"/>
        <v>animation</v>
      </c>
      <c r="S430" s="8">
        <f t="shared" si="46"/>
        <v>40585.25</v>
      </c>
      <c r="T430" s="8">
        <f t="shared" si="47"/>
        <v>40592.25</v>
      </c>
      <c r="U430" s="8" t="str">
        <f t="shared" si="48"/>
        <v>2011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90.7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4"/>
        <v>photography</v>
      </c>
      <c r="R431" t="str">
        <f t="shared" si="45"/>
        <v>photography books</v>
      </c>
      <c r="S431" s="8">
        <f t="shared" si="46"/>
        <v>41680.25</v>
      </c>
      <c r="T431" s="8">
        <f t="shared" si="47"/>
        <v>41708.208333333336</v>
      </c>
      <c r="U431" s="8" t="str">
        <f t="shared" si="48"/>
        <v>2014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67.7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4"/>
        <v>theater</v>
      </c>
      <c r="R432" t="str">
        <f t="shared" si="45"/>
        <v>plays</v>
      </c>
      <c r="S432" s="8">
        <f t="shared" si="46"/>
        <v>43737.208333333328</v>
      </c>
      <c r="T432" s="8">
        <f t="shared" si="47"/>
        <v>43771.208333333328</v>
      </c>
      <c r="U432" s="8" t="str">
        <f t="shared" si="48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192.5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4"/>
        <v>theater</v>
      </c>
      <c r="R433" t="str">
        <f t="shared" si="45"/>
        <v>plays</v>
      </c>
      <c r="S433" s="8">
        <f t="shared" si="46"/>
        <v>43273.208333333328</v>
      </c>
      <c r="T433" s="8">
        <f t="shared" si="47"/>
        <v>43290.208333333328</v>
      </c>
      <c r="U433" s="8" t="str">
        <f t="shared" si="48"/>
        <v>2018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82.7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4"/>
        <v>theater</v>
      </c>
      <c r="R434" t="str">
        <f t="shared" si="45"/>
        <v>plays</v>
      </c>
      <c r="S434" s="8">
        <f t="shared" si="46"/>
        <v>41761.208333333336</v>
      </c>
      <c r="T434" s="8">
        <f t="shared" si="47"/>
        <v>41781.208333333336</v>
      </c>
      <c r="U434" s="8" t="str">
        <f t="shared" si="48"/>
        <v>2014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54.2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4"/>
        <v>film &amp; video</v>
      </c>
      <c r="R435" t="str">
        <f t="shared" si="45"/>
        <v>documentary</v>
      </c>
      <c r="S435" s="8">
        <f t="shared" si="46"/>
        <v>41603.25</v>
      </c>
      <c r="T435" s="8">
        <f t="shared" si="47"/>
        <v>41619.25</v>
      </c>
      <c r="U435" s="8" t="str">
        <f t="shared" si="48"/>
        <v>2013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16.7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4"/>
        <v>theater</v>
      </c>
      <c r="R436" t="str">
        <f t="shared" si="45"/>
        <v>plays</v>
      </c>
      <c r="S436" s="8">
        <f t="shared" si="46"/>
        <v>42705.25</v>
      </c>
      <c r="T436" s="8">
        <f t="shared" si="47"/>
        <v>42719.25</v>
      </c>
      <c r="U436" s="8" t="str">
        <f t="shared" si="48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116.9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4"/>
        <v>theater</v>
      </c>
      <c r="R437" t="str">
        <f t="shared" si="45"/>
        <v>plays</v>
      </c>
      <c r="S437" s="8">
        <f t="shared" si="46"/>
        <v>41988.25</v>
      </c>
      <c r="T437" s="8">
        <f t="shared" si="47"/>
        <v>42000.25</v>
      </c>
      <c r="U437" s="8" t="str">
        <f t="shared" si="48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1052.2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4"/>
        <v>music</v>
      </c>
      <c r="R438" t="str">
        <f t="shared" si="45"/>
        <v>jazz</v>
      </c>
      <c r="S438" s="8">
        <f t="shared" si="46"/>
        <v>43575.208333333328</v>
      </c>
      <c r="T438" s="8">
        <f t="shared" si="47"/>
        <v>43576.208333333328</v>
      </c>
      <c r="U438" s="8" t="str">
        <f t="shared" si="48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123.1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4"/>
        <v>film &amp; video</v>
      </c>
      <c r="R439" t="str">
        <f t="shared" si="45"/>
        <v>animation</v>
      </c>
      <c r="S439" s="8">
        <f t="shared" si="46"/>
        <v>42260.208333333328</v>
      </c>
      <c r="T439" s="8">
        <f t="shared" si="47"/>
        <v>42263.208333333328</v>
      </c>
      <c r="U439" s="8" t="str">
        <f t="shared" si="48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178.6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4"/>
        <v>theater</v>
      </c>
      <c r="R440" t="str">
        <f t="shared" si="45"/>
        <v>plays</v>
      </c>
      <c r="S440" s="8">
        <f t="shared" si="46"/>
        <v>41337.25</v>
      </c>
      <c r="T440" s="8">
        <f t="shared" si="47"/>
        <v>41367.208333333336</v>
      </c>
      <c r="U440" s="8" t="str">
        <f t="shared" si="48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355.3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4"/>
        <v>film &amp; video</v>
      </c>
      <c r="R441" t="str">
        <f t="shared" si="45"/>
        <v>science fiction</v>
      </c>
      <c r="S441" s="8">
        <f t="shared" si="46"/>
        <v>42680.208333333328</v>
      </c>
      <c r="T441" s="8">
        <f t="shared" si="47"/>
        <v>42687.25</v>
      </c>
      <c r="U441" s="8" t="str">
        <f t="shared" si="48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161.9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4"/>
        <v>film &amp; video</v>
      </c>
      <c r="R442" t="str">
        <f t="shared" si="45"/>
        <v>television</v>
      </c>
      <c r="S442" s="8">
        <f t="shared" si="46"/>
        <v>42916.208333333328</v>
      </c>
      <c r="T442" s="8">
        <f t="shared" si="47"/>
        <v>42926.208333333328</v>
      </c>
      <c r="U442" s="8" t="str">
        <f t="shared" si="48"/>
        <v>2017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24.9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4"/>
        <v>technology</v>
      </c>
      <c r="R443" t="str">
        <f t="shared" si="45"/>
        <v>wearables</v>
      </c>
      <c r="S443" s="8">
        <f t="shared" si="46"/>
        <v>41025.208333333336</v>
      </c>
      <c r="T443" s="8">
        <f t="shared" si="47"/>
        <v>41053.208333333336</v>
      </c>
      <c r="U443" s="8" t="str">
        <f t="shared" si="48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198.7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4"/>
        <v>theater</v>
      </c>
      <c r="R444" t="str">
        <f t="shared" si="45"/>
        <v>plays</v>
      </c>
      <c r="S444" s="8">
        <f t="shared" si="46"/>
        <v>42980.208333333328</v>
      </c>
      <c r="T444" s="8">
        <f t="shared" si="47"/>
        <v>42996.208333333328</v>
      </c>
      <c r="U444" s="8" t="str">
        <f t="shared" si="48"/>
        <v>2017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34.799999999999997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4"/>
        <v>theater</v>
      </c>
      <c r="R445" t="str">
        <f t="shared" si="45"/>
        <v>plays</v>
      </c>
      <c r="S445" s="8">
        <f t="shared" si="46"/>
        <v>40451.208333333336</v>
      </c>
      <c r="T445" s="8">
        <f t="shared" si="47"/>
        <v>40470.208333333336</v>
      </c>
      <c r="U445" s="8" t="str">
        <f t="shared" si="48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176.4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4"/>
        <v>music</v>
      </c>
      <c r="R446" t="str">
        <f t="shared" si="45"/>
        <v>indie rock</v>
      </c>
      <c r="S446" s="8">
        <f t="shared" si="46"/>
        <v>40748.208333333336</v>
      </c>
      <c r="T446" s="8">
        <f t="shared" si="47"/>
        <v>40750.208333333336</v>
      </c>
      <c r="U446" s="8" t="str">
        <f t="shared" si="48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511.4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4"/>
        <v>theater</v>
      </c>
      <c r="R447" t="str">
        <f t="shared" si="45"/>
        <v>plays</v>
      </c>
      <c r="S447" s="8">
        <f t="shared" si="46"/>
        <v>40515.25</v>
      </c>
      <c r="T447" s="8">
        <f t="shared" si="47"/>
        <v>40536.25</v>
      </c>
      <c r="U447" s="8" t="str">
        <f t="shared" si="48"/>
        <v>2010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4"/>
        <v>technology</v>
      </c>
      <c r="R448" t="str">
        <f t="shared" si="45"/>
        <v>wearables</v>
      </c>
      <c r="S448" s="8">
        <f t="shared" si="46"/>
        <v>41261.25</v>
      </c>
      <c r="T448" s="8">
        <f t="shared" si="47"/>
        <v>41263.25</v>
      </c>
      <c r="U448" s="8" t="str">
        <f t="shared" si="48"/>
        <v>2012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24.3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4"/>
        <v>film &amp; video</v>
      </c>
      <c r="R449" t="str">
        <f t="shared" si="45"/>
        <v>television</v>
      </c>
      <c r="S449" s="8">
        <f t="shared" si="46"/>
        <v>43088.25</v>
      </c>
      <c r="T449" s="8">
        <f t="shared" si="47"/>
        <v>43104.25</v>
      </c>
      <c r="U449" s="8" t="str">
        <f t="shared" si="48"/>
        <v>2017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50.5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4"/>
        <v>games</v>
      </c>
      <c r="R450" t="str">
        <f t="shared" si="45"/>
        <v>video games</v>
      </c>
      <c r="S450" s="8">
        <f t="shared" si="46"/>
        <v>41378.208333333336</v>
      </c>
      <c r="T450" s="8">
        <f t="shared" si="47"/>
        <v>41380.208333333336</v>
      </c>
      <c r="U450" s="8" t="str">
        <f t="shared" si="48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ROUND((E451/D451)*100,1)</f>
        <v>967</v>
      </c>
      <c r="G451" t="s">
        <v>20</v>
      </c>
      <c r="H451">
        <v>86</v>
      </c>
      <c r="I451">
        <f t="shared" ref="I451:I514" si="50">ROUND(E451/H451, 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51">LEFT(P451,FIND("/",P451)-1)</f>
        <v>games</v>
      </c>
      <c r="R451" t="str">
        <f t="shared" ref="R451:R514" si="52">RIGHT(P451,LEN(P451)-FIND("/",P451))</f>
        <v>video games</v>
      </c>
      <c r="S451" s="8">
        <f t="shared" ref="S451:S514" si="53">(L451 / 86400) + DATE(1970, 1, 1)</f>
        <v>43530.25</v>
      </c>
      <c r="T451" s="8">
        <f t="shared" ref="T451:T514" si="54">(M451 / 86400) + DATE(1970, 1, 1)</f>
        <v>43547.208333333328</v>
      </c>
      <c r="U451" s="8" t="str">
        <f t="shared" ref="U451:U514" si="55">TEXT(S451,"yyyy")</f>
        <v>2019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51"/>
        <v>film &amp; video</v>
      </c>
      <c r="R452" t="str">
        <f t="shared" si="52"/>
        <v>animation</v>
      </c>
      <c r="S452" s="8">
        <f t="shared" si="53"/>
        <v>43394.208333333328</v>
      </c>
      <c r="T452" s="8">
        <f t="shared" si="54"/>
        <v>43417.25</v>
      </c>
      <c r="U452" s="8" t="str">
        <f t="shared" si="55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122.8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51"/>
        <v>music</v>
      </c>
      <c r="R453" t="str">
        <f t="shared" si="52"/>
        <v>rock</v>
      </c>
      <c r="S453" s="8">
        <f t="shared" si="53"/>
        <v>42935.208333333328</v>
      </c>
      <c r="T453" s="8">
        <f t="shared" si="54"/>
        <v>42966.208333333328</v>
      </c>
      <c r="U453" s="8" t="str">
        <f t="shared" si="55"/>
        <v>2017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63.4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51"/>
        <v>film &amp; video</v>
      </c>
      <c r="R454" t="str">
        <f t="shared" si="52"/>
        <v>drama</v>
      </c>
      <c r="S454" s="8">
        <f t="shared" si="53"/>
        <v>40365.208333333336</v>
      </c>
      <c r="T454" s="8">
        <f t="shared" si="54"/>
        <v>40366.208333333336</v>
      </c>
      <c r="U454" s="8" t="str">
        <f t="shared" si="55"/>
        <v>2010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56.3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51"/>
        <v>film &amp; video</v>
      </c>
      <c r="R455" t="str">
        <f t="shared" si="52"/>
        <v>science fiction</v>
      </c>
      <c r="S455" s="8">
        <f t="shared" si="53"/>
        <v>42705.25</v>
      </c>
      <c r="T455" s="8">
        <f t="shared" si="54"/>
        <v>42746.25</v>
      </c>
      <c r="U455" s="8" t="str">
        <f t="shared" si="55"/>
        <v>2016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44.1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51"/>
        <v>film &amp; video</v>
      </c>
      <c r="R456" t="str">
        <f t="shared" si="52"/>
        <v>drama</v>
      </c>
      <c r="S456" s="8">
        <f t="shared" si="53"/>
        <v>41568.208333333336</v>
      </c>
      <c r="T456" s="8">
        <f t="shared" si="54"/>
        <v>41604.25</v>
      </c>
      <c r="U456" s="8" t="str">
        <f t="shared" si="55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118.4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51"/>
        <v>theater</v>
      </c>
      <c r="R457" t="str">
        <f t="shared" si="52"/>
        <v>plays</v>
      </c>
      <c r="S457" s="8">
        <f t="shared" si="53"/>
        <v>40809.208333333336</v>
      </c>
      <c r="T457" s="8">
        <f t="shared" si="54"/>
        <v>40832.208333333336</v>
      </c>
      <c r="U457" s="8" t="str">
        <f t="shared" si="55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104.1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51"/>
        <v>music</v>
      </c>
      <c r="R458" t="str">
        <f t="shared" si="52"/>
        <v>indie rock</v>
      </c>
      <c r="S458" s="8">
        <f t="shared" si="53"/>
        <v>43141.25</v>
      </c>
      <c r="T458" s="8">
        <f t="shared" si="54"/>
        <v>43141.25</v>
      </c>
      <c r="U458" s="8" t="str">
        <f t="shared" si="55"/>
        <v>2018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26.6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51"/>
        <v>theater</v>
      </c>
      <c r="R459" t="str">
        <f t="shared" si="52"/>
        <v>plays</v>
      </c>
      <c r="S459" s="8">
        <f t="shared" si="53"/>
        <v>42657.208333333328</v>
      </c>
      <c r="T459" s="8">
        <f t="shared" si="54"/>
        <v>42659.208333333328</v>
      </c>
      <c r="U459" s="8" t="str">
        <f t="shared" si="55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351.2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51"/>
        <v>theater</v>
      </c>
      <c r="R460" t="str">
        <f t="shared" si="52"/>
        <v>plays</v>
      </c>
      <c r="S460" s="8">
        <f t="shared" si="53"/>
        <v>40265.208333333336</v>
      </c>
      <c r="T460" s="8">
        <f t="shared" si="54"/>
        <v>40309.208333333336</v>
      </c>
      <c r="U460" s="8" t="str">
        <f t="shared" si="55"/>
        <v>2010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90.1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51"/>
        <v>film &amp; video</v>
      </c>
      <c r="R461" t="str">
        <f t="shared" si="52"/>
        <v>documentary</v>
      </c>
      <c r="S461" s="8">
        <f t="shared" si="53"/>
        <v>42001.25</v>
      </c>
      <c r="T461" s="8">
        <f t="shared" si="54"/>
        <v>42026.25</v>
      </c>
      <c r="U461" s="8" t="str">
        <f t="shared" si="55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171.6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51"/>
        <v>theater</v>
      </c>
      <c r="R462" t="str">
        <f t="shared" si="52"/>
        <v>plays</v>
      </c>
      <c r="S462" s="8">
        <f t="shared" si="53"/>
        <v>40399.208333333336</v>
      </c>
      <c r="T462" s="8">
        <f t="shared" si="54"/>
        <v>40402.208333333336</v>
      </c>
      <c r="U462" s="8" t="str">
        <f t="shared" si="55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51"/>
        <v>film &amp; video</v>
      </c>
      <c r="R463" t="str">
        <f t="shared" si="52"/>
        <v>drama</v>
      </c>
      <c r="S463" s="8">
        <f t="shared" si="53"/>
        <v>41757.208333333336</v>
      </c>
      <c r="T463" s="8">
        <f t="shared" si="54"/>
        <v>41777.208333333336</v>
      </c>
      <c r="U463" s="8" t="str">
        <f t="shared" si="55"/>
        <v>2014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30.6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51"/>
        <v>games</v>
      </c>
      <c r="R464" t="str">
        <f t="shared" si="52"/>
        <v>mobile games</v>
      </c>
      <c r="S464" s="8">
        <f t="shared" si="53"/>
        <v>41304.25</v>
      </c>
      <c r="T464" s="8">
        <f t="shared" si="54"/>
        <v>41342.25</v>
      </c>
      <c r="U464" s="8" t="str">
        <f t="shared" si="55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108.2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51"/>
        <v>film &amp; video</v>
      </c>
      <c r="R465" t="str">
        <f t="shared" si="52"/>
        <v>animation</v>
      </c>
      <c r="S465" s="8">
        <f t="shared" si="53"/>
        <v>41639.25</v>
      </c>
      <c r="T465" s="8">
        <f t="shared" si="54"/>
        <v>41643.25</v>
      </c>
      <c r="U465" s="8" t="str">
        <f t="shared" si="55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133.5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51"/>
        <v>theater</v>
      </c>
      <c r="R466" t="str">
        <f t="shared" si="52"/>
        <v>plays</v>
      </c>
      <c r="S466" s="8">
        <f t="shared" si="53"/>
        <v>43142.25</v>
      </c>
      <c r="T466" s="8">
        <f t="shared" si="54"/>
        <v>43156.25</v>
      </c>
      <c r="U466" s="8" t="str">
        <f t="shared" si="55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187.9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51"/>
        <v>publishing</v>
      </c>
      <c r="R467" t="str">
        <f t="shared" si="52"/>
        <v>translations</v>
      </c>
      <c r="S467" s="8">
        <f t="shared" si="53"/>
        <v>43127.25</v>
      </c>
      <c r="T467" s="8">
        <f t="shared" si="54"/>
        <v>43136.25</v>
      </c>
      <c r="U467" s="8" t="str">
        <f t="shared" si="55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51"/>
        <v>technology</v>
      </c>
      <c r="R468" t="str">
        <f t="shared" si="52"/>
        <v>wearables</v>
      </c>
      <c r="S468" s="8">
        <f t="shared" si="53"/>
        <v>41409.208333333336</v>
      </c>
      <c r="T468" s="8">
        <f t="shared" si="54"/>
        <v>41432.208333333336</v>
      </c>
      <c r="U468" s="8" t="str">
        <f t="shared" si="55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575.20000000000005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51"/>
        <v>technology</v>
      </c>
      <c r="R469" t="str">
        <f t="shared" si="52"/>
        <v>web</v>
      </c>
      <c r="S469" s="8">
        <f t="shared" si="53"/>
        <v>42331.25</v>
      </c>
      <c r="T469" s="8">
        <f t="shared" si="54"/>
        <v>42338.25</v>
      </c>
      <c r="U469" s="8" t="str">
        <f t="shared" si="55"/>
        <v>2015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40.5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51"/>
        <v>theater</v>
      </c>
      <c r="R470" t="str">
        <f t="shared" si="52"/>
        <v>plays</v>
      </c>
      <c r="S470" s="8">
        <f t="shared" si="53"/>
        <v>43569.208333333328</v>
      </c>
      <c r="T470" s="8">
        <f t="shared" si="54"/>
        <v>43585.208333333328</v>
      </c>
      <c r="U470" s="8" t="str">
        <f t="shared" si="55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184.4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51"/>
        <v>film &amp; video</v>
      </c>
      <c r="R471" t="str">
        <f t="shared" si="52"/>
        <v>drama</v>
      </c>
      <c r="S471" s="8">
        <f t="shared" si="53"/>
        <v>42142.208333333328</v>
      </c>
      <c r="T471" s="8">
        <f t="shared" si="54"/>
        <v>42144.208333333328</v>
      </c>
      <c r="U471" s="8" t="str">
        <f t="shared" si="55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285.8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51"/>
        <v>technology</v>
      </c>
      <c r="R472" t="str">
        <f t="shared" si="52"/>
        <v>wearables</v>
      </c>
      <c r="S472" s="8">
        <f t="shared" si="53"/>
        <v>42716.25</v>
      </c>
      <c r="T472" s="8">
        <f t="shared" si="54"/>
        <v>42723.25</v>
      </c>
      <c r="U472" s="8" t="str">
        <f t="shared" si="55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51"/>
        <v>food</v>
      </c>
      <c r="R473" t="str">
        <f t="shared" si="52"/>
        <v>food trucks</v>
      </c>
      <c r="S473" s="8">
        <f t="shared" si="53"/>
        <v>41031.208333333336</v>
      </c>
      <c r="T473" s="8">
        <f t="shared" si="54"/>
        <v>41031.208333333336</v>
      </c>
      <c r="U473" s="8" t="str">
        <f t="shared" si="55"/>
        <v>2012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39.200000000000003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51"/>
        <v>music</v>
      </c>
      <c r="R474" t="str">
        <f t="shared" si="52"/>
        <v>rock</v>
      </c>
      <c r="S474" s="8">
        <f t="shared" si="53"/>
        <v>43535.208333333328</v>
      </c>
      <c r="T474" s="8">
        <f t="shared" si="54"/>
        <v>43589.208333333328</v>
      </c>
      <c r="U474" s="8" t="str">
        <f t="shared" si="55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178.1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51"/>
        <v>music</v>
      </c>
      <c r="R475" t="str">
        <f t="shared" si="52"/>
        <v>electric music</v>
      </c>
      <c r="S475" s="8">
        <f t="shared" si="53"/>
        <v>43277.208333333328</v>
      </c>
      <c r="T475" s="8">
        <f t="shared" si="54"/>
        <v>43278.208333333328</v>
      </c>
      <c r="U475" s="8" t="str">
        <f t="shared" si="55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365.2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51"/>
        <v>film &amp; video</v>
      </c>
      <c r="R476" t="str">
        <f t="shared" si="52"/>
        <v>television</v>
      </c>
      <c r="S476" s="8">
        <f t="shared" si="53"/>
        <v>41989.25</v>
      </c>
      <c r="T476" s="8">
        <f t="shared" si="54"/>
        <v>41990.25</v>
      </c>
      <c r="U476" s="8" t="str">
        <f t="shared" si="55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113.9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51"/>
        <v>publishing</v>
      </c>
      <c r="R477" t="str">
        <f t="shared" si="52"/>
        <v>translations</v>
      </c>
      <c r="S477" s="8">
        <f t="shared" si="53"/>
        <v>41450.208333333336</v>
      </c>
      <c r="T477" s="8">
        <f t="shared" si="54"/>
        <v>41454.208333333336</v>
      </c>
      <c r="U477" s="8" t="str">
        <f t="shared" si="55"/>
        <v>2013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29.8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51"/>
        <v>publishing</v>
      </c>
      <c r="R478" t="str">
        <f t="shared" si="52"/>
        <v>fiction</v>
      </c>
      <c r="S478" s="8">
        <f t="shared" si="53"/>
        <v>43322.208333333328</v>
      </c>
      <c r="T478" s="8">
        <f t="shared" si="54"/>
        <v>43328.208333333328</v>
      </c>
      <c r="U478" s="8" t="str">
        <f t="shared" si="55"/>
        <v>2018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54.3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51"/>
        <v>film &amp; video</v>
      </c>
      <c r="R479" t="str">
        <f t="shared" si="52"/>
        <v>science fiction</v>
      </c>
      <c r="S479" s="8">
        <f t="shared" si="53"/>
        <v>40720.208333333336</v>
      </c>
      <c r="T479" s="8">
        <f t="shared" si="54"/>
        <v>40747.208333333336</v>
      </c>
      <c r="U479" s="8" t="str">
        <f t="shared" si="55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236.3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51"/>
        <v>technology</v>
      </c>
      <c r="R480" t="str">
        <f t="shared" si="52"/>
        <v>wearables</v>
      </c>
      <c r="S480" s="8">
        <f t="shared" si="53"/>
        <v>42072.208333333328</v>
      </c>
      <c r="T480" s="8">
        <f t="shared" si="54"/>
        <v>42084.208333333328</v>
      </c>
      <c r="U480" s="8" t="str">
        <f t="shared" si="55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512.9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51"/>
        <v>food</v>
      </c>
      <c r="R481" t="str">
        <f t="shared" si="52"/>
        <v>food trucks</v>
      </c>
      <c r="S481" s="8">
        <f t="shared" si="53"/>
        <v>42945.208333333328</v>
      </c>
      <c r="T481" s="8">
        <f t="shared" si="54"/>
        <v>42947.208333333328</v>
      </c>
      <c r="U481" s="8" t="str">
        <f t="shared" si="55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100.7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51"/>
        <v>photography</v>
      </c>
      <c r="R482" t="str">
        <f t="shared" si="52"/>
        <v>photography books</v>
      </c>
      <c r="S482" s="8">
        <f t="shared" si="53"/>
        <v>40248.25</v>
      </c>
      <c r="T482" s="8">
        <f t="shared" si="54"/>
        <v>40257.208333333336</v>
      </c>
      <c r="U482" s="8" t="str">
        <f t="shared" si="55"/>
        <v>2010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81.3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51"/>
        <v>theater</v>
      </c>
      <c r="R483" t="str">
        <f t="shared" si="52"/>
        <v>plays</v>
      </c>
      <c r="S483" s="8">
        <f t="shared" si="53"/>
        <v>41913.208333333336</v>
      </c>
      <c r="T483" s="8">
        <f t="shared" si="54"/>
        <v>41955.25</v>
      </c>
      <c r="U483" s="8" t="str">
        <f t="shared" si="55"/>
        <v>2014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16.399999999999999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51"/>
        <v>publishing</v>
      </c>
      <c r="R484" t="str">
        <f t="shared" si="52"/>
        <v>fiction</v>
      </c>
      <c r="S484" s="8">
        <f t="shared" si="53"/>
        <v>40963.25</v>
      </c>
      <c r="T484" s="8">
        <f t="shared" si="54"/>
        <v>40974.25</v>
      </c>
      <c r="U484" s="8" t="str">
        <f t="shared" si="55"/>
        <v>2012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52.8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51"/>
        <v>theater</v>
      </c>
      <c r="R485" t="str">
        <f t="shared" si="52"/>
        <v>plays</v>
      </c>
      <c r="S485" s="8">
        <f t="shared" si="53"/>
        <v>43811.25</v>
      </c>
      <c r="T485" s="8">
        <f t="shared" si="54"/>
        <v>43818.25</v>
      </c>
      <c r="U485" s="8" t="str">
        <f t="shared" si="55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260.2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51"/>
        <v>food</v>
      </c>
      <c r="R486" t="str">
        <f t="shared" si="52"/>
        <v>food trucks</v>
      </c>
      <c r="S486" s="8">
        <f t="shared" si="53"/>
        <v>41855.208333333336</v>
      </c>
      <c r="T486" s="8">
        <f t="shared" si="54"/>
        <v>41904.208333333336</v>
      </c>
      <c r="U486" s="8" t="str">
        <f t="shared" si="55"/>
        <v>2014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30.7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51"/>
        <v>theater</v>
      </c>
      <c r="R487" t="str">
        <f t="shared" si="52"/>
        <v>plays</v>
      </c>
      <c r="S487" s="8">
        <f t="shared" si="53"/>
        <v>43626.208333333328</v>
      </c>
      <c r="T487" s="8">
        <f t="shared" si="54"/>
        <v>43667.208333333328</v>
      </c>
      <c r="U487" s="8" t="str">
        <f t="shared" si="55"/>
        <v>2019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13.5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51"/>
        <v>publishing</v>
      </c>
      <c r="R488" t="str">
        <f t="shared" si="52"/>
        <v>translations</v>
      </c>
      <c r="S488" s="8">
        <f t="shared" si="53"/>
        <v>43168.25</v>
      </c>
      <c r="T488" s="8">
        <f t="shared" si="54"/>
        <v>43183.208333333328</v>
      </c>
      <c r="U488" s="8" t="str">
        <f t="shared" si="55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178.6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51"/>
        <v>theater</v>
      </c>
      <c r="R489" t="str">
        <f t="shared" si="52"/>
        <v>plays</v>
      </c>
      <c r="S489" s="8">
        <f t="shared" si="53"/>
        <v>42845.208333333328</v>
      </c>
      <c r="T489" s="8">
        <f t="shared" si="54"/>
        <v>42878.208333333328</v>
      </c>
      <c r="U489" s="8" t="str">
        <f t="shared" si="55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220.1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51"/>
        <v>theater</v>
      </c>
      <c r="R490" t="str">
        <f t="shared" si="52"/>
        <v>plays</v>
      </c>
      <c r="S490" s="8">
        <f t="shared" si="53"/>
        <v>42403.25</v>
      </c>
      <c r="T490" s="8">
        <f t="shared" si="54"/>
        <v>42420.25</v>
      </c>
      <c r="U490" s="8" t="str">
        <f t="shared" si="55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101.5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51"/>
        <v>technology</v>
      </c>
      <c r="R491" t="str">
        <f t="shared" si="52"/>
        <v>wearables</v>
      </c>
      <c r="S491" s="8">
        <f t="shared" si="53"/>
        <v>40406.208333333336</v>
      </c>
      <c r="T491" s="8">
        <f t="shared" si="54"/>
        <v>40411.208333333336</v>
      </c>
      <c r="U491" s="8" t="str">
        <f t="shared" si="55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191.5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51"/>
        <v>journalism</v>
      </c>
      <c r="R492" t="str">
        <f t="shared" si="52"/>
        <v>audio</v>
      </c>
      <c r="S492" s="8">
        <f t="shared" si="53"/>
        <v>43786.25</v>
      </c>
      <c r="T492" s="8">
        <f t="shared" si="54"/>
        <v>43793.25</v>
      </c>
      <c r="U492" s="8" t="str">
        <f t="shared" si="55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305.3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51"/>
        <v>food</v>
      </c>
      <c r="R493" t="str">
        <f t="shared" si="52"/>
        <v>food trucks</v>
      </c>
      <c r="S493" s="8">
        <f t="shared" si="53"/>
        <v>41456.208333333336</v>
      </c>
      <c r="T493" s="8">
        <f t="shared" si="54"/>
        <v>41482.208333333336</v>
      </c>
      <c r="U493" s="8" t="str">
        <f t="shared" si="55"/>
        <v>2013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51"/>
        <v>film &amp; video</v>
      </c>
      <c r="R494" t="str">
        <f t="shared" si="52"/>
        <v>shorts</v>
      </c>
      <c r="S494" s="8">
        <f t="shared" si="53"/>
        <v>40336.208333333336</v>
      </c>
      <c r="T494" s="8">
        <f t="shared" si="54"/>
        <v>40371.208333333336</v>
      </c>
      <c r="U494" s="8" t="str">
        <f t="shared" si="55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723.8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51"/>
        <v>photography</v>
      </c>
      <c r="R495" t="str">
        <f t="shared" si="52"/>
        <v>photography books</v>
      </c>
      <c r="S495" s="8">
        <f t="shared" si="53"/>
        <v>43645.208333333328</v>
      </c>
      <c r="T495" s="8">
        <f t="shared" si="54"/>
        <v>43658.208333333328</v>
      </c>
      <c r="U495" s="8" t="str">
        <f t="shared" si="55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547.4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51"/>
        <v>technology</v>
      </c>
      <c r="R496" t="str">
        <f t="shared" si="52"/>
        <v>wearables</v>
      </c>
      <c r="S496" s="8">
        <f t="shared" si="53"/>
        <v>40990.208333333336</v>
      </c>
      <c r="T496" s="8">
        <f t="shared" si="54"/>
        <v>40991.208333333336</v>
      </c>
      <c r="U496" s="8" t="str">
        <f t="shared" si="55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414.5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51"/>
        <v>theater</v>
      </c>
      <c r="R497" t="str">
        <f t="shared" si="52"/>
        <v>plays</v>
      </c>
      <c r="S497" s="8">
        <f t="shared" si="53"/>
        <v>41800.208333333336</v>
      </c>
      <c r="T497" s="8">
        <f t="shared" si="54"/>
        <v>41804.208333333336</v>
      </c>
      <c r="U497" s="8" t="str">
        <f t="shared" si="55"/>
        <v>2014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0.9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51"/>
        <v>film &amp; video</v>
      </c>
      <c r="R498" t="str">
        <f t="shared" si="52"/>
        <v>animation</v>
      </c>
      <c r="S498" s="8">
        <f t="shared" si="53"/>
        <v>42876.208333333328</v>
      </c>
      <c r="T498" s="8">
        <f t="shared" si="54"/>
        <v>42893.208333333328</v>
      </c>
      <c r="U498" s="8" t="str">
        <f t="shared" si="55"/>
        <v>2017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34.200000000000003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51"/>
        <v>technology</v>
      </c>
      <c r="R499" t="str">
        <f t="shared" si="52"/>
        <v>wearables</v>
      </c>
      <c r="S499" s="8">
        <f t="shared" si="53"/>
        <v>42724.25</v>
      </c>
      <c r="T499" s="8">
        <f t="shared" si="54"/>
        <v>42724.25</v>
      </c>
      <c r="U499" s="8" t="str">
        <f t="shared" si="55"/>
        <v>2016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23.9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51"/>
        <v>technology</v>
      </c>
      <c r="R500" t="str">
        <f t="shared" si="52"/>
        <v>web</v>
      </c>
      <c r="S500" s="8">
        <f t="shared" si="53"/>
        <v>42005.25</v>
      </c>
      <c r="T500" s="8">
        <f t="shared" si="54"/>
        <v>42007.25</v>
      </c>
      <c r="U500" s="8" t="str">
        <f t="shared" si="55"/>
        <v>2015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48.1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51"/>
        <v>film &amp; video</v>
      </c>
      <c r="R501" t="str">
        <f t="shared" si="52"/>
        <v>documentary</v>
      </c>
      <c r="S501" s="8">
        <f t="shared" si="53"/>
        <v>42444.208333333328</v>
      </c>
      <c r="T501" s="8">
        <f t="shared" si="54"/>
        <v>42449.208333333328</v>
      </c>
      <c r="U501" s="8" t="str">
        <f t="shared" si="55"/>
        <v>2016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 t="e">
        <f t="shared" si="5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51"/>
        <v>theater</v>
      </c>
      <c r="R502" t="str">
        <f t="shared" si="52"/>
        <v>plays</v>
      </c>
      <c r="S502" s="8">
        <f t="shared" si="53"/>
        <v>41395.208333333336</v>
      </c>
      <c r="T502" s="8">
        <f t="shared" si="54"/>
        <v>41423.208333333336</v>
      </c>
      <c r="U502" s="8" t="str">
        <f t="shared" si="55"/>
        <v>2013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70.099999999999994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51"/>
        <v>film &amp; video</v>
      </c>
      <c r="R503" t="str">
        <f t="shared" si="52"/>
        <v>documentary</v>
      </c>
      <c r="S503" s="8">
        <f t="shared" si="53"/>
        <v>41345.208333333336</v>
      </c>
      <c r="T503" s="8">
        <f t="shared" si="54"/>
        <v>41347.208333333336</v>
      </c>
      <c r="U503" s="8" t="str">
        <f t="shared" si="55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529.9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51"/>
        <v>games</v>
      </c>
      <c r="R504" t="str">
        <f t="shared" si="52"/>
        <v>video games</v>
      </c>
      <c r="S504" s="8">
        <f t="shared" si="53"/>
        <v>41117.208333333336</v>
      </c>
      <c r="T504" s="8">
        <f t="shared" si="54"/>
        <v>41146.208333333336</v>
      </c>
      <c r="U504" s="8" t="str">
        <f t="shared" si="55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180.3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51"/>
        <v>film &amp; video</v>
      </c>
      <c r="R505" t="str">
        <f t="shared" si="52"/>
        <v>drama</v>
      </c>
      <c r="S505" s="8">
        <f t="shared" si="53"/>
        <v>42186.208333333328</v>
      </c>
      <c r="T505" s="8">
        <f t="shared" si="54"/>
        <v>42206.208333333328</v>
      </c>
      <c r="U505" s="8" t="str">
        <f t="shared" si="55"/>
        <v>2015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92.3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51"/>
        <v>music</v>
      </c>
      <c r="R506" t="str">
        <f t="shared" si="52"/>
        <v>rock</v>
      </c>
      <c r="S506" s="8">
        <f t="shared" si="53"/>
        <v>42142.208333333328</v>
      </c>
      <c r="T506" s="8">
        <f t="shared" si="54"/>
        <v>42143.208333333328</v>
      </c>
      <c r="U506" s="8" t="str">
        <f t="shared" si="55"/>
        <v>2015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13.9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51"/>
        <v>publishing</v>
      </c>
      <c r="R507" t="str">
        <f t="shared" si="52"/>
        <v>radio &amp; podcasts</v>
      </c>
      <c r="S507" s="8">
        <f t="shared" si="53"/>
        <v>41341.25</v>
      </c>
      <c r="T507" s="8">
        <f t="shared" si="54"/>
        <v>41383.208333333336</v>
      </c>
      <c r="U507" s="8" t="str">
        <f t="shared" si="55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927.1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51"/>
        <v>theater</v>
      </c>
      <c r="R508" t="str">
        <f t="shared" si="52"/>
        <v>plays</v>
      </c>
      <c r="S508" s="8">
        <f t="shared" si="53"/>
        <v>43062.25</v>
      </c>
      <c r="T508" s="8">
        <f t="shared" si="54"/>
        <v>43079.25</v>
      </c>
      <c r="U508" s="8" t="str">
        <f t="shared" si="55"/>
        <v>2017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39.9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51"/>
        <v>technology</v>
      </c>
      <c r="R509" t="str">
        <f t="shared" si="52"/>
        <v>web</v>
      </c>
      <c r="S509" s="8">
        <f t="shared" si="53"/>
        <v>41373.208333333336</v>
      </c>
      <c r="T509" s="8">
        <f t="shared" si="54"/>
        <v>41422.208333333336</v>
      </c>
      <c r="U509" s="8" t="str">
        <f t="shared" si="55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112.2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51"/>
        <v>theater</v>
      </c>
      <c r="R510" t="str">
        <f t="shared" si="52"/>
        <v>plays</v>
      </c>
      <c r="S510" s="8">
        <f t="shared" si="53"/>
        <v>43310.208333333328</v>
      </c>
      <c r="T510" s="8">
        <f t="shared" si="54"/>
        <v>43331.208333333328</v>
      </c>
      <c r="U510" s="8" t="str">
        <f t="shared" si="55"/>
        <v>2018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70.900000000000006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51"/>
        <v>theater</v>
      </c>
      <c r="R511" t="str">
        <f t="shared" si="52"/>
        <v>plays</v>
      </c>
      <c r="S511" s="8">
        <f t="shared" si="53"/>
        <v>41034.208333333336</v>
      </c>
      <c r="T511" s="8">
        <f t="shared" si="54"/>
        <v>41044.208333333336</v>
      </c>
      <c r="U511" s="8" t="str">
        <f t="shared" si="55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119.1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51"/>
        <v>film &amp; video</v>
      </c>
      <c r="R512" t="str">
        <f t="shared" si="52"/>
        <v>drama</v>
      </c>
      <c r="S512" s="8">
        <f t="shared" si="53"/>
        <v>43251.208333333328</v>
      </c>
      <c r="T512" s="8">
        <f t="shared" si="54"/>
        <v>43275.208333333328</v>
      </c>
      <c r="U512" s="8" t="str">
        <f t="shared" si="55"/>
        <v>2018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51"/>
        <v>theater</v>
      </c>
      <c r="R513" t="str">
        <f t="shared" si="52"/>
        <v>plays</v>
      </c>
      <c r="S513" s="8">
        <f t="shared" si="53"/>
        <v>43671.208333333328</v>
      </c>
      <c r="T513" s="8">
        <f t="shared" si="54"/>
        <v>43681.208333333328</v>
      </c>
      <c r="U513" s="8" t="str">
        <f t="shared" si="55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139.30000000000001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51"/>
        <v>games</v>
      </c>
      <c r="R514" t="str">
        <f t="shared" si="52"/>
        <v>video games</v>
      </c>
      <c r="S514" s="8">
        <f t="shared" si="53"/>
        <v>41825.208333333336</v>
      </c>
      <c r="T514" s="8">
        <f t="shared" si="54"/>
        <v>41826.208333333336</v>
      </c>
      <c r="U514" s="8" t="str">
        <f t="shared" si="55"/>
        <v>2014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ROUND((E515/D515)*100,1)</f>
        <v>39.299999999999997</v>
      </c>
      <c r="G515" t="s">
        <v>74</v>
      </c>
      <c r="H515">
        <v>35</v>
      </c>
      <c r="I515">
        <f t="shared" ref="I515:I578" si="57">ROUND(E515/H515, 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8">LEFT(P515,FIND("/",P515)-1)</f>
        <v>film &amp; video</v>
      </c>
      <c r="R515" t="str">
        <f t="shared" ref="R515:R578" si="59">RIGHT(P515,LEN(P515)-FIND("/",P515))</f>
        <v>television</v>
      </c>
      <c r="S515" s="8">
        <f t="shared" ref="S515:S578" si="60">(L515 / 86400) + DATE(1970, 1, 1)</f>
        <v>40430.208333333336</v>
      </c>
      <c r="T515" s="8">
        <f t="shared" ref="T515:T578" si="61">(M515 / 86400) + DATE(1970, 1, 1)</f>
        <v>40432.208333333336</v>
      </c>
      <c r="U515" s="8" t="str">
        <f t="shared" ref="U515:U578" si="62">TEXT(S515,"yyyy")</f>
        <v>2010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22.4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8"/>
        <v>music</v>
      </c>
      <c r="R516" t="str">
        <f t="shared" si="59"/>
        <v>rock</v>
      </c>
      <c r="S516" s="8">
        <f t="shared" si="60"/>
        <v>41614.25</v>
      </c>
      <c r="T516" s="8">
        <f t="shared" si="61"/>
        <v>41619.25</v>
      </c>
      <c r="U516" s="8" t="str">
        <f t="shared" si="62"/>
        <v>2013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55.8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8"/>
        <v>theater</v>
      </c>
      <c r="R517" t="str">
        <f t="shared" si="59"/>
        <v>plays</v>
      </c>
      <c r="S517" s="8">
        <f t="shared" si="60"/>
        <v>40900.25</v>
      </c>
      <c r="T517" s="8">
        <f t="shared" si="61"/>
        <v>40902.25</v>
      </c>
      <c r="U517" s="8" t="str">
        <f t="shared" si="62"/>
        <v>2011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42.5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8"/>
        <v>publishing</v>
      </c>
      <c r="R518" t="str">
        <f t="shared" si="59"/>
        <v>nonfiction</v>
      </c>
      <c r="S518" s="8">
        <f t="shared" si="60"/>
        <v>40396.208333333336</v>
      </c>
      <c r="T518" s="8">
        <f t="shared" si="61"/>
        <v>40434.208333333336</v>
      </c>
      <c r="U518" s="8" t="str">
        <f t="shared" si="62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8"/>
        <v>food</v>
      </c>
      <c r="R519" t="str">
        <f t="shared" si="59"/>
        <v>food trucks</v>
      </c>
      <c r="S519" s="8">
        <f t="shared" si="60"/>
        <v>42860.208333333328</v>
      </c>
      <c r="T519" s="8">
        <f t="shared" si="61"/>
        <v>42865.208333333328</v>
      </c>
      <c r="U519" s="8" t="str">
        <f t="shared" si="62"/>
        <v>2017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7.1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8"/>
        <v>film &amp; video</v>
      </c>
      <c r="R520" t="str">
        <f t="shared" si="59"/>
        <v>animation</v>
      </c>
      <c r="S520" s="8">
        <f t="shared" si="60"/>
        <v>43154.25</v>
      </c>
      <c r="T520" s="8">
        <f t="shared" si="61"/>
        <v>43156.25</v>
      </c>
      <c r="U520" s="8" t="str">
        <f t="shared" si="62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101.7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8"/>
        <v>music</v>
      </c>
      <c r="R521" t="str">
        <f t="shared" si="59"/>
        <v>rock</v>
      </c>
      <c r="S521" s="8">
        <f t="shared" si="60"/>
        <v>42012.25</v>
      </c>
      <c r="T521" s="8">
        <f t="shared" si="61"/>
        <v>42026.25</v>
      </c>
      <c r="U521" s="8" t="str">
        <f t="shared" si="62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425.8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8"/>
        <v>theater</v>
      </c>
      <c r="R522" t="str">
        <f t="shared" si="59"/>
        <v>plays</v>
      </c>
      <c r="S522" s="8">
        <f t="shared" si="60"/>
        <v>43574.208333333328</v>
      </c>
      <c r="T522" s="8">
        <f t="shared" si="61"/>
        <v>43577.208333333328</v>
      </c>
      <c r="U522" s="8" t="str">
        <f t="shared" si="62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145.5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8"/>
        <v>film &amp; video</v>
      </c>
      <c r="R523" t="str">
        <f t="shared" si="59"/>
        <v>drama</v>
      </c>
      <c r="S523" s="8">
        <f t="shared" si="60"/>
        <v>42605.208333333328</v>
      </c>
      <c r="T523" s="8">
        <f t="shared" si="61"/>
        <v>42611.208333333328</v>
      </c>
      <c r="U523" s="8" t="str">
        <f t="shared" si="62"/>
        <v>2016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32.5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8"/>
        <v>film &amp; video</v>
      </c>
      <c r="R524" t="str">
        <f t="shared" si="59"/>
        <v>shorts</v>
      </c>
      <c r="S524" s="8">
        <f t="shared" si="60"/>
        <v>41093.208333333336</v>
      </c>
      <c r="T524" s="8">
        <f t="shared" si="61"/>
        <v>41105.208333333336</v>
      </c>
      <c r="U524" s="8" t="str">
        <f t="shared" si="62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700.3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8"/>
        <v>film &amp; video</v>
      </c>
      <c r="R525" t="str">
        <f t="shared" si="59"/>
        <v>shorts</v>
      </c>
      <c r="S525" s="8">
        <f t="shared" si="60"/>
        <v>40241.25</v>
      </c>
      <c r="T525" s="8">
        <f t="shared" si="61"/>
        <v>40246.25</v>
      </c>
      <c r="U525" s="8" t="str">
        <f t="shared" si="62"/>
        <v>2010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83.9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8"/>
        <v>theater</v>
      </c>
      <c r="R526" t="str">
        <f t="shared" si="59"/>
        <v>plays</v>
      </c>
      <c r="S526" s="8">
        <f t="shared" si="60"/>
        <v>40294.208333333336</v>
      </c>
      <c r="T526" s="8">
        <f t="shared" si="61"/>
        <v>40307.208333333336</v>
      </c>
      <c r="U526" s="8" t="str">
        <f t="shared" si="62"/>
        <v>2010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84.2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8"/>
        <v>technology</v>
      </c>
      <c r="R527" t="str">
        <f t="shared" si="59"/>
        <v>wearables</v>
      </c>
      <c r="S527" s="8">
        <f t="shared" si="60"/>
        <v>40505.25</v>
      </c>
      <c r="T527" s="8">
        <f t="shared" si="61"/>
        <v>40509.25</v>
      </c>
      <c r="U527" s="8" t="str">
        <f t="shared" si="62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8"/>
        <v>theater</v>
      </c>
      <c r="R528" t="str">
        <f t="shared" si="59"/>
        <v>plays</v>
      </c>
      <c r="S528" s="8">
        <f t="shared" si="60"/>
        <v>42364.25</v>
      </c>
      <c r="T528" s="8">
        <f t="shared" si="61"/>
        <v>42401.25</v>
      </c>
      <c r="U528" s="8" t="str">
        <f t="shared" si="62"/>
        <v>2015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99.6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8"/>
        <v>film &amp; video</v>
      </c>
      <c r="R529" t="str">
        <f t="shared" si="59"/>
        <v>animation</v>
      </c>
      <c r="S529" s="8">
        <f t="shared" si="60"/>
        <v>42405.25</v>
      </c>
      <c r="T529" s="8">
        <f t="shared" si="61"/>
        <v>42441.25</v>
      </c>
      <c r="U529" s="8" t="str">
        <f t="shared" si="62"/>
        <v>2016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80.3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8"/>
        <v>music</v>
      </c>
      <c r="R530" t="str">
        <f t="shared" si="59"/>
        <v>indie rock</v>
      </c>
      <c r="S530" s="8">
        <f t="shared" si="60"/>
        <v>41601.25</v>
      </c>
      <c r="T530" s="8">
        <f t="shared" si="61"/>
        <v>41646.25</v>
      </c>
      <c r="U530" s="8" t="str">
        <f t="shared" si="62"/>
        <v>2013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11.3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8"/>
        <v>games</v>
      </c>
      <c r="R531" t="str">
        <f t="shared" si="59"/>
        <v>video games</v>
      </c>
      <c r="S531" s="8">
        <f t="shared" si="60"/>
        <v>41769.208333333336</v>
      </c>
      <c r="T531" s="8">
        <f t="shared" si="61"/>
        <v>41797.208333333336</v>
      </c>
      <c r="U531" s="8" t="str">
        <f t="shared" si="62"/>
        <v>2014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91.7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8"/>
        <v>publishing</v>
      </c>
      <c r="R532" t="str">
        <f t="shared" si="59"/>
        <v>fiction</v>
      </c>
      <c r="S532" s="8">
        <f t="shared" si="60"/>
        <v>40421.208333333336</v>
      </c>
      <c r="T532" s="8">
        <f t="shared" si="61"/>
        <v>40435.208333333336</v>
      </c>
      <c r="U532" s="8" t="str">
        <f t="shared" si="62"/>
        <v>2010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95.5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8"/>
        <v>games</v>
      </c>
      <c r="R533" t="str">
        <f t="shared" si="59"/>
        <v>video games</v>
      </c>
      <c r="S533" s="8">
        <f t="shared" si="60"/>
        <v>41589.25</v>
      </c>
      <c r="T533" s="8">
        <f t="shared" si="61"/>
        <v>41645.25</v>
      </c>
      <c r="U533" s="8" t="str">
        <f t="shared" si="62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502.9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8"/>
        <v>theater</v>
      </c>
      <c r="R534" t="str">
        <f t="shared" si="59"/>
        <v>plays</v>
      </c>
      <c r="S534" s="8">
        <f t="shared" si="60"/>
        <v>43125.25</v>
      </c>
      <c r="T534" s="8">
        <f t="shared" si="61"/>
        <v>43126.25</v>
      </c>
      <c r="U534" s="8" t="str">
        <f t="shared" si="62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159.19999999999999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8"/>
        <v>music</v>
      </c>
      <c r="R535" t="str">
        <f t="shared" si="59"/>
        <v>indie rock</v>
      </c>
      <c r="S535" s="8">
        <f t="shared" si="60"/>
        <v>41479.208333333336</v>
      </c>
      <c r="T535" s="8">
        <f t="shared" si="61"/>
        <v>41515.208333333336</v>
      </c>
      <c r="U535" s="8" t="str">
        <f t="shared" si="62"/>
        <v>2013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8"/>
        <v>film &amp; video</v>
      </c>
      <c r="R536" t="str">
        <f t="shared" si="59"/>
        <v>drama</v>
      </c>
      <c r="S536" s="8">
        <f t="shared" si="60"/>
        <v>43329.208333333328</v>
      </c>
      <c r="T536" s="8">
        <f t="shared" si="61"/>
        <v>43330.208333333328</v>
      </c>
      <c r="U536" s="8" t="str">
        <f t="shared" si="62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8"/>
        <v>theater</v>
      </c>
      <c r="R537" t="str">
        <f t="shared" si="59"/>
        <v>plays</v>
      </c>
      <c r="S537" s="8">
        <f t="shared" si="60"/>
        <v>43259.208333333328</v>
      </c>
      <c r="T537" s="8">
        <f t="shared" si="61"/>
        <v>43261.208333333328</v>
      </c>
      <c r="U537" s="8" t="str">
        <f t="shared" si="62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8"/>
        <v>publishing</v>
      </c>
      <c r="R538" t="str">
        <f t="shared" si="59"/>
        <v>fiction</v>
      </c>
      <c r="S538" s="8">
        <f t="shared" si="60"/>
        <v>40414.208333333336</v>
      </c>
      <c r="T538" s="8">
        <f t="shared" si="61"/>
        <v>40440.208333333336</v>
      </c>
      <c r="U538" s="8" t="str">
        <f t="shared" si="62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117.2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8"/>
        <v>film &amp; video</v>
      </c>
      <c r="R539" t="str">
        <f t="shared" si="59"/>
        <v>documentary</v>
      </c>
      <c r="S539" s="8">
        <f t="shared" si="60"/>
        <v>43342.208333333328</v>
      </c>
      <c r="T539" s="8">
        <f t="shared" si="61"/>
        <v>43365.208333333328</v>
      </c>
      <c r="U539" s="8" t="str">
        <f t="shared" si="62"/>
        <v>2018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37.700000000000003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8"/>
        <v>games</v>
      </c>
      <c r="R540" t="str">
        <f t="shared" si="59"/>
        <v>mobile games</v>
      </c>
      <c r="S540" s="8">
        <f t="shared" si="60"/>
        <v>41539.208333333336</v>
      </c>
      <c r="T540" s="8">
        <f t="shared" si="61"/>
        <v>41555.208333333336</v>
      </c>
      <c r="U540" s="8" t="str">
        <f t="shared" si="62"/>
        <v>2013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72.7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8"/>
        <v>food</v>
      </c>
      <c r="R541" t="str">
        <f t="shared" si="59"/>
        <v>food trucks</v>
      </c>
      <c r="S541" s="8">
        <f t="shared" si="60"/>
        <v>43647.208333333328</v>
      </c>
      <c r="T541" s="8">
        <f t="shared" si="61"/>
        <v>43653.208333333328</v>
      </c>
      <c r="U541" s="8" t="str">
        <f t="shared" si="62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8"/>
        <v>photography</v>
      </c>
      <c r="R542" t="str">
        <f t="shared" si="59"/>
        <v>photography books</v>
      </c>
      <c r="S542" s="8">
        <f t="shared" si="60"/>
        <v>43225.208333333328</v>
      </c>
      <c r="T542" s="8">
        <f t="shared" si="61"/>
        <v>43247.208333333328</v>
      </c>
      <c r="U542" s="8" t="str">
        <f t="shared" si="62"/>
        <v>2018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24.2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8"/>
        <v>games</v>
      </c>
      <c r="R543" t="str">
        <f t="shared" si="59"/>
        <v>mobile games</v>
      </c>
      <c r="S543" s="8">
        <f t="shared" si="60"/>
        <v>42165.208333333328</v>
      </c>
      <c r="T543" s="8">
        <f t="shared" si="61"/>
        <v>42191.208333333328</v>
      </c>
      <c r="U543" s="8" t="str">
        <f t="shared" si="62"/>
        <v>2015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2.5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8"/>
        <v>music</v>
      </c>
      <c r="R544" t="str">
        <f t="shared" si="59"/>
        <v>indie rock</v>
      </c>
      <c r="S544" s="8">
        <f t="shared" si="60"/>
        <v>42391.25</v>
      </c>
      <c r="T544" s="8">
        <f t="shared" si="61"/>
        <v>42421.25</v>
      </c>
      <c r="U544" s="8" t="str">
        <f t="shared" si="62"/>
        <v>2016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16.3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8"/>
        <v>games</v>
      </c>
      <c r="R545" t="str">
        <f t="shared" si="59"/>
        <v>video games</v>
      </c>
      <c r="S545" s="8">
        <f t="shared" si="60"/>
        <v>41528.208333333336</v>
      </c>
      <c r="T545" s="8">
        <f t="shared" si="61"/>
        <v>41543.208333333336</v>
      </c>
      <c r="U545" s="8" t="str">
        <f t="shared" si="62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276.5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8"/>
        <v>music</v>
      </c>
      <c r="R546" t="str">
        <f t="shared" si="59"/>
        <v>rock</v>
      </c>
      <c r="S546" s="8">
        <f t="shared" si="60"/>
        <v>42377.25</v>
      </c>
      <c r="T546" s="8">
        <f t="shared" si="61"/>
        <v>42390.25</v>
      </c>
      <c r="U546" s="8" t="str">
        <f t="shared" si="62"/>
        <v>2016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88.8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8"/>
        <v>theater</v>
      </c>
      <c r="R547" t="str">
        <f t="shared" si="59"/>
        <v>plays</v>
      </c>
      <c r="S547" s="8">
        <f t="shared" si="60"/>
        <v>43824.25</v>
      </c>
      <c r="T547" s="8">
        <f t="shared" si="61"/>
        <v>43844.25</v>
      </c>
      <c r="U547" s="8" t="str">
        <f t="shared" si="62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163.6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8"/>
        <v>theater</v>
      </c>
      <c r="R548" t="str">
        <f t="shared" si="59"/>
        <v>plays</v>
      </c>
      <c r="S548" s="8">
        <f t="shared" si="60"/>
        <v>43360.208333333328</v>
      </c>
      <c r="T548" s="8">
        <f t="shared" si="61"/>
        <v>43363.208333333328</v>
      </c>
      <c r="U548" s="8" t="str">
        <f t="shared" si="62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8"/>
        <v>film &amp; video</v>
      </c>
      <c r="R549" t="str">
        <f t="shared" si="59"/>
        <v>drama</v>
      </c>
      <c r="S549" s="8">
        <f t="shared" si="60"/>
        <v>42029.25</v>
      </c>
      <c r="T549" s="8">
        <f t="shared" si="61"/>
        <v>42041.25</v>
      </c>
      <c r="U549" s="8" t="str">
        <f t="shared" si="62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270.89999999999998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8"/>
        <v>theater</v>
      </c>
      <c r="R550" t="str">
        <f t="shared" si="59"/>
        <v>plays</v>
      </c>
      <c r="S550" s="8">
        <f t="shared" si="60"/>
        <v>42461.208333333328</v>
      </c>
      <c r="T550" s="8">
        <f t="shared" si="61"/>
        <v>42474.208333333328</v>
      </c>
      <c r="U550" s="8" t="str">
        <f t="shared" si="62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284.2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8"/>
        <v>technology</v>
      </c>
      <c r="R551" t="str">
        <f t="shared" si="59"/>
        <v>wearables</v>
      </c>
      <c r="S551" s="8">
        <f t="shared" si="60"/>
        <v>41422.208333333336</v>
      </c>
      <c r="T551" s="8">
        <f t="shared" si="61"/>
        <v>41431.208333333336</v>
      </c>
      <c r="U551" s="8" t="str">
        <f t="shared" si="62"/>
        <v>2013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8"/>
        <v>music</v>
      </c>
      <c r="R552" t="str">
        <f t="shared" si="59"/>
        <v>indie rock</v>
      </c>
      <c r="S552" s="8">
        <f t="shared" si="60"/>
        <v>40968.25</v>
      </c>
      <c r="T552" s="8">
        <f t="shared" si="61"/>
        <v>40989.208333333336</v>
      </c>
      <c r="U552" s="8" t="str">
        <f t="shared" si="62"/>
        <v>2012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58.6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8"/>
        <v>technology</v>
      </c>
      <c r="R553" t="str">
        <f t="shared" si="59"/>
        <v>web</v>
      </c>
      <c r="S553" s="8">
        <f t="shared" si="60"/>
        <v>41993.25</v>
      </c>
      <c r="T553" s="8">
        <f t="shared" si="61"/>
        <v>42033.25</v>
      </c>
      <c r="U553" s="8" t="str">
        <f t="shared" si="62"/>
        <v>2014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98.5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8"/>
        <v>theater</v>
      </c>
      <c r="R554" t="str">
        <f t="shared" si="59"/>
        <v>plays</v>
      </c>
      <c r="S554" s="8">
        <f t="shared" si="60"/>
        <v>42700.25</v>
      </c>
      <c r="T554" s="8">
        <f t="shared" si="61"/>
        <v>42702.25</v>
      </c>
      <c r="U554" s="8" t="str">
        <f t="shared" si="62"/>
        <v>2016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8"/>
        <v>music</v>
      </c>
      <c r="R555" t="str">
        <f t="shared" si="59"/>
        <v>rock</v>
      </c>
      <c r="S555" s="8">
        <f t="shared" si="60"/>
        <v>40545.25</v>
      </c>
      <c r="T555" s="8">
        <f t="shared" si="61"/>
        <v>40546.25</v>
      </c>
      <c r="U555" s="8" t="str">
        <f t="shared" si="62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151.69999999999999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8"/>
        <v>music</v>
      </c>
      <c r="R556" t="str">
        <f t="shared" si="59"/>
        <v>indie rock</v>
      </c>
      <c r="S556" s="8">
        <f t="shared" si="60"/>
        <v>42723.25</v>
      </c>
      <c r="T556" s="8">
        <f t="shared" si="61"/>
        <v>42729.25</v>
      </c>
      <c r="U556" s="8" t="str">
        <f t="shared" si="62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223.6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8"/>
        <v>music</v>
      </c>
      <c r="R557" t="str">
        <f t="shared" si="59"/>
        <v>rock</v>
      </c>
      <c r="S557" s="8">
        <f t="shared" si="60"/>
        <v>41731.208333333336</v>
      </c>
      <c r="T557" s="8">
        <f t="shared" si="61"/>
        <v>41762.208333333336</v>
      </c>
      <c r="U557" s="8" t="str">
        <f t="shared" si="62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239.8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8"/>
        <v>publishing</v>
      </c>
      <c r="R558" t="str">
        <f t="shared" si="59"/>
        <v>translations</v>
      </c>
      <c r="S558" s="8">
        <f t="shared" si="60"/>
        <v>40792.208333333336</v>
      </c>
      <c r="T558" s="8">
        <f t="shared" si="61"/>
        <v>40799.208333333336</v>
      </c>
      <c r="U558" s="8" t="str">
        <f t="shared" si="62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199.3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8"/>
        <v>film &amp; video</v>
      </c>
      <c r="R559" t="str">
        <f t="shared" si="59"/>
        <v>science fiction</v>
      </c>
      <c r="S559" s="8">
        <f t="shared" si="60"/>
        <v>42279.208333333328</v>
      </c>
      <c r="T559" s="8">
        <f t="shared" si="61"/>
        <v>42282.208333333328</v>
      </c>
      <c r="U559" s="8" t="str">
        <f t="shared" si="62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137.30000000000001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8"/>
        <v>theater</v>
      </c>
      <c r="R560" t="str">
        <f t="shared" si="59"/>
        <v>plays</v>
      </c>
      <c r="S560" s="8">
        <f t="shared" si="60"/>
        <v>42424.25</v>
      </c>
      <c r="T560" s="8">
        <f t="shared" si="61"/>
        <v>42467.208333333328</v>
      </c>
      <c r="U560" s="8" t="str">
        <f t="shared" si="62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8"/>
        <v>theater</v>
      </c>
      <c r="R561" t="str">
        <f t="shared" si="59"/>
        <v>plays</v>
      </c>
      <c r="S561" s="8">
        <f t="shared" si="60"/>
        <v>42584.208333333328</v>
      </c>
      <c r="T561" s="8">
        <f t="shared" si="61"/>
        <v>42591.208333333328</v>
      </c>
      <c r="U561" s="8" t="str">
        <f t="shared" si="62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794.2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8"/>
        <v>film &amp; video</v>
      </c>
      <c r="R562" t="str">
        <f t="shared" si="59"/>
        <v>animation</v>
      </c>
      <c r="S562" s="8">
        <f t="shared" si="60"/>
        <v>40865.25</v>
      </c>
      <c r="T562" s="8">
        <f t="shared" si="61"/>
        <v>40905.25</v>
      </c>
      <c r="U562" s="8" t="str">
        <f t="shared" si="62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369.7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8"/>
        <v>theater</v>
      </c>
      <c r="R563" t="str">
        <f t="shared" si="59"/>
        <v>plays</v>
      </c>
      <c r="S563" s="8">
        <f t="shared" si="60"/>
        <v>40833.208333333336</v>
      </c>
      <c r="T563" s="8">
        <f t="shared" si="61"/>
        <v>40835.208333333336</v>
      </c>
      <c r="U563" s="8" t="str">
        <f t="shared" si="62"/>
        <v>2011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12.8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8"/>
        <v>music</v>
      </c>
      <c r="R564" t="str">
        <f t="shared" si="59"/>
        <v>rock</v>
      </c>
      <c r="S564" s="8">
        <f t="shared" si="60"/>
        <v>43536.208333333328</v>
      </c>
      <c r="T564" s="8">
        <f t="shared" si="61"/>
        <v>43538.208333333328</v>
      </c>
      <c r="U564" s="8" t="str">
        <f t="shared" si="62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8"/>
        <v>film &amp; video</v>
      </c>
      <c r="R565" t="str">
        <f t="shared" si="59"/>
        <v>documentary</v>
      </c>
      <c r="S565" s="8">
        <f t="shared" si="60"/>
        <v>43417.25</v>
      </c>
      <c r="T565" s="8">
        <f t="shared" si="61"/>
        <v>43437.25</v>
      </c>
      <c r="U565" s="8" t="str">
        <f t="shared" si="62"/>
        <v>2018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83.8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8"/>
        <v>theater</v>
      </c>
      <c r="R566" t="str">
        <f t="shared" si="59"/>
        <v>plays</v>
      </c>
      <c r="S566" s="8">
        <f t="shared" si="60"/>
        <v>42078.208333333328</v>
      </c>
      <c r="T566" s="8">
        <f t="shared" si="61"/>
        <v>42086.208333333328</v>
      </c>
      <c r="U566" s="8" t="str">
        <f t="shared" si="62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204.6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8"/>
        <v>theater</v>
      </c>
      <c r="R567" t="str">
        <f t="shared" si="59"/>
        <v>plays</v>
      </c>
      <c r="S567" s="8">
        <f t="shared" si="60"/>
        <v>40862.25</v>
      </c>
      <c r="T567" s="8">
        <f t="shared" si="61"/>
        <v>40882.25</v>
      </c>
      <c r="U567" s="8" t="str">
        <f t="shared" si="62"/>
        <v>2011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44.3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8"/>
        <v>music</v>
      </c>
      <c r="R568" t="str">
        <f t="shared" si="59"/>
        <v>electric music</v>
      </c>
      <c r="S568" s="8">
        <f t="shared" si="60"/>
        <v>42424.25</v>
      </c>
      <c r="T568" s="8">
        <f t="shared" si="61"/>
        <v>42447.208333333328</v>
      </c>
      <c r="U568" s="8" t="str">
        <f t="shared" si="62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218.6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8"/>
        <v>music</v>
      </c>
      <c r="R569" t="str">
        <f t="shared" si="59"/>
        <v>rock</v>
      </c>
      <c r="S569" s="8">
        <f t="shared" si="60"/>
        <v>41830.208333333336</v>
      </c>
      <c r="T569" s="8">
        <f t="shared" si="61"/>
        <v>41832.208333333336</v>
      </c>
      <c r="U569" s="8" t="str">
        <f t="shared" si="62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8"/>
        <v>theater</v>
      </c>
      <c r="R570" t="str">
        <f t="shared" si="59"/>
        <v>plays</v>
      </c>
      <c r="S570" s="8">
        <f t="shared" si="60"/>
        <v>40374.208333333336</v>
      </c>
      <c r="T570" s="8">
        <f t="shared" si="61"/>
        <v>40419.208333333336</v>
      </c>
      <c r="U570" s="8" t="str">
        <f t="shared" si="62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237.3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8"/>
        <v>film &amp; video</v>
      </c>
      <c r="R571" t="str">
        <f t="shared" si="59"/>
        <v>animation</v>
      </c>
      <c r="S571" s="8">
        <f t="shared" si="60"/>
        <v>40554.25</v>
      </c>
      <c r="T571" s="8">
        <f t="shared" si="61"/>
        <v>40566.25</v>
      </c>
      <c r="U571" s="8" t="str">
        <f t="shared" si="62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305.7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8"/>
        <v>music</v>
      </c>
      <c r="R572" t="str">
        <f t="shared" si="59"/>
        <v>rock</v>
      </c>
      <c r="S572" s="8">
        <f t="shared" si="60"/>
        <v>41993.25</v>
      </c>
      <c r="T572" s="8">
        <f t="shared" si="61"/>
        <v>41999.25</v>
      </c>
      <c r="U572" s="8" t="str">
        <f t="shared" si="62"/>
        <v>2014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94.1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8"/>
        <v>film &amp; video</v>
      </c>
      <c r="R573" t="str">
        <f t="shared" si="59"/>
        <v>shorts</v>
      </c>
      <c r="S573" s="8">
        <f t="shared" si="60"/>
        <v>42174.208333333328</v>
      </c>
      <c r="T573" s="8">
        <f t="shared" si="61"/>
        <v>42221.208333333328</v>
      </c>
      <c r="U573" s="8" t="str">
        <f t="shared" si="62"/>
        <v>2015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54.4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8"/>
        <v>music</v>
      </c>
      <c r="R574" t="str">
        <f t="shared" si="59"/>
        <v>rock</v>
      </c>
      <c r="S574" s="8">
        <f t="shared" si="60"/>
        <v>42275.208333333328</v>
      </c>
      <c r="T574" s="8">
        <f t="shared" si="61"/>
        <v>42291.208333333328</v>
      </c>
      <c r="U574" s="8" t="str">
        <f t="shared" si="62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111.9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8"/>
        <v>journalism</v>
      </c>
      <c r="R575" t="str">
        <f t="shared" si="59"/>
        <v>audio</v>
      </c>
      <c r="S575" s="8">
        <f t="shared" si="60"/>
        <v>41761.208333333336</v>
      </c>
      <c r="T575" s="8">
        <f t="shared" si="61"/>
        <v>41763.208333333336</v>
      </c>
      <c r="U575" s="8" t="str">
        <f t="shared" si="62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369.1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8"/>
        <v>food</v>
      </c>
      <c r="R576" t="str">
        <f t="shared" si="59"/>
        <v>food trucks</v>
      </c>
      <c r="S576" s="8">
        <f t="shared" si="60"/>
        <v>43806.25</v>
      </c>
      <c r="T576" s="8">
        <f t="shared" si="61"/>
        <v>43816.25</v>
      </c>
      <c r="U576" s="8" t="str">
        <f t="shared" si="62"/>
        <v>2019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62.9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8"/>
        <v>theater</v>
      </c>
      <c r="R577" t="str">
        <f t="shared" si="59"/>
        <v>plays</v>
      </c>
      <c r="S577" s="8">
        <f t="shared" si="60"/>
        <v>41779.208333333336</v>
      </c>
      <c r="T577" s="8">
        <f t="shared" si="61"/>
        <v>41782.208333333336</v>
      </c>
      <c r="U577" s="8" t="str">
        <f t="shared" si="62"/>
        <v>2014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64.900000000000006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8"/>
        <v>theater</v>
      </c>
      <c r="R578" t="str">
        <f t="shared" si="59"/>
        <v>plays</v>
      </c>
      <c r="S578" s="8">
        <f t="shared" si="60"/>
        <v>43040.208333333328</v>
      </c>
      <c r="T578" s="8">
        <f t="shared" si="61"/>
        <v>43057.25</v>
      </c>
      <c r="U578" s="8" t="str">
        <f t="shared" si="62"/>
        <v>2017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ROUND((E579/D579)*100,1)</f>
        <v>18.899999999999999</v>
      </c>
      <c r="G579" t="s">
        <v>74</v>
      </c>
      <c r="H579">
        <v>37</v>
      </c>
      <c r="I579">
        <f t="shared" ref="I579:I642" si="64">ROUND(E579/H579, 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65">LEFT(P579,FIND("/",P579)-1)</f>
        <v>music</v>
      </c>
      <c r="R579" t="str">
        <f t="shared" ref="R579:R642" si="66">RIGHT(P579,LEN(P579)-FIND("/",P579))</f>
        <v>jazz</v>
      </c>
      <c r="S579" s="8">
        <f t="shared" ref="S579:S642" si="67">(L579 / 86400) + DATE(1970, 1, 1)</f>
        <v>40613.25</v>
      </c>
      <c r="T579" s="8">
        <f t="shared" ref="T579:T642" si="68">(M579 / 86400) + DATE(1970, 1, 1)</f>
        <v>40639.208333333336</v>
      </c>
      <c r="U579" s="8" t="str">
        <f t="shared" ref="U579:U642" si="69">TEXT(S579,"yyyy")</f>
        <v>2011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16.8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65"/>
        <v>film &amp; video</v>
      </c>
      <c r="R580" t="str">
        <f t="shared" si="66"/>
        <v>science fiction</v>
      </c>
      <c r="S580" s="8">
        <f t="shared" si="67"/>
        <v>40878.25</v>
      </c>
      <c r="T580" s="8">
        <f t="shared" si="68"/>
        <v>40881.25</v>
      </c>
      <c r="U580" s="8" t="str">
        <f t="shared" si="69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101.1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65"/>
        <v>music</v>
      </c>
      <c r="R581" t="str">
        <f t="shared" si="66"/>
        <v>jazz</v>
      </c>
      <c r="S581" s="8">
        <f t="shared" si="67"/>
        <v>40762.208333333336</v>
      </c>
      <c r="T581" s="8">
        <f t="shared" si="68"/>
        <v>40774.208333333336</v>
      </c>
      <c r="U581" s="8" t="str">
        <f t="shared" si="69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341.5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65"/>
        <v>theater</v>
      </c>
      <c r="R582" t="str">
        <f t="shared" si="66"/>
        <v>plays</v>
      </c>
      <c r="S582" s="8">
        <f t="shared" si="67"/>
        <v>41696.25</v>
      </c>
      <c r="T582" s="8">
        <f t="shared" si="68"/>
        <v>41704.25</v>
      </c>
      <c r="U582" s="8" t="str">
        <f t="shared" si="69"/>
        <v>2014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65"/>
        <v>technology</v>
      </c>
      <c r="R583" t="str">
        <f t="shared" si="66"/>
        <v>web</v>
      </c>
      <c r="S583" s="8">
        <f t="shared" si="67"/>
        <v>40662.208333333336</v>
      </c>
      <c r="T583" s="8">
        <f t="shared" si="68"/>
        <v>40677.208333333336</v>
      </c>
      <c r="U583" s="8" t="str">
        <f t="shared" si="69"/>
        <v>2011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52.1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65"/>
        <v>games</v>
      </c>
      <c r="R584" t="str">
        <f t="shared" si="66"/>
        <v>video games</v>
      </c>
      <c r="S584" s="8">
        <f t="shared" si="67"/>
        <v>42165.208333333328</v>
      </c>
      <c r="T584" s="8">
        <f t="shared" si="68"/>
        <v>42170.208333333328</v>
      </c>
      <c r="U584" s="8" t="str">
        <f t="shared" si="69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322.39999999999998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65"/>
        <v>film &amp; video</v>
      </c>
      <c r="R585" t="str">
        <f t="shared" si="66"/>
        <v>documentary</v>
      </c>
      <c r="S585" s="8">
        <f t="shared" si="67"/>
        <v>40959.25</v>
      </c>
      <c r="T585" s="8">
        <f t="shared" si="68"/>
        <v>40976.25</v>
      </c>
      <c r="U585" s="8" t="str">
        <f t="shared" si="69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119.5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65"/>
        <v>technology</v>
      </c>
      <c r="R586" t="str">
        <f t="shared" si="66"/>
        <v>web</v>
      </c>
      <c r="S586" s="8">
        <f t="shared" si="67"/>
        <v>41024.208333333336</v>
      </c>
      <c r="T586" s="8">
        <f t="shared" si="68"/>
        <v>41038.208333333336</v>
      </c>
      <c r="U586" s="8" t="str">
        <f t="shared" si="69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146.80000000000001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65"/>
        <v>publishing</v>
      </c>
      <c r="R587" t="str">
        <f t="shared" si="66"/>
        <v>translations</v>
      </c>
      <c r="S587" s="8">
        <f t="shared" si="67"/>
        <v>40255.208333333336</v>
      </c>
      <c r="T587" s="8">
        <f t="shared" si="68"/>
        <v>40265.208333333336</v>
      </c>
      <c r="U587" s="8" t="str">
        <f t="shared" si="69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950.6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65"/>
        <v>music</v>
      </c>
      <c r="R588" t="str">
        <f t="shared" si="66"/>
        <v>rock</v>
      </c>
      <c r="S588" s="8">
        <f t="shared" si="67"/>
        <v>40499.25</v>
      </c>
      <c r="T588" s="8">
        <f t="shared" si="68"/>
        <v>40518.25</v>
      </c>
      <c r="U588" s="8" t="str">
        <f t="shared" si="69"/>
        <v>2010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72.900000000000006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65"/>
        <v>food</v>
      </c>
      <c r="R589" t="str">
        <f t="shared" si="66"/>
        <v>food trucks</v>
      </c>
      <c r="S589" s="8">
        <f t="shared" si="67"/>
        <v>43484.25</v>
      </c>
      <c r="T589" s="8">
        <f t="shared" si="68"/>
        <v>43536.208333333328</v>
      </c>
      <c r="U589" s="8" t="str">
        <f t="shared" si="69"/>
        <v>2019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65"/>
        <v>theater</v>
      </c>
      <c r="R590" t="str">
        <f t="shared" si="66"/>
        <v>plays</v>
      </c>
      <c r="S590" s="8">
        <f t="shared" si="67"/>
        <v>40262.208333333336</v>
      </c>
      <c r="T590" s="8">
        <f t="shared" si="68"/>
        <v>40293.208333333336</v>
      </c>
      <c r="U590" s="8" t="str">
        <f t="shared" si="69"/>
        <v>2010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64.7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65"/>
        <v>film &amp; video</v>
      </c>
      <c r="R591" t="str">
        <f t="shared" si="66"/>
        <v>documentary</v>
      </c>
      <c r="S591" s="8">
        <f t="shared" si="67"/>
        <v>42190.208333333328</v>
      </c>
      <c r="T591" s="8">
        <f t="shared" si="68"/>
        <v>42197.208333333328</v>
      </c>
      <c r="U591" s="8" t="str">
        <f t="shared" si="69"/>
        <v>2015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65"/>
        <v>publishing</v>
      </c>
      <c r="R592" t="str">
        <f t="shared" si="66"/>
        <v>radio &amp; podcasts</v>
      </c>
      <c r="S592" s="8">
        <f t="shared" si="67"/>
        <v>41994.25</v>
      </c>
      <c r="T592" s="8">
        <f t="shared" si="68"/>
        <v>42005.25</v>
      </c>
      <c r="U592" s="8" t="str">
        <f t="shared" si="69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1037.7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65"/>
        <v>games</v>
      </c>
      <c r="R593" t="str">
        <f t="shared" si="66"/>
        <v>video games</v>
      </c>
      <c r="S593" s="8">
        <f t="shared" si="67"/>
        <v>40373.208333333336</v>
      </c>
      <c r="T593" s="8">
        <f t="shared" si="68"/>
        <v>40383.208333333336</v>
      </c>
      <c r="U593" s="8" t="str">
        <f t="shared" si="69"/>
        <v>2010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12.9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65"/>
        <v>theater</v>
      </c>
      <c r="R594" t="str">
        <f t="shared" si="66"/>
        <v>plays</v>
      </c>
      <c r="S594" s="8">
        <f t="shared" si="67"/>
        <v>41789.208333333336</v>
      </c>
      <c r="T594" s="8">
        <f t="shared" si="68"/>
        <v>41798.208333333336</v>
      </c>
      <c r="U594" s="8" t="str">
        <f t="shared" si="69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154.80000000000001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65"/>
        <v>film &amp; video</v>
      </c>
      <c r="R595" t="str">
        <f t="shared" si="66"/>
        <v>animation</v>
      </c>
      <c r="S595" s="8">
        <f t="shared" si="67"/>
        <v>41724.208333333336</v>
      </c>
      <c r="T595" s="8">
        <f t="shared" si="68"/>
        <v>41737.208333333336</v>
      </c>
      <c r="U595" s="8" t="str">
        <f t="shared" si="69"/>
        <v>2014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7.1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65"/>
        <v>theater</v>
      </c>
      <c r="R596" t="str">
        <f t="shared" si="66"/>
        <v>plays</v>
      </c>
      <c r="S596" s="8">
        <f t="shared" si="67"/>
        <v>42548.208333333328</v>
      </c>
      <c r="T596" s="8">
        <f t="shared" si="68"/>
        <v>42551.208333333328</v>
      </c>
      <c r="U596" s="8" t="str">
        <f t="shared" si="69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208.5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65"/>
        <v>theater</v>
      </c>
      <c r="R597" t="str">
        <f t="shared" si="66"/>
        <v>plays</v>
      </c>
      <c r="S597" s="8">
        <f t="shared" si="67"/>
        <v>40253.208333333336</v>
      </c>
      <c r="T597" s="8">
        <f t="shared" si="68"/>
        <v>40274.208333333336</v>
      </c>
      <c r="U597" s="8" t="str">
        <f t="shared" si="69"/>
        <v>2010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99.7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65"/>
        <v>film &amp; video</v>
      </c>
      <c r="R598" t="str">
        <f t="shared" si="66"/>
        <v>drama</v>
      </c>
      <c r="S598" s="8">
        <f t="shared" si="67"/>
        <v>42434.25</v>
      </c>
      <c r="T598" s="8">
        <f t="shared" si="68"/>
        <v>42441.25</v>
      </c>
      <c r="U598" s="8" t="str">
        <f t="shared" si="69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201.6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65"/>
        <v>theater</v>
      </c>
      <c r="R599" t="str">
        <f t="shared" si="66"/>
        <v>plays</v>
      </c>
      <c r="S599" s="8">
        <f t="shared" si="67"/>
        <v>43786.25</v>
      </c>
      <c r="T599" s="8">
        <f t="shared" si="68"/>
        <v>43804.25</v>
      </c>
      <c r="U599" s="8" t="str">
        <f t="shared" si="69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162.1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65"/>
        <v>music</v>
      </c>
      <c r="R600" t="str">
        <f t="shared" si="66"/>
        <v>rock</v>
      </c>
      <c r="S600" s="8">
        <f t="shared" si="67"/>
        <v>40344.208333333336</v>
      </c>
      <c r="T600" s="8">
        <f t="shared" si="68"/>
        <v>40373.208333333336</v>
      </c>
      <c r="U600" s="8" t="str">
        <f t="shared" si="69"/>
        <v>2010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3.6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65"/>
        <v>film &amp; video</v>
      </c>
      <c r="R601" t="str">
        <f t="shared" si="66"/>
        <v>documentary</v>
      </c>
      <c r="S601" s="8">
        <f t="shared" si="67"/>
        <v>42047.25</v>
      </c>
      <c r="T601" s="8">
        <f t="shared" si="68"/>
        <v>42055.25</v>
      </c>
      <c r="U601" s="8" t="str">
        <f t="shared" si="69"/>
        <v>2015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65"/>
        <v>food</v>
      </c>
      <c r="R602" t="str">
        <f t="shared" si="66"/>
        <v>food trucks</v>
      </c>
      <c r="S602" s="8">
        <f t="shared" si="67"/>
        <v>41485.208333333336</v>
      </c>
      <c r="T602" s="8">
        <f t="shared" si="68"/>
        <v>41497.208333333336</v>
      </c>
      <c r="U602" s="8" t="str">
        <f t="shared" si="69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206.6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65"/>
        <v>technology</v>
      </c>
      <c r="R603" t="str">
        <f t="shared" si="66"/>
        <v>wearables</v>
      </c>
      <c r="S603" s="8">
        <f t="shared" si="67"/>
        <v>41789.208333333336</v>
      </c>
      <c r="T603" s="8">
        <f t="shared" si="68"/>
        <v>41806.208333333336</v>
      </c>
      <c r="U603" s="8" t="str">
        <f t="shared" si="69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128.19999999999999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65"/>
        <v>theater</v>
      </c>
      <c r="R604" t="str">
        <f t="shared" si="66"/>
        <v>plays</v>
      </c>
      <c r="S604" s="8">
        <f t="shared" si="67"/>
        <v>42160.208333333328</v>
      </c>
      <c r="T604" s="8">
        <f t="shared" si="68"/>
        <v>42171.208333333328</v>
      </c>
      <c r="U604" s="8" t="str">
        <f t="shared" si="69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119.7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65"/>
        <v>theater</v>
      </c>
      <c r="R605" t="str">
        <f t="shared" si="66"/>
        <v>plays</v>
      </c>
      <c r="S605" s="8">
        <f t="shared" si="67"/>
        <v>43573.208333333328</v>
      </c>
      <c r="T605" s="8">
        <f t="shared" si="68"/>
        <v>43600.208333333328</v>
      </c>
      <c r="U605" s="8" t="str">
        <f t="shared" si="69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170.7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65"/>
        <v>theater</v>
      </c>
      <c r="R606" t="str">
        <f t="shared" si="66"/>
        <v>plays</v>
      </c>
      <c r="S606" s="8">
        <f t="shared" si="67"/>
        <v>40565.25</v>
      </c>
      <c r="T606" s="8">
        <f t="shared" si="68"/>
        <v>40586.25</v>
      </c>
      <c r="U606" s="8" t="str">
        <f t="shared" si="69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187.2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65"/>
        <v>publishing</v>
      </c>
      <c r="R607" t="str">
        <f t="shared" si="66"/>
        <v>nonfiction</v>
      </c>
      <c r="S607" s="8">
        <f t="shared" si="67"/>
        <v>42280.208333333328</v>
      </c>
      <c r="T607" s="8">
        <f t="shared" si="68"/>
        <v>42321.25</v>
      </c>
      <c r="U607" s="8" t="str">
        <f t="shared" si="69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188.4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65"/>
        <v>music</v>
      </c>
      <c r="R608" t="str">
        <f t="shared" si="66"/>
        <v>rock</v>
      </c>
      <c r="S608" s="8">
        <f t="shared" si="67"/>
        <v>42436.25</v>
      </c>
      <c r="T608" s="8">
        <f t="shared" si="68"/>
        <v>42447.208333333328</v>
      </c>
      <c r="U608" s="8" t="str">
        <f t="shared" si="69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131.30000000000001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65"/>
        <v>food</v>
      </c>
      <c r="R609" t="str">
        <f t="shared" si="66"/>
        <v>food trucks</v>
      </c>
      <c r="S609" s="8">
        <f t="shared" si="67"/>
        <v>41721.208333333336</v>
      </c>
      <c r="T609" s="8">
        <f t="shared" si="68"/>
        <v>41723.208333333336</v>
      </c>
      <c r="U609" s="8" t="str">
        <f t="shared" si="69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65"/>
        <v>music</v>
      </c>
      <c r="R610" t="str">
        <f t="shared" si="66"/>
        <v>jazz</v>
      </c>
      <c r="S610" s="8">
        <f t="shared" si="67"/>
        <v>43530.25</v>
      </c>
      <c r="T610" s="8">
        <f t="shared" si="68"/>
        <v>43534.25</v>
      </c>
      <c r="U610" s="8" t="str">
        <f t="shared" si="69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120.4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65"/>
        <v>film &amp; video</v>
      </c>
      <c r="R611" t="str">
        <f t="shared" si="66"/>
        <v>science fiction</v>
      </c>
      <c r="S611" s="8">
        <f t="shared" si="67"/>
        <v>43481.25</v>
      </c>
      <c r="T611" s="8">
        <f t="shared" si="68"/>
        <v>43498.25</v>
      </c>
      <c r="U611" s="8" t="str">
        <f t="shared" si="69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419.1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65"/>
        <v>theater</v>
      </c>
      <c r="R612" t="str">
        <f t="shared" si="66"/>
        <v>plays</v>
      </c>
      <c r="S612" s="8">
        <f t="shared" si="67"/>
        <v>41259.25</v>
      </c>
      <c r="T612" s="8">
        <f t="shared" si="68"/>
        <v>41273.25</v>
      </c>
      <c r="U612" s="8" t="str">
        <f t="shared" si="69"/>
        <v>2012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13.9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65"/>
        <v>theater</v>
      </c>
      <c r="R613" t="str">
        <f t="shared" si="66"/>
        <v>plays</v>
      </c>
      <c r="S613" s="8">
        <f t="shared" si="67"/>
        <v>41480.208333333336</v>
      </c>
      <c r="T613" s="8">
        <f t="shared" si="68"/>
        <v>41492.208333333336</v>
      </c>
      <c r="U613" s="8" t="str">
        <f t="shared" si="69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139.4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65"/>
        <v>music</v>
      </c>
      <c r="R614" t="str">
        <f t="shared" si="66"/>
        <v>electric music</v>
      </c>
      <c r="S614" s="8">
        <f t="shared" si="67"/>
        <v>40474.208333333336</v>
      </c>
      <c r="T614" s="8">
        <f t="shared" si="68"/>
        <v>40497.25</v>
      </c>
      <c r="U614" s="8" t="str">
        <f t="shared" si="69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65"/>
        <v>theater</v>
      </c>
      <c r="R615" t="str">
        <f t="shared" si="66"/>
        <v>plays</v>
      </c>
      <c r="S615" s="8">
        <f t="shared" si="67"/>
        <v>42973.208333333328</v>
      </c>
      <c r="T615" s="8">
        <f t="shared" si="68"/>
        <v>42982.208333333328</v>
      </c>
      <c r="U615" s="8" t="str">
        <f t="shared" si="69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155.5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65"/>
        <v>theater</v>
      </c>
      <c r="R616" t="str">
        <f t="shared" si="66"/>
        <v>plays</v>
      </c>
      <c r="S616" s="8">
        <f t="shared" si="67"/>
        <v>42746.25</v>
      </c>
      <c r="T616" s="8">
        <f t="shared" si="68"/>
        <v>42764.25</v>
      </c>
      <c r="U616" s="8" t="str">
        <f t="shared" si="69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170.4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65"/>
        <v>theater</v>
      </c>
      <c r="R617" t="str">
        <f t="shared" si="66"/>
        <v>plays</v>
      </c>
      <c r="S617" s="8">
        <f t="shared" si="67"/>
        <v>42489.208333333328</v>
      </c>
      <c r="T617" s="8">
        <f t="shared" si="68"/>
        <v>42499.208333333328</v>
      </c>
      <c r="U617" s="8" t="str">
        <f t="shared" si="69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189.5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65"/>
        <v>music</v>
      </c>
      <c r="R618" t="str">
        <f t="shared" si="66"/>
        <v>indie rock</v>
      </c>
      <c r="S618" s="8">
        <f t="shared" si="67"/>
        <v>41537.208333333336</v>
      </c>
      <c r="T618" s="8">
        <f t="shared" si="68"/>
        <v>41538.208333333336</v>
      </c>
      <c r="U618" s="8" t="str">
        <f t="shared" si="69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249.7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65"/>
        <v>theater</v>
      </c>
      <c r="R619" t="str">
        <f t="shared" si="66"/>
        <v>plays</v>
      </c>
      <c r="S619" s="8">
        <f t="shared" si="67"/>
        <v>41794.208333333336</v>
      </c>
      <c r="T619" s="8">
        <f t="shared" si="68"/>
        <v>41804.208333333336</v>
      </c>
      <c r="U619" s="8" t="str">
        <f t="shared" si="69"/>
        <v>2014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48.9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65"/>
        <v>publishing</v>
      </c>
      <c r="R620" t="str">
        <f t="shared" si="66"/>
        <v>nonfiction</v>
      </c>
      <c r="S620" s="8">
        <f t="shared" si="67"/>
        <v>41396.208333333336</v>
      </c>
      <c r="T620" s="8">
        <f t="shared" si="68"/>
        <v>41417.208333333336</v>
      </c>
      <c r="U620" s="8" t="str">
        <f t="shared" si="69"/>
        <v>2013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28.5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65"/>
        <v>theater</v>
      </c>
      <c r="R621" t="str">
        <f t="shared" si="66"/>
        <v>plays</v>
      </c>
      <c r="S621" s="8">
        <f t="shared" si="67"/>
        <v>40669.208333333336</v>
      </c>
      <c r="T621" s="8">
        <f t="shared" si="68"/>
        <v>40670.208333333336</v>
      </c>
      <c r="U621" s="8" t="str">
        <f t="shared" si="69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65"/>
        <v>photography</v>
      </c>
      <c r="R622" t="str">
        <f t="shared" si="66"/>
        <v>photography books</v>
      </c>
      <c r="S622" s="8">
        <f t="shared" si="67"/>
        <v>42559.208333333328</v>
      </c>
      <c r="T622" s="8">
        <f t="shared" si="68"/>
        <v>42563.208333333328</v>
      </c>
      <c r="U622" s="8" t="str">
        <f t="shared" si="69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619.79999999999995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65"/>
        <v>theater</v>
      </c>
      <c r="R623" t="str">
        <f t="shared" si="66"/>
        <v>plays</v>
      </c>
      <c r="S623" s="8">
        <f t="shared" si="67"/>
        <v>42626.208333333328</v>
      </c>
      <c r="T623" s="8">
        <f t="shared" si="68"/>
        <v>42631.208333333328</v>
      </c>
      <c r="U623" s="8" t="str">
        <f t="shared" si="69"/>
        <v>2016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3.1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65"/>
        <v>music</v>
      </c>
      <c r="R624" t="str">
        <f t="shared" si="66"/>
        <v>indie rock</v>
      </c>
      <c r="S624" s="8">
        <f t="shared" si="67"/>
        <v>43205.208333333328</v>
      </c>
      <c r="T624" s="8">
        <f t="shared" si="68"/>
        <v>43231.208333333328</v>
      </c>
      <c r="U624" s="8" t="str">
        <f t="shared" si="69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159.9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65"/>
        <v>theater</v>
      </c>
      <c r="R625" t="str">
        <f t="shared" si="66"/>
        <v>plays</v>
      </c>
      <c r="S625" s="8">
        <f t="shared" si="67"/>
        <v>42201.208333333328</v>
      </c>
      <c r="T625" s="8">
        <f t="shared" si="68"/>
        <v>42206.208333333328</v>
      </c>
      <c r="U625" s="8" t="str">
        <f t="shared" si="69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279.39999999999998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65"/>
        <v>photography</v>
      </c>
      <c r="R626" t="str">
        <f t="shared" si="66"/>
        <v>photography books</v>
      </c>
      <c r="S626" s="8">
        <f t="shared" si="67"/>
        <v>42029.25</v>
      </c>
      <c r="T626" s="8">
        <f t="shared" si="68"/>
        <v>42035.25</v>
      </c>
      <c r="U626" s="8" t="str">
        <f t="shared" si="69"/>
        <v>2015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77.400000000000006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65"/>
        <v>theater</v>
      </c>
      <c r="R627" t="str">
        <f t="shared" si="66"/>
        <v>plays</v>
      </c>
      <c r="S627" s="8">
        <f t="shared" si="67"/>
        <v>43857.25</v>
      </c>
      <c r="T627" s="8">
        <f t="shared" si="68"/>
        <v>43871.25</v>
      </c>
      <c r="U627" s="8" t="str">
        <f t="shared" si="69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206.3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65"/>
        <v>theater</v>
      </c>
      <c r="R628" t="str">
        <f t="shared" si="66"/>
        <v>plays</v>
      </c>
      <c r="S628" s="8">
        <f t="shared" si="67"/>
        <v>40449.208333333336</v>
      </c>
      <c r="T628" s="8">
        <f t="shared" si="68"/>
        <v>40458.208333333336</v>
      </c>
      <c r="U628" s="8" t="str">
        <f t="shared" si="69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694.3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65"/>
        <v>food</v>
      </c>
      <c r="R629" t="str">
        <f t="shared" si="66"/>
        <v>food trucks</v>
      </c>
      <c r="S629" s="8">
        <f t="shared" si="67"/>
        <v>40345.208333333336</v>
      </c>
      <c r="T629" s="8">
        <f t="shared" si="68"/>
        <v>40369.208333333336</v>
      </c>
      <c r="U629" s="8" t="str">
        <f t="shared" si="69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151.80000000000001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65"/>
        <v>music</v>
      </c>
      <c r="R630" t="str">
        <f t="shared" si="66"/>
        <v>indie rock</v>
      </c>
      <c r="S630" s="8">
        <f t="shared" si="67"/>
        <v>40455.208333333336</v>
      </c>
      <c r="T630" s="8">
        <f t="shared" si="68"/>
        <v>40458.208333333336</v>
      </c>
      <c r="U630" s="8" t="str">
        <f t="shared" si="69"/>
        <v>2010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64.599999999999994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65"/>
        <v>theater</v>
      </c>
      <c r="R631" t="str">
        <f t="shared" si="66"/>
        <v>plays</v>
      </c>
      <c r="S631" s="8">
        <f t="shared" si="67"/>
        <v>42557.208333333328</v>
      </c>
      <c r="T631" s="8">
        <f t="shared" si="68"/>
        <v>42559.208333333328</v>
      </c>
      <c r="U631" s="8" t="str">
        <f t="shared" si="69"/>
        <v>2016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62.9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65"/>
        <v>theater</v>
      </c>
      <c r="R632" t="str">
        <f t="shared" si="66"/>
        <v>plays</v>
      </c>
      <c r="S632" s="8">
        <f t="shared" si="67"/>
        <v>43586.208333333328</v>
      </c>
      <c r="T632" s="8">
        <f t="shared" si="68"/>
        <v>43597.208333333328</v>
      </c>
      <c r="U632" s="8" t="str">
        <f t="shared" si="69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310.39999999999998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65"/>
        <v>theater</v>
      </c>
      <c r="R633" t="str">
        <f t="shared" si="66"/>
        <v>plays</v>
      </c>
      <c r="S633" s="8">
        <f t="shared" si="67"/>
        <v>43550.208333333328</v>
      </c>
      <c r="T633" s="8">
        <f t="shared" si="68"/>
        <v>43554.208333333328</v>
      </c>
      <c r="U633" s="8" t="str">
        <f t="shared" si="69"/>
        <v>2019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42.9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65"/>
        <v>theater</v>
      </c>
      <c r="R634" t="str">
        <f t="shared" si="66"/>
        <v>plays</v>
      </c>
      <c r="S634" s="8">
        <f t="shared" si="67"/>
        <v>41945.208333333336</v>
      </c>
      <c r="T634" s="8">
        <f t="shared" si="68"/>
        <v>41963.25</v>
      </c>
      <c r="U634" s="8" t="str">
        <f t="shared" si="69"/>
        <v>2014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83.1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65"/>
        <v>film &amp; video</v>
      </c>
      <c r="R635" t="str">
        <f t="shared" si="66"/>
        <v>animation</v>
      </c>
      <c r="S635" s="8">
        <f t="shared" si="67"/>
        <v>42315.25</v>
      </c>
      <c r="T635" s="8">
        <f t="shared" si="68"/>
        <v>42319.25</v>
      </c>
      <c r="U635" s="8" t="str">
        <f t="shared" si="69"/>
        <v>2015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78.5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65"/>
        <v>film &amp; video</v>
      </c>
      <c r="R636" t="str">
        <f t="shared" si="66"/>
        <v>television</v>
      </c>
      <c r="S636" s="8">
        <f t="shared" si="67"/>
        <v>42819.208333333328</v>
      </c>
      <c r="T636" s="8">
        <f t="shared" si="68"/>
        <v>42833.208333333328</v>
      </c>
      <c r="U636" s="8" t="str">
        <f t="shared" si="69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114.1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65"/>
        <v>film &amp; video</v>
      </c>
      <c r="R637" t="str">
        <f t="shared" si="66"/>
        <v>television</v>
      </c>
      <c r="S637" s="8">
        <f t="shared" si="67"/>
        <v>41314.25</v>
      </c>
      <c r="T637" s="8">
        <f t="shared" si="68"/>
        <v>41346.208333333336</v>
      </c>
      <c r="U637" s="8" t="str">
        <f t="shared" si="69"/>
        <v>2013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64.5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65"/>
        <v>film &amp; video</v>
      </c>
      <c r="R638" t="str">
        <f t="shared" si="66"/>
        <v>animation</v>
      </c>
      <c r="S638" s="8">
        <f t="shared" si="67"/>
        <v>40926.25</v>
      </c>
      <c r="T638" s="8">
        <f t="shared" si="68"/>
        <v>40971.25</v>
      </c>
      <c r="U638" s="8" t="str">
        <f t="shared" si="69"/>
        <v>2012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79.400000000000006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65"/>
        <v>theater</v>
      </c>
      <c r="R639" t="str">
        <f t="shared" si="66"/>
        <v>plays</v>
      </c>
      <c r="S639" s="8">
        <f t="shared" si="67"/>
        <v>42688.25</v>
      </c>
      <c r="T639" s="8">
        <f t="shared" si="68"/>
        <v>42696.25</v>
      </c>
      <c r="U639" s="8" t="str">
        <f t="shared" si="69"/>
        <v>2016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11.4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65"/>
        <v>theater</v>
      </c>
      <c r="R640" t="str">
        <f t="shared" si="66"/>
        <v>plays</v>
      </c>
      <c r="S640" s="8">
        <f t="shared" si="67"/>
        <v>40386.208333333336</v>
      </c>
      <c r="T640" s="8">
        <f t="shared" si="68"/>
        <v>40398.208333333336</v>
      </c>
      <c r="U640" s="8" t="str">
        <f t="shared" si="69"/>
        <v>2010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56.2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65"/>
        <v>film &amp; video</v>
      </c>
      <c r="R641" t="str">
        <f t="shared" si="66"/>
        <v>drama</v>
      </c>
      <c r="S641" s="8">
        <f t="shared" si="67"/>
        <v>43309.208333333328</v>
      </c>
      <c r="T641" s="8">
        <f t="shared" si="68"/>
        <v>43309.208333333328</v>
      </c>
      <c r="U641" s="8" t="str">
        <f t="shared" si="69"/>
        <v>2018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16.5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65"/>
        <v>theater</v>
      </c>
      <c r="R642" t="str">
        <f t="shared" si="66"/>
        <v>plays</v>
      </c>
      <c r="S642" s="8">
        <f t="shared" si="67"/>
        <v>42387.25</v>
      </c>
      <c r="T642" s="8">
        <f t="shared" si="68"/>
        <v>42390.25</v>
      </c>
      <c r="U642" s="8" t="str">
        <f t="shared" si="69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ROUND((E643/D643)*100,1)</f>
        <v>120</v>
      </c>
      <c r="G643" t="s">
        <v>20</v>
      </c>
      <c r="H643">
        <v>194</v>
      </c>
      <c r="I643">
        <f t="shared" ref="I643:I706" si="71">ROUND(E643/H643, 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72">LEFT(P643,FIND("/",P643)-1)</f>
        <v>theater</v>
      </c>
      <c r="R643" t="str">
        <f t="shared" ref="R643:R706" si="73">RIGHT(P643,LEN(P643)-FIND("/",P643))</f>
        <v>plays</v>
      </c>
      <c r="S643" s="8">
        <f t="shared" ref="S643:S706" si="74">(L643 / 86400) + DATE(1970, 1, 1)</f>
        <v>42786.25</v>
      </c>
      <c r="T643" s="8">
        <f t="shared" ref="T643:T706" si="75">(M643 / 86400) + DATE(1970, 1, 1)</f>
        <v>42814.208333333328</v>
      </c>
      <c r="U643" s="8" t="str">
        <f t="shared" ref="U643:U706" si="76">TEXT(S643,"yyyy")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145.5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72"/>
        <v>technology</v>
      </c>
      <c r="R644" t="str">
        <f t="shared" si="73"/>
        <v>wearables</v>
      </c>
      <c r="S644" s="8">
        <f t="shared" si="74"/>
        <v>43451.25</v>
      </c>
      <c r="T644" s="8">
        <f t="shared" si="75"/>
        <v>43460.25</v>
      </c>
      <c r="U644" s="8" t="str">
        <f t="shared" si="76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221.4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72"/>
        <v>theater</v>
      </c>
      <c r="R645" t="str">
        <f t="shared" si="73"/>
        <v>plays</v>
      </c>
      <c r="S645" s="8">
        <f t="shared" si="74"/>
        <v>42795.25</v>
      </c>
      <c r="T645" s="8">
        <f t="shared" si="75"/>
        <v>42813.208333333328</v>
      </c>
      <c r="U645" s="8" t="str">
        <f t="shared" si="76"/>
        <v>2017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48.4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72"/>
        <v>theater</v>
      </c>
      <c r="R646" t="str">
        <f t="shared" si="73"/>
        <v>plays</v>
      </c>
      <c r="S646" s="8">
        <f t="shared" si="74"/>
        <v>43452.25</v>
      </c>
      <c r="T646" s="8">
        <f t="shared" si="75"/>
        <v>43468.25</v>
      </c>
      <c r="U646" s="8" t="str">
        <f t="shared" si="76"/>
        <v>2018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92.9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72"/>
        <v>music</v>
      </c>
      <c r="R647" t="str">
        <f t="shared" si="73"/>
        <v>rock</v>
      </c>
      <c r="S647" s="8">
        <f t="shared" si="74"/>
        <v>43369.208333333328</v>
      </c>
      <c r="T647" s="8">
        <f t="shared" si="75"/>
        <v>43390.208333333328</v>
      </c>
      <c r="U647" s="8" t="str">
        <f t="shared" si="76"/>
        <v>2018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88.6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72"/>
        <v>games</v>
      </c>
      <c r="R648" t="str">
        <f t="shared" si="73"/>
        <v>video games</v>
      </c>
      <c r="S648" s="8">
        <f t="shared" si="74"/>
        <v>41346.208333333336</v>
      </c>
      <c r="T648" s="8">
        <f t="shared" si="75"/>
        <v>41357.208333333336</v>
      </c>
      <c r="U648" s="8" t="str">
        <f t="shared" si="76"/>
        <v>2013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41.4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72"/>
        <v>publishing</v>
      </c>
      <c r="R649" t="str">
        <f t="shared" si="73"/>
        <v>translations</v>
      </c>
      <c r="S649" s="8">
        <f t="shared" si="74"/>
        <v>43199.208333333328</v>
      </c>
      <c r="T649" s="8">
        <f t="shared" si="75"/>
        <v>43223.208333333328</v>
      </c>
      <c r="U649" s="8" t="str">
        <f t="shared" si="76"/>
        <v>2018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63.1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72"/>
        <v>food</v>
      </c>
      <c r="R650" t="str">
        <f t="shared" si="73"/>
        <v>food trucks</v>
      </c>
      <c r="S650" s="8">
        <f t="shared" si="74"/>
        <v>42922.208333333328</v>
      </c>
      <c r="T650" s="8">
        <f t="shared" si="75"/>
        <v>42940.208333333328</v>
      </c>
      <c r="U650" s="8" t="str">
        <f t="shared" si="76"/>
        <v>2017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48.5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72"/>
        <v>theater</v>
      </c>
      <c r="R651" t="str">
        <f t="shared" si="73"/>
        <v>plays</v>
      </c>
      <c r="S651" s="8">
        <f t="shared" si="74"/>
        <v>40471.208333333336</v>
      </c>
      <c r="T651" s="8">
        <f t="shared" si="75"/>
        <v>40482.208333333336</v>
      </c>
      <c r="U651" s="8" t="str">
        <f t="shared" si="76"/>
        <v>2010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72"/>
        <v>music</v>
      </c>
      <c r="R652" t="str">
        <f t="shared" si="73"/>
        <v>jazz</v>
      </c>
      <c r="S652" s="8">
        <f t="shared" si="74"/>
        <v>41828.208333333336</v>
      </c>
      <c r="T652" s="8">
        <f t="shared" si="75"/>
        <v>41855.208333333336</v>
      </c>
      <c r="U652" s="8" t="str">
        <f t="shared" si="76"/>
        <v>2014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88.5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72"/>
        <v>film &amp; video</v>
      </c>
      <c r="R653" t="str">
        <f t="shared" si="73"/>
        <v>shorts</v>
      </c>
      <c r="S653" s="8">
        <f t="shared" si="74"/>
        <v>41692.25</v>
      </c>
      <c r="T653" s="8">
        <f t="shared" si="75"/>
        <v>41707.25</v>
      </c>
      <c r="U653" s="8" t="str">
        <f t="shared" si="76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126.8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72"/>
        <v>technology</v>
      </c>
      <c r="R654" t="str">
        <f t="shared" si="73"/>
        <v>web</v>
      </c>
      <c r="S654" s="8">
        <f t="shared" si="74"/>
        <v>42587.208333333328</v>
      </c>
      <c r="T654" s="8">
        <f t="shared" si="75"/>
        <v>42630.208333333328</v>
      </c>
      <c r="U654" s="8" t="str">
        <f t="shared" si="76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2338.8000000000002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72"/>
        <v>technology</v>
      </c>
      <c r="R655" t="str">
        <f t="shared" si="73"/>
        <v>web</v>
      </c>
      <c r="S655" s="8">
        <f t="shared" si="74"/>
        <v>42468.208333333328</v>
      </c>
      <c r="T655" s="8">
        <f t="shared" si="75"/>
        <v>42470.208333333328</v>
      </c>
      <c r="U655" s="8" t="str">
        <f t="shared" si="76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508.4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72"/>
        <v>music</v>
      </c>
      <c r="R656" t="str">
        <f t="shared" si="73"/>
        <v>metal</v>
      </c>
      <c r="S656" s="8">
        <f t="shared" si="74"/>
        <v>42240.208333333328</v>
      </c>
      <c r="T656" s="8">
        <f t="shared" si="75"/>
        <v>42245.208333333328</v>
      </c>
      <c r="U656" s="8" t="str">
        <f t="shared" si="76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191.5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72"/>
        <v>photography</v>
      </c>
      <c r="R657" t="str">
        <f t="shared" si="73"/>
        <v>photography books</v>
      </c>
      <c r="S657" s="8">
        <f t="shared" si="74"/>
        <v>42796.25</v>
      </c>
      <c r="T657" s="8">
        <f t="shared" si="75"/>
        <v>42809.208333333328</v>
      </c>
      <c r="U657" s="8" t="str">
        <f t="shared" si="76"/>
        <v>2017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42.1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72"/>
        <v>food</v>
      </c>
      <c r="R658" t="str">
        <f t="shared" si="73"/>
        <v>food trucks</v>
      </c>
      <c r="S658" s="8">
        <f t="shared" si="74"/>
        <v>43097.25</v>
      </c>
      <c r="T658" s="8">
        <f t="shared" si="75"/>
        <v>43102.25</v>
      </c>
      <c r="U658" s="8" t="str">
        <f t="shared" si="76"/>
        <v>2017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8.1999999999999993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72"/>
        <v>film &amp; video</v>
      </c>
      <c r="R659" t="str">
        <f t="shared" si="73"/>
        <v>science fiction</v>
      </c>
      <c r="S659" s="8">
        <f t="shared" si="74"/>
        <v>43096.25</v>
      </c>
      <c r="T659" s="8">
        <f t="shared" si="75"/>
        <v>43112.25</v>
      </c>
      <c r="U659" s="8" t="str">
        <f t="shared" si="76"/>
        <v>2017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60.1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72"/>
        <v>music</v>
      </c>
      <c r="R660" t="str">
        <f t="shared" si="73"/>
        <v>rock</v>
      </c>
      <c r="S660" s="8">
        <f t="shared" si="74"/>
        <v>42246.208333333328</v>
      </c>
      <c r="T660" s="8">
        <f t="shared" si="75"/>
        <v>42269.208333333328</v>
      </c>
      <c r="U660" s="8" t="str">
        <f t="shared" si="76"/>
        <v>2015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47.2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72"/>
        <v>film &amp; video</v>
      </c>
      <c r="R661" t="str">
        <f t="shared" si="73"/>
        <v>documentary</v>
      </c>
      <c r="S661" s="8">
        <f t="shared" si="74"/>
        <v>40570.25</v>
      </c>
      <c r="T661" s="8">
        <f t="shared" si="75"/>
        <v>40571.25</v>
      </c>
      <c r="U661" s="8" t="str">
        <f t="shared" si="76"/>
        <v>2011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81.7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72"/>
        <v>theater</v>
      </c>
      <c r="R662" t="str">
        <f t="shared" si="73"/>
        <v>plays</v>
      </c>
      <c r="S662" s="8">
        <f t="shared" si="74"/>
        <v>42237.208333333328</v>
      </c>
      <c r="T662" s="8">
        <f t="shared" si="75"/>
        <v>42246.208333333328</v>
      </c>
      <c r="U662" s="8" t="str">
        <f t="shared" si="76"/>
        <v>2015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54.2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72"/>
        <v>music</v>
      </c>
      <c r="R663" t="str">
        <f t="shared" si="73"/>
        <v>jazz</v>
      </c>
      <c r="S663" s="8">
        <f t="shared" si="74"/>
        <v>40996.208333333336</v>
      </c>
      <c r="T663" s="8">
        <f t="shared" si="75"/>
        <v>41026.208333333336</v>
      </c>
      <c r="U663" s="8" t="str">
        <f t="shared" si="76"/>
        <v>2012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97.9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72"/>
        <v>theater</v>
      </c>
      <c r="R664" t="str">
        <f t="shared" si="73"/>
        <v>plays</v>
      </c>
      <c r="S664" s="8">
        <f t="shared" si="74"/>
        <v>43443.25</v>
      </c>
      <c r="T664" s="8">
        <f t="shared" si="75"/>
        <v>43447.25</v>
      </c>
      <c r="U664" s="8" t="str">
        <f t="shared" si="76"/>
        <v>2018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77.2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72"/>
        <v>theater</v>
      </c>
      <c r="R665" t="str">
        <f t="shared" si="73"/>
        <v>plays</v>
      </c>
      <c r="S665" s="8">
        <f t="shared" si="74"/>
        <v>40458.208333333336</v>
      </c>
      <c r="T665" s="8">
        <f t="shared" si="75"/>
        <v>40481.208333333336</v>
      </c>
      <c r="U665" s="8" t="str">
        <f t="shared" si="76"/>
        <v>2010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33.5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72"/>
        <v>music</v>
      </c>
      <c r="R666" t="str">
        <f t="shared" si="73"/>
        <v>jazz</v>
      </c>
      <c r="S666" s="8">
        <f t="shared" si="74"/>
        <v>40959.25</v>
      </c>
      <c r="T666" s="8">
        <f t="shared" si="75"/>
        <v>40969.25</v>
      </c>
      <c r="U666" s="8" t="str">
        <f t="shared" si="76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239.6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72"/>
        <v>film &amp; video</v>
      </c>
      <c r="R667" t="str">
        <f t="shared" si="73"/>
        <v>documentary</v>
      </c>
      <c r="S667" s="8">
        <f t="shared" si="74"/>
        <v>40733.208333333336</v>
      </c>
      <c r="T667" s="8">
        <f t="shared" si="75"/>
        <v>40747.208333333336</v>
      </c>
      <c r="U667" s="8" t="str">
        <f t="shared" si="76"/>
        <v>2011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72"/>
        <v>theater</v>
      </c>
      <c r="R668" t="str">
        <f t="shared" si="73"/>
        <v>plays</v>
      </c>
      <c r="S668" s="8">
        <f t="shared" si="74"/>
        <v>41516.208333333336</v>
      </c>
      <c r="T668" s="8">
        <f t="shared" si="75"/>
        <v>41522.208333333336</v>
      </c>
      <c r="U668" s="8" t="str">
        <f t="shared" si="76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176.2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72"/>
        <v>journalism</v>
      </c>
      <c r="R669" t="str">
        <f t="shared" si="73"/>
        <v>audio</v>
      </c>
      <c r="S669" s="8">
        <f t="shared" si="74"/>
        <v>41892.208333333336</v>
      </c>
      <c r="T669" s="8">
        <f t="shared" si="75"/>
        <v>41901.208333333336</v>
      </c>
      <c r="U669" s="8" t="str">
        <f t="shared" si="76"/>
        <v>2014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20.3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72"/>
        <v>theater</v>
      </c>
      <c r="R670" t="str">
        <f t="shared" si="73"/>
        <v>plays</v>
      </c>
      <c r="S670" s="8">
        <f t="shared" si="74"/>
        <v>41122.208333333336</v>
      </c>
      <c r="T670" s="8">
        <f t="shared" si="75"/>
        <v>41134.208333333336</v>
      </c>
      <c r="U670" s="8" t="str">
        <f t="shared" si="76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358.6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72"/>
        <v>theater</v>
      </c>
      <c r="R671" t="str">
        <f t="shared" si="73"/>
        <v>plays</v>
      </c>
      <c r="S671" s="8">
        <f t="shared" si="74"/>
        <v>42912.208333333328</v>
      </c>
      <c r="T671" s="8">
        <f t="shared" si="75"/>
        <v>42921.208333333328</v>
      </c>
      <c r="U671" s="8" t="str">
        <f t="shared" si="76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468.9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72"/>
        <v>music</v>
      </c>
      <c r="R672" t="str">
        <f t="shared" si="73"/>
        <v>indie rock</v>
      </c>
      <c r="S672" s="8">
        <f t="shared" si="74"/>
        <v>42425.25</v>
      </c>
      <c r="T672" s="8">
        <f t="shared" si="75"/>
        <v>42437.25</v>
      </c>
      <c r="U672" s="8" t="str">
        <f t="shared" si="76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122.1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72"/>
        <v>theater</v>
      </c>
      <c r="R673" t="str">
        <f t="shared" si="73"/>
        <v>plays</v>
      </c>
      <c r="S673" s="8">
        <f t="shared" si="74"/>
        <v>40390.208333333336</v>
      </c>
      <c r="T673" s="8">
        <f t="shared" si="75"/>
        <v>40394.208333333336</v>
      </c>
      <c r="U673" s="8" t="str">
        <f t="shared" si="76"/>
        <v>2010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55.9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72"/>
        <v>theater</v>
      </c>
      <c r="R674" t="str">
        <f t="shared" si="73"/>
        <v>plays</v>
      </c>
      <c r="S674" s="8">
        <f t="shared" si="74"/>
        <v>43180.208333333328</v>
      </c>
      <c r="T674" s="8">
        <f t="shared" si="75"/>
        <v>43190.208333333328</v>
      </c>
      <c r="U674" s="8" t="str">
        <f t="shared" si="76"/>
        <v>2018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43.7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72"/>
        <v>music</v>
      </c>
      <c r="R675" t="str">
        <f t="shared" si="73"/>
        <v>indie rock</v>
      </c>
      <c r="S675" s="8">
        <f t="shared" si="74"/>
        <v>42475.208333333328</v>
      </c>
      <c r="T675" s="8">
        <f t="shared" si="75"/>
        <v>42496.208333333328</v>
      </c>
      <c r="U675" s="8" t="str">
        <f t="shared" si="76"/>
        <v>2016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33.5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72"/>
        <v>photography</v>
      </c>
      <c r="R676" t="str">
        <f t="shared" si="73"/>
        <v>photography books</v>
      </c>
      <c r="S676" s="8">
        <f t="shared" si="74"/>
        <v>40774.208333333336</v>
      </c>
      <c r="T676" s="8">
        <f t="shared" si="75"/>
        <v>40821.208333333336</v>
      </c>
      <c r="U676" s="8" t="str">
        <f t="shared" si="76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72"/>
        <v>journalism</v>
      </c>
      <c r="R677" t="str">
        <f t="shared" si="73"/>
        <v>audio</v>
      </c>
      <c r="S677" s="8">
        <f t="shared" si="74"/>
        <v>43719.208333333328</v>
      </c>
      <c r="T677" s="8">
        <f t="shared" si="75"/>
        <v>43726.208333333328</v>
      </c>
      <c r="U677" s="8" t="str">
        <f t="shared" si="76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189.7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72"/>
        <v>photography</v>
      </c>
      <c r="R678" t="str">
        <f t="shared" si="73"/>
        <v>photography books</v>
      </c>
      <c r="S678" s="8">
        <f t="shared" si="74"/>
        <v>41178.208333333336</v>
      </c>
      <c r="T678" s="8">
        <f t="shared" si="75"/>
        <v>41187.208333333336</v>
      </c>
      <c r="U678" s="8" t="str">
        <f t="shared" si="76"/>
        <v>2012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83.6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72"/>
        <v>publishing</v>
      </c>
      <c r="R679" t="str">
        <f t="shared" si="73"/>
        <v>fiction</v>
      </c>
      <c r="S679" s="8">
        <f t="shared" si="74"/>
        <v>42561.208333333328</v>
      </c>
      <c r="T679" s="8">
        <f t="shared" si="75"/>
        <v>42611.208333333328</v>
      </c>
      <c r="U679" s="8" t="str">
        <f t="shared" si="76"/>
        <v>2016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72"/>
        <v>film &amp; video</v>
      </c>
      <c r="R680" t="str">
        <f t="shared" si="73"/>
        <v>drama</v>
      </c>
      <c r="S680" s="8">
        <f t="shared" si="74"/>
        <v>43484.25</v>
      </c>
      <c r="T680" s="8">
        <f t="shared" si="75"/>
        <v>43486.25</v>
      </c>
      <c r="U680" s="8" t="str">
        <f t="shared" si="76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1036.5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72"/>
        <v>food</v>
      </c>
      <c r="R681" t="str">
        <f t="shared" si="73"/>
        <v>food trucks</v>
      </c>
      <c r="S681" s="8">
        <f t="shared" si="74"/>
        <v>43756.208333333328</v>
      </c>
      <c r="T681" s="8">
        <f t="shared" si="75"/>
        <v>43761.208333333328</v>
      </c>
      <c r="U681" s="8" t="str">
        <f t="shared" si="76"/>
        <v>2019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97.4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72"/>
        <v>games</v>
      </c>
      <c r="R682" t="str">
        <f t="shared" si="73"/>
        <v>mobile games</v>
      </c>
      <c r="S682" s="8">
        <f t="shared" si="74"/>
        <v>43813.25</v>
      </c>
      <c r="T682" s="8">
        <f t="shared" si="75"/>
        <v>43815.25</v>
      </c>
      <c r="U682" s="8" t="str">
        <f t="shared" si="76"/>
        <v>2019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86.4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72"/>
        <v>theater</v>
      </c>
      <c r="R683" t="str">
        <f t="shared" si="73"/>
        <v>plays</v>
      </c>
      <c r="S683" s="8">
        <f t="shared" si="74"/>
        <v>40898.25</v>
      </c>
      <c r="T683" s="8">
        <f t="shared" si="75"/>
        <v>40904.25</v>
      </c>
      <c r="U683" s="8" t="str">
        <f t="shared" si="76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150.19999999999999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72"/>
        <v>theater</v>
      </c>
      <c r="R684" t="str">
        <f t="shared" si="73"/>
        <v>plays</v>
      </c>
      <c r="S684" s="8">
        <f t="shared" si="74"/>
        <v>41619.25</v>
      </c>
      <c r="T684" s="8">
        <f t="shared" si="75"/>
        <v>41628.25</v>
      </c>
      <c r="U684" s="8" t="str">
        <f t="shared" si="76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358.4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72"/>
        <v>theater</v>
      </c>
      <c r="R685" t="str">
        <f t="shared" si="73"/>
        <v>plays</v>
      </c>
      <c r="S685" s="8">
        <f t="shared" si="74"/>
        <v>43359.208333333328</v>
      </c>
      <c r="T685" s="8">
        <f t="shared" si="75"/>
        <v>43361.208333333328</v>
      </c>
      <c r="U685" s="8" t="str">
        <f t="shared" si="76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542.9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72"/>
        <v>publishing</v>
      </c>
      <c r="R686" t="str">
        <f t="shared" si="73"/>
        <v>nonfiction</v>
      </c>
      <c r="S686" s="8">
        <f t="shared" si="74"/>
        <v>40358.208333333336</v>
      </c>
      <c r="T686" s="8">
        <f t="shared" si="75"/>
        <v>40378.208333333336</v>
      </c>
      <c r="U686" s="8" t="str">
        <f t="shared" si="76"/>
        <v>2010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67.5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72"/>
        <v>theater</v>
      </c>
      <c r="R687" t="str">
        <f t="shared" si="73"/>
        <v>plays</v>
      </c>
      <c r="S687" s="8">
        <f t="shared" si="74"/>
        <v>42239.208333333328</v>
      </c>
      <c r="T687" s="8">
        <f t="shared" si="75"/>
        <v>42263.208333333328</v>
      </c>
      <c r="U687" s="8" t="str">
        <f t="shared" si="76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191.7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72"/>
        <v>technology</v>
      </c>
      <c r="R688" t="str">
        <f t="shared" si="73"/>
        <v>wearables</v>
      </c>
      <c r="S688" s="8">
        <f t="shared" si="74"/>
        <v>43186.208333333328</v>
      </c>
      <c r="T688" s="8">
        <f t="shared" si="75"/>
        <v>43197.208333333328</v>
      </c>
      <c r="U688" s="8" t="str">
        <f t="shared" si="76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72"/>
        <v>theater</v>
      </c>
      <c r="R689" t="str">
        <f t="shared" si="73"/>
        <v>plays</v>
      </c>
      <c r="S689" s="8">
        <f t="shared" si="74"/>
        <v>42806.25</v>
      </c>
      <c r="T689" s="8">
        <f t="shared" si="75"/>
        <v>42809.208333333328</v>
      </c>
      <c r="U689" s="8" t="str">
        <f t="shared" si="76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429.3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72"/>
        <v>film &amp; video</v>
      </c>
      <c r="R690" t="str">
        <f t="shared" si="73"/>
        <v>television</v>
      </c>
      <c r="S690" s="8">
        <f t="shared" si="74"/>
        <v>43475.25</v>
      </c>
      <c r="T690" s="8">
        <f t="shared" si="75"/>
        <v>43491.25</v>
      </c>
      <c r="U690" s="8" t="str">
        <f t="shared" si="76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100.7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72"/>
        <v>technology</v>
      </c>
      <c r="R691" t="str">
        <f t="shared" si="73"/>
        <v>web</v>
      </c>
      <c r="S691" s="8">
        <f t="shared" si="74"/>
        <v>41576.208333333336</v>
      </c>
      <c r="T691" s="8">
        <f t="shared" si="75"/>
        <v>41588.25</v>
      </c>
      <c r="U691" s="8" t="str">
        <f t="shared" si="76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226.6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72"/>
        <v>film &amp; video</v>
      </c>
      <c r="R692" t="str">
        <f t="shared" si="73"/>
        <v>documentary</v>
      </c>
      <c r="S692" s="8">
        <f t="shared" si="74"/>
        <v>40874.25</v>
      </c>
      <c r="T692" s="8">
        <f t="shared" si="75"/>
        <v>40880.25</v>
      </c>
      <c r="U692" s="8" t="str">
        <f t="shared" si="76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142.4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72"/>
        <v>film &amp; video</v>
      </c>
      <c r="R693" t="str">
        <f t="shared" si="73"/>
        <v>documentary</v>
      </c>
      <c r="S693" s="8">
        <f t="shared" si="74"/>
        <v>41185.208333333336</v>
      </c>
      <c r="T693" s="8">
        <f t="shared" si="75"/>
        <v>41202.208333333336</v>
      </c>
      <c r="U693" s="8" t="str">
        <f t="shared" si="76"/>
        <v>2012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90.6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72"/>
        <v>music</v>
      </c>
      <c r="R694" t="str">
        <f t="shared" si="73"/>
        <v>rock</v>
      </c>
      <c r="S694" s="8">
        <f t="shared" si="74"/>
        <v>43655.208333333328</v>
      </c>
      <c r="T694" s="8">
        <f t="shared" si="75"/>
        <v>43673.208333333328</v>
      </c>
      <c r="U694" s="8" t="str">
        <f t="shared" si="76"/>
        <v>2019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72"/>
        <v>theater</v>
      </c>
      <c r="R695" t="str">
        <f t="shared" si="73"/>
        <v>plays</v>
      </c>
      <c r="S695" s="8">
        <f t="shared" si="74"/>
        <v>43025.208333333328</v>
      </c>
      <c r="T695" s="8">
        <f t="shared" si="75"/>
        <v>43042.208333333328</v>
      </c>
      <c r="U695" s="8" t="str">
        <f t="shared" si="76"/>
        <v>2017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84.1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72"/>
        <v>theater</v>
      </c>
      <c r="R696" t="str">
        <f t="shared" si="73"/>
        <v>plays</v>
      </c>
      <c r="S696" s="8">
        <f t="shared" si="74"/>
        <v>43066.25</v>
      </c>
      <c r="T696" s="8">
        <f t="shared" si="75"/>
        <v>43103.25</v>
      </c>
      <c r="U696" s="8" t="str">
        <f t="shared" si="76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133.9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72"/>
        <v>music</v>
      </c>
      <c r="R697" t="str">
        <f t="shared" si="73"/>
        <v>rock</v>
      </c>
      <c r="S697" s="8">
        <f t="shared" si="74"/>
        <v>42322.25</v>
      </c>
      <c r="T697" s="8">
        <f t="shared" si="75"/>
        <v>42338.25</v>
      </c>
      <c r="U697" s="8" t="str">
        <f t="shared" si="76"/>
        <v>2015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72"/>
        <v>theater</v>
      </c>
      <c r="R698" t="str">
        <f t="shared" si="73"/>
        <v>plays</v>
      </c>
      <c r="S698" s="8">
        <f t="shared" si="74"/>
        <v>42114.208333333328</v>
      </c>
      <c r="T698" s="8">
        <f t="shared" si="75"/>
        <v>42115.208333333328</v>
      </c>
      <c r="U698" s="8" t="str">
        <f t="shared" si="76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152.80000000000001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72"/>
        <v>music</v>
      </c>
      <c r="R699" t="str">
        <f t="shared" si="73"/>
        <v>electric music</v>
      </c>
      <c r="S699" s="8">
        <f t="shared" si="74"/>
        <v>43190.208333333328</v>
      </c>
      <c r="T699" s="8">
        <f t="shared" si="75"/>
        <v>43192.208333333328</v>
      </c>
      <c r="U699" s="8" t="str">
        <f t="shared" si="76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446.7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72"/>
        <v>technology</v>
      </c>
      <c r="R700" t="str">
        <f t="shared" si="73"/>
        <v>wearables</v>
      </c>
      <c r="S700" s="8">
        <f t="shared" si="74"/>
        <v>40871.25</v>
      </c>
      <c r="T700" s="8">
        <f t="shared" si="75"/>
        <v>40885.25</v>
      </c>
      <c r="U700" s="8" t="str">
        <f t="shared" si="76"/>
        <v>2011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84.4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72"/>
        <v>film &amp; video</v>
      </c>
      <c r="R701" t="str">
        <f t="shared" si="73"/>
        <v>drama</v>
      </c>
      <c r="S701" s="8">
        <f t="shared" si="74"/>
        <v>43641.208333333328</v>
      </c>
      <c r="T701" s="8">
        <f t="shared" si="75"/>
        <v>43642.208333333328</v>
      </c>
      <c r="U701" s="8" t="str">
        <f t="shared" si="76"/>
        <v>2019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72"/>
        <v>technology</v>
      </c>
      <c r="R702" t="str">
        <f t="shared" si="73"/>
        <v>wearables</v>
      </c>
      <c r="S702" s="8">
        <f t="shared" si="74"/>
        <v>40203.25</v>
      </c>
      <c r="T702" s="8">
        <f t="shared" si="75"/>
        <v>40218.25</v>
      </c>
      <c r="U702" s="8" t="str">
        <f t="shared" si="76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72"/>
        <v>theater</v>
      </c>
      <c r="R703" t="str">
        <f t="shared" si="73"/>
        <v>plays</v>
      </c>
      <c r="S703" s="8">
        <f t="shared" si="74"/>
        <v>40629.208333333336</v>
      </c>
      <c r="T703" s="8">
        <f t="shared" si="75"/>
        <v>40636.208333333336</v>
      </c>
      <c r="U703" s="8" t="str">
        <f t="shared" si="76"/>
        <v>2011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54.1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72"/>
        <v>technology</v>
      </c>
      <c r="R704" t="str">
        <f t="shared" si="73"/>
        <v>wearables</v>
      </c>
      <c r="S704" s="8">
        <f t="shared" si="74"/>
        <v>41477.208333333336</v>
      </c>
      <c r="T704" s="8">
        <f t="shared" si="75"/>
        <v>41482.208333333336</v>
      </c>
      <c r="U704" s="8" t="str">
        <f t="shared" si="76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311.89999999999998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72"/>
        <v>publishing</v>
      </c>
      <c r="R705" t="str">
        <f t="shared" si="73"/>
        <v>translations</v>
      </c>
      <c r="S705" s="8">
        <f t="shared" si="74"/>
        <v>41020.208333333336</v>
      </c>
      <c r="T705" s="8">
        <f t="shared" si="75"/>
        <v>41037.208333333336</v>
      </c>
      <c r="U705" s="8" t="str">
        <f t="shared" si="76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122.8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72"/>
        <v>film &amp; video</v>
      </c>
      <c r="R706" t="str">
        <f t="shared" si="73"/>
        <v>animation</v>
      </c>
      <c r="S706" s="8">
        <f t="shared" si="74"/>
        <v>42555.208333333328</v>
      </c>
      <c r="T706" s="8">
        <f t="shared" si="75"/>
        <v>42570.208333333328</v>
      </c>
      <c r="U706" s="8" t="str">
        <f t="shared" si="76"/>
        <v>2016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ROUND((E707/D707)*100,1)</f>
        <v>99</v>
      </c>
      <c r="G707" t="s">
        <v>14</v>
      </c>
      <c r="H707">
        <v>2025</v>
      </c>
      <c r="I707">
        <f t="shared" ref="I707:I770" si="78">ROUND(E707/H707, 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79">LEFT(P707,FIND("/",P707)-1)</f>
        <v>publishing</v>
      </c>
      <c r="R707" t="str">
        <f t="shared" ref="R707:R770" si="80">RIGHT(P707,LEN(P707)-FIND("/",P707))</f>
        <v>nonfiction</v>
      </c>
      <c r="S707" s="8">
        <f t="shared" ref="S707:S770" si="81">(L707 / 86400) + DATE(1970, 1, 1)</f>
        <v>41619.25</v>
      </c>
      <c r="T707" s="8">
        <f t="shared" ref="T707:T770" si="82">(M707 / 86400) + DATE(1970, 1, 1)</f>
        <v>41623.25</v>
      </c>
      <c r="U707" s="8" t="str">
        <f t="shared" ref="U707:U770" si="83">TEXT(S707,"yyyy")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127.8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79"/>
        <v>technology</v>
      </c>
      <c r="R708" t="str">
        <f t="shared" si="80"/>
        <v>web</v>
      </c>
      <c r="S708" s="8">
        <f t="shared" si="81"/>
        <v>43471.25</v>
      </c>
      <c r="T708" s="8">
        <f t="shared" si="82"/>
        <v>43479.25</v>
      </c>
      <c r="U708" s="8" t="str">
        <f t="shared" si="83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158.6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9"/>
        <v>film &amp; video</v>
      </c>
      <c r="R709" t="str">
        <f t="shared" si="80"/>
        <v>drama</v>
      </c>
      <c r="S709" s="8">
        <f t="shared" si="81"/>
        <v>43442.25</v>
      </c>
      <c r="T709" s="8">
        <f t="shared" si="82"/>
        <v>43478.25</v>
      </c>
      <c r="U709" s="8" t="str">
        <f t="shared" si="83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707.1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9"/>
        <v>theater</v>
      </c>
      <c r="R710" t="str">
        <f t="shared" si="80"/>
        <v>plays</v>
      </c>
      <c r="S710" s="8">
        <f t="shared" si="81"/>
        <v>42877.208333333328</v>
      </c>
      <c r="T710" s="8">
        <f t="shared" si="82"/>
        <v>42887.208333333328</v>
      </c>
      <c r="U710" s="8" t="str">
        <f t="shared" si="83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142.4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9"/>
        <v>theater</v>
      </c>
      <c r="R711" t="str">
        <f t="shared" si="80"/>
        <v>plays</v>
      </c>
      <c r="S711" s="8">
        <f t="shared" si="81"/>
        <v>41018.208333333336</v>
      </c>
      <c r="T711" s="8">
        <f t="shared" si="82"/>
        <v>41025.208333333336</v>
      </c>
      <c r="U711" s="8" t="str">
        <f t="shared" si="83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147.9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9"/>
        <v>theater</v>
      </c>
      <c r="R712" t="str">
        <f t="shared" si="80"/>
        <v>plays</v>
      </c>
      <c r="S712" s="8">
        <f t="shared" si="81"/>
        <v>43295.208333333328</v>
      </c>
      <c r="T712" s="8">
        <f t="shared" si="82"/>
        <v>43302.208333333328</v>
      </c>
      <c r="U712" s="8" t="str">
        <f t="shared" si="83"/>
        <v>2018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20.3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9"/>
        <v>theater</v>
      </c>
      <c r="R713" t="str">
        <f t="shared" si="80"/>
        <v>plays</v>
      </c>
      <c r="S713" s="8">
        <f t="shared" si="81"/>
        <v>42393.25</v>
      </c>
      <c r="T713" s="8">
        <f t="shared" si="82"/>
        <v>42395.25</v>
      </c>
      <c r="U713" s="8" t="str">
        <f t="shared" si="83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1840.6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9"/>
        <v>theater</v>
      </c>
      <c r="R714" t="str">
        <f t="shared" si="80"/>
        <v>plays</v>
      </c>
      <c r="S714" s="8">
        <f t="shared" si="81"/>
        <v>42559.208333333328</v>
      </c>
      <c r="T714" s="8">
        <f t="shared" si="82"/>
        <v>42600.208333333328</v>
      </c>
      <c r="U714" s="8" t="str">
        <f t="shared" si="83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161.9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9"/>
        <v>publishing</v>
      </c>
      <c r="R715" t="str">
        <f t="shared" si="80"/>
        <v>radio &amp; podcasts</v>
      </c>
      <c r="S715" s="8">
        <f t="shared" si="81"/>
        <v>42604.208333333328</v>
      </c>
      <c r="T715" s="8">
        <f t="shared" si="82"/>
        <v>42616.208333333328</v>
      </c>
      <c r="U715" s="8" t="str">
        <f t="shared" si="83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472.8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9"/>
        <v>music</v>
      </c>
      <c r="R716" t="str">
        <f t="shared" si="80"/>
        <v>rock</v>
      </c>
      <c r="S716" s="8">
        <f t="shared" si="81"/>
        <v>41870.208333333336</v>
      </c>
      <c r="T716" s="8">
        <f t="shared" si="82"/>
        <v>41871.208333333336</v>
      </c>
      <c r="U716" s="8" t="str">
        <f t="shared" si="83"/>
        <v>2014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24.5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9"/>
        <v>games</v>
      </c>
      <c r="R717" t="str">
        <f t="shared" si="80"/>
        <v>mobile games</v>
      </c>
      <c r="S717" s="8">
        <f t="shared" si="81"/>
        <v>40397.208333333336</v>
      </c>
      <c r="T717" s="8">
        <f t="shared" si="82"/>
        <v>40402.208333333336</v>
      </c>
      <c r="U717" s="8" t="str">
        <f t="shared" si="83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517.70000000000005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9"/>
        <v>theater</v>
      </c>
      <c r="R718" t="str">
        <f t="shared" si="80"/>
        <v>plays</v>
      </c>
      <c r="S718" s="8">
        <f t="shared" si="81"/>
        <v>41465.208333333336</v>
      </c>
      <c r="T718" s="8">
        <f t="shared" si="82"/>
        <v>41493.208333333336</v>
      </c>
      <c r="U718" s="8" t="str">
        <f t="shared" si="83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247.6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9"/>
        <v>film &amp; video</v>
      </c>
      <c r="R719" t="str">
        <f t="shared" si="80"/>
        <v>documentary</v>
      </c>
      <c r="S719" s="8">
        <f t="shared" si="81"/>
        <v>40777.208333333336</v>
      </c>
      <c r="T719" s="8">
        <f t="shared" si="82"/>
        <v>40798.208333333336</v>
      </c>
      <c r="U719" s="8" t="str">
        <f t="shared" si="83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100.2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9"/>
        <v>technology</v>
      </c>
      <c r="R720" t="str">
        <f t="shared" si="80"/>
        <v>wearables</v>
      </c>
      <c r="S720" s="8">
        <f t="shared" si="81"/>
        <v>41442.208333333336</v>
      </c>
      <c r="T720" s="8">
        <f t="shared" si="82"/>
        <v>41468.208333333336</v>
      </c>
      <c r="U720" s="8" t="str">
        <f t="shared" si="83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9"/>
        <v>publishing</v>
      </c>
      <c r="R721" t="str">
        <f t="shared" si="80"/>
        <v>fiction</v>
      </c>
      <c r="S721" s="8">
        <f t="shared" si="81"/>
        <v>41058.208333333336</v>
      </c>
      <c r="T721" s="8">
        <f t="shared" si="82"/>
        <v>41069.208333333336</v>
      </c>
      <c r="U721" s="8" t="str">
        <f t="shared" si="83"/>
        <v>2012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37.1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9"/>
        <v>theater</v>
      </c>
      <c r="R722" t="str">
        <f t="shared" si="80"/>
        <v>plays</v>
      </c>
      <c r="S722" s="8">
        <f t="shared" si="81"/>
        <v>43152.25</v>
      </c>
      <c r="T722" s="8">
        <f t="shared" si="82"/>
        <v>43166.25</v>
      </c>
      <c r="U722" s="8" t="str">
        <f t="shared" si="83"/>
        <v>2018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4.4000000000000004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9"/>
        <v>music</v>
      </c>
      <c r="R723" t="str">
        <f t="shared" si="80"/>
        <v>rock</v>
      </c>
      <c r="S723" s="8">
        <f t="shared" si="81"/>
        <v>43194.208333333328</v>
      </c>
      <c r="T723" s="8">
        <f t="shared" si="82"/>
        <v>43200.208333333328</v>
      </c>
      <c r="U723" s="8" t="str">
        <f t="shared" si="83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156.5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9"/>
        <v>film &amp; video</v>
      </c>
      <c r="R724" t="str">
        <f t="shared" si="80"/>
        <v>documentary</v>
      </c>
      <c r="S724" s="8">
        <f t="shared" si="81"/>
        <v>43045.25</v>
      </c>
      <c r="T724" s="8">
        <f t="shared" si="82"/>
        <v>43072.25</v>
      </c>
      <c r="U724" s="8" t="str">
        <f t="shared" si="83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270.39999999999998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9"/>
        <v>theater</v>
      </c>
      <c r="R725" t="str">
        <f t="shared" si="80"/>
        <v>plays</v>
      </c>
      <c r="S725" s="8">
        <f t="shared" si="81"/>
        <v>42431.25</v>
      </c>
      <c r="T725" s="8">
        <f t="shared" si="82"/>
        <v>42452.208333333328</v>
      </c>
      <c r="U725" s="8" t="str">
        <f t="shared" si="83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134.1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9"/>
        <v>theater</v>
      </c>
      <c r="R726" t="str">
        <f t="shared" si="80"/>
        <v>plays</v>
      </c>
      <c r="S726" s="8">
        <f t="shared" si="81"/>
        <v>41934.208333333336</v>
      </c>
      <c r="T726" s="8">
        <f t="shared" si="82"/>
        <v>41936.208333333336</v>
      </c>
      <c r="U726" s="8" t="str">
        <f t="shared" si="83"/>
        <v>2014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50.4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9"/>
        <v>games</v>
      </c>
      <c r="R727" t="str">
        <f t="shared" si="80"/>
        <v>mobile games</v>
      </c>
      <c r="S727" s="8">
        <f t="shared" si="81"/>
        <v>41958.25</v>
      </c>
      <c r="T727" s="8">
        <f t="shared" si="82"/>
        <v>41960.25</v>
      </c>
      <c r="U727" s="8" t="str">
        <f t="shared" si="83"/>
        <v>2014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88.8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9"/>
        <v>theater</v>
      </c>
      <c r="R728" t="str">
        <f t="shared" si="80"/>
        <v>plays</v>
      </c>
      <c r="S728" s="8">
        <f t="shared" si="81"/>
        <v>40476.208333333336</v>
      </c>
      <c r="T728" s="8">
        <f t="shared" si="82"/>
        <v>40482.208333333336</v>
      </c>
      <c r="U728" s="8" t="str">
        <f t="shared" si="83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9"/>
        <v>technology</v>
      </c>
      <c r="R729" t="str">
        <f t="shared" si="80"/>
        <v>web</v>
      </c>
      <c r="S729" s="8">
        <f t="shared" si="81"/>
        <v>43485.25</v>
      </c>
      <c r="T729" s="8">
        <f t="shared" si="82"/>
        <v>43543.208333333328</v>
      </c>
      <c r="U729" s="8" t="str">
        <f t="shared" si="83"/>
        <v>2019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17.5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9"/>
        <v>theater</v>
      </c>
      <c r="R730" t="str">
        <f t="shared" si="80"/>
        <v>plays</v>
      </c>
      <c r="S730" s="8">
        <f t="shared" si="81"/>
        <v>42515.208333333328</v>
      </c>
      <c r="T730" s="8">
        <f t="shared" si="82"/>
        <v>42526.208333333328</v>
      </c>
      <c r="U730" s="8" t="str">
        <f t="shared" si="83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185.7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9"/>
        <v>film &amp; video</v>
      </c>
      <c r="R731" t="str">
        <f t="shared" si="80"/>
        <v>drama</v>
      </c>
      <c r="S731" s="8">
        <f t="shared" si="81"/>
        <v>41309.25</v>
      </c>
      <c r="T731" s="8">
        <f t="shared" si="82"/>
        <v>41311.25</v>
      </c>
      <c r="U731" s="8" t="str">
        <f t="shared" si="83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412.7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9"/>
        <v>technology</v>
      </c>
      <c r="R732" t="str">
        <f t="shared" si="80"/>
        <v>wearables</v>
      </c>
      <c r="S732" s="8">
        <f t="shared" si="81"/>
        <v>42147.208333333328</v>
      </c>
      <c r="T732" s="8">
        <f t="shared" si="82"/>
        <v>42153.208333333328</v>
      </c>
      <c r="U732" s="8" t="str">
        <f t="shared" si="83"/>
        <v>2015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90.3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9"/>
        <v>technology</v>
      </c>
      <c r="R733" t="str">
        <f t="shared" si="80"/>
        <v>web</v>
      </c>
      <c r="S733" s="8">
        <f t="shared" si="81"/>
        <v>42939.208333333328</v>
      </c>
      <c r="T733" s="8">
        <f t="shared" si="82"/>
        <v>42940.208333333328</v>
      </c>
      <c r="U733" s="8" t="str">
        <f t="shared" si="83"/>
        <v>2017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9"/>
        <v>music</v>
      </c>
      <c r="R734" t="str">
        <f t="shared" si="80"/>
        <v>rock</v>
      </c>
      <c r="S734" s="8">
        <f t="shared" si="81"/>
        <v>42816.208333333328</v>
      </c>
      <c r="T734" s="8">
        <f t="shared" si="82"/>
        <v>42839.208333333328</v>
      </c>
      <c r="U734" s="8" t="str">
        <f t="shared" si="83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9"/>
        <v>music</v>
      </c>
      <c r="R735" t="str">
        <f t="shared" si="80"/>
        <v>metal</v>
      </c>
      <c r="S735" s="8">
        <f t="shared" si="81"/>
        <v>41844.208333333336</v>
      </c>
      <c r="T735" s="8">
        <f t="shared" si="82"/>
        <v>41857.208333333336</v>
      </c>
      <c r="U735" s="8" t="str">
        <f t="shared" si="83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319.10000000000002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9"/>
        <v>theater</v>
      </c>
      <c r="R736" t="str">
        <f t="shared" si="80"/>
        <v>plays</v>
      </c>
      <c r="S736" s="8">
        <f t="shared" si="81"/>
        <v>42763.25</v>
      </c>
      <c r="T736" s="8">
        <f t="shared" si="82"/>
        <v>42775.25</v>
      </c>
      <c r="U736" s="8" t="str">
        <f t="shared" si="83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354.2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9"/>
        <v>photography</v>
      </c>
      <c r="R737" t="str">
        <f t="shared" si="80"/>
        <v>photography books</v>
      </c>
      <c r="S737" s="8">
        <f t="shared" si="81"/>
        <v>42459.208333333328</v>
      </c>
      <c r="T737" s="8">
        <f t="shared" si="82"/>
        <v>42466.208333333328</v>
      </c>
      <c r="U737" s="8" t="str">
        <f t="shared" si="83"/>
        <v>2016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32.9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9"/>
        <v>publishing</v>
      </c>
      <c r="R738" t="str">
        <f t="shared" si="80"/>
        <v>nonfiction</v>
      </c>
      <c r="S738" s="8">
        <f t="shared" si="81"/>
        <v>42055.25</v>
      </c>
      <c r="T738" s="8">
        <f t="shared" si="82"/>
        <v>42059.25</v>
      </c>
      <c r="U738" s="8" t="str">
        <f t="shared" si="83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135.9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9"/>
        <v>music</v>
      </c>
      <c r="R739" t="str">
        <f t="shared" si="80"/>
        <v>indie rock</v>
      </c>
      <c r="S739" s="8">
        <f t="shared" si="81"/>
        <v>42685.25</v>
      </c>
      <c r="T739" s="8">
        <f t="shared" si="82"/>
        <v>42697.25</v>
      </c>
      <c r="U739" s="8" t="str">
        <f t="shared" si="83"/>
        <v>2016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2.1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9"/>
        <v>theater</v>
      </c>
      <c r="R740" t="str">
        <f t="shared" si="80"/>
        <v>plays</v>
      </c>
      <c r="S740" s="8">
        <f t="shared" si="81"/>
        <v>41959.25</v>
      </c>
      <c r="T740" s="8">
        <f t="shared" si="82"/>
        <v>41981.25</v>
      </c>
      <c r="U740" s="8" t="str">
        <f t="shared" si="83"/>
        <v>2014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9"/>
        <v>music</v>
      </c>
      <c r="R741" t="str">
        <f t="shared" si="80"/>
        <v>indie rock</v>
      </c>
      <c r="S741" s="8">
        <f t="shared" si="81"/>
        <v>41089.208333333336</v>
      </c>
      <c r="T741" s="8">
        <f t="shared" si="82"/>
        <v>41090.208333333336</v>
      </c>
      <c r="U741" s="8" t="str">
        <f t="shared" si="83"/>
        <v>2012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9"/>
        <v>theater</v>
      </c>
      <c r="R742" t="str">
        <f t="shared" si="80"/>
        <v>plays</v>
      </c>
      <c r="S742" s="8">
        <f t="shared" si="81"/>
        <v>42769.25</v>
      </c>
      <c r="T742" s="8">
        <f t="shared" si="82"/>
        <v>42772.25</v>
      </c>
      <c r="U742" s="8" t="str">
        <f t="shared" si="83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1179.2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9"/>
        <v>theater</v>
      </c>
      <c r="R743" t="str">
        <f t="shared" si="80"/>
        <v>plays</v>
      </c>
      <c r="S743" s="8">
        <f t="shared" si="81"/>
        <v>40321.208333333336</v>
      </c>
      <c r="T743" s="8">
        <f t="shared" si="82"/>
        <v>40322.208333333336</v>
      </c>
      <c r="U743" s="8" t="str">
        <f t="shared" si="83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1126.0999999999999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9"/>
        <v>music</v>
      </c>
      <c r="R744" t="str">
        <f t="shared" si="80"/>
        <v>electric music</v>
      </c>
      <c r="S744" s="8">
        <f t="shared" si="81"/>
        <v>40197.25</v>
      </c>
      <c r="T744" s="8">
        <f t="shared" si="82"/>
        <v>40239.25</v>
      </c>
      <c r="U744" s="8" t="str">
        <f t="shared" si="83"/>
        <v>2010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12.9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9"/>
        <v>theater</v>
      </c>
      <c r="R745" t="str">
        <f t="shared" si="80"/>
        <v>plays</v>
      </c>
      <c r="S745" s="8">
        <f t="shared" si="81"/>
        <v>42298.208333333328</v>
      </c>
      <c r="T745" s="8">
        <f t="shared" si="82"/>
        <v>42304.208333333328</v>
      </c>
      <c r="U745" s="8" t="str">
        <f t="shared" si="83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9"/>
        <v>theater</v>
      </c>
      <c r="R746" t="str">
        <f t="shared" si="80"/>
        <v>plays</v>
      </c>
      <c r="S746" s="8">
        <f t="shared" si="81"/>
        <v>43322.208333333328</v>
      </c>
      <c r="T746" s="8">
        <f t="shared" si="82"/>
        <v>43324.208333333328</v>
      </c>
      <c r="U746" s="8" t="str">
        <f t="shared" si="83"/>
        <v>2018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30.3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9"/>
        <v>technology</v>
      </c>
      <c r="R747" t="str">
        <f t="shared" si="80"/>
        <v>wearables</v>
      </c>
      <c r="S747" s="8">
        <f t="shared" si="81"/>
        <v>40328.208333333336</v>
      </c>
      <c r="T747" s="8">
        <f t="shared" si="82"/>
        <v>40355.208333333336</v>
      </c>
      <c r="U747" s="8" t="str">
        <f t="shared" si="83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212.5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9"/>
        <v>technology</v>
      </c>
      <c r="R748" t="str">
        <f t="shared" si="80"/>
        <v>web</v>
      </c>
      <c r="S748" s="8">
        <f t="shared" si="81"/>
        <v>40825.208333333336</v>
      </c>
      <c r="T748" s="8">
        <f t="shared" si="82"/>
        <v>40830.208333333336</v>
      </c>
      <c r="U748" s="8" t="str">
        <f t="shared" si="83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228.9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9"/>
        <v>theater</v>
      </c>
      <c r="R749" t="str">
        <f t="shared" si="80"/>
        <v>plays</v>
      </c>
      <c r="S749" s="8">
        <f t="shared" si="81"/>
        <v>40423.208333333336</v>
      </c>
      <c r="T749" s="8">
        <f t="shared" si="82"/>
        <v>40434.208333333336</v>
      </c>
      <c r="U749" s="8" t="str">
        <f t="shared" si="83"/>
        <v>2010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9"/>
        <v>film &amp; video</v>
      </c>
      <c r="R750" t="str">
        <f t="shared" si="80"/>
        <v>animation</v>
      </c>
      <c r="S750" s="8">
        <f t="shared" si="81"/>
        <v>40238.25</v>
      </c>
      <c r="T750" s="8">
        <f t="shared" si="82"/>
        <v>40263.208333333336</v>
      </c>
      <c r="U750" s="8" t="str">
        <f t="shared" si="83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157.30000000000001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9"/>
        <v>technology</v>
      </c>
      <c r="R751" t="str">
        <f t="shared" si="80"/>
        <v>wearables</v>
      </c>
      <c r="S751" s="8">
        <f t="shared" si="81"/>
        <v>41920.208333333336</v>
      </c>
      <c r="T751" s="8">
        <f t="shared" si="82"/>
        <v>41932.208333333336</v>
      </c>
      <c r="U751" s="8" t="str">
        <f t="shared" si="83"/>
        <v>2014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9"/>
        <v>music</v>
      </c>
      <c r="R752" t="str">
        <f t="shared" si="80"/>
        <v>electric music</v>
      </c>
      <c r="S752" s="8">
        <f t="shared" si="81"/>
        <v>40360.208333333336</v>
      </c>
      <c r="T752" s="8">
        <f t="shared" si="82"/>
        <v>40385.208333333336</v>
      </c>
      <c r="U752" s="8" t="str">
        <f t="shared" si="83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232.3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9"/>
        <v>publishing</v>
      </c>
      <c r="R753" t="str">
        <f t="shared" si="80"/>
        <v>nonfiction</v>
      </c>
      <c r="S753" s="8">
        <f t="shared" si="81"/>
        <v>42446.208333333328</v>
      </c>
      <c r="T753" s="8">
        <f t="shared" si="82"/>
        <v>42461.208333333328</v>
      </c>
      <c r="U753" s="8" t="str">
        <f t="shared" si="83"/>
        <v>2016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92.4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9"/>
        <v>theater</v>
      </c>
      <c r="R754" t="str">
        <f t="shared" si="80"/>
        <v>plays</v>
      </c>
      <c r="S754" s="8">
        <f t="shared" si="81"/>
        <v>40395.208333333336</v>
      </c>
      <c r="T754" s="8">
        <f t="shared" si="82"/>
        <v>40413.208333333336</v>
      </c>
      <c r="U754" s="8" t="str">
        <f t="shared" si="83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256.7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9"/>
        <v>photography</v>
      </c>
      <c r="R755" t="str">
        <f t="shared" si="80"/>
        <v>photography books</v>
      </c>
      <c r="S755" s="8">
        <f t="shared" si="81"/>
        <v>40321.208333333336</v>
      </c>
      <c r="T755" s="8">
        <f t="shared" si="82"/>
        <v>40336.208333333336</v>
      </c>
      <c r="U755" s="8" t="str">
        <f t="shared" si="83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168.5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9"/>
        <v>theater</v>
      </c>
      <c r="R756" t="str">
        <f t="shared" si="80"/>
        <v>plays</v>
      </c>
      <c r="S756" s="8">
        <f t="shared" si="81"/>
        <v>41210.208333333336</v>
      </c>
      <c r="T756" s="8">
        <f t="shared" si="82"/>
        <v>41263.25</v>
      </c>
      <c r="U756" s="8" t="str">
        <f t="shared" si="83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166.6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9"/>
        <v>theater</v>
      </c>
      <c r="R757" t="str">
        <f t="shared" si="80"/>
        <v>plays</v>
      </c>
      <c r="S757" s="8">
        <f t="shared" si="81"/>
        <v>43096.25</v>
      </c>
      <c r="T757" s="8">
        <f t="shared" si="82"/>
        <v>43108.25</v>
      </c>
      <c r="U757" s="8" t="str">
        <f t="shared" si="83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772.1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9"/>
        <v>theater</v>
      </c>
      <c r="R758" t="str">
        <f t="shared" si="80"/>
        <v>plays</v>
      </c>
      <c r="S758" s="8">
        <f t="shared" si="81"/>
        <v>42024.25</v>
      </c>
      <c r="T758" s="8">
        <f t="shared" si="82"/>
        <v>42030.25</v>
      </c>
      <c r="U758" s="8" t="str">
        <f t="shared" si="83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406.9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9"/>
        <v>film &amp; video</v>
      </c>
      <c r="R759" t="str">
        <f t="shared" si="80"/>
        <v>drama</v>
      </c>
      <c r="S759" s="8">
        <f t="shared" si="81"/>
        <v>40675.208333333336</v>
      </c>
      <c r="T759" s="8">
        <f t="shared" si="82"/>
        <v>40679.208333333336</v>
      </c>
      <c r="U759" s="8" t="str">
        <f t="shared" si="83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564.20000000000005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9"/>
        <v>music</v>
      </c>
      <c r="R760" t="str">
        <f t="shared" si="80"/>
        <v>rock</v>
      </c>
      <c r="S760" s="8">
        <f t="shared" si="81"/>
        <v>41936.208333333336</v>
      </c>
      <c r="T760" s="8">
        <f t="shared" si="82"/>
        <v>41945.208333333336</v>
      </c>
      <c r="U760" s="8" t="str">
        <f t="shared" si="83"/>
        <v>2014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68.400000000000006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9"/>
        <v>music</v>
      </c>
      <c r="R761" t="str">
        <f t="shared" si="80"/>
        <v>electric music</v>
      </c>
      <c r="S761" s="8">
        <f t="shared" si="81"/>
        <v>43136.25</v>
      </c>
      <c r="T761" s="8">
        <f t="shared" si="82"/>
        <v>43166.25</v>
      </c>
      <c r="U761" s="8" t="str">
        <f t="shared" si="83"/>
        <v>2018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34.4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9"/>
        <v>games</v>
      </c>
      <c r="R762" t="str">
        <f t="shared" si="80"/>
        <v>video games</v>
      </c>
      <c r="S762" s="8">
        <f t="shared" si="81"/>
        <v>43678.208333333328</v>
      </c>
      <c r="T762" s="8">
        <f t="shared" si="82"/>
        <v>43707.208333333328</v>
      </c>
      <c r="U762" s="8" t="str">
        <f t="shared" si="83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655.5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9"/>
        <v>music</v>
      </c>
      <c r="R763" t="str">
        <f t="shared" si="80"/>
        <v>rock</v>
      </c>
      <c r="S763" s="8">
        <f t="shared" si="81"/>
        <v>42938.208333333328</v>
      </c>
      <c r="T763" s="8">
        <f t="shared" si="82"/>
        <v>42943.208333333328</v>
      </c>
      <c r="U763" s="8" t="str">
        <f t="shared" si="83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177.3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9"/>
        <v>music</v>
      </c>
      <c r="R764" t="str">
        <f t="shared" si="80"/>
        <v>jazz</v>
      </c>
      <c r="S764" s="8">
        <f t="shared" si="81"/>
        <v>41241.25</v>
      </c>
      <c r="T764" s="8">
        <f t="shared" si="82"/>
        <v>41252.25</v>
      </c>
      <c r="U764" s="8" t="str">
        <f t="shared" si="83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113.2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9"/>
        <v>theater</v>
      </c>
      <c r="R765" t="str">
        <f t="shared" si="80"/>
        <v>plays</v>
      </c>
      <c r="S765" s="8">
        <f t="shared" si="81"/>
        <v>41037.208333333336</v>
      </c>
      <c r="T765" s="8">
        <f t="shared" si="82"/>
        <v>41072.208333333336</v>
      </c>
      <c r="U765" s="8" t="str">
        <f t="shared" si="83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728.2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9"/>
        <v>music</v>
      </c>
      <c r="R766" t="str">
        <f t="shared" si="80"/>
        <v>rock</v>
      </c>
      <c r="S766" s="8">
        <f t="shared" si="81"/>
        <v>40676.208333333336</v>
      </c>
      <c r="T766" s="8">
        <f t="shared" si="82"/>
        <v>40684.208333333336</v>
      </c>
      <c r="U766" s="8" t="str">
        <f t="shared" si="83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208.3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9"/>
        <v>music</v>
      </c>
      <c r="R767" t="str">
        <f t="shared" si="80"/>
        <v>indie rock</v>
      </c>
      <c r="S767" s="8">
        <f t="shared" si="81"/>
        <v>42840.208333333328</v>
      </c>
      <c r="T767" s="8">
        <f t="shared" si="82"/>
        <v>42865.208333333328</v>
      </c>
      <c r="U767" s="8" t="str">
        <f t="shared" si="83"/>
        <v>2017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31.2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9"/>
        <v>film &amp; video</v>
      </c>
      <c r="R768" t="str">
        <f t="shared" si="80"/>
        <v>science fiction</v>
      </c>
      <c r="S768" s="8">
        <f t="shared" si="81"/>
        <v>43362.208333333328</v>
      </c>
      <c r="T768" s="8">
        <f t="shared" si="82"/>
        <v>43363.208333333328</v>
      </c>
      <c r="U768" s="8" t="str">
        <f t="shared" si="83"/>
        <v>2018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9"/>
        <v>publishing</v>
      </c>
      <c r="R769" t="str">
        <f t="shared" si="80"/>
        <v>translations</v>
      </c>
      <c r="S769" s="8">
        <f t="shared" si="81"/>
        <v>42283.208333333328</v>
      </c>
      <c r="T769" s="8">
        <f t="shared" si="82"/>
        <v>42328.25</v>
      </c>
      <c r="U769" s="8" t="str">
        <f t="shared" si="83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9"/>
        <v>theater</v>
      </c>
      <c r="R770" t="str">
        <f t="shared" si="80"/>
        <v>plays</v>
      </c>
      <c r="S770" s="8">
        <f t="shared" si="81"/>
        <v>41619.25</v>
      </c>
      <c r="T770" s="8">
        <f t="shared" si="82"/>
        <v>41634.25</v>
      </c>
      <c r="U770" s="8" t="str">
        <f t="shared" si="83"/>
        <v>2013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ROUND((E771/D771)*100,1)</f>
        <v>86.9</v>
      </c>
      <c r="G771" t="s">
        <v>14</v>
      </c>
      <c r="H771">
        <v>3410</v>
      </c>
      <c r="I771">
        <f t="shared" ref="I771:I834" si="85">ROUND(E771/H771, 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86">LEFT(P771,FIND("/",P771)-1)</f>
        <v>games</v>
      </c>
      <c r="R771" t="str">
        <f t="shared" ref="R771:R834" si="87">RIGHT(P771,LEN(P771)-FIND("/",P771))</f>
        <v>video games</v>
      </c>
      <c r="S771" s="8">
        <f t="shared" ref="S771:S834" si="88">(L771 / 86400) + DATE(1970, 1, 1)</f>
        <v>41501.208333333336</v>
      </c>
      <c r="T771" s="8">
        <f t="shared" ref="T771:T834" si="89">(M771 / 86400) + DATE(1970, 1, 1)</f>
        <v>41527.208333333336</v>
      </c>
      <c r="U771" s="8" t="str">
        <f t="shared" ref="U771:U834" si="90">TEXT(S771,"yyyy")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270.7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86"/>
        <v>theater</v>
      </c>
      <c r="R772" t="str">
        <f t="shared" si="87"/>
        <v>plays</v>
      </c>
      <c r="S772" s="8">
        <f t="shared" si="88"/>
        <v>41743.208333333336</v>
      </c>
      <c r="T772" s="8">
        <f t="shared" si="89"/>
        <v>41750.208333333336</v>
      </c>
      <c r="U772" s="8" t="str">
        <f t="shared" si="90"/>
        <v>2014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49.4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86"/>
        <v>theater</v>
      </c>
      <c r="R773" t="str">
        <f t="shared" si="87"/>
        <v>plays</v>
      </c>
      <c r="S773" s="8">
        <f t="shared" si="88"/>
        <v>43491.25</v>
      </c>
      <c r="T773" s="8">
        <f t="shared" si="89"/>
        <v>43518.25</v>
      </c>
      <c r="U773" s="8" t="str">
        <f t="shared" si="90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113.4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86"/>
        <v>music</v>
      </c>
      <c r="R774" t="str">
        <f t="shared" si="87"/>
        <v>indie rock</v>
      </c>
      <c r="S774" s="8">
        <f t="shared" si="88"/>
        <v>43505.25</v>
      </c>
      <c r="T774" s="8">
        <f t="shared" si="89"/>
        <v>43509.25</v>
      </c>
      <c r="U774" s="8" t="str">
        <f t="shared" si="90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190.6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86"/>
        <v>theater</v>
      </c>
      <c r="R775" t="str">
        <f t="shared" si="87"/>
        <v>plays</v>
      </c>
      <c r="S775" s="8">
        <f t="shared" si="88"/>
        <v>42838.208333333328</v>
      </c>
      <c r="T775" s="8">
        <f t="shared" si="89"/>
        <v>42848.208333333328</v>
      </c>
      <c r="U775" s="8" t="str">
        <f t="shared" si="90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135.5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86"/>
        <v>technology</v>
      </c>
      <c r="R776" t="str">
        <f t="shared" si="87"/>
        <v>web</v>
      </c>
      <c r="S776" s="8">
        <f t="shared" si="88"/>
        <v>42513.208333333328</v>
      </c>
      <c r="T776" s="8">
        <f t="shared" si="89"/>
        <v>42554.208333333328</v>
      </c>
      <c r="U776" s="8" t="str">
        <f t="shared" si="90"/>
        <v>2016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10.3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86"/>
        <v>music</v>
      </c>
      <c r="R777" t="str">
        <f t="shared" si="87"/>
        <v>rock</v>
      </c>
      <c r="S777" s="8">
        <f t="shared" si="88"/>
        <v>41949.25</v>
      </c>
      <c r="T777" s="8">
        <f t="shared" si="89"/>
        <v>41959.25</v>
      </c>
      <c r="U777" s="8" t="str">
        <f t="shared" si="90"/>
        <v>2014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65.5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86"/>
        <v>theater</v>
      </c>
      <c r="R778" t="str">
        <f t="shared" si="87"/>
        <v>plays</v>
      </c>
      <c r="S778" s="8">
        <f t="shared" si="88"/>
        <v>43650.208333333328</v>
      </c>
      <c r="T778" s="8">
        <f t="shared" si="89"/>
        <v>43668.208333333328</v>
      </c>
      <c r="U778" s="8" t="str">
        <f t="shared" si="90"/>
        <v>2019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86"/>
        <v>theater</v>
      </c>
      <c r="R779" t="str">
        <f t="shared" si="87"/>
        <v>plays</v>
      </c>
      <c r="S779" s="8">
        <f t="shared" si="88"/>
        <v>40809.208333333336</v>
      </c>
      <c r="T779" s="8">
        <f t="shared" si="89"/>
        <v>40838.208333333336</v>
      </c>
      <c r="U779" s="8" t="str">
        <f t="shared" si="90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787.9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86"/>
        <v>film &amp; video</v>
      </c>
      <c r="R780" t="str">
        <f t="shared" si="87"/>
        <v>animation</v>
      </c>
      <c r="S780" s="8">
        <f t="shared" si="88"/>
        <v>40768.208333333336</v>
      </c>
      <c r="T780" s="8">
        <f t="shared" si="89"/>
        <v>40773.208333333336</v>
      </c>
      <c r="U780" s="8" t="str">
        <f t="shared" si="90"/>
        <v>2011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80.3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86"/>
        <v>theater</v>
      </c>
      <c r="R781" t="str">
        <f t="shared" si="87"/>
        <v>plays</v>
      </c>
      <c r="S781" s="8">
        <f t="shared" si="88"/>
        <v>42230.208333333328</v>
      </c>
      <c r="T781" s="8">
        <f t="shared" si="89"/>
        <v>42239.208333333328</v>
      </c>
      <c r="U781" s="8" t="str">
        <f t="shared" si="90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106.3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86"/>
        <v>film &amp; video</v>
      </c>
      <c r="R782" t="str">
        <f t="shared" si="87"/>
        <v>drama</v>
      </c>
      <c r="S782" s="8">
        <f t="shared" si="88"/>
        <v>42573.208333333328</v>
      </c>
      <c r="T782" s="8">
        <f t="shared" si="89"/>
        <v>42592.208333333328</v>
      </c>
      <c r="U782" s="8" t="str">
        <f t="shared" si="90"/>
        <v>2016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50.7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86"/>
        <v>theater</v>
      </c>
      <c r="R783" t="str">
        <f t="shared" si="87"/>
        <v>plays</v>
      </c>
      <c r="S783" s="8">
        <f t="shared" si="88"/>
        <v>40482.208333333336</v>
      </c>
      <c r="T783" s="8">
        <f t="shared" si="89"/>
        <v>40533.25</v>
      </c>
      <c r="U783" s="8" t="str">
        <f t="shared" si="90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215.3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86"/>
        <v>film &amp; video</v>
      </c>
      <c r="R784" t="str">
        <f t="shared" si="87"/>
        <v>animation</v>
      </c>
      <c r="S784" s="8">
        <f t="shared" si="88"/>
        <v>40603.25</v>
      </c>
      <c r="T784" s="8">
        <f t="shared" si="89"/>
        <v>40631.208333333336</v>
      </c>
      <c r="U784" s="8" t="str">
        <f t="shared" si="90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141.19999999999999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86"/>
        <v>music</v>
      </c>
      <c r="R785" t="str">
        <f t="shared" si="87"/>
        <v>rock</v>
      </c>
      <c r="S785" s="8">
        <f t="shared" si="88"/>
        <v>41625.25</v>
      </c>
      <c r="T785" s="8">
        <f t="shared" si="89"/>
        <v>41632.25</v>
      </c>
      <c r="U785" s="8" t="str">
        <f t="shared" si="90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115.3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86"/>
        <v>technology</v>
      </c>
      <c r="R786" t="str">
        <f t="shared" si="87"/>
        <v>web</v>
      </c>
      <c r="S786" s="8">
        <f t="shared" si="88"/>
        <v>42435.25</v>
      </c>
      <c r="T786" s="8">
        <f t="shared" si="89"/>
        <v>42446.208333333328</v>
      </c>
      <c r="U786" s="8" t="str">
        <f t="shared" si="90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193.1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86"/>
        <v>film &amp; video</v>
      </c>
      <c r="R787" t="str">
        <f t="shared" si="87"/>
        <v>animation</v>
      </c>
      <c r="S787" s="8">
        <f t="shared" si="88"/>
        <v>43582.208333333328</v>
      </c>
      <c r="T787" s="8">
        <f t="shared" si="89"/>
        <v>43616.208333333328</v>
      </c>
      <c r="U787" s="8" t="str">
        <f t="shared" si="90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729.7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86"/>
        <v>music</v>
      </c>
      <c r="R788" t="str">
        <f t="shared" si="87"/>
        <v>jazz</v>
      </c>
      <c r="S788" s="8">
        <f t="shared" si="88"/>
        <v>43186.208333333328</v>
      </c>
      <c r="T788" s="8">
        <f t="shared" si="89"/>
        <v>43193.208333333328</v>
      </c>
      <c r="U788" s="8" t="str">
        <f t="shared" si="90"/>
        <v>2018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99.7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86"/>
        <v>music</v>
      </c>
      <c r="R789" t="str">
        <f t="shared" si="87"/>
        <v>rock</v>
      </c>
      <c r="S789" s="8">
        <f t="shared" si="88"/>
        <v>40684.208333333336</v>
      </c>
      <c r="T789" s="8">
        <f t="shared" si="89"/>
        <v>40693.208333333336</v>
      </c>
      <c r="U789" s="8" t="str">
        <f t="shared" si="90"/>
        <v>2011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88.2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86"/>
        <v>film &amp; video</v>
      </c>
      <c r="R790" t="str">
        <f t="shared" si="87"/>
        <v>animation</v>
      </c>
      <c r="S790" s="8">
        <f t="shared" si="88"/>
        <v>41202.208333333336</v>
      </c>
      <c r="T790" s="8">
        <f t="shared" si="89"/>
        <v>41223.25</v>
      </c>
      <c r="U790" s="8" t="str">
        <f t="shared" si="90"/>
        <v>2012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37.200000000000003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86"/>
        <v>theater</v>
      </c>
      <c r="R791" t="str">
        <f t="shared" si="87"/>
        <v>plays</v>
      </c>
      <c r="S791" s="8">
        <f t="shared" si="88"/>
        <v>41786.208333333336</v>
      </c>
      <c r="T791" s="8">
        <f t="shared" si="89"/>
        <v>41823.208333333336</v>
      </c>
      <c r="U791" s="8" t="str">
        <f t="shared" si="90"/>
        <v>2014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30.5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86"/>
        <v>theater</v>
      </c>
      <c r="R792" t="str">
        <f t="shared" si="87"/>
        <v>plays</v>
      </c>
      <c r="S792" s="8">
        <f t="shared" si="88"/>
        <v>40223.25</v>
      </c>
      <c r="T792" s="8">
        <f t="shared" si="89"/>
        <v>40229.25</v>
      </c>
      <c r="U792" s="8" t="str">
        <f t="shared" si="90"/>
        <v>2010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25.7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86"/>
        <v>food</v>
      </c>
      <c r="R793" t="str">
        <f t="shared" si="87"/>
        <v>food trucks</v>
      </c>
      <c r="S793" s="8">
        <f t="shared" si="88"/>
        <v>42715.25</v>
      </c>
      <c r="T793" s="8">
        <f t="shared" si="89"/>
        <v>42731.25</v>
      </c>
      <c r="U793" s="8" t="str">
        <f t="shared" si="90"/>
        <v>2016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86"/>
        <v>theater</v>
      </c>
      <c r="R794" t="str">
        <f t="shared" si="87"/>
        <v>plays</v>
      </c>
      <c r="S794" s="8">
        <f t="shared" si="88"/>
        <v>41451.208333333336</v>
      </c>
      <c r="T794" s="8">
        <f t="shared" si="89"/>
        <v>41479.208333333336</v>
      </c>
      <c r="U794" s="8" t="str">
        <f t="shared" si="90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1185.9000000000001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86"/>
        <v>publishing</v>
      </c>
      <c r="R795" t="str">
        <f t="shared" si="87"/>
        <v>nonfiction</v>
      </c>
      <c r="S795" s="8">
        <f t="shared" si="88"/>
        <v>41450.208333333336</v>
      </c>
      <c r="T795" s="8">
        <f t="shared" si="89"/>
        <v>41454.208333333336</v>
      </c>
      <c r="U795" s="8" t="str">
        <f t="shared" si="90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125.4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86"/>
        <v>music</v>
      </c>
      <c r="R796" t="str">
        <f t="shared" si="87"/>
        <v>rock</v>
      </c>
      <c r="S796" s="8">
        <f t="shared" si="88"/>
        <v>43091.25</v>
      </c>
      <c r="T796" s="8">
        <f t="shared" si="89"/>
        <v>43103.25</v>
      </c>
      <c r="U796" s="8" t="str">
        <f t="shared" si="90"/>
        <v>2017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14.4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86"/>
        <v>film &amp; video</v>
      </c>
      <c r="R797" t="str">
        <f t="shared" si="87"/>
        <v>drama</v>
      </c>
      <c r="S797" s="8">
        <f t="shared" si="88"/>
        <v>42675.208333333328</v>
      </c>
      <c r="T797" s="8">
        <f t="shared" si="89"/>
        <v>42678.208333333328</v>
      </c>
      <c r="U797" s="8" t="str">
        <f t="shared" si="90"/>
        <v>2016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54.8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86"/>
        <v>games</v>
      </c>
      <c r="R798" t="str">
        <f t="shared" si="87"/>
        <v>mobile games</v>
      </c>
      <c r="S798" s="8">
        <f t="shared" si="88"/>
        <v>41859.208333333336</v>
      </c>
      <c r="T798" s="8">
        <f t="shared" si="89"/>
        <v>41866.208333333336</v>
      </c>
      <c r="U798" s="8" t="str">
        <f t="shared" si="90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109.6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86"/>
        <v>technology</v>
      </c>
      <c r="R799" t="str">
        <f t="shared" si="87"/>
        <v>web</v>
      </c>
      <c r="S799" s="8">
        <f t="shared" si="88"/>
        <v>43464.25</v>
      </c>
      <c r="T799" s="8">
        <f t="shared" si="89"/>
        <v>43487.25</v>
      </c>
      <c r="U799" s="8" t="str">
        <f t="shared" si="90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188.5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86"/>
        <v>theater</v>
      </c>
      <c r="R800" t="str">
        <f t="shared" si="87"/>
        <v>plays</v>
      </c>
      <c r="S800" s="8">
        <f t="shared" si="88"/>
        <v>41060.208333333336</v>
      </c>
      <c r="T800" s="8">
        <f t="shared" si="89"/>
        <v>41088.208333333336</v>
      </c>
      <c r="U800" s="8" t="str">
        <f t="shared" si="90"/>
        <v>2012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86"/>
        <v>theater</v>
      </c>
      <c r="R801" t="str">
        <f t="shared" si="87"/>
        <v>plays</v>
      </c>
      <c r="S801" s="8">
        <f t="shared" si="88"/>
        <v>42399.25</v>
      </c>
      <c r="T801" s="8">
        <f t="shared" si="89"/>
        <v>42403.25</v>
      </c>
      <c r="U801" s="8" t="str">
        <f t="shared" si="90"/>
        <v>2016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86"/>
        <v>music</v>
      </c>
      <c r="R802" t="str">
        <f t="shared" si="87"/>
        <v>rock</v>
      </c>
      <c r="S802" s="8">
        <f t="shared" si="88"/>
        <v>42167.208333333328</v>
      </c>
      <c r="T802" s="8">
        <f t="shared" si="89"/>
        <v>42171.208333333328</v>
      </c>
      <c r="U802" s="8" t="str">
        <f t="shared" si="90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202.9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86"/>
        <v>photography</v>
      </c>
      <c r="R803" t="str">
        <f t="shared" si="87"/>
        <v>photography books</v>
      </c>
      <c r="S803" s="8">
        <f t="shared" si="88"/>
        <v>43830.25</v>
      </c>
      <c r="T803" s="8">
        <f t="shared" si="89"/>
        <v>43852.25</v>
      </c>
      <c r="U803" s="8" t="str">
        <f t="shared" si="90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86"/>
        <v>photography</v>
      </c>
      <c r="R804" t="str">
        <f t="shared" si="87"/>
        <v>photography books</v>
      </c>
      <c r="S804" s="8">
        <f t="shared" si="88"/>
        <v>43650.208333333328</v>
      </c>
      <c r="T804" s="8">
        <f t="shared" si="89"/>
        <v>43652.208333333328</v>
      </c>
      <c r="U804" s="8" t="str">
        <f t="shared" si="90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86"/>
        <v>theater</v>
      </c>
      <c r="R805" t="str">
        <f t="shared" si="87"/>
        <v>plays</v>
      </c>
      <c r="S805" s="8">
        <f t="shared" si="88"/>
        <v>43492.25</v>
      </c>
      <c r="T805" s="8">
        <f t="shared" si="89"/>
        <v>43526.25</v>
      </c>
      <c r="U805" s="8" t="str">
        <f t="shared" si="90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268.7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86"/>
        <v>music</v>
      </c>
      <c r="R806" t="str">
        <f t="shared" si="87"/>
        <v>rock</v>
      </c>
      <c r="S806" s="8">
        <f t="shared" si="88"/>
        <v>43102.25</v>
      </c>
      <c r="T806" s="8">
        <f t="shared" si="89"/>
        <v>43122.25</v>
      </c>
      <c r="U806" s="8" t="str">
        <f t="shared" si="90"/>
        <v>2018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50.8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86"/>
        <v>film &amp; video</v>
      </c>
      <c r="R807" t="str">
        <f t="shared" si="87"/>
        <v>documentary</v>
      </c>
      <c r="S807" s="8">
        <f t="shared" si="88"/>
        <v>41958.25</v>
      </c>
      <c r="T807" s="8">
        <f t="shared" si="89"/>
        <v>42009.25</v>
      </c>
      <c r="U807" s="8" t="str">
        <f t="shared" si="90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1180.3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86"/>
        <v>film &amp; video</v>
      </c>
      <c r="R808" t="str">
        <f t="shared" si="87"/>
        <v>drama</v>
      </c>
      <c r="S808" s="8">
        <f t="shared" si="88"/>
        <v>40973.25</v>
      </c>
      <c r="T808" s="8">
        <f t="shared" si="89"/>
        <v>40997.208333333336</v>
      </c>
      <c r="U808" s="8" t="str">
        <f t="shared" si="90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86"/>
        <v>theater</v>
      </c>
      <c r="R809" t="str">
        <f t="shared" si="87"/>
        <v>plays</v>
      </c>
      <c r="S809" s="8">
        <f t="shared" si="88"/>
        <v>43753.208333333328</v>
      </c>
      <c r="T809" s="8">
        <f t="shared" si="89"/>
        <v>43797.25</v>
      </c>
      <c r="U809" s="8" t="str">
        <f t="shared" si="90"/>
        <v>2019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30.4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86"/>
        <v>food</v>
      </c>
      <c r="R810" t="str">
        <f t="shared" si="87"/>
        <v>food trucks</v>
      </c>
      <c r="S810" s="8">
        <f t="shared" si="88"/>
        <v>42507.208333333328</v>
      </c>
      <c r="T810" s="8">
        <f t="shared" si="89"/>
        <v>42524.208333333328</v>
      </c>
      <c r="U810" s="8" t="str">
        <f t="shared" si="90"/>
        <v>2016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62.9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86"/>
        <v>film &amp; video</v>
      </c>
      <c r="R811" t="str">
        <f t="shared" si="87"/>
        <v>documentary</v>
      </c>
      <c r="S811" s="8">
        <f t="shared" si="88"/>
        <v>41135.208333333336</v>
      </c>
      <c r="T811" s="8">
        <f t="shared" si="89"/>
        <v>41136.208333333336</v>
      </c>
      <c r="U811" s="8" t="str">
        <f t="shared" si="90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193.1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86"/>
        <v>theater</v>
      </c>
      <c r="R812" t="str">
        <f t="shared" si="87"/>
        <v>plays</v>
      </c>
      <c r="S812" s="8">
        <f t="shared" si="88"/>
        <v>43067.25</v>
      </c>
      <c r="T812" s="8">
        <f t="shared" si="89"/>
        <v>43077.25</v>
      </c>
      <c r="U812" s="8" t="str">
        <f t="shared" si="90"/>
        <v>2017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77.099999999999994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86"/>
        <v>games</v>
      </c>
      <c r="R813" t="str">
        <f t="shared" si="87"/>
        <v>video games</v>
      </c>
      <c r="S813" s="8">
        <f t="shared" si="88"/>
        <v>42378.25</v>
      </c>
      <c r="T813" s="8">
        <f t="shared" si="89"/>
        <v>42380.25</v>
      </c>
      <c r="U813" s="8" t="str">
        <f t="shared" si="90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225.5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86"/>
        <v>publishing</v>
      </c>
      <c r="R814" t="str">
        <f t="shared" si="87"/>
        <v>nonfiction</v>
      </c>
      <c r="S814" s="8">
        <f t="shared" si="88"/>
        <v>43206.208333333328</v>
      </c>
      <c r="T814" s="8">
        <f t="shared" si="89"/>
        <v>43211.208333333328</v>
      </c>
      <c r="U814" s="8" t="str">
        <f t="shared" si="90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239.4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86"/>
        <v>games</v>
      </c>
      <c r="R815" t="str">
        <f t="shared" si="87"/>
        <v>video games</v>
      </c>
      <c r="S815" s="8">
        <f t="shared" si="88"/>
        <v>41148.208333333336</v>
      </c>
      <c r="T815" s="8">
        <f t="shared" si="89"/>
        <v>41158.208333333336</v>
      </c>
      <c r="U815" s="8" t="str">
        <f t="shared" si="90"/>
        <v>2012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92.2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86"/>
        <v>music</v>
      </c>
      <c r="R816" t="str">
        <f t="shared" si="87"/>
        <v>rock</v>
      </c>
      <c r="S816" s="8">
        <f t="shared" si="88"/>
        <v>42517.208333333328</v>
      </c>
      <c r="T816" s="8">
        <f t="shared" si="89"/>
        <v>42519.208333333328</v>
      </c>
      <c r="U816" s="8" t="str">
        <f t="shared" si="90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130.19999999999999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86"/>
        <v>music</v>
      </c>
      <c r="R817" t="str">
        <f t="shared" si="87"/>
        <v>rock</v>
      </c>
      <c r="S817" s="8">
        <f t="shared" si="88"/>
        <v>43068.25</v>
      </c>
      <c r="T817" s="8">
        <f t="shared" si="89"/>
        <v>43094.25</v>
      </c>
      <c r="U817" s="8" t="str">
        <f t="shared" si="90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615.20000000000005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86"/>
        <v>theater</v>
      </c>
      <c r="R818" t="str">
        <f t="shared" si="87"/>
        <v>plays</v>
      </c>
      <c r="S818" s="8">
        <f t="shared" si="88"/>
        <v>41680.25</v>
      </c>
      <c r="T818" s="8">
        <f t="shared" si="89"/>
        <v>41682.25</v>
      </c>
      <c r="U818" s="8" t="str">
        <f t="shared" si="90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368.8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86"/>
        <v>publishing</v>
      </c>
      <c r="R819" t="str">
        <f t="shared" si="87"/>
        <v>nonfiction</v>
      </c>
      <c r="S819" s="8">
        <f t="shared" si="88"/>
        <v>43589.208333333328</v>
      </c>
      <c r="T819" s="8">
        <f t="shared" si="89"/>
        <v>43617.208333333328</v>
      </c>
      <c r="U819" s="8" t="str">
        <f t="shared" si="90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1094.9000000000001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86"/>
        <v>theater</v>
      </c>
      <c r="R820" t="str">
        <f t="shared" si="87"/>
        <v>plays</v>
      </c>
      <c r="S820" s="8">
        <f t="shared" si="88"/>
        <v>43486.25</v>
      </c>
      <c r="T820" s="8">
        <f t="shared" si="89"/>
        <v>43499.25</v>
      </c>
      <c r="U820" s="8" t="str">
        <f t="shared" si="90"/>
        <v>2019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50.7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86"/>
        <v>games</v>
      </c>
      <c r="R821" t="str">
        <f t="shared" si="87"/>
        <v>video games</v>
      </c>
      <c r="S821" s="8">
        <f t="shared" si="88"/>
        <v>41237.25</v>
      </c>
      <c r="T821" s="8">
        <f t="shared" si="89"/>
        <v>41252.25</v>
      </c>
      <c r="U821" s="8" t="str">
        <f t="shared" si="90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800.6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86"/>
        <v>music</v>
      </c>
      <c r="R822" t="str">
        <f t="shared" si="87"/>
        <v>rock</v>
      </c>
      <c r="S822" s="8">
        <f t="shared" si="88"/>
        <v>43310.208333333328</v>
      </c>
      <c r="T822" s="8">
        <f t="shared" si="89"/>
        <v>43323.208333333328</v>
      </c>
      <c r="U822" s="8" t="str">
        <f t="shared" si="90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291.3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86"/>
        <v>film &amp; video</v>
      </c>
      <c r="R823" t="str">
        <f t="shared" si="87"/>
        <v>documentary</v>
      </c>
      <c r="S823" s="8">
        <f t="shared" si="88"/>
        <v>42794.25</v>
      </c>
      <c r="T823" s="8">
        <f t="shared" si="89"/>
        <v>42807.208333333328</v>
      </c>
      <c r="U823" s="8" t="str">
        <f t="shared" si="90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86"/>
        <v>music</v>
      </c>
      <c r="R824" t="str">
        <f t="shared" si="87"/>
        <v>rock</v>
      </c>
      <c r="S824" s="8">
        <f t="shared" si="88"/>
        <v>41698.25</v>
      </c>
      <c r="T824" s="8">
        <f t="shared" si="89"/>
        <v>41715.208333333336</v>
      </c>
      <c r="U824" s="8" t="str">
        <f t="shared" si="90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357.1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86"/>
        <v>music</v>
      </c>
      <c r="R825" t="str">
        <f t="shared" si="87"/>
        <v>rock</v>
      </c>
      <c r="S825" s="8">
        <f t="shared" si="88"/>
        <v>41892.208333333336</v>
      </c>
      <c r="T825" s="8">
        <f t="shared" si="89"/>
        <v>41917.208333333336</v>
      </c>
      <c r="U825" s="8" t="str">
        <f t="shared" si="90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126.5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86"/>
        <v>publishing</v>
      </c>
      <c r="R826" t="str">
        <f t="shared" si="87"/>
        <v>nonfiction</v>
      </c>
      <c r="S826" s="8">
        <f t="shared" si="88"/>
        <v>40348.208333333336</v>
      </c>
      <c r="T826" s="8">
        <f t="shared" si="89"/>
        <v>40380.208333333336</v>
      </c>
      <c r="U826" s="8" t="str">
        <f t="shared" si="90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387.5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86"/>
        <v>film &amp; video</v>
      </c>
      <c r="R827" t="str">
        <f t="shared" si="87"/>
        <v>shorts</v>
      </c>
      <c r="S827" s="8">
        <f t="shared" si="88"/>
        <v>42941.208333333328</v>
      </c>
      <c r="T827" s="8">
        <f t="shared" si="89"/>
        <v>42953.208333333328</v>
      </c>
      <c r="U827" s="8" t="str">
        <f t="shared" si="90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86"/>
        <v>theater</v>
      </c>
      <c r="R828" t="str">
        <f t="shared" si="87"/>
        <v>plays</v>
      </c>
      <c r="S828" s="8">
        <f t="shared" si="88"/>
        <v>40525.25</v>
      </c>
      <c r="T828" s="8">
        <f t="shared" si="89"/>
        <v>40553.25</v>
      </c>
      <c r="U828" s="8" t="str">
        <f t="shared" si="90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266.7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86"/>
        <v>film &amp; video</v>
      </c>
      <c r="R829" t="str">
        <f t="shared" si="87"/>
        <v>drama</v>
      </c>
      <c r="S829" s="8">
        <f t="shared" si="88"/>
        <v>40666.208333333336</v>
      </c>
      <c r="T829" s="8">
        <f t="shared" si="89"/>
        <v>40678.208333333336</v>
      </c>
      <c r="U829" s="8" t="str">
        <f t="shared" si="90"/>
        <v>2011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86"/>
        <v>theater</v>
      </c>
      <c r="R830" t="str">
        <f t="shared" si="87"/>
        <v>plays</v>
      </c>
      <c r="S830" s="8">
        <f t="shared" si="88"/>
        <v>43340.208333333328</v>
      </c>
      <c r="T830" s="8">
        <f t="shared" si="89"/>
        <v>43365.208333333328</v>
      </c>
      <c r="U830" s="8" t="str">
        <f t="shared" si="90"/>
        <v>2018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51.3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86"/>
        <v>theater</v>
      </c>
      <c r="R831" t="str">
        <f t="shared" si="87"/>
        <v>plays</v>
      </c>
      <c r="S831" s="8">
        <f t="shared" si="88"/>
        <v>42164.208333333328</v>
      </c>
      <c r="T831" s="8">
        <f t="shared" si="89"/>
        <v>42179.208333333328</v>
      </c>
      <c r="U831" s="8" t="str">
        <f t="shared" si="90"/>
        <v>2015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1.2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86"/>
        <v>theater</v>
      </c>
      <c r="R832" t="str">
        <f t="shared" si="87"/>
        <v>plays</v>
      </c>
      <c r="S832" s="8">
        <f t="shared" si="88"/>
        <v>43103.25</v>
      </c>
      <c r="T832" s="8">
        <f t="shared" si="89"/>
        <v>43162.25</v>
      </c>
      <c r="U832" s="8" t="str">
        <f t="shared" si="90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86"/>
        <v>photography</v>
      </c>
      <c r="R833" t="str">
        <f t="shared" si="87"/>
        <v>photography books</v>
      </c>
      <c r="S833" s="8">
        <f t="shared" si="88"/>
        <v>40994.208333333336</v>
      </c>
      <c r="T833" s="8">
        <f t="shared" si="89"/>
        <v>41028.208333333336</v>
      </c>
      <c r="U833" s="8" t="str">
        <f t="shared" si="90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315.2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86"/>
        <v>publishing</v>
      </c>
      <c r="R834" t="str">
        <f t="shared" si="87"/>
        <v>translations</v>
      </c>
      <c r="S834" s="8">
        <f t="shared" si="88"/>
        <v>42299.208333333328</v>
      </c>
      <c r="T834" s="8">
        <f t="shared" si="89"/>
        <v>42333.25</v>
      </c>
      <c r="U834" s="8" t="str">
        <f t="shared" si="90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ROUND((E835/D835)*100,1)</f>
        <v>157.69999999999999</v>
      </c>
      <c r="G835" t="s">
        <v>20</v>
      </c>
      <c r="H835">
        <v>165</v>
      </c>
      <c r="I835">
        <f t="shared" ref="I835:I898" si="92">ROUND(E835/H835, 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93">LEFT(P835,FIND("/",P835)-1)</f>
        <v>publishing</v>
      </c>
      <c r="R835" t="str">
        <f t="shared" ref="R835:R898" si="94">RIGHT(P835,LEN(P835)-FIND("/",P835))</f>
        <v>translations</v>
      </c>
      <c r="S835" s="8">
        <f t="shared" ref="S835:S898" si="95">(L835 / 86400) + DATE(1970, 1, 1)</f>
        <v>40588.25</v>
      </c>
      <c r="T835" s="8">
        <f t="shared" ref="T835:T898" si="96">(M835 / 86400) + DATE(1970, 1, 1)</f>
        <v>40599.25</v>
      </c>
      <c r="U835" s="8" t="str">
        <f t="shared" ref="U835:U898" si="97">TEXT(S835,"yyyy")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153.80000000000001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93"/>
        <v>theater</v>
      </c>
      <c r="R836" t="str">
        <f t="shared" si="94"/>
        <v>plays</v>
      </c>
      <c r="S836" s="8">
        <f t="shared" si="95"/>
        <v>41448.208333333336</v>
      </c>
      <c r="T836" s="8">
        <f t="shared" si="96"/>
        <v>41454.208333333336</v>
      </c>
      <c r="U836" s="8" t="str">
        <f t="shared" si="97"/>
        <v>2013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89.7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93"/>
        <v>technology</v>
      </c>
      <c r="R837" t="str">
        <f t="shared" si="94"/>
        <v>web</v>
      </c>
      <c r="S837" s="8">
        <f t="shared" si="95"/>
        <v>42063.25</v>
      </c>
      <c r="T837" s="8">
        <f t="shared" si="96"/>
        <v>42069.25</v>
      </c>
      <c r="U837" s="8" t="str">
        <f t="shared" si="97"/>
        <v>2015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75.099999999999994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93"/>
        <v>music</v>
      </c>
      <c r="R838" t="str">
        <f t="shared" si="94"/>
        <v>indie rock</v>
      </c>
      <c r="S838" s="8">
        <f t="shared" si="95"/>
        <v>40214.25</v>
      </c>
      <c r="T838" s="8">
        <f t="shared" si="96"/>
        <v>40225.25</v>
      </c>
      <c r="U838" s="8" t="str">
        <f t="shared" si="97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852.9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93"/>
        <v>music</v>
      </c>
      <c r="R839" t="str">
        <f t="shared" si="94"/>
        <v>jazz</v>
      </c>
      <c r="S839" s="8">
        <f t="shared" si="95"/>
        <v>40629.208333333336</v>
      </c>
      <c r="T839" s="8">
        <f t="shared" si="96"/>
        <v>40683.208333333336</v>
      </c>
      <c r="U839" s="8" t="str">
        <f t="shared" si="97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138.9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93"/>
        <v>theater</v>
      </c>
      <c r="R840" t="str">
        <f t="shared" si="94"/>
        <v>plays</v>
      </c>
      <c r="S840" s="8">
        <f t="shared" si="95"/>
        <v>43370.208333333328</v>
      </c>
      <c r="T840" s="8">
        <f t="shared" si="96"/>
        <v>43379.208333333328</v>
      </c>
      <c r="U840" s="8" t="str">
        <f t="shared" si="97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190.2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93"/>
        <v>film &amp; video</v>
      </c>
      <c r="R841" t="str">
        <f t="shared" si="94"/>
        <v>documentary</v>
      </c>
      <c r="S841" s="8">
        <f t="shared" si="95"/>
        <v>41715.208333333336</v>
      </c>
      <c r="T841" s="8">
        <f t="shared" si="96"/>
        <v>41760.208333333336</v>
      </c>
      <c r="U841" s="8" t="str">
        <f t="shared" si="97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100.2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93"/>
        <v>theater</v>
      </c>
      <c r="R842" t="str">
        <f t="shared" si="94"/>
        <v>plays</v>
      </c>
      <c r="S842" s="8">
        <f t="shared" si="95"/>
        <v>41836.208333333336</v>
      </c>
      <c r="T842" s="8">
        <f t="shared" si="96"/>
        <v>41838.208333333336</v>
      </c>
      <c r="U842" s="8" t="str">
        <f t="shared" si="97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142.80000000000001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93"/>
        <v>technology</v>
      </c>
      <c r="R843" t="str">
        <f t="shared" si="94"/>
        <v>web</v>
      </c>
      <c r="S843" s="8">
        <f t="shared" si="95"/>
        <v>42419.25</v>
      </c>
      <c r="T843" s="8">
        <f t="shared" si="96"/>
        <v>42435.25</v>
      </c>
      <c r="U843" s="8" t="str">
        <f t="shared" si="97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563.1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93"/>
        <v>technology</v>
      </c>
      <c r="R844" t="str">
        <f t="shared" si="94"/>
        <v>wearables</v>
      </c>
      <c r="S844" s="8">
        <f t="shared" si="95"/>
        <v>43266.208333333328</v>
      </c>
      <c r="T844" s="8">
        <f t="shared" si="96"/>
        <v>43269.208333333328</v>
      </c>
      <c r="U844" s="8" t="str">
        <f t="shared" si="97"/>
        <v>2018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30.7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93"/>
        <v>photography</v>
      </c>
      <c r="R845" t="str">
        <f t="shared" si="94"/>
        <v>photography books</v>
      </c>
      <c r="S845" s="8">
        <f t="shared" si="95"/>
        <v>43338.208333333328</v>
      </c>
      <c r="T845" s="8">
        <f t="shared" si="96"/>
        <v>43344.208333333328</v>
      </c>
      <c r="U845" s="8" t="str">
        <f t="shared" si="97"/>
        <v>2018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99.4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93"/>
        <v>film &amp; video</v>
      </c>
      <c r="R846" t="str">
        <f t="shared" si="94"/>
        <v>documentary</v>
      </c>
      <c r="S846" s="8">
        <f t="shared" si="95"/>
        <v>40930.25</v>
      </c>
      <c r="T846" s="8">
        <f t="shared" si="96"/>
        <v>40933.25</v>
      </c>
      <c r="U846" s="8" t="str">
        <f t="shared" si="97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197.5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93"/>
        <v>technology</v>
      </c>
      <c r="R847" t="str">
        <f t="shared" si="94"/>
        <v>web</v>
      </c>
      <c r="S847" s="8">
        <f t="shared" si="95"/>
        <v>43235.208333333328</v>
      </c>
      <c r="T847" s="8">
        <f t="shared" si="96"/>
        <v>43272.208333333328</v>
      </c>
      <c r="U847" s="8" t="str">
        <f t="shared" si="97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508.5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93"/>
        <v>technology</v>
      </c>
      <c r="R848" t="str">
        <f t="shared" si="94"/>
        <v>web</v>
      </c>
      <c r="S848" s="8">
        <f t="shared" si="95"/>
        <v>43302.208333333328</v>
      </c>
      <c r="T848" s="8">
        <f t="shared" si="96"/>
        <v>43338.208333333328</v>
      </c>
      <c r="U848" s="8" t="str">
        <f t="shared" si="97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237.7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93"/>
        <v>food</v>
      </c>
      <c r="R849" t="str">
        <f t="shared" si="94"/>
        <v>food trucks</v>
      </c>
      <c r="S849" s="8">
        <f t="shared" si="95"/>
        <v>43107.25</v>
      </c>
      <c r="T849" s="8">
        <f t="shared" si="96"/>
        <v>43110.25</v>
      </c>
      <c r="U849" s="8" t="str">
        <f t="shared" si="97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338.5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93"/>
        <v>film &amp; video</v>
      </c>
      <c r="R850" t="str">
        <f t="shared" si="94"/>
        <v>drama</v>
      </c>
      <c r="S850" s="8">
        <f t="shared" si="95"/>
        <v>40341.208333333336</v>
      </c>
      <c r="T850" s="8">
        <f t="shared" si="96"/>
        <v>40350.208333333336</v>
      </c>
      <c r="U850" s="8" t="str">
        <f t="shared" si="97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133.1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93"/>
        <v>music</v>
      </c>
      <c r="R851" t="str">
        <f t="shared" si="94"/>
        <v>indie rock</v>
      </c>
      <c r="S851" s="8">
        <f t="shared" si="95"/>
        <v>40948.25</v>
      </c>
      <c r="T851" s="8">
        <f t="shared" si="96"/>
        <v>40951.25</v>
      </c>
      <c r="U851" s="8" t="str">
        <f t="shared" si="97"/>
        <v>2012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93"/>
        <v>music</v>
      </c>
      <c r="R852" t="str">
        <f t="shared" si="94"/>
        <v>rock</v>
      </c>
      <c r="S852" s="8">
        <f t="shared" si="95"/>
        <v>40866.25</v>
      </c>
      <c r="T852" s="8">
        <f t="shared" si="96"/>
        <v>40881.25</v>
      </c>
      <c r="U852" s="8" t="str">
        <f t="shared" si="97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207.8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93"/>
        <v>music</v>
      </c>
      <c r="R853" t="str">
        <f t="shared" si="94"/>
        <v>electric music</v>
      </c>
      <c r="S853" s="8">
        <f t="shared" si="95"/>
        <v>41031.208333333336</v>
      </c>
      <c r="T853" s="8">
        <f t="shared" si="96"/>
        <v>41064.208333333336</v>
      </c>
      <c r="U853" s="8" t="str">
        <f t="shared" si="97"/>
        <v>2012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51.1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93"/>
        <v>games</v>
      </c>
      <c r="R854" t="str">
        <f t="shared" si="94"/>
        <v>video games</v>
      </c>
      <c r="S854" s="8">
        <f t="shared" si="95"/>
        <v>40740.208333333336</v>
      </c>
      <c r="T854" s="8">
        <f t="shared" si="96"/>
        <v>40750.208333333336</v>
      </c>
      <c r="U854" s="8" t="str">
        <f t="shared" si="97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652.1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93"/>
        <v>music</v>
      </c>
      <c r="R855" t="str">
        <f t="shared" si="94"/>
        <v>indie rock</v>
      </c>
      <c r="S855" s="8">
        <f t="shared" si="95"/>
        <v>40714.208333333336</v>
      </c>
      <c r="T855" s="8">
        <f t="shared" si="96"/>
        <v>40719.208333333336</v>
      </c>
      <c r="U855" s="8" t="str">
        <f t="shared" si="97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113.6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93"/>
        <v>publishing</v>
      </c>
      <c r="R856" t="str">
        <f t="shared" si="94"/>
        <v>fiction</v>
      </c>
      <c r="S856" s="8">
        <f t="shared" si="95"/>
        <v>43787.25</v>
      </c>
      <c r="T856" s="8">
        <f t="shared" si="96"/>
        <v>43814.25</v>
      </c>
      <c r="U856" s="8" t="str">
        <f t="shared" si="97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102.4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93"/>
        <v>theater</v>
      </c>
      <c r="R857" t="str">
        <f t="shared" si="94"/>
        <v>plays</v>
      </c>
      <c r="S857" s="8">
        <f t="shared" si="95"/>
        <v>40712.208333333336</v>
      </c>
      <c r="T857" s="8">
        <f t="shared" si="96"/>
        <v>40743.208333333336</v>
      </c>
      <c r="U857" s="8" t="str">
        <f t="shared" si="97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356.6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93"/>
        <v>food</v>
      </c>
      <c r="R858" t="str">
        <f t="shared" si="94"/>
        <v>food trucks</v>
      </c>
      <c r="S858" s="8">
        <f t="shared" si="95"/>
        <v>41023.208333333336</v>
      </c>
      <c r="T858" s="8">
        <f t="shared" si="96"/>
        <v>41040.208333333336</v>
      </c>
      <c r="U858" s="8" t="str">
        <f t="shared" si="97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139.9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93"/>
        <v>film &amp; video</v>
      </c>
      <c r="R859" t="str">
        <f t="shared" si="94"/>
        <v>shorts</v>
      </c>
      <c r="S859" s="8">
        <f t="shared" si="95"/>
        <v>40944.25</v>
      </c>
      <c r="T859" s="8">
        <f t="shared" si="96"/>
        <v>40967.25</v>
      </c>
      <c r="U859" s="8" t="str">
        <f t="shared" si="97"/>
        <v>2012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69.5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93"/>
        <v>food</v>
      </c>
      <c r="R860" t="str">
        <f t="shared" si="94"/>
        <v>food trucks</v>
      </c>
      <c r="S860" s="8">
        <f t="shared" si="95"/>
        <v>43211.208333333328</v>
      </c>
      <c r="T860" s="8">
        <f t="shared" si="96"/>
        <v>43218.208333333328</v>
      </c>
      <c r="U860" s="8" t="str">
        <f t="shared" si="97"/>
        <v>2018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35.5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93"/>
        <v>theater</v>
      </c>
      <c r="R861" t="str">
        <f t="shared" si="94"/>
        <v>plays</v>
      </c>
      <c r="S861" s="8">
        <f t="shared" si="95"/>
        <v>41334.25</v>
      </c>
      <c r="T861" s="8">
        <f t="shared" si="96"/>
        <v>41352.208333333336</v>
      </c>
      <c r="U861" s="8" t="str">
        <f t="shared" si="97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251.7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93"/>
        <v>technology</v>
      </c>
      <c r="R862" t="str">
        <f t="shared" si="94"/>
        <v>wearables</v>
      </c>
      <c r="S862" s="8">
        <f t="shared" si="95"/>
        <v>43515.25</v>
      </c>
      <c r="T862" s="8">
        <f t="shared" si="96"/>
        <v>43525.25</v>
      </c>
      <c r="U862" s="8" t="str">
        <f t="shared" si="97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105.9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93"/>
        <v>theater</v>
      </c>
      <c r="R863" t="str">
        <f t="shared" si="94"/>
        <v>plays</v>
      </c>
      <c r="S863" s="8">
        <f t="shared" si="95"/>
        <v>40258.208333333336</v>
      </c>
      <c r="T863" s="8">
        <f t="shared" si="96"/>
        <v>40266.208333333336</v>
      </c>
      <c r="U863" s="8" t="str">
        <f t="shared" si="97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187.4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93"/>
        <v>theater</v>
      </c>
      <c r="R864" t="str">
        <f t="shared" si="94"/>
        <v>plays</v>
      </c>
      <c r="S864" s="8">
        <f t="shared" si="95"/>
        <v>40756.208333333336</v>
      </c>
      <c r="T864" s="8">
        <f t="shared" si="96"/>
        <v>40760.208333333336</v>
      </c>
      <c r="U864" s="8" t="str">
        <f t="shared" si="97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386.8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93"/>
        <v>film &amp; video</v>
      </c>
      <c r="R865" t="str">
        <f t="shared" si="94"/>
        <v>television</v>
      </c>
      <c r="S865" s="8">
        <f t="shared" si="95"/>
        <v>42172.208333333328</v>
      </c>
      <c r="T865" s="8">
        <f t="shared" si="96"/>
        <v>42195.208333333328</v>
      </c>
      <c r="U865" s="8" t="str">
        <f t="shared" si="97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347.1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93"/>
        <v>film &amp; video</v>
      </c>
      <c r="R866" t="str">
        <f t="shared" si="94"/>
        <v>shorts</v>
      </c>
      <c r="S866" s="8">
        <f t="shared" si="95"/>
        <v>42601.208333333328</v>
      </c>
      <c r="T866" s="8">
        <f t="shared" si="96"/>
        <v>42606.208333333328</v>
      </c>
      <c r="U866" s="8" t="str">
        <f t="shared" si="97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185.8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93"/>
        <v>theater</v>
      </c>
      <c r="R867" t="str">
        <f t="shared" si="94"/>
        <v>plays</v>
      </c>
      <c r="S867" s="8">
        <f t="shared" si="95"/>
        <v>41897.208333333336</v>
      </c>
      <c r="T867" s="8">
        <f t="shared" si="96"/>
        <v>41906.208333333336</v>
      </c>
      <c r="U867" s="8" t="str">
        <f t="shared" si="97"/>
        <v>2014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43.2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93"/>
        <v>photography</v>
      </c>
      <c r="R868" t="str">
        <f t="shared" si="94"/>
        <v>photography books</v>
      </c>
      <c r="S868" s="8">
        <f t="shared" si="95"/>
        <v>40671.208333333336</v>
      </c>
      <c r="T868" s="8">
        <f t="shared" si="96"/>
        <v>40672.208333333336</v>
      </c>
      <c r="U868" s="8" t="str">
        <f t="shared" si="97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162.4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93"/>
        <v>food</v>
      </c>
      <c r="R869" t="str">
        <f t="shared" si="94"/>
        <v>food trucks</v>
      </c>
      <c r="S869" s="8">
        <f t="shared" si="95"/>
        <v>43382.208333333328</v>
      </c>
      <c r="T869" s="8">
        <f t="shared" si="96"/>
        <v>43388.208333333328</v>
      </c>
      <c r="U869" s="8" t="str">
        <f t="shared" si="97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184.8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93"/>
        <v>theater</v>
      </c>
      <c r="R870" t="str">
        <f t="shared" si="94"/>
        <v>plays</v>
      </c>
      <c r="S870" s="8">
        <f t="shared" si="95"/>
        <v>41559.208333333336</v>
      </c>
      <c r="T870" s="8">
        <f t="shared" si="96"/>
        <v>41570.208333333336</v>
      </c>
      <c r="U870" s="8" t="str">
        <f t="shared" si="97"/>
        <v>2013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23.7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93"/>
        <v>film &amp; video</v>
      </c>
      <c r="R871" t="str">
        <f t="shared" si="94"/>
        <v>drama</v>
      </c>
      <c r="S871" s="8">
        <f t="shared" si="95"/>
        <v>40350.208333333336</v>
      </c>
      <c r="T871" s="8">
        <f t="shared" si="96"/>
        <v>40364.208333333336</v>
      </c>
      <c r="U871" s="8" t="str">
        <f t="shared" si="97"/>
        <v>2010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89.9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93"/>
        <v>theater</v>
      </c>
      <c r="R872" t="str">
        <f t="shared" si="94"/>
        <v>plays</v>
      </c>
      <c r="S872" s="8">
        <f t="shared" si="95"/>
        <v>42240.208333333328</v>
      </c>
      <c r="T872" s="8">
        <f t="shared" si="96"/>
        <v>42265.208333333328</v>
      </c>
      <c r="U872" s="8" t="str">
        <f t="shared" si="97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272.60000000000002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93"/>
        <v>theater</v>
      </c>
      <c r="R873" t="str">
        <f t="shared" si="94"/>
        <v>plays</v>
      </c>
      <c r="S873" s="8">
        <f t="shared" si="95"/>
        <v>43040.208333333328</v>
      </c>
      <c r="T873" s="8">
        <f t="shared" si="96"/>
        <v>43058.25</v>
      </c>
      <c r="U873" s="8" t="str">
        <f t="shared" si="97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93"/>
        <v>film &amp; video</v>
      </c>
      <c r="R874" t="str">
        <f t="shared" si="94"/>
        <v>science fiction</v>
      </c>
      <c r="S874" s="8">
        <f t="shared" si="95"/>
        <v>43346.208333333328</v>
      </c>
      <c r="T874" s="8">
        <f t="shared" si="96"/>
        <v>43351.208333333328</v>
      </c>
      <c r="U874" s="8" t="str">
        <f t="shared" si="97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188.3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93"/>
        <v>photography</v>
      </c>
      <c r="R875" t="str">
        <f t="shared" si="94"/>
        <v>photography books</v>
      </c>
      <c r="S875" s="8">
        <f t="shared" si="95"/>
        <v>41647.25</v>
      </c>
      <c r="T875" s="8">
        <f t="shared" si="96"/>
        <v>41652.25</v>
      </c>
      <c r="U875" s="8" t="str">
        <f t="shared" si="97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346.9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93"/>
        <v>photography</v>
      </c>
      <c r="R876" t="str">
        <f t="shared" si="94"/>
        <v>photography books</v>
      </c>
      <c r="S876" s="8">
        <f t="shared" si="95"/>
        <v>40291.208333333336</v>
      </c>
      <c r="T876" s="8">
        <f t="shared" si="96"/>
        <v>40329.208333333336</v>
      </c>
      <c r="U876" s="8" t="str">
        <f t="shared" si="97"/>
        <v>2010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69.2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93"/>
        <v>music</v>
      </c>
      <c r="R877" t="str">
        <f t="shared" si="94"/>
        <v>rock</v>
      </c>
      <c r="S877" s="8">
        <f t="shared" si="95"/>
        <v>40556.25</v>
      </c>
      <c r="T877" s="8">
        <f t="shared" si="96"/>
        <v>40557.25</v>
      </c>
      <c r="U877" s="8" t="str">
        <f t="shared" si="97"/>
        <v>2011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25.4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93"/>
        <v>photography</v>
      </c>
      <c r="R878" t="str">
        <f t="shared" si="94"/>
        <v>photography books</v>
      </c>
      <c r="S878" s="8">
        <f t="shared" si="95"/>
        <v>43624.208333333328</v>
      </c>
      <c r="T878" s="8">
        <f t="shared" si="96"/>
        <v>43648.208333333328</v>
      </c>
      <c r="U878" s="8" t="str">
        <f t="shared" si="97"/>
        <v>2019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77.400000000000006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93"/>
        <v>food</v>
      </c>
      <c r="R879" t="str">
        <f t="shared" si="94"/>
        <v>food trucks</v>
      </c>
      <c r="S879" s="8">
        <f t="shared" si="95"/>
        <v>42577.208333333328</v>
      </c>
      <c r="T879" s="8">
        <f t="shared" si="96"/>
        <v>42578.208333333328</v>
      </c>
      <c r="U879" s="8" t="str">
        <f t="shared" si="97"/>
        <v>2016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37.5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93"/>
        <v>music</v>
      </c>
      <c r="R880" t="str">
        <f t="shared" si="94"/>
        <v>metal</v>
      </c>
      <c r="S880" s="8">
        <f t="shared" si="95"/>
        <v>43845.25</v>
      </c>
      <c r="T880" s="8">
        <f t="shared" si="96"/>
        <v>43869.25</v>
      </c>
      <c r="U880" s="8" t="str">
        <f t="shared" si="97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543.79999999999995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93"/>
        <v>publishing</v>
      </c>
      <c r="R881" t="str">
        <f t="shared" si="94"/>
        <v>nonfiction</v>
      </c>
      <c r="S881" s="8">
        <f t="shared" si="95"/>
        <v>42788.25</v>
      </c>
      <c r="T881" s="8">
        <f t="shared" si="96"/>
        <v>42797.25</v>
      </c>
      <c r="U881" s="8" t="str">
        <f t="shared" si="97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228.5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93"/>
        <v>music</v>
      </c>
      <c r="R882" t="str">
        <f t="shared" si="94"/>
        <v>electric music</v>
      </c>
      <c r="S882" s="8">
        <f t="shared" si="95"/>
        <v>43667.208333333328</v>
      </c>
      <c r="T882" s="8">
        <f t="shared" si="96"/>
        <v>43669.208333333328</v>
      </c>
      <c r="U882" s="8" t="str">
        <f t="shared" si="97"/>
        <v>2019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38.9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93"/>
        <v>theater</v>
      </c>
      <c r="R883" t="str">
        <f t="shared" si="94"/>
        <v>plays</v>
      </c>
      <c r="S883" s="8">
        <f t="shared" si="95"/>
        <v>42194.208333333328</v>
      </c>
      <c r="T883" s="8">
        <f t="shared" si="96"/>
        <v>42223.208333333328</v>
      </c>
      <c r="U883" s="8" t="str">
        <f t="shared" si="97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93"/>
        <v>theater</v>
      </c>
      <c r="R884" t="str">
        <f t="shared" si="94"/>
        <v>plays</v>
      </c>
      <c r="S884" s="8">
        <f t="shared" si="95"/>
        <v>42025.25</v>
      </c>
      <c r="T884" s="8">
        <f t="shared" si="96"/>
        <v>42029.25</v>
      </c>
      <c r="U884" s="8" t="str">
        <f t="shared" si="97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237.9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93"/>
        <v>film &amp; video</v>
      </c>
      <c r="R885" t="str">
        <f t="shared" si="94"/>
        <v>shorts</v>
      </c>
      <c r="S885" s="8">
        <f t="shared" si="95"/>
        <v>40323.208333333336</v>
      </c>
      <c r="T885" s="8">
        <f t="shared" si="96"/>
        <v>40359.208333333336</v>
      </c>
      <c r="U885" s="8" t="str">
        <f t="shared" si="97"/>
        <v>2010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93"/>
        <v>theater</v>
      </c>
      <c r="R886" t="str">
        <f t="shared" si="94"/>
        <v>plays</v>
      </c>
      <c r="S886" s="8">
        <f t="shared" si="95"/>
        <v>41763.208333333336</v>
      </c>
      <c r="T886" s="8">
        <f t="shared" si="96"/>
        <v>41765.208333333336</v>
      </c>
      <c r="U886" s="8" t="str">
        <f t="shared" si="97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118.3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93"/>
        <v>theater</v>
      </c>
      <c r="R887" t="str">
        <f t="shared" si="94"/>
        <v>plays</v>
      </c>
      <c r="S887" s="8">
        <f t="shared" si="95"/>
        <v>40335.208333333336</v>
      </c>
      <c r="T887" s="8">
        <f t="shared" si="96"/>
        <v>40373.208333333336</v>
      </c>
      <c r="U887" s="8" t="str">
        <f t="shared" si="97"/>
        <v>2010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84.8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93"/>
        <v>music</v>
      </c>
      <c r="R888" t="str">
        <f t="shared" si="94"/>
        <v>indie rock</v>
      </c>
      <c r="S888" s="8">
        <f t="shared" si="95"/>
        <v>40416.208333333336</v>
      </c>
      <c r="T888" s="8">
        <f t="shared" si="96"/>
        <v>40434.208333333336</v>
      </c>
      <c r="U888" s="8" t="str">
        <f t="shared" si="97"/>
        <v>2010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29.3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93"/>
        <v>theater</v>
      </c>
      <c r="R889" t="str">
        <f t="shared" si="94"/>
        <v>plays</v>
      </c>
      <c r="S889" s="8">
        <f t="shared" si="95"/>
        <v>42202.208333333328</v>
      </c>
      <c r="T889" s="8">
        <f t="shared" si="96"/>
        <v>42249.208333333328</v>
      </c>
      <c r="U889" s="8" t="str">
        <f t="shared" si="97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209.9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93"/>
        <v>theater</v>
      </c>
      <c r="R890" t="str">
        <f t="shared" si="94"/>
        <v>plays</v>
      </c>
      <c r="S890" s="8">
        <f t="shared" si="95"/>
        <v>42836.208333333328</v>
      </c>
      <c r="T890" s="8">
        <f t="shared" si="96"/>
        <v>42855.208333333328</v>
      </c>
      <c r="U890" s="8" t="str">
        <f t="shared" si="97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169.8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93"/>
        <v>music</v>
      </c>
      <c r="R891" t="str">
        <f t="shared" si="94"/>
        <v>electric music</v>
      </c>
      <c r="S891" s="8">
        <f t="shared" si="95"/>
        <v>41710.208333333336</v>
      </c>
      <c r="T891" s="8">
        <f t="shared" si="96"/>
        <v>41717.208333333336</v>
      </c>
      <c r="U891" s="8" t="str">
        <f t="shared" si="97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93"/>
        <v>music</v>
      </c>
      <c r="R892" t="str">
        <f t="shared" si="94"/>
        <v>indie rock</v>
      </c>
      <c r="S892" s="8">
        <f t="shared" si="95"/>
        <v>43640.208333333328</v>
      </c>
      <c r="T892" s="8">
        <f t="shared" si="96"/>
        <v>43641.208333333328</v>
      </c>
      <c r="U892" s="8" t="str">
        <f t="shared" si="97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258.60000000000002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93"/>
        <v>film &amp; video</v>
      </c>
      <c r="R893" t="str">
        <f t="shared" si="94"/>
        <v>documentary</v>
      </c>
      <c r="S893" s="8">
        <f t="shared" si="95"/>
        <v>40880.25</v>
      </c>
      <c r="T893" s="8">
        <f t="shared" si="96"/>
        <v>40924.25</v>
      </c>
      <c r="U893" s="8" t="str">
        <f t="shared" si="97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230.6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93"/>
        <v>publishing</v>
      </c>
      <c r="R894" t="str">
        <f t="shared" si="94"/>
        <v>translations</v>
      </c>
      <c r="S894" s="8">
        <f t="shared" si="95"/>
        <v>40319.208333333336</v>
      </c>
      <c r="T894" s="8">
        <f t="shared" si="96"/>
        <v>40360.208333333336</v>
      </c>
      <c r="U894" s="8" t="str">
        <f t="shared" si="97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128.19999999999999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93"/>
        <v>film &amp; video</v>
      </c>
      <c r="R895" t="str">
        <f t="shared" si="94"/>
        <v>documentary</v>
      </c>
      <c r="S895" s="8">
        <f t="shared" si="95"/>
        <v>42170.208333333328</v>
      </c>
      <c r="T895" s="8">
        <f t="shared" si="96"/>
        <v>42174.208333333328</v>
      </c>
      <c r="U895" s="8" t="str">
        <f t="shared" si="97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188.7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93"/>
        <v>film &amp; video</v>
      </c>
      <c r="R896" t="str">
        <f t="shared" si="94"/>
        <v>television</v>
      </c>
      <c r="S896" s="8">
        <f t="shared" si="95"/>
        <v>41466.208333333336</v>
      </c>
      <c r="T896" s="8">
        <f t="shared" si="96"/>
        <v>41496.208333333336</v>
      </c>
      <c r="U896" s="8" t="str">
        <f t="shared" si="97"/>
        <v>2013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93"/>
        <v>theater</v>
      </c>
      <c r="R897" t="str">
        <f t="shared" si="94"/>
        <v>plays</v>
      </c>
      <c r="S897" s="8">
        <f t="shared" si="95"/>
        <v>43134.25</v>
      </c>
      <c r="T897" s="8">
        <f t="shared" si="96"/>
        <v>43143.25</v>
      </c>
      <c r="U897" s="8" t="str">
        <f t="shared" si="97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774.4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93"/>
        <v>food</v>
      </c>
      <c r="R898" t="str">
        <f t="shared" si="94"/>
        <v>food trucks</v>
      </c>
      <c r="S898" s="8">
        <f t="shared" si="95"/>
        <v>40738.208333333336</v>
      </c>
      <c r="T898" s="8">
        <f t="shared" si="96"/>
        <v>40741.208333333336</v>
      </c>
      <c r="U898" s="8" t="str">
        <f t="shared" si="97"/>
        <v>2011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ROUND((E899/D899)*100,1)</f>
        <v>27.7</v>
      </c>
      <c r="G899" t="s">
        <v>14</v>
      </c>
      <c r="H899">
        <v>27</v>
      </c>
      <c r="I899">
        <f t="shared" ref="I899:I962" si="99">ROUND(E899/H899, 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100">LEFT(P899,FIND("/",P899)-1)</f>
        <v>theater</v>
      </c>
      <c r="R899" t="str">
        <f t="shared" ref="R899:R962" si="101">RIGHT(P899,LEN(P899)-FIND("/",P899))</f>
        <v>plays</v>
      </c>
      <c r="S899" s="8">
        <f t="shared" ref="S899:S962" si="102">(L899 / 86400) + DATE(1970, 1, 1)</f>
        <v>43583.208333333328</v>
      </c>
      <c r="T899" s="8">
        <f t="shared" ref="T899:T962" si="103">(M899 / 86400) + DATE(1970, 1, 1)</f>
        <v>43585.208333333328</v>
      </c>
      <c r="U899" s="8" t="str">
        <f t="shared" ref="U899:U962" si="104">TEXT(S899,"yyyy")</f>
        <v>2019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52.5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100"/>
        <v>film &amp; video</v>
      </c>
      <c r="R900" t="str">
        <f t="shared" si="101"/>
        <v>documentary</v>
      </c>
      <c r="S900" s="8">
        <f t="shared" si="102"/>
        <v>43815.25</v>
      </c>
      <c r="T900" s="8">
        <f t="shared" si="103"/>
        <v>43821.25</v>
      </c>
      <c r="U900" s="8" t="str">
        <f t="shared" si="104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407.1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100"/>
        <v>music</v>
      </c>
      <c r="R901" t="str">
        <f t="shared" si="101"/>
        <v>jazz</v>
      </c>
      <c r="S901" s="8">
        <f t="shared" si="102"/>
        <v>41554.208333333336</v>
      </c>
      <c r="T901" s="8">
        <f t="shared" si="103"/>
        <v>41572.208333333336</v>
      </c>
      <c r="U901" s="8" t="str">
        <f t="shared" si="104"/>
        <v>2013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100"/>
        <v>technology</v>
      </c>
      <c r="R902" t="str">
        <f t="shared" si="101"/>
        <v>web</v>
      </c>
      <c r="S902" s="8">
        <f t="shared" si="102"/>
        <v>41901.208333333336</v>
      </c>
      <c r="T902" s="8">
        <f t="shared" si="103"/>
        <v>41902.208333333336</v>
      </c>
      <c r="U902" s="8" t="str">
        <f t="shared" si="104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156.19999999999999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100"/>
        <v>music</v>
      </c>
      <c r="R903" t="str">
        <f t="shared" si="101"/>
        <v>rock</v>
      </c>
      <c r="S903" s="8">
        <f t="shared" si="102"/>
        <v>43298.208333333328</v>
      </c>
      <c r="T903" s="8">
        <f t="shared" si="103"/>
        <v>43331.208333333328</v>
      </c>
      <c r="U903" s="8" t="str">
        <f t="shared" si="104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252.4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100"/>
        <v>technology</v>
      </c>
      <c r="R904" t="str">
        <f t="shared" si="101"/>
        <v>web</v>
      </c>
      <c r="S904" s="8">
        <f t="shared" si="102"/>
        <v>42399.25</v>
      </c>
      <c r="T904" s="8">
        <f t="shared" si="103"/>
        <v>42441.25</v>
      </c>
      <c r="U904" s="8" t="str">
        <f t="shared" si="104"/>
        <v>2016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1.7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100"/>
        <v>publishing</v>
      </c>
      <c r="R905" t="str">
        <f t="shared" si="101"/>
        <v>nonfiction</v>
      </c>
      <c r="S905" s="8">
        <f t="shared" si="102"/>
        <v>41034.208333333336</v>
      </c>
      <c r="T905" s="8">
        <f t="shared" si="103"/>
        <v>41049.208333333336</v>
      </c>
      <c r="U905" s="8" t="str">
        <f t="shared" si="104"/>
        <v>2012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12.2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100"/>
        <v>publishing</v>
      </c>
      <c r="R906" t="str">
        <f t="shared" si="101"/>
        <v>radio &amp; podcasts</v>
      </c>
      <c r="S906" s="8">
        <f t="shared" si="102"/>
        <v>41186.208333333336</v>
      </c>
      <c r="T906" s="8">
        <f t="shared" si="103"/>
        <v>41190.208333333336</v>
      </c>
      <c r="U906" s="8" t="str">
        <f t="shared" si="104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100"/>
        <v>theater</v>
      </c>
      <c r="R907" t="str">
        <f t="shared" si="101"/>
        <v>plays</v>
      </c>
      <c r="S907" s="8">
        <f t="shared" si="102"/>
        <v>41536.208333333336</v>
      </c>
      <c r="T907" s="8">
        <f t="shared" si="103"/>
        <v>41539.208333333336</v>
      </c>
      <c r="U907" s="8" t="str">
        <f t="shared" si="104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100"/>
        <v>film &amp; video</v>
      </c>
      <c r="R908" t="str">
        <f t="shared" si="101"/>
        <v>documentary</v>
      </c>
      <c r="S908" s="8">
        <f t="shared" si="102"/>
        <v>42868.208333333328</v>
      </c>
      <c r="T908" s="8">
        <f t="shared" si="103"/>
        <v>42904.208333333328</v>
      </c>
      <c r="U908" s="8" t="str">
        <f t="shared" si="104"/>
        <v>2017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20.3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100"/>
        <v>theater</v>
      </c>
      <c r="R909" t="str">
        <f t="shared" si="101"/>
        <v>plays</v>
      </c>
      <c r="S909" s="8">
        <f t="shared" si="102"/>
        <v>40660.208333333336</v>
      </c>
      <c r="T909" s="8">
        <f t="shared" si="103"/>
        <v>40667.208333333336</v>
      </c>
      <c r="U909" s="8" t="str">
        <f t="shared" si="104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319.2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100"/>
        <v>games</v>
      </c>
      <c r="R910" t="str">
        <f t="shared" si="101"/>
        <v>video games</v>
      </c>
      <c r="S910" s="8">
        <f t="shared" si="102"/>
        <v>41031.208333333336</v>
      </c>
      <c r="T910" s="8">
        <f t="shared" si="103"/>
        <v>41042.208333333336</v>
      </c>
      <c r="U910" s="8" t="str">
        <f t="shared" si="104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478.9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100"/>
        <v>theater</v>
      </c>
      <c r="R911" t="str">
        <f t="shared" si="101"/>
        <v>plays</v>
      </c>
      <c r="S911" s="8">
        <f t="shared" si="102"/>
        <v>43255.208333333328</v>
      </c>
      <c r="T911" s="8">
        <f t="shared" si="103"/>
        <v>43282.208333333328</v>
      </c>
      <c r="U911" s="8" t="str">
        <f t="shared" si="104"/>
        <v>2018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19.600000000000001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100"/>
        <v>theater</v>
      </c>
      <c r="R912" t="str">
        <f t="shared" si="101"/>
        <v>plays</v>
      </c>
      <c r="S912" s="8">
        <f t="shared" si="102"/>
        <v>42026.25</v>
      </c>
      <c r="T912" s="8">
        <f t="shared" si="103"/>
        <v>42027.25</v>
      </c>
      <c r="U912" s="8" t="str">
        <f t="shared" si="104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198.9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100"/>
        <v>technology</v>
      </c>
      <c r="R913" t="str">
        <f t="shared" si="101"/>
        <v>web</v>
      </c>
      <c r="S913" s="8">
        <f t="shared" si="102"/>
        <v>43717.208333333328</v>
      </c>
      <c r="T913" s="8">
        <f t="shared" si="103"/>
        <v>43719.208333333328</v>
      </c>
      <c r="U913" s="8" t="str">
        <f t="shared" si="104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100"/>
        <v>film &amp; video</v>
      </c>
      <c r="R914" t="str">
        <f t="shared" si="101"/>
        <v>drama</v>
      </c>
      <c r="S914" s="8">
        <f t="shared" si="102"/>
        <v>41157.208333333336</v>
      </c>
      <c r="T914" s="8">
        <f t="shared" si="103"/>
        <v>41170.208333333336</v>
      </c>
      <c r="U914" s="8" t="str">
        <f t="shared" si="104"/>
        <v>2012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50.6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100"/>
        <v>film &amp; video</v>
      </c>
      <c r="R915" t="str">
        <f t="shared" si="101"/>
        <v>drama</v>
      </c>
      <c r="S915" s="8">
        <f t="shared" si="102"/>
        <v>43597.208333333328</v>
      </c>
      <c r="T915" s="8">
        <f t="shared" si="103"/>
        <v>43610.208333333328</v>
      </c>
      <c r="U915" s="8" t="str">
        <f t="shared" si="104"/>
        <v>2019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57.4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100"/>
        <v>theater</v>
      </c>
      <c r="R916" t="str">
        <f t="shared" si="101"/>
        <v>plays</v>
      </c>
      <c r="S916" s="8">
        <f t="shared" si="102"/>
        <v>41490.208333333336</v>
      </c>
      <c r="T916" s="8">
        <f t="shared" si="103"/>
        <v>41502.208333333336</v>
      </c>
      <c r="U916" s="8" t="str">
        <f t="shared" si="104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155.6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100"/>
        <v>film &amp; video</v>
      </c>
      <c r="R917" t="str">
        <f t="shared" si="101"/>
        <v>television</v>
      </c>
      <c r="S917" s="8">
        <f t="shared" si="102"/>
        <v>42976.208333333328</v>
      </c>
      <c r="T917" s="8">
        <f t="shared" si="103"/>
        <v>42985.208333333328</v>
      </c>
      <c r="U917" s="8" t="str">
        <f t="shared" si="104"/>
        <v>2017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36.299999999999997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100"/>
        <v>photography</v>
      </c>
      <c r="R918" t="str">
        <f t="shared" si="101"/>
        <v>photography books</v>
      </c>
      <c r="S918" s="8">
        <f t="shared" si="102"/>
        <v>41991.25</v>
      </c>
      <c r="T918" s="8">
        <f t="shared" si="103"/>
        <v>42000.25</v>
      </c>
      <c r="U918" s="8" t="str">
        <f t="shared" si="104"/>
        <v>2014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58.3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100"/>
        <v>film &amp; video</v>
      </c>
      <c r="R919" t="str">
        <f t="shared" si="101"/>
        <v>shorts</v>
      </c>
      <c r="S919" s="8">
        <f t="shared" si="102"/>
        <v>40722.208333333336</v>
      </c>
      <c r="T919" s="8">
        <f t="shared" si="103"/>
        <v>40746.208333333336</v>
      </c>
      <c r="U919" s="8" t="str">
        <f t="shared" si="104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237.4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100"/>
        <v>publishing</v>
      </c>
      <c r="R920" t="str">
        <f t="shared" si="101"/>
        <v>radio &amp; podcasts</v>
      </c>
      <c r="S920" s="8">
        <f t="shared" si="102"/>
        <v>41117.208333333336</v>
      </c>
      <c r="T920" s="8">
        <f t="shared" si="103"/>
        <v>41128.208333333336</v>
      </c>
      <c r="U920" s="8" t="str">
        <f t="shared" si="104"/>
        <v>2012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58.8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100"/>
        <v>theater</v>
      </c>
      <c r="R921" t="str">
        <f t="shared" si="101"/>
        <v>plays</v>
      </c>
      <c r="S921" s="8">
        <f t="shared" si="102"/>
        <v>43022.208333333328</v>
      </c>
      <c r="T921" s="8">
        <f t="shared" si="103"/>
        <v>43054.25</v>
      </c>
      <c r="U921" s="8" t="str">
        <f t="shared" si="104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182.6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100"/>
        <v>film &amp; video</v>
      </c>
      <c r="R922" t="str">
        <f t="shared" si="101"/>
        <v>animation</v>
      </c>
      <c r="S922" s="8">
        <f t="shared" si="102"/>
        <v>43503.25</v>
      </c>
      <c r="T922" s="8">
        <f t="shared" si="103"/>
        <v>43523.25</v>
      </c>
      <c r="U922" s="8" t="str">
        <f t="shared" si="104"/>
        <v>2019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0.8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100"/>
        <v>technology</v>
      </c>
      <c r="R923" t="str">
        <f t="shared" si="101"/>
        <v>web</v>
      </c>
      <c r="S923" s="8">
        <f t="shared" si="102"/>
        <v>40951.25</v>
      </c>
      <c r="T923" s="8">
        <f t="shared" si="103"/>
        <v>40965.25</v>
      </c>
      <c r="U923" s="8" t="str">
        <f t="shared" si="104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100"/>
        <v>music</v>
      </c>
      <c r="R924" t="str">
        <f t="shared" si="101"/>
        <v>world music</v>
      </c>
      <c r="S924" s="8">
        <f t="shared" si="102"/>
        <v>43443.25</v>
      </c>
      <c r="T924" s="8">
        <f t="shared" si="103"/>
        <v>43452.25</v>
      </c>
      <c r="U924" s="8" t="str">
        <f t="shared" si="104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237.9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100"/>
        <v>theater</v>
      </c>
      <c r="R925" t="str">
        <f t="shared" si="101"/>
        <v>plays</v>
      </c>
      <c r="S925" s="8">
        <f t="shared" si="102"/>
        <v>40373.208333333336</v>
      </c>
      <c r="T925" s="8">
        <f t="shared" si="103"/>
        <v>40374.208333333336</v>
      </c>
      <c r="U925" s="8" t="str">
        <f t="shared" si="104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488.1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100"/>
        <v>theater</v>
      </c>
      <c r="R926" t="str">
        <f t="shared" si="101"/>
        <v>plays</v>
      </c>
      <c r="S926" s="8">
        <f t="shared" si="102"/>
        <v>43769.208333333328</v>
      </c>
      <c r="T926" s="8">
        <f t="shared" si="103"/>
        <v>43780.25</v>
      </c>
      <c r="U926" s="8" t="str">
        <f t="shared" si="104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224.1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100"/>
        <v>theater</v>
      </c>
      <c r="R927" t="str">
        <f t="shared" si="101"/>
        <v>plays</v>
      </c>
      <c r="S927" s="8">
        <f t="shared" si="102"/>
        <v>43000.208333333328</v>
      </c>
      <c r="T927" s="8">
        <f t="shared" si="103"/>
        <v>43012.208333333328</v>
      </c>
      <c r="U927" s="8" t="str">
        <f t="shared" si="104"/>
        <v>2017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18.100000000000001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100"/>
        <v>food</v>
      </c>
      <c r="R928" t="str">
        <f t="shared" si="101"/>
        <v>food trucks</v>
      </c>
      <c r="S928" s="8">
        <f t="shared" si="102"/>
        <v>42502.208333333328</v>
      </c>
      <c r="T928" s="8">
        <f t="shared" si="103"/>
        <v>42506.208333333328</v>
      </c>
      <c r="U928" s="8" t="str">
        <f t="shared" si="104"/>
        <v>2016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45.8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100"/>
        <v>theater</v>
      </c>
      <c r="R929" t="str">
        <f t="shared" si="101"/>
        <v>plays</v>
      </c>
      <c r="S929" s="8">
        <f t="shared" si="102"/>
        <v>41102.208333333336</v>
      </c>
      <c r="T929" s="8">
        <f t="shared" si="103"/>
        <v>41131.208333333336</v>
      </c>
      <c r="U929" s="8" t="str">
        <f t="shared" si="104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117.3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100"/>
        <v>technology</v>
      </c>
      <c r="R930" t="str">
        <f t="shared" si="101"/>
        <v>web</v>
      </c>
      <c r="S930" s="8">
        <f t="shared" si="102"/>
        <v>41637.25</v>
      </c>
      <c r="T930" s="8">
        <f t="shared" si="103"/>
        <v>41646.25</v>
      </c>
      <c r="U930" s="8" t="str">
        <f t="shared" si="104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217.3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100"/>
        <v>theater</v>
      </c>
      <c r="R931" t="str">
        <f t="shared" si="101"/>
        <v>plays</v>
      </c>
      <c r="S931" s="8">
        <f t="shared" si="102"/>
        <v>42858.208333333328</v>
      </c>
      <c r="T931" s="8">
        <f t="shared" si="103"/>
        <v>42872.208333333328</v>
      </c>
      <c r="U931" s="8" t="str">
        <f t="shared" si="104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112.3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100"/>
        <v>theater</v>
      </c>
      <c r="R932" t="str">
        <f t="shared" si="101"/>
        <v>plays</v>
      </c>
      <c r="S932" s="8">
        <f t="shared" si="102"/>
        <v>42060.25</v>
      </c>
      <c r="T932" s="8">
        <f t="shared" si="103"/>
        <v>42067.25</v>
      </c>
      <c r="U932" s="8" t="str">
        <f t="shared" si="104"/>
        <v>2015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72.5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100"/>
        <v>theater</v>
      </c>
      <c r="R933" t="str">
        <f t="shared" si="101"/>
        <v>plays</v>
      </c>
      <c r="S933" s="8">
        <f t="shared" si="102"/>
        <v>41818.208333333336</v>
      </c>
      <c r="T933" s="8">
        <f t="shared" si="103"/>
        <v>41820.208333333336</v>
      </c>
      <c r="U933" s="8" t="str">
        <f t="shared" si="104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212.3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100"/>
        <v>music</v>
      </c>
      <c r="R934" t="str">
        <f t="shared" si="101"/>
        <v>rock</v>
      </c>
      <c r="S934" s="8">
        <f t="shared" si="102"/>
        <v>41709.208333333336</v>
      </c>
      <c r="T934" s="8">
        <f t="shared" si="103"/>
        <v>41712.208333333336</v>
      </c>
      <c r="U934" s="8" t="str">
        <f t="shared" si="104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239.7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100"/>
        <v>theater</v>
      </c>
      <c r="R935" t="str">
        <f t="shared" si="101"/>
        <v>plays</v>
      </c>
      <c r="S935" s="8">
        <f t="shared" si="102"/>
        <v>41372.208333333336</v>
      </c>
      <c r="T935" s="8">
        <f t="shared" si="103"/>
        <v>41385.208333333336</v>
      </c>
      <c r="U935" s="8" t="str">
        <f t="shared" si="104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181.9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100"/>
        <v>theater</v>
      </c>
      <c r="R936" t="str">
        <f t="shared" si="101"/>
        <v>plays</v>
      </c>
      <c r="S936" s="8">
        <f t="shared" si="102"/>
        <v>42422.25</v>
      </c>
      <c r="T936" s="8">
        <f t="shared" si="103"/>
        <v>42428.25</v>
      </c>
      <c r="U936" s="8" t="str">
        <f t="shared" si="104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164.1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100"/>
        <v>theater</v>
      </c>
      <c r="R937" t="str">
        <f t="shared" si="101"/>
        <v>plays</v>
      </c>
      <c r="S937" s="8">
        <f t="shared" si="102"/>
        <v>42209.208333333328</v>
      </c>
      <c r="T937" s="8">
        <f t="shared" si="103"/>
        <v>42216.208333333328</v>
      </c>
      <c r="U937" s="8" t="str">
        <f t="shared" si="104"/>
        <v>2015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1.6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100"/>
        <v>theater</v>
      </c>
      <c r="R938" t="str">
        <f t="shared" si="101"/>
        <v>plays</v>
      </c>
      <c r="S938" s="8">
        <f t="shared" si="102"/>
        <v>43668.208333333328</v>
      </c>
      <c r="T938" s="8">
        <f t="shared" si="103"/>
        <v>43671.208333333328</v>
      </c>
      <c r="U938" s="8" t="str">
        <f t="shared" si="104"/>
        <v>2019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49.6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100"/>
        <v>film &amp; video</v>
      </c>
      <c r="R939" t="str">
        <f t="shared" si="101"/>
        <v>documentary</v>
      </c>
      <c r="S939" s="8">
        <f t="shared" si="102"/>
        <v>42334.25</v>
      </c>
      <c r="T939" s="8">
        <f t="shared" si="103"/>
        <v>42343.25</v>
      </c>
      <c r="U939" s="8" t="str">
        <f t="shared" si="104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109.7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100"/>
        <v>publishing</v>
      </c>
      <c r="R940" t="str">
        <f t="shared" si="101"/>
        <v>fiction</v>
      </c>
      <c r="S940" s="8">
        <f t="shared" si="102"/>
        <v>43263.208333333328</v>
      </c>
      <c r="T940" s="8">
        <f t="shared" si="103"/>
        <v>43299.208333333328</v>
      </c>
      <c r="U940" s="8" t="str">
        <f t="shared" si="104"/>
        <v>2018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49.2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100"/>
        <v>games</v>
      </c>
      <c r="R941" t="str">
        <f t="shared" si="101"/>
        <v>video games</v>
      </c>
      <c r="S941" s="8">
        <f t="shared" si="102"/>
        <v>40670.208333333336</v>
      </c>
      <c r="T941" s="8">
        <f t="shared" si="103"/>
        <v>40687.208333333336</v>
      </c>
      <c r="U941" s="8" t="str">
        <f t="shared" si="104"/>
        <v>2011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62.2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100"/>
        <v>technology</v>
      </c>
      <c r="R942" t="str">
        <f t="shared" si="101"/>
        <v>web</v>
      </c>
      <c r="S942" s="8">
        <f t="shared" si="102"/>
        <v>41244.25</v>
      </c>
      <c r="T942" s="8">
        <f t="shared" si="103"/>
        <v>41266.25</v>
      </c>
      <c r="U942" s="8" t="str">
        <f t="shared" si="104"/>
        <v>2012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13.1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100"/>
        <v>theater</v>
      </c>
      <c r="R943" t="str">
        <f t="shared" si="101"/>
        <v>plays</v>
      </c>
      <c r="S943" s="8">
        <f t="shared" si="102"/>
        <v>40552.25</v>
      </c>
      <c r="T943" s="8">
        <f t="shared" si="103"/>
        <v>40587.25</v>
      </c>
      <c r="U943" s="8" t="str">
        <f t="shared" si="104"/>
        <v>2011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64.599999999999994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100"/>
        <v>theater</v>
      </c>
      <c r="R944" t="str">
        <f t="shared" si="101"/>
        <v>plays</v>
      </c>
      <c r="S944" s="8">
        <f t="shared" si="102"/>
        <v>40568.25</v>
      </c>
      <c r="T944" s="8">
        <f t="shared" si="103"/>
        <v>40571.25</v>
      </c>
      <c r="U944" s="8" t="str">
        <f t="shared" si="104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159.6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100"/>
        <v>food</v>
      </c>
      <c r="R945" t="str">
        <f t="shared" si="101"/>
        <v>food trucks</v>
      </c>
      <c r="S945" s="8">
        <f t="shared" si="102"/>
        <v>41906.208333333336</v>
      </c>
      <c r="T945" s="8">
        <f t="shared" si="103"/>
        <v>41941.208333333336</v>
      </c>
      <c r="U945" s="8" t="str">
        <f t="shared" si="104"/>
        <v>2014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81.400000000000006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100"/>
        <v>photography</v>
      </c>
      <c r="R946" t="str">
        <f t="shared" si="101"/>
        <v>photography books</v>
      </c>
      <c r="S946" s="8">
        <f t="shared" si="102"/>
        <v>42776.25</v>
      </c>
      <c r="T946" s="8">
        <f t="shared" si="103"/>
        <v>42795.25</v>
      </c>
      <c r="U946" s="8" t="str">
        <f t="shared" si="104"/>
        <v>2017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32.4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100"/>
        <v>photography</v>
      </c>
      <c r="R947" t="str">
        <f t="shared" si="101"/>
        <v>photography books</v>
      </c>
      <c r="S947" s="8">
        <f t="shared" si="102"/>
        <v>41004.208333333336</v>
      </c>
      <c r="T947" s="8">
        <f t="shared" si="103"/>
        <v>41019.208333333336</v>
      </c>
      <c r="U947" s="8" t="str">
        <f t="shared" si="104"/>
        <v>2012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9.9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100"/>
        <v>theater</v>
      </c>
      <c r="R948" t="str">
        <f t="shared" si="101"/>
        <v>plays</v>
      </c>
      <c r="S948" s="8">
        <f t="shared" si="102"/>
        <v>40710.208333333336</v>
      </c>
      <c r="T948" s="8">
        <f t="shared" si="103"/>
        <v>40712.208333333336</v>
      </c>
      <c r="U948" s="8" t="str">
        <f t="shared" si="104"/>
        <v>2011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26.7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100"/>
        <v>theater</v>
      </c>
      <c r="R949" t="str">
        <f t="shared" si="101"/>
        <v>plays</v>
      </c>
      <c r="S949" s="8">
        <f t="shared" si="102"/>
        <v>41908.208333333336</v>
      </c>
      <c r="T949" s="8">
        <f t="shared" si="103"/>
        <v>41915.208333333336</v>
      </c>
      <c r="U949" s="8" t="str">
        <f t="shared" si="104"/>
        <v>2014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100"/>
        <v>film &amp; video</v>
      </c>
      <c r="R950" t="str">
        <f t="shared" si="101"/>
        <v>documentary</v>
      </c>
      <c r="S950" s="8">
        <f t="shared" si="102"/>
        <v>41985.25</v>
      </c>
      <c r="T950" s="8">
        <f t="shared" si="103"/>
        <v>41995.25</v>
      </c>
      <c r="U950" s="8" t="str">
        <f t="shared" si="104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161.4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100"/>
        <v>technology</v>
      </c>
      <c r="R951" t="str">
        <f t="shared" si="101"/>
        <v>web</v>
      </c>
      <c r="S951" s="8">
        <f t="shared" si="102"/>
        <v>42112.208333333328</v>
      </c>
      <c r="T951" s="8">
        <f t="shared" si="103"/>
        <v>42131.208333333328</v>
      </c>
      <c r="U951" s="8" t="str">
        <f t="shared" si="104"/>
        <v>2015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100"/>
        <v>theater</v>
      </c>
      <c r="R952" t="str">
        <f t="shared" si="101"/>
        <v>plays</v>
      </c>
      <c r="S952" s="8">
        <f t="shared" si="102"/>
        <v>43571.208333333328</v>
      </c>
      <c r="T952" s="8">
        <f t="shared" si="103"/>
        <v>43576.208333333328</v>
      </c>
      <c r="U952" s="8" t="str">
        <f t="shared" si="104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1096.9000000000001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100"/>
        <v>music</v>
      </c>
      <c r="R953" t="str">
        <f t="shared" si="101"/>
        <v>rock</v>
      </c>
      <c r="S953" s="8">
        <f t="shared" si="102"/>
        <v>42730.25</v>
      </c>
      <c r="T953" s="8">
        <f t="shared" si="103"/>
        <v>42731.25</v>
      </c>
      <c r="U953" s="8" t="str">
        <f t="shared" si="104"/>
        <v>2016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70.099999999999994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100"/>
        <v>film &amp; video</v>
      </c>
      <c r="R954" t="str">
        <f t="shared" si="101"/>
        <v>documentary</v>
      </c>
      <c r="S954" s="8">
        <f t="shared" si="102"/>
        <v>42591.208333333328</v>
      </c>
      <c r="T954" s="8">
        <f t="shared" si="103"/>
        <v>42605.208333333328</v>
      </c>
      <c r="U954" s="8" t="str">
        <f t="shared" si="104"/>
        <v>2016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100"/>
        <v>film &amp; video</v>
      </c>
      <c r="R955" t="str">
        <f t="shared" si="101"/>
        <v>science fiction</v>
      </c>
      <c r="S955" s="8">
        <f t="shared" si="102"/>
        <v>42358.25</v>
      </c>
      <c r="T955" s="8">
        <f t="shared" si="103"/>
        <v>42394.25</v>
      </c>
      <c r="U955" s="8" t="str">
        <f t="shared" si="104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367.1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100"/>
        <v>technology</v>
      </c>
      <c r="R956" t="str">
        <f t="shared" si="101"/>
        <v>web</v>
      </c>
      <c r="S956" s="8">
        <f t="shared" si="102"/>
        <v>41174.208333333336</v>
      </c>
      <c r="T956" s="8">
        <f t="shared" si="103"/>
        <v>41198.208333333336</v>
      </c>
      <c r="U956" s="8" t="str">
        <f t="shared" si="104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100"/>
        <v>theater</v>
      </c>
      <c r="R957" t="str">
        <f t="shared" si="101"/>
        <v>plays</v>
      </c>
      <c r="S957" s="8">
        <f t="shared" si="102"/>
        <v>41238.25</v>
      </c>
      <c r="T957" s="8">
        <f t="shared" si="103"/>
        <v>41240.25</v>
      </c>
      <c r="U957" s="8" t="str">
        <f t="shared" si="104"/>
        <v>2012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100"/>
        <v>film &amp; video</v>
      </c>
      <c r="R958" t="str">
        <f t="shared" si="101"/>
        <v>science fiction</v>
      </c>
      <c r="S958" s="8">
        <f t="shared" si="102"/>
        <v>42360.25</v>
      </c>
      <c r="T958" s="8">
        <f t="shared" si="103"/>
        <v>42364.25</v>
      </c>
      <c r="U958" s="8" t="str">
        <f t="shared" si="104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126.9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100"/>
        <v>theater</v>
      </c>
      <c r="R959" t="str">
        <f t="shared" si="101"/>
        <v>plays</v>
      </c>
      <c r="S959" s="8">
        <f t="shared" si="102"/>
        <v>40955.25</v>
      </c>
      <c r="T959" s="8">
        <f t="shared" si="103"/>
        <v>40958.25</v>
      </c>
      <c r="U959" s="8" t="str">
        <f t="shared" si="104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734.6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100"/>
        <v>film &amp; video</v>
      </c>
      <c r="R960" t="str">
        <f t="shared" si="101"/>
        <v>animation</v>
      </c>
      <c r="S960" s="8">
        <f t="shared" si="102"/>
        <v>40350.208333333336</v>
      </c>
      <c r="T960" s="8">
        <f t="shared" si="103"/>
        <v>40372.208333333336</v>
      </c>
      <c r="U960" s="8" t="str">
        <f t="shared" si="104"/>
        <v>2010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4.5999999999999996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100"/>
        <v>publishing</v>
      </c>
      <c r="R961" t="str">
        <f t="shared" si="101"/>
        <v>translations</v>
      </c>
      <c r="S961" s="8">
        <f t="shared" si="102"/>
        <v>40357.208333333336</v>
      </c>
      <c r="T961" s="8">
        <f t="shared" si="103"/>
        <v>40385.208333333336</v>
      </c>
      <c r="U961" s="8" t="str">
        <f t="shared" si="104"/>
        <v>2010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85.1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100"/>
        <v>technology</v>
      </c>
      <c r="R962" t="str">
        <f t="shared" si="101"/>
        <v>web</v>
      </c>
      <c r="S962" s="8">
        <f t="shared" si="102"/>
        <v>42408.25</v>
      </c>
      <c r="T962" s="8">
        <f t="shared" si="103"/>
        <v>42445.208333333328</v>
      </c>
      <c r="U962" s="8" t="str">
        <f t="shared" si="104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ROUND((E963/D963)*100,1)</f>
        <v>119.3</v>
      </c>
      <c r="G963" t="s">
        <v>20</v>
      </c>
      <c r="H963">
        <v>155</v>
      </c>
      <c r="I963">
        <f t="shared" ref="I963:I997" si="106">ROUND(E963/H963, 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107">LEFT(P963,FIND("/",P963)-1)</f>
        <v>publishing</v>
      </c>
      <c r="R963" t="str">
        <f t="shared" ref="R963:R1014" si="108">RIGHT(P963,LEN(P963)-FIND("/",P963))</f>
        <v>translations</v>
      </c>
      <c r="S963" s="8">
        <f t="shared" ref="S963:S1001" si="109">(L963 / 86400) + DATE(1970, 1, 1)</f>
        <v>40591.25</v>
      </c>
      <c r="T963" s="8">
        <f t="shared" ref="T963:T1001" si="110">(M963 / 86400) + DATE(1970, 1, 1)</f>
        <v>40595.25</v>
      </c>
      <c r="U963" s="8" t="str">
        <f t="shared" ref="U963:U1001" si="111">TEXT(S963,"yyyy")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107"/>
        <v>food</v>
      </c>
      <c r="R964" t="str">
        <f t="shared" si="108"/>
        <v>food trucks</v>
      </c>
      <c r="S964" s="8">
        <f t="shared" si="109"/>
        <v>41592.25</v>
      </c>
      <c r="T964" s="8">
        <f t="shared" si="110"/>
        <v>41613.25</v>
      </c>
      <c r="U964" s="8" t="str">
        <f t="shared" si="111"/>
        <v>2013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84.7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107"/>
        <v>photography</v>
      </c>
      <c r="R965" t="str">
        <f t="shared" si="108"/>
        <v>photography books</v>
      </c>
      <c r="S965" s="8">
        <f t="shared" si="109"/>
        <v>40607.25</v>
      </c>
      <c r="T965" s="8">
        <f t="shared" si="110"/>
        <v>40613.25</v>
      </c>
      <c r="U965" s="8" t="str">
        <f t="shared" si="111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355.8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107"/>
        <v>theater</v>
      </c>
      <c r="R966" t="str">
        <f t="shared" si="108"/>
        <v>plays</v>
      </c>
      <c r="S966" s="8">
        <f t="shared" si="109"/>
        <v>42135.208333333328</v>
      </c>
      <c r="T966" s="8">
        <f t="shared" si="110"/>
        <v>42140.208333333328</v>
      </c>
      <c r="U966" s="8" t="str">
        <f t="shared" si="111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386.4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107"/>
        <v>music</v>
      </c>
      <c r="R967" t="str">
        <f t="shared" si="108"/>
        <v>rock</v>
      </c>
      <c r="S967" s="8">
        <f t="shared" si="109"/>
        <v>40203.25</v>
      </c>
      <c r="T967" s="8">
        <f t="shared" si="110"/>
        <v>40243.25</v>
      </c>
      <c r="U967" s="8" t="str">
        <f t="shared" si="111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792.2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107"/>
        <v>theater</v>
      </c>
      <c r="R968" t="str">
        <f t="shared" si="108"/>
        <v>plays</v>
      </c>
      <c r="S968" s="8">
        <f t="shared" si="109"/>
        <v>42901.208333333328</v>
      </c>
      <c r="T968" s="8">
        <f t="shared" si="110"/>
        <v>42903.208333333328</v>
      </c>
      <c r="U968" s="8" t="str">
        <f t="shared" si="111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107"/>
        <v>music</v>
      </c>
      <c r="R969" t="str">
        <f t="shared" si="108"/>
        <v>world music</v>
      </c>
      <c r="S969" s="8">
        <f t="shared" si="109"/>
        <v>41005.208333333336</v>
      </c>
      <c r="T969" s="8">
        <f t="shared" si="110"/>
        <v>41042.208333333336</v>
      </c>
      <c r="U969" s="8" t="str">
        <f t="shared" si="111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338.2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107"/>
        <v>food</v>
      </c>
      <c r="R970" t="str">
        <f t="shared" si="108"/>
        <v>food trucks</v>
      </c>
      <c r="S970" s="8">
        <f t="shared" si="109"/>
        <v>40544.25</v>
      </c>
      <c r="T970" s="8">
        <f t="shared" si="110"/>
        <v>40559.25</v>
      </c>
      <c r="U970" s="8" t="str">
        <f t="shared" si="111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108.2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107"/>
        <v>theater</v>
      </c>
      <c r="R971" t="str">
        <f t="shared" si="108"/>
        <v>plays</v>
      </c>
      <c r="S971" s="8">
        <f t="shared" si="109"/>
        <v>43821.25</v>
      </c>
      <c r="T971" s="8">
        <f t="shared" si="110"/>
        <v>43828.25</v>
      </c>
      <c r="U971" s="8" t="str">
        <f t="shared" si="111"/>
        <v>2019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60.8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107"/>
        <v>theater</v>
      </c>
      <c r="R972" t="str">
        <f t="shared" si="108"/>
        <v>plays</v>
      </c>
      <c r="S972" s="8">
        <f t="shared" si="109"/>
        <v>40672.208333333336</v>
      </c>
      <c r="T972" s="8">
        <f t="shared" si="110"/>
        <v>40673.208333333336</v>
      </c>
      <c r="U972" s="8" t="str">
        <f t="shared" si="111"/>
        <v>2011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27.7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107"/>
        <v>film &amp; video</v>
      </c>
      <c r="R973" t="str">
        <f t="shared" si="108"/>
        <v>television</v>
      </c>
      <c r="S973" s="8">
        <f t="shared" si="109"/>
        <v>41555.208333333336</v>
      </c>
      <c r="T973" s="8">
        <f t="shared" si="110"/>
        <v>41561.208333333336</v>
      </c>
      <c r="U973" s="8" t="str">
        <f t="shared" si="111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228.4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107"/>
        <v>technology</v>
      </c>
      <c r="R974" t="str">
        <f t="shared" si="108"/>
        <v>web</v>
      </c>
      <c r="S974" s="8">
        <f t="shared" si="109"/>
        <v>41792.208333333336</v>
      </c>
      <c r="T974" s="8">
        <f t="shared" si="110"/>
        <v>41801.208333333336</v>
      </c>
      <c r="U974" s="8" t="str">
        <f t="shared" si="111"/>
        <v>2014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21.6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107"/>
        <v>theater</v>
      </c>
      <c r="R975" t="str">
        <f t="shared" si="108"/>
        <v>plays</v>
      </c>
      <c r="S975" s="8">
        <f t="shared" si="109"/>
        <v>40522.25</v>
      </c>
      <c r="T975" s="8">
        <f t="shared" si="110"/>
        <v>40524.25</v>
      </c>
      <c r="U975" s="8" t="str">
        <f t="shared" si="111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373.9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107"/>
        <v>music</v>
      </c>
      <c r="R976" t="str">
        <f t="shared" si="108"/>
        <v>indie rock</v>
      </c>
      <c r="S976" s="8">
        <f t="shared" si="109"/>
        <v>41412.208333333336</v>
      </c>
      <c r="T976" s="8">
        <f t="shared" si="110"/>
        <v>41413.208333333336</v>
      </c>
      <c r="U976" s="8" t="str">
        <f t="shared" si="111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154.9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107"/>
        <v>theater</v>
      </c>
      <c r="R977" t="str">
        <f t="shared" si="108"/>
        <v>plays</v>
      </c>
      <c r="S977" s="8">
        <f t="shared" si="109"/>
        <v>42337.25</v>
      </c>
      <c r="T977" s="8">
        <f t="shared" si="110"/>
        <v>42376.25</v>
      </c>
      <c r="U977" s="8" t="str">
        <f t="shared" si="111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322.2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107"/>
        <v>theater</v>
      </c>
      <c r="R978" t="str">
        <f t="shared" si="108"/>
        <v>plays</v>
      </c>
      <c r="S978" s="8">
        <f t="shared" si="109"/>
        <v>40571.25</v>
      </c>
      <c r="T978" s="8">
        <f t="shared" si="110"/>
        <v>40577.25</v>
      </c>
      <c r="U978" s="8" t="str">
        <f t="shared" si="111"/>
        <v>2011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107"/>
        <v>food</v>
      </c>
      <c r="R979" t="str">
        <f t="shared" si="108"/>
        <v>food trucks</v>
      </c>
      <c r="S979" s="8">
        <f t="shared" si="109"/>
        <v>43138.25</v>
      </c>
      <c r="T979" s="8">
        <f t="shared" si="110"/>
        <v>43170.25</v>
      </c>
      <c r="U979" s="8" t="str">
        <f t="shared" si="111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864.1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107"/>
        <v>games</v>
      </c>
      <c r="R980" t="str">
        <f t="shared" si="108"/>
        <v>video games</v>
      </c>
      <c r="S980" s="8">
        <f t="shared" si="109"/>
        <v>42686.25</v>
      </c>
      <c r="T980" s="8">
        <f t="shared" si="110"/>
        <v>42708.25</v>
      </c>
      <c r="U980" s="8" t="str">
        <f t="shared" si="111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143.30000000000001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107"/>
        <v>theater</v>
      </c>
      <c r="R981" t="str">
        <f t="shared" si="108"/>
        <v>plays</v>
      </c>
      <c r="S981" s="8">
        <f t="shared" si="109"/>
        <v>42078.208333333328</v>
      </c>
      <c r="T981" s="8">
        <f t="shared" si="110"/>
        <v>42084.208333333328</v>
      </c>
      <c r="U981" s="8" t="str">
        <f t="shared" si="111"/>
        <v>2015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40.299999999999997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107"/>
        <v>publishing</v>
      </c>
      <c r="R982" t="str">
        <f t="shared" si="108"/>
        <v>nonfiction</v>
      </c>
      <c r="S982" s="8">
        <f t="shared" si="109"/>
        <v>42307.208333333328</v>
      </c>
      <c r="T982" s="8">
        <f t="shared" si="110"/>
        <v>42312.25</v>
      </c>
      <c r="U982" s="8" t="str">
        <f t="shared" si="111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178.2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107"/>
        <v>technology</v>
      </c>
      <c r="R983" t="str">
        <f t="shared" si="108"/>
        <v>web</v>
      </c>
      <c r="S983" s="8">
        <f t="shared" si="109"/>
        <v>43094.25</v>
      </c>
      <c r="T983" s="8">
        <f t="shared" si="110"/>
        <v>43127.25</v>
      </c>
      <c r="U983" s="8" t="str">
        <f t="shared" si="111"/>
        <v>2017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84.9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107"/>
        <v>film &amp; video</v>
      </c>
      <c r="R984" t="str">
        <f t="shared" si="108"/>
        <v>documentary</v>
      </c>
      <c r="S984" s="8">
        <f t="shared" si="109"/>
        <v>40743.208333333336</v>
      </c>
      <c r="T984" s="8">
        <f t="shared" si="110"/>
        <v>40745.208333333336</v>
      </c>
      <c r="U984" s="8" t="str">
        <f t="shared" si="111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145.9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107"/>
        <v>film &amp; video</v>
      </c>
      <c r="R985" t="str">
        <f t="shared" si="108"/>
        <v>documentary</v>
      </c>
      <c r="S985" s="8">
        <f t="shared" si="109"/>
        <v>43681.208333333328</v>
      </c>
      <c r="T985" s="8">
        <f t="shared" si="110"/>
        <v>43696.208333333328</v>
      </c>
      <c r="U985" s="8" t="str">
        <f t="shared" si="111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152.5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107"/>
        <v>theater</v>
      </c>
      <c r="R986" t="str">
        <f t="shared" si="108"/>
        <v>plays</v>
      </c>
      <c r="S986" s="8">
        <f t="shared" si="109"/>
        <v>43716.208333333328</v>
      </c>
      <c r="T986" s="8">
        <f t="shared" si="110"/>
        <v>43742.208333333328</v>
      </c>
      <c r="U986" s="8" t="str">
        <f t="shared" si="111"/>
        <v>2019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67.099999999999994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107"/>
        <v>music</v>
      </c>
      <c r="R987" t="str">
        <f t="shared" si="108"/>
        <v>rock</v>
      </c>
      <c r="S987" s="8">
        <f t="shared" si="109"/>
        <v>41614.25</v>
      </c>
      <c r="T987" s="8">
        <f t="shared" si="110"/>
        <v>41640.25</v>
      </c>
      <c r="U987" s="8" t="str">
        <f t="shared" si="111"/>
        <v>2013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40.299999999999997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107"/>
        <v>music</v>
      </c>
      <c r="R988" t="str">
        <f t="shared" si="108"/>
        <v>rock</v>
      </c>
      <c r="S988" s="8">
        <f t="shared" si="109"/>
        <v>40638.208333333336</v>
      </c>
      <c r="T988" s="8">
        <f t="shared" si="110"/>
        <v>40652.208333333336</v>
      </c>
      <c r="U988" s="8" t="str">
        <f t="shared" si="111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216.8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107"/>
        <v>film &amp; video</v>
      </c>
      <c r="R989" t="str">
        <f t="shared" si="108"/>
        <v>documentary</v>
      </c>
      <c r="S989" s="8">
        <f t="shared" si="109"/>
        <v>42852.208333333328</v>
      </c>
      <c r="T989" s="8">
        <f t="shared" si="110"/>
        <v>42866.208333333328</v>
      </c>
      <c r="U989" s="8" t="str">
        <f t="shared" si="111"/>
        <v>2017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52.1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107"/>
        <v>publishing</v>
      </c>
      <c r="R990" t="str">
        <f t="shared" si="108"/>
        <v>radio &amp; podcasts</v>
      </c>
      <c r="S990" s="8">
        <f t="shared" si="109"/>
        <v>42686.25</v>
      </c>
      <c r="T990" s="8">
        <f t="shared" si="110"/>
        <v>42707.25</v>
      </c>
      <c r="U990" s="8" t="str">
        <f t="shared" si="111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499.6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107"/>
        <v>publishing</v>
      </c>
      <c r="R991" t="str">
        <f t="shared" si="108"/>
        <v>translations</v>
      </c>
      <c r="S991" s="8">
        <f t="shared" si="109"/>
        <v>43571.208333333328</v>
      </c>
      <c r="T991" s="8">
        <f t="shared" si="110"/>
        <v>43576.208333333328</v>
      </c>
      <c r="U991" s="8" t="str">
        <f t="shared" si="111"/>
        <v>2019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87.7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107"/>
        <v>film &amp; video</v>
      </c>
      <c r="R992" t="str">
        <f t="shared" si="108"/>
        <v>drama</v>
      </c>
      <c r="S992" s="8">
        <f t="shared" si="109"/>
        <v>42432.25</v>
      </c>
      <c r="T992" s="8">
        <f t="shared" si="110"/>
        <v>42454.208333333328</v>
      </c>
      <c r="U992" s="8" t="str">
        <f t="shared" si="111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113.2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107"/>
        <v>music</v>
      </c>
      <c r="R993" t="str">
        <f t="shared" si="108"/>
        <v>rock</v>
      </c>
      <c r="S993" s="8">
        <f t="shared" si="109"/>
        <v>41907.208333333336</v>
      </c>
      <c r="T993" s="8">
        <f t="shared" si="110"/>
        <v>41911.208333333336</v>
      </c>
      <c r="U993" s="8" t="str">
        <f t="shared" si="111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426.5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107"/>
        <v>film &amp; video</v>
      </c>
      <c r="R994" t="str">
        <f t="shared" si="108"/>
        <v>drama</v>
      </c>
      <c r="S994" s="8">
        <f t="shared" si="109"/>
        <v>43227.208333333328</v>
      </c>
      <c r="T994" s="8">
        <f t="shared" si="110"/>
        <v>43241.208333333328</v>
      </c>
      <c r="U994" s="8" t="str">
        <f t="shared" si="111"/>
        <v>2018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77.599999999999994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107"/>
        <v>photography</v>
      </c>
      <c r="R995" t="str">
        <f t="shared" si="108"/>
        <v>photography books</v>
      </c>
      <c r="S995" s="8">
        <f t="shared" si="109"/>
        <v>42362.25</v>
      </c>
      <c r="T995" s="8">
        <f t="shared" si="110"/>
        <v>42379.25</v>
      </c>
      <c r="U995" s="8" t="str">
        <f t="shared" si="111"/>
        <v>2015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52.5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107"/>
        <v>publishing</v>
      </c>
      <c r="R996" t="str">
        <f t="shared" si="108"/>
        <v>translations</v>
      </c>
      <c r="S996" s="8">
        <f t="shared" si="109"/>
        <v>41929.208333333336</v>
      </c>
      <c r="T996" s="8">
        <f t="shared" si="110"/>
        <v>41935.208333333336</v>
      </c>
      <c r="U996" s="8" t="str">
        <f t="shared" si="111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157.5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107"/>
        <v>food</v>
      </c>
      <c r="R997" t="str">
        <f t="shared" si="108"/>
        <v>food trucks</v>
      </c>
      <c r="S997" s="8">
        <f t="shared" si="109"/>
        <v>43408.208333333328</v>
      </c>
      <c r="T997" s="8">
        <f t="shared" si="110"/>
        <v>43437.25</v>
      </c>
      <c r="U997" s="8" t="str">
        <f t="shared" si="111"/>
        <v>2018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72.900000000000006</v>
      </c>
      <c r="G998" t="s">
        <v>14</v>
      </c>
      <c r="H998">
        <v>112</v>
      </c>
      <c r="I998">
        <f>ROUND(E998/H998, 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107"/>
        <v>theater</v>
      </c>
      <c r="R998" t="str">
        <f t="shared" si="108"/>
        <v>plays</v>
      </c>
      <c r="S998" s="8">
        <f t="shared" si="109"/>
        <v>41276.25</v>
      </c>
      <c r="T998" s="8">
        <f t="shared" si="110"/>
        <v>41306.25</v>
      </c>
      <c r="U998" s="8" t="str">
        <f t="shared" si="111"/>
        <v>2013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60.6</v>
      </c>
      <c r="G999" t="s">
        <v>74</v>
      </c>
      <c r="H999">
        <v>139</v>
      </c>
      <c r="I999">
        <f t="shared" ref="I999:I1001" si="112">ROUND(E999/H999, 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107"/>
        <v>theater</v>
      </c>
      <c r="R999" t="str">
        <f t="shared" si="108"/>
        <v>plays</v>
      </c>
      <c r="S999" s="8">
        <f t="shared" si="109"/>
        <v>41659.25</v>
      </c>
      <c r="T999" s="8">
        <f t="shared" si="110"/>
        <v>41664.25</v>
      </c>
      <c r="U999" s="8" t="str">
        <f t="shared" si="111"/>
        <v>2014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56.8</v>
      </c>
      <c r="G1000" t="s">
        <v>14</v>
      </c>
      <c r="H1000">
        <v>374</v>
      </c>
      <c r="I1000">
        <f t="shared" si="11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107"/>
        <v>music</v>
      </c>
      <c r="R1000" t="str">
        <f t="shared" si="108"/>
        <v>indie rock</v>
      </c>
      <c r="S1000" s="8">
        <f t="shared" si="109"/>
        <v>40220.25</v>
      </c>
      <c r="T1000" s="8">
        <f t="shared" si="110"/>
        <v>40234.25</v>
      </c>
      <c r="U1000" s="8" t="str">
        <f t="shared" si="111"/>
        <v>2010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56.5</v>
      </c>
      <c r="G1001" t="s">
        <v>74</v>
      </c>
      <c r="H1001">
        <v>1122</v>
      </c>
      <c r="I1001">
        <f t="shared" si="11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107"/>
        <v>food</v>
      </c>
      <c r="R1001" t="str">
        <f t="shared" si="108"/>
        <v>food trucks</v>
      </c>
      <c r="S1001" s="8">
        <f t="shared" si="109"/>
        <v>42550.208333333328</v>
      </c>
      <c r="T1001" s="8">
        <f t="shared" si="110"/>
        <v>42557.208333333328</v>
      </c>
      <c r="U1001" s="8" t="str">
        <f t="shared" si="111"/>
        <v>2016</v>
      </c>
    </row>
  </sheetData>
  <autoFilter ref="A1:U1001" xr:uid="{00000000-0001-0000-0000-000000000000}"/>
  <conditionalFormatting sqref="G1:G1001">
    <cfRule type="containsText" dxfId="25" priority="4" operator="containsText" text="failed">
      <formula>NOT(ISERROR(SEARCH("failed",G1)))</formula>
    </cfRule>
    <cfRule type="containsText" dxfId="24" priority="5" operator="containsText" text="canceled">
      <formula>NOT(ISERROR(SEARCH("canceled",G1)))</formula>
    </cfRule>
    <cfRule type="containsText" dxfId="23" priority="6" operator="containsText" text="live">
      <formula>NOT(ISERROR(SEARCH("live",G1)))</formula>
    </cfRule>
    <cfRule type="containsText" dxfId="22" priority="7" operator="containsText" text="failed">
      <formula>NOT(ISERROR(SEARCH("failed",G1)))</formula>
    </cfRule>
    <cfRule type="containsText" dxfId="21" priority="8" operator="containsText" text="successful">
      <formula>NOT(ISERROR(SEARCH("successful",G1)))</formula>
    </cfRule>
  </conditionalFormatting>
  <conditionalFormatting sqref="F1:F1001">
    <cfRule type="colorScale" priority="2">
      <colorScale>
        <cfvo type="num" val="0"/>
        <cfvo type="num" val="100"/>
        <cfvo type="num" val="200"/>
        <color rgb="FFC00000"/>
        <color theme="9"/>
        <color theme="4"/>
      </colorScale>
    </cfRule>
    <cfRule type="colorScale" priority="3">
      <colorScale>
        <cfvo type="num" val="0"/>
        <cfvo type="num" val="100"/>
        <cfvo type="num" val="200"/>
        <color rgb="FFFF0000"/>
        <color theme="9" tint="0.39997558519241921"/>
        <color theme="4" tint="-0.249977111117893"/>
      </colorScale>
    </cfRule>
  </conditionalFormatting>
  <conditionalFormatting sqref="I2">
    <cfRule type="cellIs" dxfId="20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E270-44E6-0244-9DDB-FAFF957ADC55}">
  <dimension ref="A1:J566"/>
  <sheetViews>
    <sheetView tabSelected="1" workbookViewId="0">
      <selection activeCell="J18" sqref="J18"/>
    </sheetView>
  </sheetViews>
  <sheetFormatPr baseColWidth="10" defaultRowHeight="16" x14ac:dyDescent="0.2"/>
  <cols>
    <col min="1" max="2" width="18.83203125" customWidth="1"/>
    <col min="3" max="3" width="17.1640625" customWidth="1"/>
    <col min="4" max="4" width="14.5" customWidth="1"/>
    <col min="8" max="8" width="16.5" customWidth="1"/>
    <col min="9" max="9" width="14.5" customWidth="1"/>
    <col min="10" max="10" width="16.1640625" customWidth="1"/>
  </cols>
  <sheetData>
    <row r="1" spans="1:10" x14ac:dyDescent="0.2">
      <c r="A1" s="9" t="s">
        <v>2106</v>
      </c>
      <c r="B1" s="9" t="s">
        <v>5</v>
      </c>
      <c r="C1" s="9" t="s">
        <v>2107</v>
      </c>
      <c r="D1" s="9" t="s">
        <v>5</v>
      </c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</row>
    <row r="4" spans="1:10" x14ac:dyDescent="0.2">
      <c r="A4" t="s">
        <v>20</v>
      </c>
      <c r="B4">
        <v>174</v>
      </c>
      <c r="C4" t="s">
        <v>14</v>
      </c>
      <c r="D4">
        <v>53</v>
      </c>
      <c r="H4" s="9" t="s">
        <v>2116</v>
      </c>
      <c r="I4" s="9" t="s">
        <v>2108</v>
      </c>
      <c r="J4" s="9" t="s">
        <v>2109</v>
      </c>
    </row>
    <row r="5" spans="1:10" x14ac:dyDescent="0.2">
      <c r="A5" t="s">
        <v>20</v>
      </c>
      <c r="B5">
        <v>227</v>
      </c>
      <c r="C5" t="s">
        <v>14</v>
      </c>
      <c r="D5">
        <v>18</v>
      </c>
      <c r="H5" s="9" t="s">
        <v>2110</v>
      </c>
      <c r="I5" s="9">
        <f>ROUND(AVERAGE(B2:B566),0)</f>
        <v>851</v>
      </c>
      <c r="J5" s="9">
        <f>ROUND(AVERAGE(D2:D365),0)</f>
        <v>586</v>
      </c>
    </row>
    <row r="6" spans="1:10" x14ac:dyDescent="0.2">
      <c r="A6" t="s">
        <v>20</v>
      </c>
      <c r="B6">
        <v>220</v>
      </c>
      <c r="C6" t="s">
        <v>14</v>
      </c>
      <c r="D6">
        <v>44</v>
      </c>
      <c r="H6" s="9" t="s">
        <v>2111</v>
      </c>
      <c r="I6" s="9">
        <f>ROUND(MEDIAN(B2:B566),0)</f>
        <v>201</v>
      </c>
      <c r="J6" s="9">
        <f>ROUND(MEDIAN(D2:D365),0)</f>
        <v>115</v>
      </c>
    </row>
    <row r="7" spans="1:10" x14ac:dyDescent="0.2">
      <c r="A7" t="s">
        <v>20</v>
      </c>
      <c r="B7">
        <v>98</v>
      </c>
      <c r="C7" t="s">
        <v>14</v>
      </c>
      <c r="D7">
        <v>27</v>
      </c>
      <c r="H7" s="9" t="s">
        <v>2112</v>
      </c>
      <c r="I7" s="9">
        <f>ROUND(MIN(B2:B566),0)</f>
        <v>16</v>
      </c>
      <c r="J7" s="9">
        <f>ROUND(MIN(D2:D365),0)</f>
        <v>0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H8" s="9" t="s">
        <v>2113</v>
      </c>
      <c r="I8" s="9">
        <f>ROUND(MAX(B2:B566),0)</f>
        <v>7295</v>
      </c>
      <c r="J8" s="9">
        <f>ROUND(MAX(D2:D365),0)</f>
        <v>6080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H9" s="9" t="s">
        <v>2114</v>
      </c>
      <c r="I9" s="9">
        <f>ROUND(_xlfn.VAR.S(B2:B566),0)</f>
        <v>1606217</v>
      </c>
      <c r="J9" s="9">
        <f>ROUND(_xlfn.VAR.S(D2:D365),0)</f>
        <v>924113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H10" s="9" t="s">
        <v>2115</v>
      </c>
      <c r="I10" s="9">
        <f>ROUND(_xlfn.STDEV.S(B2:B566),0)</f>
        <v>1267</v>
      </c>
      <c r="J10" s="9">
        <f>ROUND(_xlfn.STDEV.S(D2:D365),0)</f>
        <v>961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4" priority="6" operator="containsText" text="failed">
      <formula>NOT(ISERROR(SEARCH("failed",A2)))</formula>
    </cfRule>
    <cfRule type="containsText" dxfId="13" priority="7" operator="containsText" text="canceled">
      <formula>NOT(ISERROR(SEARCH("canceled",A2)))</formula>
    </cfRule>
    <cfRule type="containsText" dxfId="12" priority="8" operator="containsText" text="live">
      <formula>NOT(ISERROR(SEARCH("live",A2)))</formula>
    </cfRule>
    <cfRule type="containsText" dxfId="11" priority="9" operator="containsText" text="failed">
      <formula>NOT(ISERROR(SEARCH("failed",A2)))</formula>
    </cfRule>
    <cfRule type="containsText" dxfId="10" priority="10" operator="containsText" text="successful">
      <formula>NOT(ISERROR(SEARCH("successful",A2)))</formula>
    </cfRule>
  </conditionalFormatting>
  <conditionalFormatting sqref="C2:C365">
    <cfRule type="containsText" dxfId="9" priority="1" operator="containsText" text="failed">
      <formula>NOT(ISERROR(SEARCH("failed",C2)))</formula>
    </cfRule>
    <cfRule type="containsText" dxfId="8" priority="2" operator="containsText" text="canceled">
      <formula>NOT(ISERROR(SEARCH("canceled",C2)))</formula>
    </cfRule>
    <cfRule type="containsText" dxfId="7" priority="3" operator="containsText" text="live">
      <formula>NOT(ISERROR(SEARCH("live",C2)))</formula>
    </cfRule>
    <cfRule type="containsText" dxfId="6" priority="4" operator="containsText" text="failed">
      <formula>NOT(ISERROR(SEARCH("failed",C2)))</formula>
    </cfRule>
    <cfRule type="containsText" dxfId="5" priority="5" operator="containsText" text="successful">
      <formula>NOT(ISERROR(SEARCH("successful",C2)))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0A72-5FC1-E94F-8802-59FEB852C414}">
  <dimension ref="A1:H13"/>
  <sheetViews>
    <sheetView workbookViewId="0">
      <selection activeCell="C29" sqref="C29"/>
    </sheetView>
  </sheetViews>
  <sheetFormatPr baseColWidth="10" defaultRowHeight="16" x14ac:dyDescent="0.2"/>
  <cols>
    <col min="1" max="1" width="25.5" customWidth="1"/>
    <col min="2" max="2" width="17.83203125" customWidth="1"/>
    <col min="3" max="3" width="13.33203125" bestFit="1" customWidth="1"/>
    <col min="4" max="4" width="17.6640625" customWidth="1"/>
    <col min="5" max="5" width="16.5" customWidth="1"/>
    <col min="6" max="6" width="21.6640625" customWidth="1"/>
    <col min="7" max="7" width="16.5" customWidth="1"/>
    <col min="8" max="8" width="20.1640625" customWidth="1"/>
  </cols>
  <sheetData>
    <row r="1" spans="1:8" x14ac:dyDescent="0.2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">
      <c r="A2" s="10" t="s">
        <v>2094</v>
      </c>
      <c r="B2">
        <f>COUNTIFS(Crowdfunding!$G:$G, "successful", Crowdfunding!$D:$D, "&lt;"&amp;1000)</f>
        <v>30</v>
      </c>
      <c r="C2">
        <f>COUNTIFS(Crowdfunding!$G:$G, "failed", Crowdfunding!$D:$D, "&lt;"&amp;1000)</f>
        <v>20</v>
      </c>
      <c r="D2">
        <f>COUNTIFS(Crowdfunding!$G:$G, "canceled", Crowdfunding!$D:$D, "&lt;"&amp;1000)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COUNTIFS(Crowdfunding!$G:$G, "successful", Crowdfunding!$D:$D, "&gt;="&amp;1000, Crowdfunding!$D:$D, "&lt;"&amp;5000)</f>
        <v>191</v>
      </c>
      <c r="C3">
        <f>COUNTIFS(Crowdfunding!$G:$G, "failed", Crowdfunding!$D:$D, "&gt;="&amp;1000, Crowdfunding!$D:$D, "&lt;"&amp;5000)</f>
        <v>38</v>
      </c>
      <c r="D3">
        <f>COUNTIFS(Crowdfunding!$G:$G, "canceled", Crowdfunding!$D:$D, "&gt;="&amp;1000, Crowdfunding!$D:$D, "&lt;"&amp;5000)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ht="17" x14ac:dyDescent="0.2">
      <c r="A4" s="11" t="s">
        <v>2096</v>
      </c>
      <c r="B4">
        <f>COUNTIFS(Crowdfunding!$G:$G, "successful", Crowdfunding!$D:$D, "&gt;="&amp;5000, Crowdfunding!$D:$D, "&lt;"&amp;10000)</f>
        <v>164</v>
      </c>
      <c r="C4">
        <f>COUNTIFS(Crowdfunding!$G:$G, "failed", Crowdfunding!$D:$D, "&gt;="&amp;5000, Crowdfunding!$D:$D, "&lt;"&amp;10000)</f>
        <v>126</v>
      </c>
      <c r="D4">
        <f>COUNTIFS(Crowdfunding!$G:$G, "canceled", Crowdfunding!$D:$D, "&gt;="&amp;5000, Crowdfunding!$D:$D, "&lt;"&amp;10000)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t="s">
        <v>2097</v>
      </c>
      <c r="B5">
        <f>COUNTIFS(Crowdfunding!$G:$G, "successful", Crowdfunding!$D:$D, "&gt;="&amp;10000, Crowdfunding!$D:$D, "&lt;"&amp;15000)</f>
        <v>4</v>
      </c>
      <c r="C5">
        <f>COUNTIFS(Crowdfunding!$G:$G, "failed", Crowdfunding!$D:$D, "&gt;="&amp;10000, Crowdfunding!$D:$D, "&lt;"&amp;15000)</f>
        <v>5</v>
      </c>
      <c r="D5">
        <f>COUNTIFS(Crowdfunding!$G:$G, "canceled", Crowdfunding!$D:$D, "&gt;="&amp;10000, Crowdfunding!$D:$D, "&lt;"&amp;15000)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t="s">
        <v>2098</v>
      </c>
      <c r="B6">
        <f>COUNTIFS(Crowdfunding!$G:$G, "successful", Crowdfunding!$D:$D, "&gt;="&amp;15000, Crowdfunding!$D:$D, "&lt;"&amp;20000)</f>
        <v>10</v>
      </c>
      <c r="C6">
        <f>COUNTIFS(Crowdfunding!$G:$G, "failed", Crowdfunding!$D:$D, "&gt;="&amp;15000, Crowdfunding!$D:$D, "&lt;"&amp;20000)</f>
        <v>0</v>
      </c>
      <c r="D6">
        <f>COUNTIFS(Crowdfunding!$G:$G, "canceled", Crowdfunding!$D:$D, "&gt;="&amp;20000, Crowdfunding!$D:$D, "&lt;"&amp;25000)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ht="17" x14ac:dyDescent="0.2">
      <c r="A7" s="11" t="s">
        <v>2099</v>
      </c>
      <c r="B7">
        <f>COUNTIFS(Crowdfunding!$G:$G, "successful", Crowdfunding!$D:$D, "&gt;="&amp;20000, Crowdfunding!$D:$D, "&lt;"&amp;25000)</f>
        <v>7</v>
      </c>
      <c r="C7">
        <f>COUNTIFS(Crowdfunding!$G:$G, "failed", Crowdfunding!$D:$D, "&gt;="&amp;20000, Crowdfunding!$D:$D, "&lt;"&amp;25000)</f>
        <v>0</v>
      </c>
      <c r="D7">
        <f>COUNTIFS(Crowdfunding!$G:$G, "canceled", Crowdfunding!$D:$D, "&gt;="&amp;20000, Crowdfunding!$D:$D, "&lt;"&amp;25000)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COUNTIFS(Crowdfunding!$G:$G, "successful", Crowdfunding!$D:$D, "&gt;="&amp;25000, Crowdfunding!$D:$D, "&lt;"&amp;30000)</f>
        <v>11</v>
      </c>
      <c r="C8">
        <f>COUNTIFS(Crowdfunding!$G:$G, "failed", Crowdfunding!$D:$D, "&gt;="&amp;25000, Crowdfunding!$D:$D, "&lt;"&amp;30000)</f>
        <v>3</v>
      </c>
      <c r="D8">
        <f>COUNTIFS(Crowdfunding!$G:$G, "canceled", Crowdfunding!$D:$D, "&gt;="&amp;25000, Crowdfunding!$D:$D, "&lt;"&amp;30000)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t="s">
        <v>2101</v>
      </c>
      <c r="B9">
        <f>COUNTIFS(Crowdfunding!$G:$G, "successful", Crowdfunding!$D:$D, "&gt;="&amp;30000, Crowdfunding!$D:$D, "&lt;"&amp;35000)</f>
        <v>7</v>
      </c>
      <c r="C9">
        <f>COUNTIFS(Crowdfunding!$G:$G, "failed", Crowdfunding!$D:$D, "&gt;="&amp;30000, Crowdfunding!$D:$D, "&lt;"&amp;35000)</f>
        <v>0</v>
      </c>
      <c r="D9">
        <f>COUNTIFS(Crowdfunding!$G:$G, "canceled", Crowdfunding!$D:$D, "&gt;="&amp;30000, Crowdfunding!$D:$D, "&lt;"&amp;35000)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COUNTIFS(Crowdfunding!$G:$G, "successful", Crowdfunding!$D:$D, "&gt;="&amp;35000, Crowdfunding!$D:$D, "&lt;"&amp;40000)</f>
        <v>8</v>
      </c>
      <c r="C10">
        <f>COUNTIFS(Crowdfunding!$G:$G, "failed", Crowdfunding!$D:$D, "&gt;="&amp;35000, Crowdfunding!$D:$D, "&lt;"&amp;40000)</f>
        <v>3</v>
      </c>
      <c r="D10">
        <f>COUNTIFS(Crowdfunding!$G:$G, "canceled", Crowdfunding!$D:$D, "&gt;="&amp;35000, Crowdfunding!$D:$D, "&lt;"&amp;40000)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t="s">
        <v>2103</v>
      </c>
      <c r="B11">
        <f>COUNTIFS(Crowdfunding!$G:$G, "successful", Crowdfunding!$D:$D, "&gt;="&amp;40000, Crowdfunding!$D:$D, "&lt;"&amp;45000)</f>
        <v>11</v>
      </c>
      <c r="C11">
        <f>COUNTIFS(Crowdfunding!$G:$G, "failed", Crowdfunding!$D:$D, "&gt;="&amp;40000, Crowdfunding!$D:$D, "&lt;"&amp;45000)</f>
        <v>3</v>
      </c>
      <c r="D11">
        <f>COUNTIFS(Crowdfunding!$G:$G, "canceled", Crowdfunding!$D:$D, "&gt;="&amp;40000, Crowdfunding!$D:$D, "&lt;"&amp;45000)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t="s">
        <v>2104</v>
      </c>
      <c r="B12">
        <f>COUNTIFS(Crowdfunding!$G:$G, "successful", Crowdfunding!$D:$D, "&gt;="&amp;45000, Crowdfunding!$D:$D, "&lt;"&amp;50000)</f>
        <v>8</v>
      </c>
      <c r="C12">
        <f>COUNTIFS(Crowdfunding!$G:$G, "failed", Crowdfunding!$D:$D, "&gt;="&amp;45000, Crowdfunding!$D:$D, "&lt;"&amp;50000)</f>
        <v>3</v>
      </c>
      <c r="D12">
        <f>COUNTIFS(Crowdfunding!$G:$G, "canceled", Crowdfunding!$D:$D, "&gt;="&amp;45000, Crowdfunding!$D:$D, "&lt;"&amp;50000)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t="s">
        <v>2105</v>
      </c>
      <c r="B13">
        <f>COUNTIFS(Crowdfunding!$G:$G, "successful", Crowdfunding!$D:$D, "&gt;="&amp;50000)</f>
        <v>114</v>
      </c>
      <c r="C13">
        <f>COUNTIFS(Crowdfunding!$G:$G, "failed", Crowdfunding!$D:$D, "&gt;="&amp;50000)</f>
        <v>163</v>
      </c>
      <c r="D13">
        <f>COUNTIFS(Crowdfunding!$G:$G, "canceled", Crowdfunding!$D:$D, "&gt;="&amp;50000)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 summary by category </vt:lpstr>
      <vt:lpstr>stacked column pivot chart</vt:lpstr>
      <vt:lpstr>outcome by parent years</vt:lpstr>
      <vt:lpstr>Crowdfunding</vt:lpstr>
      <vt:lpstr>Summary Statistics</vt:lpstr>
      <vt:lpstr>Crowfunding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2023-04-28T04:28:21Z</dcterms:modified>
</cp:coreProperties>
</file>