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"/>
    </mc:Choice>
  </mc:AlternateContent>
  <xr:revisionPtr revIDLastSave="0" documentId="13_ncr:1_{78C40A06-C709-452B-A189-8350634989B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2" r:id="rId1"/>
    <sheet name="full_organic.det" sheetId="1" r:id="rId2"/>
    <sheet name="First iter" sheetId="3" r:id="rId3"/>
    <sheet name="First Iter (2)" sheetId="5" r:id="rId4"/>
    <sheet name="Final Iter" sheetId="4" r:id="rId5"/>
    <sheet name="Final Iter (2)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" i="1" l="1"/>
  <c r="BB3" i="1" s="1"/>
  <c r="BB4" i="1" s="1"/>
  <c r="BD4" i="1" s="1"/>
  <c r="BH7" i="1"/>
  <c r="BI7" i="1"/>
  <c r="BJ7" i="1"/>
  <c r="BJ3" i="1" s="1"/>
  <c r="BK7" i="1"/>
  <c r="BC3" i="1" l="1"/>
  <c r="BC4" i="1" s="1"/>
  <c r="E542" i="7" l="1"/>
  <c r="E541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E209" i="7"/>
  <c r="E206" i="7"/>
  <c r="E204" i="7"/>
  <c r="E203" i="7"/>
  <c r="E200" i="7"/>
  <c r="E201" i="7"/>
  <c r="E198" i="7"/>
  <c r="E539" i="7"/>
  <c r="E538" i="7"/>
  <c r="B536" i="7"/>
  <c r="B535" i="7"/>
  <c r="B534" i="7"/>
  <c r="B533" i="7"/>
  <c r="B532" i="7"/>
  <c r="B531" i="7"/>
  <c r="B530" i="7"/>
  <c r="B529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J484" i="7"/>
  <c r="E484" i="7"/>
  <c r="J483" i="7"/>
  <c r="E483" i="7"/>
  <c r="J482" i="7"/>
  <c r="E482" i="7"/>
  <c r="J481" i="7"/>
  <c r="E481" i="7"/>
  <c r="J480" i="7"/>
  <c r="E480" i="7"/>
  <c r="J479" i="7"/>
  <c r="E479" i="7"/>
  <c r="J478" i="7"/>
  <c r="E478" i="7"/>
  <c r="J477" i="7"/>
  <c r="E477" i="7"/>
  <c r="J476" i="7"/>
  <c r="E476" i="7"/>
  <c r="J475" i="7"/>
  <c r="E475" i="7"/>
  <c r="J474" i="7"/>
  <c r="E474" i="7"/>
  <c r="J473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J460" i="7"/>
  <c r="E460" i="7"/>
  <c r="J459" i="7"/>
  <c r="E459" i="7"/>
  <c r="J458" i="7"/>
  <c r="E458" i="7"/>
  <c r="J457" i="7"/>
  <c r="E457" i="7"/>
  <c r="J456" i="7"/>
  <c r="E456" i="7"/>
  <c r="J455" i="7"/>
  <c r="E455" i="7"/>
  <c r="J454" i="7"/>
  <c r="E454" i="7"/>
  <c r="J453" i="7"/>
  <c r="E453" i="7"/>
  <c r="J452" i="7"/>
  <c r="E452" i="7"/>
  <c r="J451" i="7"/>
  <c r="E451" i="7"/>
  <c r="J450" i="7"/>
  <c r="E450" i="7"/>
  <c r="J449" i="7"/>
  <c r="E449" i="7"/>
  <c r="J448" i="7"/>
  <c r="E448" i="7"/>
  <c r="J447" i="7"/>
  <c r="E447" i="7"/>
  <c r="J446" i="7"/>
  <c r="E446" i="7"/>
  <c r="J445" i="7"/>
  <c r="E445" i="7"/>
  <c r="J444" i="7"/>
  <c r="E444" i="7"/>
  <c r="J443" i="7"/>
  <c r="E443" i="7"/>
  <c r="J442" i="7"/>
  <c r="E442" i="7"/>
  <c r="J441" i="7"/>
  <c r="E441" i="7"/>
  <c r="J440" i="7"/>
  <c r="E440" i="7"/>
  <c r="J439" i="7"/>
  <c r="E439" i="7"/>
  <c r="J438" i="7"/>
  <c r="E438" i="7"/>
  <c r="J437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J424" i="7"/>
  <c r="E424" i="7"/>
  <c r="J423" i="7"/>
  <c r="E423" i="7"/>
  <c r="J422" i="7"/>
  <c r="E422" i="7"/>
  <c r="J421" i="7"/>
  <c r="E421" i="7"/>
  <c r="J420" i="7"/>
  <c r="E420" i="7"/>
  <c r="J419" i="7"/>
  <c r="E419" i="7"/>
  <c r="J418" i="7"/>
  <c r="E418" i="7"/>
  <c r="J417" i="7"/>
  <c r="E417" i="7"/>
  <c r="J416" i="7"/>
  <c r="E416" i="7"/>
  <c r="J415" i="7"/>
  <c r="E415" i="7"/>
  <c r="J414" i="7"/>
  <c r="E414" i="7"/>
  <c r="J413" i="7"/>
  <c r="E413" i="7"/>
  <c r="J412" i="7"/>
  <c r="E412" i="7"/>
  <c r="J411" i="7"/>
  <c r="E411" i="7"/>
  <c r="J410" i="7"/>
  <c r="E410" i="7"/>
  <c r="J409" i="7"/>
  <c r="E409" i="7"/>
  <c r="J408" i="7"/>
  <c r="E408" i="7"/>
  <c r="J407" i="7"/>
  <c r="E407" i="7"/>
  <c r="J406" i="7"/>
  <c r="E406" i="7"/>
  <c r="J405" i="7"/>
  <c r="E405" i="7"/>
  <c r="J404" i="7"/>
  <c r="E404" i="7"/>
  <c r="J403" i="7"/>
  <c r="E403" i="7"/>
  <c r="J402" i="7"/>
  <c r="E402" i="7"/>
  <c r="J401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J368" i="7"/>
  <c r="J400" i="7" s="1"/>
  <c r="E368" i="7"/>
  <c r="J367" i="7"/>
  <c r="J399" i="7" s="1"/>
  <c r="E367" i="7"/>
  <c r="J366" i="7"/>
  <c r="J398" i="7" s="1"/>
  <c r="E366" i="7"/>
  <c r="J365" i="7"/>
  <c r="J381" i="7" s="1"/>
  <c r="E365" i="7"/>
  <c r="J364" i="7"/>
  <c r="J396" i="7" s="1"/>
  <c r="E364" i="7"/>
  <c r="J363" i="7"/>
  <c r="E363" i="7"/>
  <c r="J362" i="7"/>
  <c r="J394" i="7" s="1"/>
  <c r="E362" i="7"/>
  <c r="J361" i="7"/>
  <c r="J369" i="7" s="1"/>
  <c r="E361" i="7"/>
  <c r="J360" i="7"/>
  <c r="E360" i="7"/>
  <c r="J359" i="7"/>
  <c r="E359" i="7"/>
  <c r="J358" i="7"/>
  <c r="E358" i="7"/>
  <c r="J357" i="7"/>
  <c r="E357" i="7"/>
  <c r="J356" i="7"/>
  <c r="E356" i="7"/>
  <c r="J355" i="7"/>
  <c r="E355" i="7"/>
  <c r="J354" i="7"/>
  <c r="E354" i="7"/>
  <c r="J353" i="7"/>
  <c r="E353" i="7"/>
  <c r="J352" i="7"/>
  <c r="E352" i="7"/>
  <c r="J351" i="7"/>
  <c r="E351" i="7"/>
  <c r="J350" i="7"/>
  <c r="E350" i="7"/>
  <c r="J349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J336" i="7"/>
  <c r="E336" i="7"/>
  <c r="J335" i="7"/>
  <c r="E335" i="7"/>
  <c r="J334" i="7"/>
  <c r="E334" i="7"/>
  <c r="J333" i="7"/>
  <c r="E333" i="7"/>
  <c r="J332" i="7"/>
  <c r="E332" i="7"/>
  <c r="J331" i="7"/>
  <c r="E331" i="7"/>
  <c r="J330" i="7"/>
  <c r="E330" i="7"/>
  <c r="J329" i="7"/>
  <c r="E329" i="7"/>
  <c r="J328" i="7"/>
  <c r="E328" i="7"/>
  <c r="J327" i="7"/>
  <c r="E327" i="7"/>
  <c r="J326" i="7"/>
  <c r="E326" i="7"/>
  <c r="J325" i="7"/>
  <c r="E325" i="7"/>
  <c r="J324" i="7"/>
  <c r="E324" i="7"/>
  <c r="J323" i="7"/>
  <c r="E323" i="7"/>
  <c r="J322" i="7"/>
  <c r="E322" i="7"/>
  <c r="J321" i="7"/>
  <c r="E321" i="7"/>
  <c r="J320" i="7"/>
  <c r="E320" i="7"/>
  <c r="J319" i="7"/>
  <c r="E319" i="7"/>
  <c r="J318" i="7"/>
  <c r="E318" i="7"/>
  <c r="J317" i="7"/>
  <c r="E317" i="7"/>
  <c r="J316" i="7"/>
  <c r="E316" i="7"/>
  <c r="J315" i="7"/>
  <c r="E315" i="7"/>
  <c r="J314" i="7"/>
  <c r="E314" i="7"/>
  <c r="J313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J300" i="7"/>
  <c r="E300" i="7"/>
  <c r="J299" i="7"/>
  <c r="E299" i="7"/>
  <c r="J298" i="7"/>
  <c r="E298" i="7"/>
  <c r="J297" i="7"/>
  <c r="E297" i="7"/>
  <c r="J296" i="7"/>
  <c r="E296" i="7"/>
  <c r="J295" i="7"/>
  <c r="E295" i="7"/>
  <c r="J294" i="7"/>
  <c r="E294" i="7"/>
  <c r="J293" i="7"/>
  <c r="E293" i="7"/>
  <c r="J292" i="7"/>
  <c r="E292" i="7"/>
  <c r="J291" i="7"/>
  <c r="E291" i="7"/>
  <c r="J290" i="7"/>
  <c r="E290" i="7"/>
  <c r="J289" i="7"/>
  <c r="E289" i="7"/>
  <c r="J288" i="7"/>
  <c r="E288" i="7"/>
  <c r="J287" i="7"/>
  <c r="E287" i="7"/>
  <c r="J286" i="7"/>
  <c r="E286" i="7"/>
  <c r="J285" i="7"/>
  <c r="E285" i="7"/>
  <c r="J284" i="7"/>
  <c r="E284" i="7"/>
  <c r="J283" i="7"/>
  <c r="E283" i="7"/>
  <c r="J282" i="7"/>
  <c r="E282" i="7"/>
  <c r="J281" i="7"/>
  <c r="E281" i="7"/>
  <c r="J280" i="7"/>
  <c r="E280" i="7"/>
  <c r="J279" i="7"/>
  <c r="E279" i="7"/>
  <c r="J278" i="7"/>
  <c r="E278" i="7"/>
  <c r="J277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J244" i="7"/>
  <c r="J276" i="7" s="1"/>
  <c r="E244" i="7"/>
  <c r="J243" i="7"/>
  <c r="E243" i="7"/>
  <c r="J242" i="7"/>
  <c r="J274" i="7" s="1"/>
  <c r="E242" i="7"/>
  <c r="J241" i="7"/>
  <c r="J273" i="7" s="1"/>
  <c r="E241" i="7"/>
  <c r="J240" i="7"/>
  <c r="J272" i="7" s="1"/>
  <c r="E240" i="7"/>
  <c r="J239" i="7"/>
  <c r="E239" i="7"/>
  <c r="J238" i="7"/>
  <c r="E238" i="7"/>
  <c r="J237" i="7"/>
  <c r="E237" i="7"/>
  <c r="E236" i="7"/>
  <c r="E235" i="7"/>
  <c r="E233" i="7"/>
  <c r="E230" i="7"/>
  <c r="E227" i="7"/>
  <c r="E224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8" i="7"/>
  <c r="E205" i="7"/>
  <c r="E202" i="7"/>
  <c r="E199" i="7"/>
  <c r="E197" i="7"/>
  <c r="E196" i="7"/>
  <c r="E195" i="7"/>
  <c r="E194" i="7"/>
  <c r="E193" i="7"/>
  <c r="E192" i="7"/>
  <c r="E191" i="7"/>
  <c r="E190" i="7"/>
  <c r="E189" i="7"/>
  <c r="E188" i="7"/>
  <c r="E187" i="7"/>
  <c r="J186" i="7"/>
  <c r="E186" i="7"/>
  <c r="J185" i="7"/>
  <c r="E185" i="7"/>
  <c r="J184" i="7"/>
  <c r="E184" i="7"/>
  <c r="J183" i="7"/>
  <c r="E183" i="7"/>
  <c r="J182" i="7"/>
  <c r="E182" i="7"/>
  <c r="J181" i="7"/>
  <c r="E181" i="7"/>
  <c r="J180" i="7"/>
  <c r="J261" i="7" s="1"/>
  <c r="E180" i="7"/>
  <c r="J179" i="7"/>
  <c r="E179" i="7"/>
  <c r="J178" i="7"/>
  <c r="E178" i="7"/>
  <c r="J177" i="7"/>
  <c r="E177" i="7"/>
  <c r="J176" i="7"/>
  <c r="E176" i="7"/>
  <c r="J175" i="7"/>
  <c r="E175" i="7"/>
  <c r="J174" i="7"/>
  <c r="E174" i="7"/>
  <c r="J173" i="7"/>
  <c r="E173" i="7"/>
  <c r="J172" i="7"/>
  <c r="E172" i="7"/>
  <c r="E171" i="7"/>
  <c r="K170" i="7"/>
  <c r="M170" i="7" s="1"/>
  <c r="E170" i="7"/>
  <c r="K169" i="7"/>
  <c r="M169" i="7" s="1"/>
  <c r="E169" i="7"/>
  <c r="K168" i="7"/>
  <c r="M168" i="7" s="1"/>
  <c r="E168" i="7"/>
  <c r="K167" i="7"/>
  <c r="M167" i="7" s="1"/>
  <c r="E167" i="7"/>
  <c r="K166" i="7"/>
  <c r="M166" i="7" s="1"/>
  <c r="E166" i="7"/>
  <c r="K165" i="7"/>
  <c r="M165" i="7" s="1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K124" i="7"/>
  <c r="O124" i="7" s="1"/>
  <c r="E124" i="7"/>
  <c r="K123" i="7"/>
  <c r="O123" i="7" s="1"/>
  <c r="E123" i="7"/>
  <c r="K122" i="7"/>
  <c r="M122" i="7" s="1"/>
  <c r="E122" i="7"/>
  <c r="E121" i="7"/>
  <c r="L120" i="7"/>
  <c r="E120" i="7"/>
  <c r="L119" i="7"/>
  <c r="E119" i="7"/>
  <c r="L118" i="7"/>
  <c r="E118" i="7"/>
  <c r="L117" i="7"/>
  <c r="E117" i="7"/>
  <c r="L116" i="7"/>
  <c r="E116" i="7"/>
  <c r="L115" i="7"/>
  <c r="E115" i="7"/>
  <c r="L114" i="7"/>
  <c r="E114" i="7"/>
  <c r="L113" i="7"/>
  <c r="E113" i="7"/>
  <c r="O112" i="7"/>
  <c r="Z108" i="7"/>
  <c r="AA108" i="7" s="1"/>
  <c r="V108" i="7"/>
  <c r="W108" i="7" s="1"/>
  <c r="E108" i="7"/>
  <c r="Z107" i="7"/>
  <c r="AA107" i="7" s="1"/>
  <c r="N107" i="7" s="1"/>
  <c r="V107" i="7"/>
  <c r="U107" i="7"/>
  <c r="E107" i="7"/>
  <c r="Z106" i="7"/>
  <c r="AA106" i="7" s="1"/>
  <c r="N106" i="7" s="1"/>
  <c r="V106" i="7"/>
  <c r="W106" i="7" s="1"/>
  <c r="E106" i="7"/>
  <c r="Z105" i="7"/>
  <c r="AA105" i="7" s="1"/>
  <c r="N105" i="7" s="1"/>
  <c r="L184" i="7" s="1"/>
  <c r="V105" i="7"/>
  <c r="W105" i="7" s="1"/>
  <c r="E105" i="7"/>
  <c r="Z104" i="7"/>
  <c r="AA104" i="7" s="1"/>
  <c r="N104" i="7" s="1"/>
  <c r="V104" i="7"/>
  <c r="U104" i="7"/>
  <c r="E104" i="7"/>
  <c r="Z103" i="7"/>
  <c r="AA103" i="7" s="1"/>
  <c r="V103" i="7"/>
  <c r="T103" i="7"/>
  <c r="E103" i="7"/>
  <c r="Z102" i="7"/>
  <c r="AA102" i="7" s="1"/>
  <c r="V102" i="7"/>
  <c r="T102" i="7"/>
  <c r="Q102" i="7"/>
  <c r="P102" i="7"/>
  <c r="E102" i="7"/>
  <c r="Z101" i="7"/>
  <c r="AA101" i="7" s="1"/>
  <c r="N101" i="7" s="1"/>
  <c r="V101" i="7"/>
  <c r="U101" i="7"/>
  <c r="E101" i="7"/>
  <c r="Z100" i="7"/>
  <c r="AA100" i="7" s="1"/>
  <c r="N100" i="7" s="1"/>
  <c r="L178" i="7" s="1"/>
  <c r="V100" i="7"/>
  <c r="U100" i="7"/>
  <c r="E100" i="7"/>
  <c r="Z99" i="7"/>
  <c r="AA99" i="7" s="1"/>
  <c r="V99" i="7"/>
  <c r="U99" i="7"/>
  <c r="E99" i="7"/>
  <c r="Z98" i="7"/>
  <c r="AA98" i="7" s="1"/>
  <c r="N98" i="7" s="1"/>
  <c r="V98" i="7"/>
  <c r="U98" i="7"/>
  <c r="E98" i="7"/>
  <c r="Z97" i="7"/>
  <c r="AA97" i="7" s="1"/>
  <c r="N97" i="7" s="1"/>
  <c r="V97" i="7"/>
  <c r="U97" i="7"/>
  <c r="E97" i="7"/>
  <c r="Z96" i="7"/>
  <c r="AA96" i="7" s="1"/>
  <c r="V96" i="7"/>
  <c r="U96" i="7"/>
  <c r="E96" i="7"/>
  <c r="Z95" i="7"/>
  <c r="AA95" i="7" s="1"/>
  <c r="U95" i="7"/>
  <c r="E95" i="7"/>
  <c r="Z94" i="7"/>
  <c r="AA94" i="7" s="1"/>
  <c r="U94" i="7"/>
  <c r="E94" i="7"/>
  <c r="Z93" i="7"/>
  <c r="AA93" i="7" s="1"/>
  <c r="V93" i="7"/>
  <c r="U93" i="7"/>
  <c r="E93" i="7"/>
  <c r="Z92" i="7"/>
  <c r="AA92" i="7" s="1"/>
  <c r="V92" i="7"/>
  <c r="U92" i="7"/>
  <c r="E92" i="7"/>
  <c r="Z87" i="7"/>
  <c r="AA87" i="7" s="1"/>
  <c r="Y87" i="7"/>
  <c r="U87" i="7" s="1"/>
  <c r="V87" i="7"/>
  <c r="Q84" i="7"/>
  <c r="P84" i="7"/>
  <c r="Q83" i="7"/>
  <c r="P83" i="7"/>
  <c r="Q82" i="7"/>
  <c r="P82" i="7"/>
  <c r="N81" i="7"/>
  <c r="GE80" i="7"/>
  <c r="GD80" i="7"/>
  <c r="GC80" i="7"/>
  <c r="GB80" i="7"/>
  <c r="GA80" i="7"/>
  <c r="FZ80" i="7"/>
  <c r="FY80" i="7"/>
  <c r="FX80" i="7"/>
  <c r="FW80" i="7"/>
  <c r="FV80" i="7"/>
  <c r="FU80" i="7"/>
  <c r="FT80" i="7"/>
  <c r="FS80" i="7"/>
  <c r="FR80" i="7"/>
  <c r="FQ80" i="7"/>
  <c r="FP80" i="7"/>
  <c r="FO80" i="7"/>
  <c r="FN80" i="7"/>
  <c r="FM80" i="7"/>
  <c r="FL80" i="7"/>
  <c r="FK80" i="7"/>
  <c r="FJ80" i="7"/>
  <c r="FI80" i="7"/>
  <c r="FH80" i="7"/>
  <c r="FG80" i="7"/>
  <c r="FF80" i="7"/>
  <c r="FE80" i="7"/>
  <c r="FD80" i="7"/>
  <c r="FC80" i="7"/>
  <c r="FB80" i="7"/>
  <c r="FA80" i="7"/>
  <c r="EZ80" i="7"/>
  <c r="EY80" i="7"/>
  <c r="EX80" i="7"/>
  <c r="EW80" i="7"/>
  <c r="EV80" i="7"/>
  <c r="EU80" i="7"/>
  <c r="ET80" i="7"/>
  <c r="ES80" i="7"/>
  <c r="ER80" i="7"/>
  <c r="EQ80" i="7"/>
  <c r="EP80" i="7"/>
  <c r="EO80" i="7"/>
  <c r="EN80" i="7"/>
  <c r="EM80" i="7"/>
  <c r="EL80" i="7"/>
  <c r="EK80" i="7"/>
  <c r="EJ80" i="7"/>
  <c r="EI80" i="7"/>
  <c r="EH80" i="7"/>
  <c r="EG80" i="7"/>
  <c r="EF80" i="7"/>
  <c r="EE80" i="7"/>
  <c r="ED80" i="7"/>
  <c r="EC80" i="7"/>
  <c r="EB80" i="7"/>
  <c r="EA80" i="7"/>
  <c r="DZ80" i="7"/>
  <c r="DY80" i="7"/>
  <c r="DX80" i="7"/>
  <c r="DW80" i="7"/>
  <c r="DV80" i="7"/>
  <c r="DU80" i="7"/>
  <c r="DT80" i="7"/>
  <c r="DS80" i="7"/>
  <c r="DR80" i="7"/>
  <c r="DQ80" i="7"/>
  <c r="DP80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I27" i="7"/>
  <c r="H27" i="7"/>
  <c r="E27" i="7"/>
  <c r="G27" i="7" s="1"/>
  <c r="D27" i="7"/>
  <c r="I26" i="7"/>
  <c r="H26" i="7"/>
  <c r="E26" i="7"/>
  <c r="G26" i="7" s="1"/>
  <c r="D26" i="7"/>
  <c r="F26" i="7" s="1"/>
  <c r="I25" i="7"/>
  <c r="H25" i="7"/>
  <c r="E25" i="7"/>
  <c r="G25" i="7" s="1"/>
  <c r="D25" i="7"/>
  <c r="F25" i="7" s="1"/>
  <c r="I24" i="7"/>
  <c r="H24" i="7"/>
  <c r="E24" i="7"/>
  <c r="G24" i="7" s="1"/>
  <c r="D24" i="7"/>
  <c r="F24" i="7" s="1"/>
  <c r="I23" i="7"/>
  <c r="H23" i="7"/>
  <c r="E23" i="7"/>
  <c r="G23" i="7" s="1"/>
  <c r="D23" i="7"/>
  <c r="I22" i="7"/>
  <c r="H22" i="7"/>
  <c r="E22" i="7"/>
  <c r="G22" i="7" s="1"/>
  <c r="D22" i="7"/>
  <c r="F22" i="7" s="1"/>
  <c r="I21" i="7"/>
  <c r="H21" i="7"/>
  <c r="E21" i="7"/>
  <c r="G21" i="7" s="1"/>
  <c r="D21" i="7"/>
  <c r="I20" i="7"/>
  <c r="H20" i="7"/>
  <c r="E20" i="7"/>
  <c r="G20" i="7" s="1"/>
  <c r="D20" i="7"/>
  <c r="F20" i="7" s="1"/>
  <c r="K16" i="7"/>
  <c r="K15" i="7"/>
  <c r="K14" i="7"/>
  <c r="K13" i="7"/>
  <c r="K12" i="7"/>
  <c r="O11" i="7"/>
  <c r="N11" i="7"/>
  <c r="K11" i="7"/>
  <c r="O89" i="7" s="1"/>
  <c r="M89" i="7" s="1"/>
  <c r="K119" i="7" s="1"/>
  <c r="K10" i="7"/>
  <c r="H10" i="7"/>
  <c r="K9" i="7"/>
  <c r="O8" i="7"/>
  <c r="N8" i="7"/>
  <c r="K8" i="7"/>
  <c r="M5" i="7"/>
  <c r="S84" i="7" s="1"/>
  <c r="L5" i="7"/>
  <c r="R84" i="7" s="1"/>
  <c r="M4" i="7"/>
  <c r="S102" i="7" s="1"/>
  <c r="L4" i="7"/>
  <c r="R102" i="7" s="1"/>
  <c r="M3" i="7"/>
  <c r="S82" i="7" s="1"/>
  <c r="L3" i="7"/>
  <c r="R82" i="7" s="1"/>
  <c r="M2" i="7"/>
  <c r="S83" i="7" s="1"/>
  <c r="L2" i="7"/>
  <c r="P236" i="4"/>
  <c r="P308" i="4"/>
  <c r="P296" i="4"/>
  <c r="P280" i="4"/>
  <c r="P270" i="4"/>
  <c r="P260" i="4"/>
  <c r="E513" i="4"/>
  <c r="E514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76" i="4"/>
  <c r="J387" i="4"/>
  <c r="J386" i="4"/>
  <c r="J385" i="4"/>
  <c r="J384" i="4"/>
  <c r="J383" i="4"/>
  <c r="J382" i="4"/>
  <c r="J381" i="4"/>
  <c r="J380" i="4"/>
  <c r="J379" i="4"/>
  <c r="J378" i="4"/>
  <c r="J377" i="4"/>
  <c r="J343" i="4"/>
  <c r="J375" i="4" s="1"/>
  <c r="J342" i="4"/>
  <c r="J341" i="4"/>
  <c r="J340" i="4"/>
  <c r="J339" i="4"/>
  <c r="J371" i="4" s="1"/>
  <c r="J338" i="4"/>
  <c r="J346" i="4" s="1"/>
  <c r="J337" i="4"/>
  <c r="J369" i="4" s="1"/>
  <c r="J336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374" i="4"/>
  <c r="J373" i="4"/>
  <c r="J372" i="4"/>
  <c r="J368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11" i="4"/>
  <c r="J310" i="4"/>
  <c r="J309" i="4"/>
  <c r="J308" i="4"/>
  <c r="J307" i="4"/>
  <c r="J306" i="4"/>
  <c r="J305" i="4"/>
  <c r="J304" i="4"/>
  <c r="J302" i="4"/>
  <c r="J299" i="4"/>
  <c r="J298" i="4"/>
  <c r="J297" i="4"/>
  <c r="J296" i="4"/>
  <c r="J295" i="4"/>
  <c r="J294" i="4"/>
  <c r="J293" i="4"/>
  <c r="J292" i="4"/>
  <c r="J275" i="4"/>
  <c r="J274" i="4"/>
  <c r="J273" i="4"/>
  <c r="J272" i="4"/>
  <c r="J271" i="4"/>
  <c r="J270" i="4"/>
  <c r="J269" i="4"/>
  <c r="J268" i="4"/>
  <c r="J263" i="4"/>
  <c r="J262" i="4"/>
  <c r="J261" i="4"/>
  <c r="J260" i="4"/>
  <c r="J259" i="4"/>
  <c r="J258" i="4"/>
  <c r="J257" i="4"/>
  <c r="J256" i="4"/>
  <c r="J255" i="4"/>
  <c r="J303" i="4"/>
  <c r="J301" i="4"/>
  <c r="J300" i="4"/>
  <c r="J267" i="4"/>
  <c r="J266" i="4"/>
  <c r="J265" i="4"/>
  <c r="J264" i="4"/>
  <c r="J254" i="4"/>
  <c r="J253" i="4"/>
  <c r="J252" i="4"/>
  <c r="J291" i="4"/>
  <c r="J290" i="4"/>
  <c r="J289" i="4"/>
  <c r="J288" i="4"/>
  <c r="Y78" i="4"/>
  <c r="T93" i="4"/>
  <c r="P73" i="4"/>
  <c r="H10" i="5"/>
  <c r="K16" i="5"/>
  <c r="K15" i="5"/>
  <c r="K14" i="5"/>
  <c r="K13" i="5"/>
  <c r="K12" i="5"/>
  <c r="O11" i="5"/>
  <c r="N11" i="5"/>
  <c r="K11" i="5"/>
  <c r="K10" i="5"/>
  <c r="K9" i="5"/>
  <c r="O8" i="5"/>
  <c r="N8" i="5"/>
  <c r="K8" i="5"/>
  <c r="B511" i="5"/>
  <c r="B510" i="5"/>
  <c r="B509" i="5"/>
  <c r="B508" i="5"/>
  <c r="B507" i="5"/>
  <c r="B506" i="5"/>
  <c r="B505" i="5"/>
  <c r="B504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J219" i="5"/>
  <c r="E219" i="5"/>
  <c r="J218" i="5"/>
  <c r="E218" i="5"/>
  <c r="J217" i="5"/>
  <c r="E217" i="5"/>
  <c r="J216" i="5"/>
  <c r="E216" i="5"/>
  <c r="J215" i="5"/>
  <c r="E215" i="5"/>
  <c r="J214" i="5"/>
  <c r="E214" i="5"/>
  <c r="J213" i="5"/>
  <c r="E213" i="5"/>
  <c r="J212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J177" i="5"/>
  <c r="E177" i="5"/>
  <c r="J176" i="5"/>
  <c r="E176" i="5"/>
  <c r="J175" i="5"/>
  <c r="E175" i="5"/>
  <c r="J174" i="5"/>
  <c r="E174" i="5"/>
  <c r="J173" i="5"/>
  <c r="E173" i="5"/>
  <c r="J172" i="5"/>
  <c r="E172" i="5"/>
  <c r="J171" i="5"/>
  <c r="E171" i="5"/>
  <c r="J170" i="5"/>
  <c r="E170" i="5"/>
  <c r="J169" i="5"/>
  <c r="E169" i="5"/>
  <c r="J168" i="5"/>
  <c r="E168" i="5"/>
  <c r="J167" i="5"/>
  <c r="E167" i="5"/>
  <c r="J166" i="5"/>
  <c r="E166" i="5"/>
  <c r="J165" i="5"/>
  <c r="E165" i="5"/>
  <c r="J164" i="5"/>
  <c r="E164" i="5"/>
  <c r="J163" i="5"/>
  <c r="E163" i="5"/>
  <c r="E162" i="5"/>
  <c r="K161" i="5"/>
  <c r="M161" i="5" s="1"/>
  <c r="E161" i="5"/>
  <c r="K160" i="5"/>
  <c r="M160" i="5" s="1"/>
  <c r="E160" i="5"/>
  <c r="K159" i="5"/>
  <c r="M159" i="5" s="1"/>
  <c r="E159" i="5"/>
  <c r="K158" i="5"/>
  <c r="M158" i="5" s="1"/>
  <c r="E158" i="5"/>
  <c r="K157" i="5"/>
  <c r="M157" i="5" s="1"/>
  <c r="E157" i="5"/>
  <c r="K156" i="5"/>
  <c r="M156" i="5" s="1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O115" i="5"/>
  <c r="M115" i="5"/>
  <c r="K115" i="5"/>
  <c r="E115" i="5"/>
  <c r="K114" i="5"/>
  <c r="M114" i="5" s="1"/>
  <c r="E114" i="5"/>
  <c r="K113" i="5"/>
  <c r="M113" i="5" s="1"/>
  <c r="E113" i="5"/>
  <c r="E112" i="5"/>
  <c r="L111" i="5"/>
  <c r="E111" i="5"/>
  <c r="L110" i="5"/>
  <c r="E110" i="5"/>
  <c r="L109" i="5"/>
  <c r="E109" i="5"/>
  <c r="L108" i="5"/>
  <c r="E108" i="5"/>
  <c r="L107" i="5"/>
  <c r="E107" i="5"/>
  <c r="L106" i="5"/>
  <c r="E106" i="5"/>
  <c r="L105" i="5"/>
  <c r="E105" i="5"/>
  <c r="L104" i="5"/>
  <c r="E104" i="5"/>
  <c r="O103" i="5"/>
  <c r="AA99" i="5"/>
  <c r="Z99" i="5"/>
  <c r="W99" i="5"/>
  <c r="V99" i="5"/>
  <c r="E99" i="5"/>
  <c r="Z98" i="5"/>
  <c r="AA98" i="5" s="1"/>
  <c r="N98" i="5" s="1"/>
  <c r="V98" i="5"/>
  <c r="W98" i="5" s="1"/>
  <c r="U98" i="5"/>
  <c r="E98" i="5"/>
  <c r="Z97" i="5"/>
  <c r="AA97" i="5" s="1"/>
  <c r="N97" i="5" s="1"/>
  <c r="W97" i="5"/>
  <c r="V97" i="5"/>
  <c r="E97" i="5"/>
  <c r="AA96" i="5"/>
  <c r="N96" i="5" s="1"/>
  <c r="Z96" i="5"/>
  <c r="W96" i="5"/>
  <c r="V96" i="5"/>
  <c r="E96" i="5"/>
  <c r="Z95" i="5"/>
  <c r="AA95" i="5" s="1"/>
  <c r="N95" i="5" s="1"/>
  <c r="L173" i="5" s="1"/>
  <c r="V95" i="5"/>
  <c r="U95" i="5"/>
  <c r="W95" i="5" s="1"/>
  <c r="E95" i="5"/>
  <c r="Z94" i="5"/>
  <c r="AA94" i="5" s="1"/>
  <c r="V94" i="5"/>
  <c r="T94" i="5"/>
  <c r="E94" i="5"/>
  <c r="Z93" i="5"/>
  <c r="AA93" i="5" s="1"/>
  <c r="V93" i="5"/>
  <c r="U93" i="5"/>
  <c r="W93" i="5" s="1"/>
  <c r="T93" i="5"/>
  <c r="Q93" i="5"/>
  <c r="P93" i="5"/>
  <c r="E93" i="5"/>
  <c r="Z92" i="5"/>
  <c r="AA92" i="5" s="1"/>
  <c r="N92" i="5" s="1"/>
  <c r="V92" i="5"/>
  <c r="U92" i="5"/>
  <c r="W92" i="5" s="1"/>
  <c r="E92" i="5"/>
  <c r="Z91" i="5"/>
  <c r="AA91" i="5" s="1"/>
  <c r="N91" i="5" s="1"/>
  <c r="L169" i="5" s="1"/>
  <c r="W91" i="5"/>
  <c r="V91" i="5"/>
  <c r="U91" i="5"/>
  <c r="E91" i="5"/>
  <c r="Z90" i="5"/>
  <c r="AA90" i="5" s="1"/>
  <c r="W90" i="5"/>
  <c r="V90" i="5"/>
  <c r="U90" i="5"/>
  <c r="E90" i="5"/>
  <c r="Z89" i="5"/>
  <c r="AA89" i="5" s="1"/>
  <c r="N89" i="5" s="1"/>
  <c r="V89" i="5"/>
  <c r="U89" i="5"/>
  <c r="W89" i="5" s="1"/>
  <c r="E89" i="5"/>
  <c r="Z88" i="5"/>
  <c r="AA88" i="5" s="1"/>
  <c r="N88" i="5" s="1"/>
  <c r="V88" i="5"/>
  <c r="U88" i="5"/>
  <c r="W88" i="5" s="1"/>
  <c r="E88" i="5"/>
  <c r="Z87" i="5"/>
  <c r="AA87" i="5" s="1"/>
  <c r="W87" i="5"/>
  <c r="V87" i="5"/>
  <c r="U87" i="5"/>
  <c r="E87" i="5"/>
  <c r="Z86" i="5"/>
  <c r="AA86" i="5" s="1"/>
  <c r="U86" i="5"/>
  <c r="E86" i="5"/>
  <c r="Z85" i="5"/>
  <c r="AA85" i="5" s="1"/>
  <c r="U85" i="5"/>
  <c r="E85" i="5"/>
  <c r="AA84" i="5"/>
  <c r="Z84" i="5"/>
  <c r="V84" i="5"/>
  <c r="W84" i="5" s="1"/>
  <c r="U84" i="5"/>
  <c r="E84" i="5"/>
  <c r="Z83" i="5"/>
  <c r="AA83" i="5" s="1"/>
  <c r="V83" i="5"/>
  <c r="U83" i="5"/>
  <c r="W83" i="5" s="1"/>
  <c r="E83" i="5"/>
  <c r="Z78" i="5"/>
  <c r="AA78" i="5" s="1"/>
  <c r="Y78" i="5"/>
  <c r="U78" i="5" s="1"/>
  <c r="V78" i="5"/>
  <c r="Q75" i="5"/>
  <c r="P75" i="5"/>
  <c r="Q74" i="5"/>
  <c r="P74" i="5"/>
  <c r="Q73" i="5"/>
  <c r="P73" i="5"/>
  <c r="N72" i="5"/>
  <c r="GE71" i="5"/>
  <c r="GD71" i="5"/>
  <c r="GC71" i="5"/>
  <c r="GB71" i="5"/>
  <c r="GA71" i="5"/>
  <c r="FZ71" i="5"/>
  <c r="FY71" i="5"/>
  <c r="FX71" i="5"/>
  <c r="FW71" i="5"/>
  <c r="FV71" i="5"/>
  <c r="FU71" i="5"/>
  <c r="FT71" i="5"/>
  <c r="FS71" i="5"/>
  <c r="FR71" i="5"/>
  <c r="FQ71" i="5"/>
  <c r="FP71" i="5"/>
  <c r="FO71" i="5"/>
  <c r="FN71" i="5"/>
  <c r="FM71" i="5"/>
  <c r="FL71" i="5"/>
  <c r="FK71" i="5"/>
  <c r="FJ71" i="5"/>
  <c r="FI71" i="5"/>
  <c r="FH71" i="5"/>
  <c r="FG71" i="5"/>
  <c r="FF71" i="5"/>
  <c r="FE71" i="5"/>
  <c r="FD71" i="5"/>
  <c r="FC71" i="5"/>
  <c r="FB71" i="5"/>
  <c r="FA71" i="5"/>
  <c r="EZ71" i="5"/>
  <c r="EY71" i="5"/>
  <c r="EX71" i="5"/>
  <c r="EW71" i="5"/>
  <c r="EV71" i="5"/>
  <c r="EU71" i="5"/>
  <c r="ET71" i="5"/>
  <c r="ES71" i="5"/>
  <c r="ER71" i="5"/>
  <c r="EQ71" i="5"/>
  <c r="EP71" i="5"/>
  <c r="EO71" i="5"/>
  <c r="EN71" i="5"/>
  <c r="EM71" i="5"/>
  <c r="EL71" i="5"/>
  <c r="EK71" i="5"/>
  <c r="EJ71" i="5"/>
  <c r="EI71" i="5"/>
  <c r="EH71" i="5"/>
  <c r="EG71" i="5"/>
  <c r="EF71" i="5"/>
  <c r="EE71" i="5"/>
  <c r="ED71" i="5"/>
  <c r="EC71" i="5"/>
  <c r="EB71" i="5"/>
  <c r="EA71" i="5"/>
  <c r="DZ71" i="5"/>
  <c r="DY71" i="5"/>
  <c r="DX71" i="5"/>
  <c r="DW71" i="5"/>
  <c r="DV71" i="5"/>
  <c r="DU71" i="5"/>
  <c r="DT71" i="5"/>
  <c r="DS71" i="5"/>
  <c r="DR71" i="5"/>
  <c r="DQ71" i="5"/>
  <c r="DP71" i="5"/>
  <c r="DO71" i="5"/>
  <c r="DN71" i="5"/>
  <c r="DM71" i="5"/>
  <c r="DL71" i="5"/>
  <c r="DK71" i="5"/>
  <c r="DJ71" i="5"/>
  <c r="DI71" i="5"/>
  <c r="DH71" i="5"/>
  <c r="DG71" i="5"/>
  <c r="DF71" i="5"/>
  <c r="DE71" i="5"/>
  <c r="DD71" i="5"/>
  <c r="DC71" i="5"/>
  <c r="DB71" i="5"/>
  <c r="DA71" i="5"/>
  <c r="CZ71" i="5"/>
  <c r="CY71" i="5"/>
  <c r="CX71" i="5"/>
  <c r="CW71" i="5"/>
  <c r="CV71" i="5"/>
  <c r="CU71" i="5"/>
  <c r="CT71" i="5"/>
  <c r="CS71" i="5"/>
  <c r="CR71" i="5"/>
  <c r="CQ71" i="5"/>
  <c r="CP71" i="5"/>
  <c r="CO71" i="5"/>
  <c r="CN71" i="5"/>
  <c r="CM71" i="5"/>
  <c r="CL71" i="5"/>
  <c r="CK71" i="5"/>
  <c r="CJ71" i="5"/>
  <c r="CI71" i="5"/>
  <c r="CH71" i="5"/>
  <c r="CG71" i="5"/>
  <c r="CF71" i="5"/>
  <c r="CE71" i="5"/>
  <c r="CD71" i="5"/>
  <c r="CC71" i="5"/>
  <c r="CB71" i="5"/>
  <c r="CA71" i="5"/>
  <c r="BZ71" i="5"/>
  <c r="BY71" i="5"/>
  <c r="BX71" i="5"/>
  <c r="BW71" i="5"/>
  <c r="BV71" i="5"/>
  <c r="BU71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I27" i="5"/>
  <c r="H27" i="5"/>
  <c r="G27" i="5"/>
  <c r="K27" i="5" s="1"/>
  <c r="E27" i="5"/>
  <c r="D27" i="5"/>
  <c r="F27" i="5" s="1"/>
  <c r="J27" i="5" s="1"/>
  <c r="I26" i="5"/>
  <c r="H26" i="5"/>
  <c r="F26" i="5"/>
  <c r="J26" i="5" s="1"/>
  <c r="E26" i="5"/>
  <c r="G26" i="5" s="1"/>
  <c r="K26" i="5" s="1"/>
  <c r="D26" i="5"/>
  <c r="I25" i="5"/>
  <c r="H25" i="5"/>
  <c r="E25" i="5"/>
  <c r="G25" i="5" s="1"/>
  <c r="K25" i="5" s="1"/>
  <c r="D25" i="5"/>
  <c r="F25" i="5" s="1"/>
  <c r="J25" i="5" s="1"/>
  <c r="I24" i="5"/>
  <c r="H24" i="5"/>
  <c r="E24" i="5"/>
  <c r="G24" i="5" s="1"/>
  <c r="K24" i="5" s="1"/>
  <c r="D24" i="5"/>
  <c r="F24" i="5" s="1"/>
  <c r="J24" i="5" s="1"/>
  <c r="K23" i="5"/>
  <c r="I23" i="5"/>
  <c r="H23" i="5"/>
  <c r="G23" i="5"/>
  <c r="E23" i="5"/>
  <c r="D23" i="5"/>
  <c r="F23" i="5" s="1"/>
  <c r="J23" i="5" s="1"/>
  <c r="J22" i="5"/>
  <c r="I22" i="5"/>
  <c r="H22" i="5"/>
  <c r="G22" i="5"/>
  <c r="K22" i="5" s="1"/>
  <c r="F22" i="5"/>
  <c r="E22" i="5"/>
  <c r="D22" i="5"/>
  <c r="I21" i="5"/>
  <c r="H21" i="5"/>
  <c r="F21" i="5"/>
  <c r="J21" i="5" s="1"/>
  <c r="E21" i="5"/>
  <c r="G21" i="5" s="1"/>
  <c r="K21" i="5" s="1"/>
  <c r="D21" i="5"/>
  <c r="I20" i="5"/>
  <c r="H20" i="5"/>
  <c r="E20" i="5"/>
  <c r="G20" i="5" s="1"/>
  <c r="K20" i="5" s="1"/>
  <c r="D20" i="5"/>
  <c r="F20" i="5" s="1"/>
  <c r="J20" i="5" s="1"/>
  <c r="O76" i="5"/>
  <c r="M76" i="5" s="1"/>
  <c r="K107" i="5" s="1"/>
  <c r="O85" i="5"/>
  <c r="M5" i="5"/>
  <c r="S75" i="5" s="1"/>
  <c r="L5" i="5"/>
  <c r="R75" i="5" s="1"/>
  <c r="M4" i="5"/>
  <c r="S93" i="5" s="1"/>
  <c r="L4" i="5"/>
  <c r="R93" i="5" s="1"/>
  <c r="M3" i="5"/>
  <c r="S73" i="5" s="1"/>
  <c r="L3" i="5"/>
  <c r="R73" i="5" s="1"/>
  <c r="M2" i="5"/>
  <c r="S74" i="5" s="1"/>
  <c r="L2" i="5"/>
  <c r="R74" i="5" s="1"/>
  <c r="B510" i="4"/>
  <c r="B509" i="4"/>
  <c r="B508" i="4"/>
  <c r="B507" i="4"/>
  <c r="B506" i="4"/>
  <c r="B505" i="4"/>
  <c r="B504" i="4"/>
  <c r="B511" i="4"/>
  <c r="O103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K113" i="4"/>
  <c r="M113" i="4" s="1"/>
  <c r="K114" i="4"/>
  <c r="O114" i="4" s="1"/>
  <c r="K115" i="4"/>
  <c r="O115" i="4" s="1"/>
  <c r="K156" i="4"/>
  <c r="M156" i="4" s="1"/>
  <c r="K157" i="4"/>
  <c r="M157" i="4" s="1"/>
  <c r="K158" i="4"/>
  <c r="M158" i="4" s="1"/>
  <c r="K159" i="4"/>
  <c r="M159" i="4" s="1"/>
  <c r="K160" i="4"/>
  <c r="M160" i="4" s="1"/>
  <c r="K161" i="4"/>
  <c r="M161" i="4" s="1"/>
  <c r="H10" i="4"/>
  <c r="Z78" i="4"/>
  <c r="AA78" i="4" s="1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J219" i="4"/>
  <c r="E219" i="4"/>
  <c r="J218" i="4"/>
  <c r="J234" i="4" s="1"/>
  <c r="E218" i="4"/>
  <c r="J217" i="4"/>
  <c r="J233" i="4" s="1"/>
  <c r="E217" i="4"/>
  <c r="J216" i="4"/>
  <c r="J224" i="4" s="1"/>
  <c r="E216" i="4"/>
  <c r="J215" i="4"/>
  <c r="J231" i="4" s="1"/>
  <c r="E215" i="4"/>
  <c r="J214" i="4"/>
  <c r="J222" i="4" s="1"/>
  <c r="E214" i="4"/>
  <c r="J213" i="4"/>
  <c r="J229" i="4" s="1"/>
  <c r="E213" i="4"/>
  <c r="J212" i="4"/>
  <c r="J228" i="4" s="1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J177" i="4"/>
  <c r="E177" i="4"/>
  <c r="J176" i="4"/>
  <c r="E176" i="4"/>
  <c r="J175" i="4"/>
  <c r="E175" i="4"/>
  <c r="J174" i="4"/>
  <c r="E174" i="4"/>
  <c r="J173" i="4"/>
  <c r="E173" i="4"/>
  <c r="J172" i="4"/>
  <c r="E172" i="4"/>
  <c r="J171" i="4"/>
  <c r="J323" i="4" s="1"/>
  <c r="E171" i="4"/>
  <c r="J170" i="4"/>
  <c r="E170" i="4"/>
  <c r="J169" i="4"/>
  <c r="E169" i="4"/>
  <c r="J168" i="4"/>
  <c r="E168" i="4"/>
  <c r="J167" i="4"/>
  <c r="E167" i="4"/>
  <c r="J166" i="4"/>
  <c r="E166" i="4"/>
  <c r="J165" i="4"/>
  <c r="E165" i="4"/>
  <c r="J164" i="4"/>
  <c r="E164" i="4"/>
  <c r="J163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M115" i="4"/>
  <c r="E115" i="4"/>
  <c r="E114" i="4"/>
  <c r="E113" i="4"/>
  <c r="E112" i="4"/>
  <c r="L111" i="4"/>
  <c r="E111" i="4"/>
  <c r="L110" i="4"/>
  <c r="E110" i="4"/>
  <c r="L109" i="4"/>
  <c r="E109" i="4"/>
  <c r="L108" i="4"/>
  <c r="E108" i="4"/>
  <c r="L107" i="4"/>
  <c r="E107" i="4"/>
  <c r="L106" i="4"/>
  <c r="E106" i="4"/>
  <c r="L105" i="4"/>
  <c r="E105" i="4"/>
  <c r="L104" i="4"/>
  <c r="E104" i="4"/>
  <c r="Z99" i="4"/>
  <c r="AA99" i="4" s="1"/>
  <c r="V99" i="4"/>
  <c r="W99" i="4" s="1"/>
  <c r="E99" i="4"/>
  <c r="Z98" i="4"/>
  <c r="AA98" i="4" s="1"/>
  <c r="N98" i="4" s="1"/>
  <c r="L174" i="4" s="1"/>
  <c r="V98" i="4"/>
  <c r="U98" i="4"/>
  <c r="E98" i="4"/>
  <c r="Z97" i="4"/>
  <c r="AA97" i="4" s="1"/>
  <c r="N97" i="4" s="1"/>
  <c r="V97" i="4"/>
  <c r="W97" i="4" s="1"/>
  <c r="E97" i="4"/>
  <c r="Z96" i="4"/>
  <c r="AA96" i="4" s="1"/>
  <c r="N96" i="4" s="1"/>
  <c r="V96" i="4"/>
  <c r="W96" i="4" s="1"/>
  <c r="E96" i="4"/>
  <c r="Z95" i="4"/>
  <c r="AA95" i="4" s="1"/>
  <c r="N95" i="4" s="1"/>
  <c r="V95" i="4"/>
  <c r="U95" i="4"/>
  <c r="E95" i="4"/>
  <c r="Z94" i="4"/>
  <c r="AA94" i="4" s="1"/>
  <c r="V94" i="4"/>
  <c r="T94" i="4"/>
  <c r="E94" i="4"/>
  <c r="Z93" i="4"/>
  <c r="AA93" i="4" s="1"/>
  <c r="V93" i="4"/>
  <c r="Q93" i="4"/>
  <c r="P93" i="4"/>
  <c r="E93" i="4"/>
  <c r="Z92" i="4"/>
  <c r="AA92" i="4" s="1"/>
  <c r="N92" i="4" s="1"/>
  <c r="V92" i="4"/>
  <c r="U92" i="4"/>
  <c r="E92" i="4"/>
  <c r="Z91" i="4"/>
  <c r="AA91" i="4" s="1"/>
  <c r="N91" i="4" s="1"/>
  <c r="L169" i="4" s="1"/>
  <c r="V91" i="4"/>
  <c r="U91" i="4"/>
  <c r="E91" i="4"/>
  <c r="Z90" i="4"/>
  <c r="AA90" i="4" s="1"/>
  <c r="V90" i="4"/>
  <c r="U90" i="4"/>
  <c r="E90" i="4"/>
  <c r="Z89" i="4"/>
  <c r="AA89" i="4" s="1"/>
  <c r="N89" i="4" s="1"/>
  <c r="V89" i="4"/>
  <c r="U89" i="4"/>
  <c r="E89" i="4"/>
  <c r="Z88" i="4"/>
  <c r="AA88" i="4" s="1"/>
  <c r="N88" i="4" s="1"/>
  <c r="L166" i="4" s="1"/>
  <c r="V88" i="4"/>
  <c r="U88" i="4"/>
  <c r="E88" i="4"/>
  <c r="Z87" i="4"/>
  <c r="AA87" i="4" s="1"/>
  <c r="V87" i="4"/>
  <c r="U87" i="4"/>
  <c r="E87" i="4"/>
  <c r="Z86" i="4"/>
  <c r="AA86" i="4" s="1"/>
  <c r="U86" i="4"/>
  <c r="E86" i="4"/>
  <c r="Z85" i="4"/>
  <c r="AA85" i="4" s="1"/>
  <c r="U85" i="4"/>
  <c r="E85" i="4"/>
  <c r="Z84" i="4"/>
  <c r="AA84" i="4" s="1"/>
  <c r="V84" i="4"/>
  <c r="U84" i="4"/>
  <c r="E84" i="4"/>
  <c r="Z83" i="4"/>
  <c r="AA83" i="4" s="1"/>
  <c r="V83" i="4"/>
  <c r="U83" i="4"/>
  <c r="E83" i="4"/>
  <c r="V78" i="4"/>
  <c r="Q75" i="4"/>
  <c r="P75" i="4"/>
  <c r="Q74" i="4"/>
  <c r="P74" i="4"/>
  <c r="Q73" i="4"/>
  <c r="N72" i="4"/>
  <c r="GE71" i="4"/>
  <c r="GD71" i="4"/>
  <c r="GC71" i="4"/>
  <c r="GB71" i="4"/>
  <c r="GA71" i="4"/>
  <c r="FZ71" i="4"/>
  <c r="FY71" i="4"/>
  <c r="FX71" i="4"/>
  <c r="FW71" i="4"/>
  <c r="FV71" i="4"/>
  <c r="FU71" i="4"/>
  <c r="FT71" i="4"/>
  <c r="FS71" i="4"/>
  <c r="FR71" i="4"/>
  <c r="FQ71" i="4"/>
  <c r="FP71" i="4"/>
  <c r="FO71" i="4"/>
  <c r="FN71" i="4"/>
  <c r="FM71" i="4"/>
  <c r="FL71" i="4"/>
  <c r="FK71" i="4"/>
  <c r="FJ71" i="4"/>
  <c r="FI71" i="4"/>
  <c r="FH71" i="4"/>
  <c r="FG71" i="4"/>
  <c r="FF71" i="4"/>
  <c r="FE71" i="4"/>
  <c r="FD71" i="4"/>
  <c r="FC71" i="4"/>
  <c r="FB71" i="4"/>
  <c r="FA71" i="4"/>
  <c r="EZ71" i="4"/>
  <c r="EY71" i="4"/>
  <c r="EX71" i="4"/>
  <c r="EW71" i="4"/>
  <c r="EV71" i="4"/>
  <c r="EU71" i="4"/>
  <c r="ET71" i="4"/>
  <c r="ES71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I27" i="4"/>
  <c r="H27" i="4"/>
  <c r="E27" i="4"/>
  <c r="G27" i="4" s="1"/>
  <c r="D27" i="4"/>
  <c r="F27" i="4" s="1"/>
  <c r="I26" i="4"/>
  <c r="H26" i="4"/>
  <c r="E26" i="4"/>
  <c r="G26" i="4" s="1"/>
  <c r="D26" i="4"/>
  <c r="F26" i="4" s="1"/>
  <c r="I25" i="4"/>
  <c r="H25" i="4"/>
  <c r="E25" i="4"/>
  <c r="G25" i="4" s="1"/>
  <c r="D25" i="4"/>
  <c r="F25" i="4" s="1"/>
  <c r="I24" i="4"/>
  <c r="H24" i="4"/>
  <c r="E24" i="4"/>
  <c r="G24" i="4" s="1"/>
  <c r="D24" i="4"/>
  <c r="F24" i="4" s="1"/>
  <c r="I23" i="4"/>
  <c r="H23" i="4"/>
  <c r="E23" i="4"/>
  <c r="G23" i="4" s="1"/>
  <c r="D23" i="4"/>
  <c r="F23" i="4" s="1"/>
  <c r="I22" i="4"/>
  <c r="H22" i="4"/>
  <c r="E22" i="4"/>
  <c r="G22" i="4" s="1"/>
  <c r="D22" i="4"/>
  <c r="F22" i="4" s="1"/>
  <c r="I21" i="4"/>
  <c r="H21" i="4"/>
  <c r="E21" i="4"/>
  <c r="G21" i="4" s="1"/>
  <c r="D21" i="4"/>
  <c r="F21" i="4" s="1"/>
  <c r="I20" i="4"/>
  <c r="H20" i="4"/>
  <c r="E20" i="4"/>
  <c r="G20" i="4" s="1"/>
  <c r="D20" i="4"/>
  <c r="F20" i="4" s="1"/>
  <c r="K16" i="4"/>
  <c r="K15" i="4"/>
  <c r="K14" i="4"/>
  <c r="K13" i="4"/>
  <c r="K12" i="4"/>
  <c r="O11" i="4"/>
  <c r="N11" i="4"/>
  <c r="K11" i="4"/>
  <c r="K10" i="4"/>
  <c r="K9" i="4"/>
  <c r="O8" i="4"/>
  <c r="N8" i="4"/>
  <c r="K8" i="4"/>
  <c r="M5" i="4"/>
  <c r="S75" i="4" s="1"/>
  <c r="L5" i="4"/>
  <c r="R75" i="4" s="1"/>
  <c r="M4" i="4"/>
  <c r="S93" i="4" s="1"/>
  <c r="L4" i="4"/>
  <c r="R93" i="4" s="1"/>
  <c r="M3" i="4"/>
  <c r="S73" i="4" s="1"/>
  <c r="L3" i="4"/>
  <c r="R73" i="4" s="1"/>
  <c r="M2" i="4"/>
  <c r="S74" i="4" s="1"/>
  <c r="L2" i="4"/>
  <c r="R74" i="4" s="1"/>
  <c r="V20" i="3" a="1"/>
  <c r="V20" i="3" s="1"/>
  <c r="V30" i="3" a="1"/>
  <c r="V30" i="3" s="1"/>
  <c r="B541" i="7" l="1" a="1"/>
  <c r="B541" i="7" s="1"/>
  <c r="C541" i="7" s="1"/>
  <c r="B542" i="7" a="1"/>
  <c r="B542" i="7" s="1"/>
  <c r="C542" i="7" s="1"/>
  <c r="M123" i="7"/>
  <c r="D45" i="7" a="1"/>
  <c r="D45" i="7" s="1"/>
  <c r="C45" i="7" a="1"/>
  <c r="C45" i="7" s="1"/>
  <c r="N87" i="7"/>
  <c r="N103" i="7" s="1"/>
  <c r="N93" i="7"/>
  <c r="W101" i="7"/>
  <c r="J22" i="7"/>
  <c r="DV83" i="7" s="1"/>
  <c r="W92" i="7"/>
  <c r="W98" i="7"/>
  <c r="W100" i="7"/>
  <c r="J250" i="7"/>
  <c r="J257" i="7"/>
  <c r="J24" i="7"/>
  <c r="DX82" i="7" s="1"/>
  <c r="AB20" i="7" a="1"/>
  <c r="E500" i="7" s="1"/>
  <c r="C500" i="7" s="1"/>
  <c r="K27" i="7"/>
  <c r="FG82" i="7" s="1"/>
  <c r="W99" i="7"/>
  <c r="J375" i="7"/>
  <c r="J25" i="7"/>
  <c r="W107" i="7"/>
  <c r="K25" i="7"/>
  <c r="FE84" i="7" s="1"/>
  <c r="K24" i="7"/>
  <c r="J397" i="7"/>
  <c r="W96" i="7"/>
  <c r="M124" i="7"/>
  <c r="J258" i="7"/>
  <c r="J377" i="7"/>
  <c r="J383" i="7"/>
  <c r="K21" i="7"/>
  <c r="FA82" i="7" s="1"/>
  <c r="N95" i="7"/>
  <c r="W104" i="7"/>
  <c r="J373" i="7"/>
  <c r="K20" i="7"/>
  <c r="EZ84" i="7" s="1"/>
  <c r="K23" i="7"/>
  <c r="FC82" i="7" s="1"/>
  <c r="J248" i="7"/>
  <c r="J260" i="7"/>
  <c r="AB31" i="7" a="1"/>
  <c r="E521" i="7" s="1"/>
  <c r="C521" i="7" s="1"/>
  <c r="J20" i="7"/>
  <c r="DT82" i="7" s="1"/>
  <c r="K26" i="7"/>
  <c r="W93" i="7"/>
  <c r="S20" i="7" a="1"/>
  <c r="S20" i="7" s="1"/>
  <c r="K22" i="7"/>
  <c r="CE84" i="7" s="1"/>
  <c r="W97" i="7"/>
  <c r="R256" i="7"/>
  <c r="R255" i="7"/>
  <c r="L171" i="7"/>
  <c r="R254" i="7"/>
  <c r="O108" i="7"/>
  <c r="O102" i="7"/>
  <c r="O86" i="7"/>
  <c r="M86" i="7" s="1"/>
  <c r="K117" i="7" s="1"/>
  <c r="O85" i="7"/>
  <c r="M85" i="7" s="1"/>
  <c r="K116" i="7" s="1"/>
  <c r="O81" i="7"/>
  <c r="M81" i="7" s="1"/>
  <c r="K121" i="7" s="1"/>
  <c r="J26" i="7"/>
  <c r="Q31" i="7" a="1"/>
  <c r="L176" i="7"/>
  <c r="P336" i="7"/>
  <c r="R328" i="7"/>
  <c r="P324" i="7"/>
  <c r="O313" i="7"/>
  <c r="P313" i="7" s="1"/>
  <c r="O304" i="7"/>
  <c r="P304" i="7" s="1"/>
  <c r="P296" i="7"/>
  <c r="P333" i="7"/>
  <c r="P314" i="7"/>
  <c r="P311" i="7"/>
  <c r="P290" i="7"/>
  <c r="P281" i="7"/>
  <c r="P331" i="7"/>
  <c r="R326" i="7"/>
  <c r="P323" i="7"/>
  <c r="P318" i="7"/>
  <c r="O301" i="7"/>
  <c r="P301" i="7" s="1"/>
  <c r="P294" i="7"/>
  <c r="P284" i="7"/>
  <c r="O277" i="7"/>
  <c r="P277" i="7" s="1"/>
  <c r="P332" i="7"/>
  <c r="P319" i="7"/>
  <c r="P310" i="7"/>
  <c r="P295" i="7"/>
  <c r="R327" i="7"/>
  <c r="P317" i="7"/>
  <c r="P312" i="7"/>
  <c r="P305" i="7"/>
  <c r="P300" i="7"/>
  <c r="O292" i="7"/>
  <c r="P292" i="7" s="1"/>
  <c r="P288" i="7"/>
  <c r="P279" i="7"/>
  <c r="P334" i="7"/>
  <c r="P329" i="7"/>
  <c r="P308" i="7"/>
  <c r="P302" i="7"/>
  <c r="O238" i="7"/>
  <c r="P238" i="7" s="1"/>
  <c r="O237" i="7"/>
  <c r="P237" i="7" s="1"/>
  <c r="P297" i="7"/>
  <c r="P282" i="7"/>
  <c r="O280" i="7"/>
  <c r="P280" i="7" s="1"/>
  <c r="P278" i="7"/>
  <c r="P320" i="7"/>
  <c r="P307" i="7"/>
  <c r="P299" i="7"/>
  <c r="P286" i="7"/>
  <c r="O244" i="7"/>
  <c r="P244" i="7" s="1"/>
  <c r="P322" i="7"/>
  <c r="P335" i="7"/>
  <c r="P330" i="7"/>
  <c r="P315" i="7"/>
  <c r="P306" i="7"/>
  <c r="P293" i="7"/>
  <c r="O289" i="7"/>
  <c r="P289" i="7" s="1"/>
  <c r="P287" i="7"/>
  <c r="P285" i="7"/>
  <c r="P283" i="7"/>
  <c r="P309" i="7"/>
  <c r="P303" i="7"/>
  <c r="P298" i="7"/>
  <c r="P291" i="7"/>
  <c r="R325" i="7"/>
  <c r="P321" i="7"/>
  <c r="O106" i="7"/>
  <c r="M106" i="7" s="1"/>
  <c r="K185" i="7" s="1"/>
  <c r="M185" i="7" s="1"/>
  <c r="O88" i="7"/>
  <c r="M88" i="7" s="1"/>
  <c r="K118" i="7" s="1"/>
  <c r="O91" i="7"/>
  <c r="M91" i="7" s="1"/>
  <c r="O90" i="7"/>
  <c r="M90" i="7" s="1"/>
  <c r="K120" i="7" s="1"/>
  <c r="O84" i="7"/>
  <c r="M84" i="7" s="1"/>
  <c r="K115" i="7" s="1"/>
  <c r="O82" i="7"/>
  <c r="M82" i="7" s="1"/>
  <c r="K113" i="7" s="1"/>
  <c r="O83" i="7"/>
  <c r="M83" i="7" s="1"/>
  <c r="K114" i="7" s="1"/>
  <c r="F21" i="7"/>
  <c r="J21" i="7" s="1"/>
  <c r="R260" i="7"/>
  <c r="O99" i="7"/>
  <c r="L185" i="7"/>
  <c r="O87" i="7"/>
  <c r="M87" i="7" s="1"/>
  <c r="K171" i="7" s="1"/>
  <c r="M171" i="7" s="1"/>
  <c r="O92" i="7"/>
  <c r="R259" i="7"/>
  <c r="L182" i="7"/>
  <c r="O107" i="7"/>
  <c r="M107" i="7" s="1"/>
  <c r="K183" i="7" s="1"/>
  <c r="M183" i="7" s="1"/>
  <c r="F23" i="7"/>
  <c r="J23" i="7" s="1"/>
  <c r="O119" i="7"/>
  <c r="M119" i="7"/>
  <c r="R258" i="7"/>
  <c r="F27" i="7"/>
  <c r="J27" i="7" s="1"/>
  <c r="O94" i="7"/>
  <c r="O96" i="7"/>
  <c r="L173" i="7"/>
  <c r="O105" i="7"/>
  <c r="M105" i="7" s="1"/>
  <c r="K184" i="7" s="1"/>
  <c r="M184" i="7" s="1"/>
  <c r="O104" i="7"/>
  <c r="M104" i="7" s="1"/>
  <c r="K182" i="7" s="1"/>
  <c r="M182" i="7" s="1"/>
  <c r="O103" i="7"/>
  <c r="O100" i="7"/>
  <c r="M100" i="7" s="1"/>
  <c r="K178" i="7" s="1"/>
  <c r="M178" i="7" s="1"/>
  <c r="O98" i="7"/>
  <c r="M98" i="7" s="1"/>
  <c r="K176" i="7" s="1"/>
  <c r="M176" i="7" s="1"/>
  <c r="R316" i="7"/>
  <c r="O316" i="7"/>
  <c r="P316" i="7" s="1"/>
  <c r="R83" i="7"/>
  <c r="R313" i="7"/>
  <c r="R253" i="7"/>
  <c r="R257" i="7"/>
  <c r="O93" i="7"/>
  <c r="N94" i="7"/>
  <c r="N99" i="7"/>
  <c r="L179" i="7"/>
  <c r="N102" i="7"/>
  <c r="O95" i="7"/>
  <c r="N108" i="7"/>
  <c r="L121" i="7"/>
  <c r="N96" i="7"/>
  <c r="O97" i="7"/>
  <c r="M97" i="7" s="1"/>
  <c r="K175" i="7" s="1"/>
  <c r="M175" i="7" s="1"/>
  <c r="O101" i="7"/>
  <c r="M101" i="7" s="1"/>
  <c r="K179" i="7" s="1"/>
  <c r="M179" i="7" s="1"/>
  <c r="U103" i="7"/>
  <c r="W103" i="7" s="1"/>
  <c r="U102" i="7"/>
  <c r="W102" i="7" s="1"/>
  <c r="W87" i="7"/>
  <c r="L175" i="7"/>
  <c r="L183" i="7"/>
  <c r="J269" i="7"/>
  <c r="J253" i="7"/>
  <c r="J245" i="7"/>
  <c r="N92" i="7"/>
  <c r="J471" i="7"/>
  <c r="J469" i="7"/>
  <c r="J467" i="7"/>
  <c r="J465" i="7"/>
  <c r="J463" i="7"/>
  <c r="J461" i="7"/>
  <c r="J348" i="7"/>
  <c r="J346" i="7"/>
  <c r="J344" i="7"/>
  <c r="J342" i="7"/>
  <c r="J472" i="7"/>
  <c r="J470" i="7"/>
  <c r="J468" i="7"/>
  <c r="J466" i="7"/>
  <c r="J464" i="7"/>
  <c r="J462" i="7"/>
  <c r="J338" i="7"/>
  <c r="P338" i="7" s="1"/>
  <c r="J337" i="7"/>
  <c r="J339" i="7"/>
  <c r="J345" i="7"/>
  <c r="J347" i="7"/>
  <c r="J343" i="7"/>
  <c r="J340" i="7"/>
  <c r="J389" i="7"/>
  <c r="J268" i="7"/>
  <c r="J266" i="7"/>
  <c r="J341" i="7"/>
  <c r="J259" i="7"/>
  <c r="J251" i="7"/>
  <c r="J275" i="7"/>
  <c r="J267" i="7"/>
  <c r="J270" i="7"/>
  <c r="J262" i="7"/>
  <c r="J254" i="7"/>
  <c r="J246" i="7"/>
  <c r="O246" i="7" s="1"/>
  <c r="P246" i="7" s="1"/>
  <c r="J395" i="7"/>
  <c r="J387" i="7"/>
  <c r="J379" i="7"/>
  <c r="J371" i="7"/>
  <c r="J263" i="7"/>
  <c r="J271" i="7"/>
  <c r="J255" i="7"/>
  <c r="J247" i="7"/>
  <c r="J264" i="7"/>
  <c r="J393" i="7"/>
  <c r="J249" i="7"/>
  <c r="J252" i="7"/>
  <c r="O252" i="7" s="1"/>
  <c r="P252" i="7" s="1"/>
  <c r="J256" i="7"/>
  <c r="J265" i="7"/>
  <c r="J385" i="7"/>
  <c r="J391" i="7"/>
  <c r="J370" i="7"/>
  <c r="J372" i="7"/>
  <c r="J374" i="7"/>
  <c r="J376" i="7"/>
  <c r="J378" i="7"/>
  <c r="J380" i="7"/>
  <c r="J382" i="7"/>
  <c r="J384" i="7"/>
  <c r="J386" i="7"/>
  <c r="J388" i="7"/>
  <c r="J390" i="7"/>
  <c r="J392" i="7"/>
  <c r="R230" i="4"/>
  <c r="O291" i="4"/>
  <c r="P291" i="4" s="1"/>
  <c r="P258" i="4"/>
  <c r="P268" i="4"/>
  <c r="P277" i="4"/>
  <c r="P286" i="4"/>
  <c r="P294" i="4"/>
  <c r="P306" i="4"/>
  <c r="R229" i="4"/>
  <c r="O252" i="4"/>
  <c r="P252" i="4" s="1"/>
  <c r="P259" i="4"/>
  <c r="P269" i="4"/>
  <c r="P278" i="4"/>
  <c r="P287" i="4"/>
  <c r="P295" i="4"/>
  <c r="P307" i="4"/>
  <c r="J442" i="4"/>
  <c r="R235" i="4"/>
  <c r="O219" i="4"/>
  <c r="P219" i="4" s="1"/>
  <c r="O264" i="4"/>
  <c r="P264" i="4" s="1"/>
  <c r="O212" i="4"/>
  <c r="P212" i="4" s="1"/>
  <c r="P261" i="4"/>
  <c r="P271" i="4"/>
  <c r="P281" i="4"/>
  <c r="P289" i="4"/>
  <c r="P297" i="4"/>
  <c r="P309" i="4"/>
  <c r="J243" i="4"/>
  <c r="J444" i="4"/>
  <c r="R234" i="4"/>
  <c r="O267" i="4"/>
  <c r="P267" i="4" s="1"/>
  <c r="P253" i="4"/>
  <c r="P262" i="4"/>
  <c r="P272" i="4"/>
  <c r="P282" i="4"/>
  <c r="P290" i="4"/>
  <c r="P298" i="4"/>
  <c r="P310" i="4"/>
  <c r="O213" i="4"/>
  <c r="P213" i="4" s="1"/>
  <c r="R233" i="4"/>
  <c r="O276" i="4"/>
  <c r="P276" i="4" s="1"/>
  <c r="P254" i="4"/>
  <c r="P263" i="4"/>
  <c r="P273" i="4"/>
  <c r="P283" i="4"/>
  <c r="P299" i="4"/>
  <c r="P311" i="4"/>
  <c r="R232" i="4"/>
  <c r="O227" i="4"/>
  <c r="P227" i="4" s="1"/>
  <c r="O279" i="4"/>
  <c r="P279" i="4" s="1"/>
  <c r="P256" i="4"/>
  <c r="P265" i="4"/>
  <c r="P274" i="4"/>
  <c r="P284" i="4"/>
  <c r="P292" i="4"/>
  <c r="P304" i="4"/>
  <c r="O255" i="4"/>
  <c r="P255" i="4" s="1"/>
  <c r="R231" i="4"/>
  <c r="O288" i="4"/>
  <c r="P288" i="4" s="1"/>
  <c r="P257" i="4"/>
  <c r="P266" i="4"/>
  <c r="P275" i="4"/>
  <c r="P285" i="4"/>
  <c r="P293" i="4"/>
  <c r="P305" i="4"/>
  <c r="J248" i="4"/>
  <c r="R228" i="4"/>
  <c r="R288" i="4"/>
  <c r="J249" i="4"/>
  <c r="J443" i="4"/>
  <c r="R291" i="4"/>
  <c r="J318" i="4"/>
  <c r="J251" i="4"/>
  <c r="J437" i="4"/>
  <c r="J445" i="4"/>
  <c r="J244" i="4"/>
  <c r="J438" i="4"/>
  <c r="J446" i="4"/>
  <c r="R301" i="4"/>
  <c r="J250" i="4"/>
  <c r="J245" i="4"/>
  <c r="J439" i="4"/>
  <c r="J447" i="4"/>
  <c r="R300" i="4"/>
  <c r="J232" i="4"/>
  <c r="J246" i="4"/>
  <c r="J440" i="4"/>
  <c r="R302" i="4"/>
  <c r="J225" i="4"/>
  <c r="J247" i="4"/>
  <c r="J441" i="4"/>
  <c r="R303" i="4"/>
  <c r="J344" i="4"/>
  <c r="J352" i="4"/>
  <c r="J360" i="4"/>
  <c r="J345" i="4"/>
  <c r="J353" i="4"/>
  <c r="J361" i="4"/>
  <c r="J354" i="4"/>
  <c r="J347" i="4"/>
  <c r="J355" i="4"/>
  <c r="J363" i="4"/>
  <c r="J362" i="4"/>
  <c r="J348" i="4"/>
  <c r="J356" i="4"/>
  <c r="J364" i="4"/>
  <c r="J370" i="4"/>
  <c r="J349" i="4"/>
  <c r="J357" i="4"/>
  <c r="J365" i="4"/>
  <c r="J350" i="4"/>
  <c r="J358" i="4"/>
  <c r="J366" i="4"/>
  <c r="J351" i="4"/>
  <c r="J359" i="4"/>
  <c r="J367" i="4"/>
  <c r="J230" i="4"/>
  <c r="J223" i="4"/>
  <c r="J316" i="4"/>
  <c r="J317" i="4"/>
  <c r="J226" i="4"/>
  <c r="J319" i="4"/>
  <c r="J237" i="4"/>
  <c r="J312" i="4"/>
  <c r="J320" i="4"/>
  <c r="J220" i="4"/>
  <c r="O220" i="4" s="1"/>
  <c r="P220" i="4" s="1"/>
  <c r="J313" i="4"/>
  <c r="J321" i="4"/>
  <c r="J221" i="4"/>
  <c r="O221" i="4" s="1"/>
  <c r="P221" i="4" s="1"/>
  <c r="J314" i="4"/>
  <c r="J322" i="4"/>
  <c r="J315" i="4"/>
  <c r="J238" i="4"/>
  <c r="J239" i="4"/>
  <c r="J240" i="4"/>
  <c r="J241" i="4"/>
  <c r="J242" i="4"/>
  <c r="J235" i="4"/>
  <c r="J227" i="4"/>
  <c r="J236" i="4"/>
  <c r="D45" i="4" a="1"/>
  <c r="F51" i="4" s="1"/>
  <c r="O114" i="5"/>
  <c r="BX74" i="5"/>
  <c r="M107" i="5"/>
  <c r="O107" i="5"/>
  <c r="DU73" i="5"/>
  <c r="AC73" i="5"/>
  <c r="AL73" i="5"/>
  <c r="AM74" i="5"/>
  <c r="AB31" i="5" a="1"/>
  <c r="DT75" i="5"/>
  <c r="AJ75" i="5"/>
  <c r="AB75" i="5"/>
  <c r="DZ74" i="5"/>
  <c r="AH74" i="5"/>
  <c r="DY75" i="5"/>
  <c r="AG75" i="5"/>
  <c r="DX75" i="5"/>
  <c r="AF75" i="5"/>
  <c r="DT74" i="5"/>
  <c r="AF74" i="5"/>
  <c r="DW73" i="5"/>
  <c r="AL75" i="5"/>
  <c r="DX74" i="5"/>
  <c r="AK74" i="5"/>
  <c r="AB74" i="5"/>
  <c r="AK75" i="5"/>
  <c r="DW74" i="5"/>
  <c r="AJ74" i="5"/>
  <c r="DZ73" i="5"/>
  <c r="AH73" i="5"/>
  <c r="EA75" i="5"/>
  <c r="AI75" i="5"/>
  <c r="DV74" i="5"/>
  <c r="AI74" i="5"/>
  <c r="DY73" i="5"/>
  <c r="AH75" i="5"/>
  <c r="DY74" i="5"/>
  <c r="AL74" i="5"/>
  <c r="DT73" i="5"/>
  <c r="AK73" i="5"/>
  <c r="AB73" i="5"/>
  <c r="AE75" i="5"/>
  <c r="DU74" i="5"/>
  <c r="AG74" i="5"/>
  <c r="AJ73" i="5"/>
  <c r="AD75" i="5"/>
  <c r="AE74" i="5"/>
  <c r="AI73" i="5"/>
  <c r="AC75" i="5"/>
  <c r="AD74" i="5"/>
  <c r="AG73" i="5"/>
  <c r="DZ75" i="5"/>
  <c r="AC74" i="5"/>
  <c r="EA73" i="5"/>
  <c r="AF73" i="5"/>
  <c r="DW75" i="5"/>
  <c r="DX73" i="5"/>
  <c r="AE73" i="5"/>
  <c r="DV75" i="5"/>
  <c r="DV73" i="5"/>
  <c r="AM73" i="5"/>
  <c r="AD73" i="5"/>
  <c r="O96" i="5"/>
  <c r="O95" i="5"/>
  <c r="M95" i="5" s="1"/>
  <c r="K173" i="5" s="1"/>
  <c r="M173" i="5" s="1"/>
  <c r="O88" i="5"/>
  <c r="O89" i="5"/>
  <c r="O84" i="5"/>
  <c r="Q31" i="5" a="1"/>
  <c r="EZ75" i="5"/>
  <c r="CF75" i="5"/>
  <c r="BX75" i="5"/>
  <c r="FF74" i="5"/>
  <c r="CD74" i="5"/>
  <c r="FD73" i="5"/>
  <c r="FE75" i="5"/>
  <c r="CC75" i="5"/>
  <c r="FD75" i="5"/>
  <c r="CH75" i="5"/>
  <c r="FD74" i="5"/>
  <c r="CI74" i="5"/>
  <c r="BZ74" i="5"/>
  <c r="FF73" i="5"/>
  <c r="CI73" i="5"/>
  <c r="CA73" i="5"/>
  <c r="CB75" i="5"/>
  <c r="EZ74" i="5"/>
  <c r="CE74" i="5"/>
  <c r="FA73" i="5"/>
  <c r="CA75" i="5"/>
  <c r="CC74" i="5"/>
  <c r="EZ73" i="5"/>
  <c r="CD73" i="5"/>
  <c r="FG75" i="5"/>
  <c r="BZ75" i="5"/>
  <c r="FG74" i="5"/>
  <c r="CB74" i="5"/>
  <c r="FF75" i="5"/>
  <c r="BY75" i="5"/>
  <c r="BZ73" i="5"/>
  <c r="FC75" i="5"/>
  <c r="FE74" i="5"/>
  <c r="BY73" i="5"/>
  <c r="FB75" i="5"/>
  <c r="FC74" i="5"/>
  <c r="CH74" i="5"/>
  <c r="FG73" i="5"/>
  <c r="CH73" i="5"/>
  <c r="BX73" i="5"/>
  <c r="FA75" i="5"/>
  <c r="FB74" i="5"/>
  <c r="CG74" i="5"/>
  <c r="FE73" i="5"/>
  <c r="CG73" i="5"/>
  <c r="CI75" i="5"/>
  <c r="FA74" i="5"/>
  <c r="CF74" i="5"/>
  <c r="FC73" i="5"/>
  <c r="CF73" i="5"/>
  <c r="CG75" i="5"/>
  <c r="CA74" i="5"/>
  <c r="FB73" i="5"/>
  <c r="CE73" i="5"/>
  <c r="CE75" i="5"/>
  <c r="BY74" i="5"/>
  <c r="CC73" i="5"/>
  <c r="AM75" i="5"/>
  <c r="AB20" i="5" a="1"/>
  <c r="O90" i="5"/>
  <c r="O77" i="5"/>
  <c r="M77" i="5" s="1"/>
  <c r="K108" i="5" s="1"/>
  <c r="O72" i="5"/>
  <c r="S20" i="5" a="1"/>
  <c r="L112" i="5"/>
  <c r="N85" i="5"/>
  <c r="M85" i="5" s="1"/>
  <c r="M72" i="5"/>
  <c r="K112" i="5" s="1"/>
  <c r="CB73" i="5"/>
  <c r="EA74" i="5"/>
  <c r="CD75" i="5"/>
  <c r="O92" i="5"/>
  <c r="M89" i="5"/>
  <c r="K167" i="5" s="1"/>
  <c r="M167" i="5" s="1"/>
  <c r="L167" i="5"/>
  <c r="O79" i="5"/>
  <c r="M79" i="5" s="1"/>
  <c r="K109" i="5" s="1"/>
  <c r="O97" i="5"/>
  <c r="O81" i="5"/>
  <c r="M81" i="5" s="1"/>
  <c r="K111" i="5" s="1"/>
  <c r="O82" i="5"/>
  <c r="M82" i="5" s="1"/>
  <c r="O75" i="5"/>
  <c r="M75" i="5" s="1"/>
  <c r="K106" i="5" s="1"/>
  <c r="O74" i="5"/>
  <c r="M74" i="5" s="1"/>
  <c r="K105" i="5" s="1"/>
  <c r="O73" i="5"/>
  <c r="M73" i="5" s="1"/>
  <c r="K104" i="5" s="1"/>
  <c r="L174" i="5"/>
  <c r="O80" i="5"/>
  <c r="M80" i="5" s="1"/>
  <c r="K110" i="5" s="1"/>
  <c r="O78" i="5"/>
  <c r="DU75" i="5"/>
  <c r="D45" i="5" a="1"/>
  <c r="C45" i="5" a="1"/>
  <c r="C45" i="5" s="1"/>
  <c r="O91" i="5"/>
  <c r="M91" i="5" s="1"/>
  <c r="K169" i="5" s="1"/>
  <c r="M169" i="5" s="1"/>
  <c r="M92" i="5"/>
  <c r="K170" i="5" s="1"/>
  <c r="M170" i="5" s="1"/>
  <c r="L170" i="5"/>
  <c r="O83" i="5"/>
  <c r="M88" i="5"/>
  <c r="K166" i="5" s="1"/>
  <c r="M166" i="5" s="1"/>
  <c r="L166" i="5"/>
  <c r="O86" i="5"/>
  <c r="W94" i="5"/>
  <c r="N87" i="5"/>
  <c r="L176" i="5"/>
  <c r="M97" i="5"/>
  <c r="K176" i="5" s="1"/>
  <c r="M176" i="5" s="1"/>
  <c r="U94" i="5"/>
  <c r="W78" i="5"/>
  <c r="O98" i="5"/>
  <c r="M98" i="5" s="1"/>
  <c r="K174" i="5" s="1"/>
  <c r="M174" i="5" s="1"/>
  <c r="N83" i="5"/>
  <c r="N86" i="5"/>
  <c r="O93" i="5"/>
  <c r="N78" i="5"/>
  <c r="N90" i="5"/>
  <c r="L175" i="5"/>
  <c r="M96" i="5"/>
  <c r="K175" i="5" s="1"/>
  <c r="M175" i="5" s="1"/>
  <c r="N99" i="5"/>
  <c r="N84" i="5"/>
  <c r="O94" i="5"/>
  <c r="O87" i="5"/>
  <c r="O99" i="5"/>
  <c r="C45" i="4" a="1"/>
  <c r="S20" i="4" a="1"/>
  <c r="S20" i="4" s="1"/>
  <c r="M114" i="4"/>
  <c r="AB31" i="4" a="1"/>
  <c r="Q31" i="4" a="1"/>
  <c r="W95" i="4"/>
  <c r="J22" i="4"/>
  <c r="DV74" i="4" s="1"/>
  <c r="W89" i="4"/>
  <c r="AB20" i="4" a="1"/>
  <c r="N87" i="4"/>
  <c r="L165" i="4" s="1"/>
  <c r="W98" i="4"/>
  <c r="K27" i="4"/>
  <c r="FG75" i="4" s="1"/>
  <c r="N83" i="4"/>
  <c r="L163" i="4" s="1"/>
  <c r="W90" i="4"/>
  <c r="N78" i="4"/>
  <c r="N93" i="4" s="1"/>
  <c r="J26" i="4"/>
  <c r="DZ74" i="4" s="1"/>
  <c r="W92" i="4"/>
  <c r="W83" i="4"/>
  <c r="N90" i="4"/>
  <c r="L168" i="4" s="1"/>
  <c r="N85" i="4"/>
  <c r="J21" i="4"/>
  <c r="W91" i="4"/>
  <c r="W84" i="4"/>
  <c r="W88" i="4"/>
  <c r="K22" i="4"/>
  <c r="J24" i="4"/>
  <c r="DX75" i="4" s="1"/>
  <c r="J27" i="4"/>
  <c r="K24" i="4"/>
  <c r="FD73" i="4" s="1"/>
  <c r="K26" i="4"/>
  <c r="FF75" i="4" s="1"/>
  <c r="K21" i="4"/>
  <c r="FA74" i="4" s="1"/>
  <c r="K23" i="4"/>
  <c r="J20" i="4"/>
  <c r="J25" i="4"/>
  <c r="DY73" i="4" s="1"/>
  <c r="K20" i="4"/>
  <c r="EZ75" i="4" s="1"/>
  <c r="J23" i="4"/>
  <c r="K25" i="4"/>
  <c r="FE74" i="4" s="1"/>
  <c r="O96" i="4"/>
  <c r="M96" i="4" s="1"/>
  <c r="O95" i="4"/>
  <c r="M95" i="4" s="1"/>
  <c r="O84" i="4"/>
  <c r="L175" i="4"/>
  <c r="O86" i="4"/>
  <c r="O90" i="4"/>
  <c r="O77" i="4"/>
  <c r="M77" i="4" s="1"/>
  <c r="O99" i="4"/>
  <c r="O87" i="4"/>
  <c r="O98" i="4"/>
  <c r="M98" i="4" s="1"/>
  <c r="O93" i="4"/>
  <c r="O72" i="4"/>
  <c r="M72" i="4" s="1"/>
  <c r="O76" i="4"/>
  <c r="M76" i="4" s="1"/>
  <c r="O92" i="4"/>
  <c r="M92" i="4" s="1"/>
  <c r="L167" i="4"/>
  <c r="O97" i="4"/>
  <c r="M97" i="4" s="1"/>
  <c r="O82" i="4"/>
  <c r="M82" i="4" s="1"/>
  <c r="O81" i="4"/>
  <c r="M81" i="4" s="1"/>
  <c r="O79" i="4"/>
  <c r="M79" i="4" s="1"/>
  <c r="O88" i="4"/>
  <c r="M88" i="4" s="1"/>
  <c r="O83" i="4"/>
  <c r="O80" i="4"/>
  <c r="M80" i="4" s="1"/>
  <c r="O78" i="4"/>
  <c r="O85" i="4"/>
  <c r="O89" i="4"/>
  <c r="M89" i="4" s="1"/>
  <c r="O75" i="4"/>
  <c r="M75" i="4" s="1"/>
  <c r="O73" i="4"/>
  <c r="M73" i="4" s="1"/>
  <c r="O74" i="4"/>
  <c r="M74" i="4" s="1"/>
  <c r="W87" i="4"/>
  <c r="O91" i="4"/>
  <c r="M91" i="4" s="1"/>
  <c r="L112" i="4"/>
  <c r="N99" i="4"/>
  <c r="O94" i="4"/>
  <c r="N84" i="4"/>
  <c r="L170" i="4"/>
  <c r="L173" i="4"/>
  <c r="L176" i="4"/>
  <c r="N86" i="4"/>
  <c r="U78" i="4"/>
  <c r="H20" i="3"/>
  <c r="L84" i="3"/>
  <c r="L83" i="3"/>
  <c r="L82" i="3"/>
  <c r="L81" i="3"/>
  <c r="L80" i="3"/>
  <c r="L79" i="3"/>
  <c r="L78" i="3"/>
  <c r="L77" i="3"/>
  <c r="J192" i="3"/>
  <c r="J191" i="3"/>
  <c r="J190" i="3"/>
  <c r="J189" i="3"/>
  <c r="J188" i="3"/>
  <c r="J187" i="3"/>
  <c r="J186" i="3"/>
  <c r="J185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I20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K384" i="3"/>
  <c r="M384" i="3" s="1"/>
  <c r="E384" i="3"/>
  <c r="K383" i="3"/>
  <c r="M383" i="3" s="1"/>
  <c r="E383" i="3"/>
  <c r="K382" i="3"/>
  <c r="M382" i="3" s="1"/>
  <c r="E382" i="3"/>
  <c r="K381" i="3"/>
  <c r="M381" i="3" s="1"/>
  <c r="E381" i="3"/>
  <c r="K380" i="3"/>
  <c r="M380" i="3" s="1"/>
  <c r="E380" i="3"/>
  <c r="K379" i="3"/>
  <c r="M379" i="3" s="1"/>
  <c r="E379" i="3"/>
  <c r="K378" i="3"/>
  <c r="M378" i="3" s="1"/>
  <c r="E378" i="3"/>
  <c r="K377" i="3"/>
  <c r="M377" i="3" s="1"/>
  <c r="E377" i="3"/>
  <c r="K376" i="3"/>
  <c r="M376" i="3" s="1"/>
  <c r="E376" i="3"/>
  <c r="K375" i="3"/>
  <c r="M375" i="3" s="1"/>
  <c r="E375" i="3"/>
  <c r="K374" i="3"/>
  <c r="M374" i="3" s="1"/>
  <c r="E374" i="3"/>
  <c r="K373" i="3"/>
  <c r="M373" i="3" s="1"/>
  <c r="E373" i="3"/>
  <c r="K372" i="3"/>
  <c r="M372" i="3" s="1"/>
  <c r="E372" i="3"/>
  <c r="K371" i="3"/>
  <c r="M371" i="3" s="1"/>
  <c r="E371" i="3"/>
  <c r="K370" i="3"/>
  <c r="M370" i="3" s="1"/>
  <c r="E370" i="3"/>
  <c r="K369" i="3"/>
  <c r="M369" i="3" s="1"/>
  <c r="E369" i="3"/>
  <c r="K368" i="3"/>
  <c r="M368" i="3" s="1"/>
  <c r="E368" i="3"/>
  <c r="K367" i="3"/>
  <c r="M367" i="3" s="1"/>
  <c r="E367" i="3"/>
  <c r="K366" i="3"/>
  <c r="M366" i="3" s="1"/>
  <c r="E366" i="3"/>
  <c r="K365" i="3"/>
  <c r="M365" i="3" s="1"/>
  <c r="E365" i="3"/>
  <c r="K364" i="3"/>
  <c r="M364" i="3" s="1"/>
  <c r="E364" i="3"/>
  <c r="K363" i="3"/>
  <c r="M363" i="3" s="1"/>
  <c r="E363" i="3"/>
  <c r="K362" i="3"/>
  <c r="M362" i="3" s="1"/>
  <c r="E362" i="3"/>
  <c r="K361" i="3"/>
  <c r="M361" i="3" s="1"/>
  <c r="E361" i="3"/>
  <c r="K360" i="3"/>
  <c r="M360" i="3" s="1"/>
  <c r="E360" i="3"/>
  <c r="K359" i="3"/>
  <c r="M359" i="3" s="1"/>
  <c r="E359" i="3"/>
  <c r="K358" i="3"/>
  <c r="M358" i="3" s="1"/>
  <c r="E358" i="3"/>
  <c r="K357" i="3"/>
  <c r="M357" i="3" s="1"/>
  <c r="E357" i="3"/>
  <c r="K356" i="3"/>
  <c r="M356" i="3" s="1"/>
  <c r="E356" i="3"/>
  <c r="K355" i="3"/>
  <c r="M355" i="3" s="1"/>
  <c r="E355" i="3"/>
  <c r="K354" i="3"/>
  <c r="M354" i="3" s="1"/>
  <c r="E354" i="3"/>
  <c r="K353" i="3"/>
  <c r="M353" i="3" s="1"/>
  <c r="E353" i="3"/>
  <c r="K352" i="3"/>
  <c r="M352" i="3" s="1"/>
  <c r="E352" i="3"/>
  <c r="K351" i="3"/>
  <c r="M351" i="3" s="1"/>
  <c r="E351" i="3"/>
  <c r="K350" i="3"/>
  <c r="M350" i="3" s="1"/>
  <c r="E350" i="3"/>
  <c r="K349" i="3"/>
  <c r="M349" i="3" s="1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K316" i="3"/>
  <c r="M316" i="3" s="1"/>
  <c r="E316" i="3"/>
  <c r="K315" i="3"/>
  <c r="M315" i="3" s="1"/>
  <c r="E315" i="3"/>
  <c r="K314" i="3"/>
  <c r="M314" i="3" s="1"/>
  <c r="E314" i="3"/>
  <c r="K313" i="3"/>
  <c r="M313" i="3" s="1"/>
  <c r="E313" i="3"/>
  <c r="K312" i="3"/>
  <c r="M312" i="3" s="1"/>
  <c r="E312" i="3"/>
  <c r="K311" i="3"/>
  <c r="M311" i="3" s="1"/>
  <c r="E311" i="3"/>
  <c r="K310" i="3"/>
  <c r="M310" i="3" s="1"/>
  <c r="E310" i="3"/>
  <c r="K309" i="3"/>
  <c r="M309" i="3" s="1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K184" i="3"/>
  <c r="M184" i="3" s="1"/>
  <c r="E184" i="3"/>
  <c r="K183" i="3"/>
  <c r="M183" i="3" s="1"/>
  <c r="E183" i="3"/>
  <c r="K182" i="3"/>
  <c r="M182" i="3" s="1"/>
  <c r="E182" i="3"/>
  <c r="K181" i="3"/>
  <c r="M181" i="3" s="1"/>
  <c r="E181" i="3"/>
  <c r="K180" i="3"/>
  <c r="M180" i="3" s="1"/>
  <c r="E180" i="3"/>
  <c r="K179" i="3"/>
  <c r="M179" i="3" s="1"/>
  <c r="E179" i="3"/>
  <c r="K178" i="3"/>
  <c r="M178" i="3" s="1"/>
  <c r="E178" i="3"/>
  <c r="K177" i="3"/>
  <c r="M177" i="3" s="1"/>
  <c r="E177" i="3"/>
  <c r="K176" i="3"/>
  <c r="M176" i="3" s="1"/>
  <c r="E176" i="3"/>
  <c r="K175" i="3"/>
  <c r="M175" i="3" s="1"/>
  <c r="E175" i="3"/>
  <c r="K174" i="3"/>
  <c r="M174" i="3" s="1"/>
  <c r="E174" i="3"/>
  <c r="K173" i="3"/>
  <c r="M173" i="3" s="1"/>
  <c r="E173" i="3"/>
  <c r="K172" i="3"/>
  <c r="M172" i="3" s="1"/>
  <c r="E172" i="3"/>
  <c r="K171" i="3"/>
  <c r="M171" i="3" s="1"/>
  <c r="E171" i="3"/>
  <c r="K170" i="3"/>
  <c r="M170" i="3" s="1"/>
  <c r="E170" i="3"/>
  <c r="K169" i="3"/>
  <c r="M169" i="3" s="1"/>
  <c r="E169" i="3"/>
  <c r="K168" i="3"/>
  <c r="M168" i="3" s="1"/>
  <c r="E168" i="3"/>
  <c r="K167" i="3"/>
  <c r="M167" i="3" s="1"/>
  <c r="E167" i="3"/>
  <c r="K166" i="3"/>
  <c r="M166" i="3" s="1"/>
  <c r="E166" i="3"/>
  <c r="K165" i="3"/>
  <c r="M165" i="3" s="1"/>
  <c r="E165" i="3"/>
  <c r="K164" i="3"/>
  <c r="M164" i="3" s="1"/>
  <c r="E164" i="3"/>
  <c r="K163" i="3"/>
  <c r="M163" i="3" s="1"/>
  <c r="E163" i="3"/>
  <c r="K162" i="3"/>
  <c r="M162" i="3" s="1"/>
  <c r="E162" i="3"/>
  <c r="K161" i="3"/>
  <c r="M161" i="3" s="1"/>
  <c r="E161" i="3"/>
  <c r="K160" i="3"/>
  <c r="M160" i="3" s="1"/>
  <c r="E160" i="3"/>
  <c r="K159" i="3"/>
  <c r="M159" i="3" s="1"/>
  <c r="E159" i="3"/>
  <c r="K158" i="3"/>
  <c r="M158" i="3" s="1"/>
  <c r="E158" i="3"/>
  <c r="K157" i="3"/>
  <c r="M157" i="3" s="1"/>
  <c r="E157" i="3"/>
  <c r="K156" i="3"/>
  <c r="M156" i="3" s="1"/>
  <c r="E156" i="3"/>
  <c r="K155" i="3"/>
  <c r="M155" i="3" s="1"/>
  <c r="E155" i="3"/>
  <c r="K154" i="3"/>
  <c r="M154" i="3" s="1"/>
  <c r="E154" i="3"/>
  <c r="K153" i="3"/>
  <c r="M153" i="3" s="1"/>
  <c r="E153" i="3"/>
  <c r="K152" i="3"/>
  <c r="M152" i="3" s="1"/>
  <c r="E152" i="3"/>
  <c r="K151" i="3"/>
  <c r="M151" i="3" s="1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K134" i="3"/>
  <c r="M134" i="3" s="1"/>
  <c r="E134" i="3"/>
  <c r="K133" i="3"/>
  <c r="M133" i="3" s="1"/>
  <c r="E133" i="3"/>
  <c r="K132" i="3"/>
  <c r="M132" i="3" s="1"/>
  <c r="E132" i="3"/>
  <c r="K131" i="3"/>
  <c r="M131" i="3" s="1"/>
  <c r="E131" i="3"/>
  <c r="K130" i="3"/>
  <c r="M130" i="3" s="1"/>
  <c r="E130" i="3"/>
  <c r="K129" i="3"/>
  <c r="M129" i="3" s="1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K88" i="3"/>
  <c r="M88" i="3" s="1"/>
  <c r="E88" i="3"/>
  <c r="K87" i="3"/>
  <c r="M87" i="3" s="1"/>
  <c r="E87" i="3"/>
  <c r="K86" i="3"/>
  <c r="M86" i="3" s="1"/>
  <c r="E86" i="3"/>
  <c r="E85" i="3"/>
  <c r="E84" i="3"/>
  <c r="E83" i="3"/>
  <c r="E82" i="3"/>
  <c r="E81" i="3"/>
  <c r="E80" i="3"/>
  <c r="E79" i="3"/>
  <c r="E78" i="3"/>
  <c r="E77" i="3"/>
  <c r="Z72" i="3"/>
  <c r="AA72" i="3" s="1"/>
  <c r="V72" i="3"/>
  <c r="W72" i="3" s="1"/>
  <c r="E72" i="3"/>
  <c r="Z71" i="3"/>
  <c r="AA71" i="3" s="1"/>
  <c r="N71" i="3" s="1"/>
  <c r="L147" i="3" s="1"/>
  <c r="V71" i="3"/>
  <c r="U71" i="3"/>
  <c r="E71" i="3"/>
  <c r="Z70" i="3"/>
  <c r="AA70" i="3" s="1"/>
  <c r="N70" i="3" s="1"/>
  <c r="L149" i="3" s="1"/>
  <c r="V70" i="3"/>
  <c r="W70" i="3" s="1"/>
  <c r="E70" i="3"/>
  <c r="Z69" i="3"/>
  <c r="AA69" i="3" s="1"/>
  <c r="N69" i="3" s="1"/>
  <c r="L148" i="3" s="1"/>
  <c r="W69" i="3"/>
  <c r="V69" i="3"/>
  <c r="E69" i="3"/>
  <c r="Z68" i="3"/>
  <c r="AA68" i="3" s="1"/>
  <c r="N68" i="3" s="1"/>
  <c r="L146" i="3" s="1"/>
  <c r="V68" i="3"/>
  <c r="U68" i="3"/>
  <c r="E68" i="3"/>
  <c r="Z67" i="3"/>
  <c r="AA67" i="3" s="1"/>
  <c r="V67" i="3"/>
  <c r="T67" i="3"/>
  <c r="E67" i="3"/>
  <c r="Z66" i="3"/>
  <c r="AA66" i="3" s="1"/>
  <c r="V66" i="3"/>
  <c r="T66" i="3"/>
  <c r="Q66" i="3"/>
  <c r="P66" i="3"/>
  <c r="E66" i="3"/>
  <c r="Z65" i="3"/>
  <c r="AA65" i="3" s="1"/>
  <c r="N65" i="3" s="1"/>
  <c r="L143" i="3" s="1"/>
  <c r="V65" i="3"/>
  <c r="U65" i="3"/>
  <c r="E65" i="3"/>
  <c r="Z64" i="3"/>
  <c r="AA64" i="3" s="1"/>
  <c r="N64" i="3" s="1"/>
  <c r="L142" i="3" s="1"/>
  <c r="V64" i="3"/>
  <c r="U64" i="3"/>
  <c r="E64" i="3"/>
  <c r="Z63" i="3"/>
  <c r="AA63" i="3" s="1"/>
  <c r="V63" i="3"/>
  <c r="U63" i="3"/>
  <c r="E63" i="3"/>
  <c r="Z62" i="3"/>
  <c r="AA62" i="3" s="1"/>
  <c r="N62" i="3" s="1"/>
  <c r="L140" i="3" s="1"/>
  <c r="V62" i="3"/>
  <c r="U62" i="3"/>
  <c r="E62" i="3"/>
  <c r="Z61" i="3"/>
  <c r="AA61" i="3" s="1"/>
  <c r="N61" i="3" s="1"/>
  <c r="L139" i="3" s="1"/>
  <c r="V61" i="3"/>
  <c r="U61" i="3"/>
  <c r="E61" i="3"/>
  <c r="Z60" i="3"/>
  <c r="AA60" i="3" s="1"/>
  <c r="V60" i="3"/>
  <c r="U60" i="3"/>
  <c r="E60" i="3"/>
  <c r="Z59" i="3"/>
  <c r="AA59" i="3" s="1"/>
  <c r="U59" i="3"/>
  <c r="E59" i="3"/>
  <c r="Z58" i="3"/>
  <c r="AA58" i="3" s="1"/>
  <c r="U58" i="3"/>
  <c r="E58" i="3"/>
  <c r="Z57" i="3"/>
  <c r="AA57" i="3" s="1"/>
  <c r="V57" i="3"/>
  <c r="U57" i="3"/>
  <c r="E57" i="3"/>
  <c r="Z56" i="3"/>
  <c r="AA56" i="3" s="1"/>
  <c r="V56" i="3"/>
  <c r="U56" i="3"/>
  <c r="E56" i="3"/>
  <c r="Y51" i="3"/>
  <c r="V51" i="3"/>
  <c r="Q48" i="3"/>
  <c r="P48" i="3"/>
  <c r="Q47" i="3"/>
  <c r="P47" i="3"/>
  <c r="Q46" i="3"/>
  <c r="P46" i="3"/>
  <c r="N45" i="3"/>
  <c r="L85" i="3" s="1"/>
  <c r="GE44" i="3"/>
  <c r="GD44" i="3"/>
  <c r="GC44" i="3"/>
  <c r="GB44" i="3"/>
  <c r="GA44" i="3"/>
  <c r="FZ44" i="3"/>
  <c r="FY44" i="3"/>
  <c r="FX44" i="3"/>
  <c r="FW44" i="3"/>
  <c r="FV44" i="3"/>
  <c r="FU44" i="3"/>
  <c r="FT44" i="3"/>
  <c r="FS44" i="3"/>
  <c r="FR44" i="3"/>
  <c r="FQ44" i="3"/>
  <c r="FP44" i="3"/>
  <c r="FO44" i="3"/>
  <c r="FN44" i="3"/>
  <c r="FM44" i="3"/>
  <c r="FL44" i="3"/>
  <c r="FK44" i="3"/>
  <c r="FJ44" i="3"/>
  <c r="FI44" i="3"/>
  <c r="FH44" i="3"/>
  <c r="FG44" i="3"/>
  <c r="FF44" i="3"/>
  <c r="FE44" i="3"/>
  <c r="FD44" i="3"/>
  <c r="FC44" i="3"/>
  <c r="FB44" i="3"/>
  <c r="FA44" i="3"/>
  <c r="EZ44" i="3"/>
  <c r="EY44" i="3"/>
  <c r="EX44" i="3"/>
  <c r="EW44" i="3"/>
  <c r="EV44" i="3"/>
  <c r="EU44" i="3"/>
  <c r="ET44" i="3"/>
  <c r="ES44" i="3"/>
  <c r="ER44" i="3"/>
  <c r="EQ44" i="3"/>
  <c r="EP44" i="3"/>
  <c r="EO44" i="3"/>
  <c r="EN44" i="3"/>
  <c r="EM44" i="3"/>
  <c r="EL44" i="3"/>
  <c r="EK44" i="3"/>
  <c r="EJ44" i="3"/>
  <c r="EI44" i="3"/>
  <c r="EH44" i="3"/>
  <c r="EG44" i="3"/>
  <c r="EF44" i="3"/>
  <c r="EE44" i="3"/>
  <c r="ED44" i="3"/>
  <c r="EC44" i="3"/>
  <c r="EB44" i="3"/>
  <c r="EA44" i="3"/>
  <c r="DZ44" i="3"/>
  <c r="DY44" i="3"/>
  <c r="DX44" i="3"/>
  <c r="DW44" i="3"/>
  <c r="DV44" i="3"/>
  <c r="DU44" i="3"/>
  <c r="DT44" i="3"/>
  <c r="DS44" i="3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E27" i="3"/>
  <c r="G27" i="3" s="1"/>
  <c r="D27" i="3"/>
  <c r="F27" i="3" s="1"/>
  <c r="E26" i="3"/>
  <c r="G26" i="3" s="1"/>
  <c r="D26" i="3"/>
  <c r="F26" i="3" s="1"/>
  <c r="E25" i="3"/>
  <c r="G25" i="3" s="1"/>
  <c r="D25" i="3"/>
  <c r="F25" i="3" s="1"/>
  <c r="E24" i="3"/>
  <c r="G24" i="3" s="1"/>
  <c r="D24" i="3"/>
  <c r="F24" i="3" s="1"/>
  <c r="E23" i="3"/>
  <c r="G23" i="3" s="1"/>
  <c r="D23" i="3"/>
  <c r="F23" i="3" s="1"/>
  <c r="E22" i="3"/>
  <c r="G22" i="3" s="1"/>
  <c r="D22" i="3"/>
  <c r="F22" i="3" s="1"/>
  <c r="E21" i="3"/>
  <c r="G21" i="3" s="1"/>
  <c r="D21" i="3"/>
  <c r="F21" i="3" s="1"/>
  <c r="E20" i="3"/>
  <c r="G20" i="3" s="1"/>
  <c r="D20" i="3"/>
  <c r="F20" i="3" s="1"/>
  <c r="K16" i="3"/>
  <c r="K15" i="3"/>
  <c r="K14" i="3"/>
  <c r="K13" i="3"/>
  <c r="O49" i="3" s="1"/>
  <c r="M49" i="3" s="1"/>
  <c r="K80" i="3" s="1"/>
  <c r="M80" i="3" s="1"/>
  <c r="K12" i="3"/>
  <c r="O11" i="3"/>
  <c r="N11" i="3"/>
  <c r="K11" i="3"/>
  <c r="K10" i="3"/>
  <c r="K9" i="3"/>
  <c r="O8" i="3"/>
  <c r="N8" i="3"/>
  <c r="K8" i="3"/>
  <c r="M5" i="3"/>
  <c r="S48" i="3" s="1"/>
  <c r="L5" i="3"/>
  <c r="R48" i="3" s="1"/>
  <c r="M4" i="3"/>
  <c r="S66" i="3" s="1"/>
  <c r="L4" i="3"/>
  <c r="R66" i="3" s="1"/>
  <c r="M3" i="3"/>
  <c r="S46" i="3" s="1"/>
  <c r="L3" i="3"/>
  <c r="R46" i="3" s="1"/>
  <c r="M2" i="3"/>
  <c r="S47" i="3" s="1"/>
  <c r="L2" i="3"/>
  <c r="R47" i="3" s="1"/>
  <c r="G20" i="2"/>
  <c r="T67" i="2"/>
  <c r="T66" i="2"/>
  <c r="U60" i="2"/>
  <c r="U61" i="2"/>
  <c r="W61" i="2" s="1"/>
  <c r="U62" i="2"/>
  <c r="U63" i="2"/>
  <c r="U64" i="2"/>
  <c r="U65" i="2"/>
  <c r="W65" i="2" s="1"/>
  <c r="U68" i="2"/>
  <c r="U71" i="2"/>
  <c r="U57" i="2"/>
  <c r="U56" i="2"/>
  <c r="V51" i="2"/>
  <c r="V56" i="2"/>
  <c r="V57" i="2"/>
  <c r="V72" i="2"/>
  <c r="W72" i="2" s="1"/>
  <c r="V71" i="2"/>
  <c r="V70" i="2"/>
  <c r="V69" i="2"/>
  <c r="W69" i="2" s="1"/>
  <c r="V68" i="2"/>
  <c r="V67" i="2"/>
  <c r="V66" i="2"/>
  <c r="V64" i="2"/>
  <c r="V63" i="2"/>
  <c r="W63" i="2" s="1"/>
  <c r="V62" i="2"/>
  <c r="V61" i="2"/>
  <c r="V60" i="2"/>
  <c r="V65" i="2"/>
  <c r="Y51" i="2"/>
  <c r="Z51" i="2" s="1"/>
  <c r="AA51" i="2" s="1"/>
  <c r="Z71" i="2"/>
  <c r="W71" i="2"/>
  <c r="W70" i="2"/>
  <c r="W62" i="2"/>
  <c r="U58" i="2"/>
  <c r="U59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77" i="2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86" i="2"/>
  <c r="K86" i="2" s="1"/>
  <c r="J87" i="2"/>
  <c r="K87" i="2" s="1"/>
  <c r="J88" i="2"/>
  <c r="K88" i="2" s="1"/>
  <c r="J97" i="2"/>
  <c r="K97" i="2" s="1"/>
  <c r="J98" i="2"/>
  <c r="K98" i="2" s="1"/>
  <c r="DV82" i="7" l="1"/>
  <c r="CH83" i="7"/>
  <c r="DV84" i="7"/>
  <c r="FB84" i="7"/>
  <c r="CI84" i="7"/>
  <c r="AJ84" i="7"/>
  <c r="F55" i="7"/>
  <c r="F70" i="7"/>
  <c r="K235" i="7" s="1"/>
  <c r="M235" i="7" s="1"/>
  <c r="F58" i="7"/>
  <c r="DX84" i="7"/>
  <c r="E56" i="7"/>
  <c r="AC83" i="7"/>
  <c r="FB83" i="7"/>
  <c r="E55" i="7"/>
  <c r="E70" i="7"/>
  <c r="M93" i="7"/>
  <c r="K173" i="7" s="1"/>
  <c r="M173" i="7" s="1"/>
  <c r="E58" i="7"/>
  <c r="F56" i="7"/>
  <c r="K222" i="7" s="1"/>
  <c r="M222" i="7" s="1"/>
  <c r="E501" i="7"/>
  <c r="C501" i="7" s="1"/>
  <c r="E64" i="7"/>
  <c r="E62" i="7"/>
  <c r="E68" i="7"/>
  <c r="F64" i="7"/>
  <c r="K228" i="7" s="1"/>
  <c r="M228" i="7" s="1"/>
  <c r="F69" i="7"/>
  <c r="K234" i="7" s="1"/>
  <c r="M234" i="7" s="1"/>
  <c r="E69" i="7"/>
  <c r="F62" i="7"/>
  <c r="K226" i="7" s="1"/>
  <c r="M226" i="7" s="1"/>
  <c r="F65" i="7"/>
  <c r="K229" i="7" s="1"/>
  <c r="M229" i="7" s="1"/>
  <c r="F68" i="7"/>
  <c r="K232" i="7" s="1"/>
  <c r="M232" i="7" s="1"/>
  <c r="E65" i="7"/>
  <c r="E71" i="7"/>
  <c r="F61" i="7"/>
  <c r="K225" i="7" s="1"/>
  <c r="M225" i="7" s="1"/>
  <c r="E61" i="7"/>
  <c r="F71" i="7"/>
  <c r="K233" i="7" s="1"/>
  <c r="M233" i="7" s="1"/>
  <c r="E45" i="7"/>
  <c r="DT84" i="7"/>
  <c r="E502" i="7"/>
  <c r="C502" i="7" s="1"/>
  <c r="BY84" i="7"/>
  <c r="BY83" i="7"/>
  <c r="EZ82" i="7"/>
  <c r="EZ83" i="7"/>
  <c r="E489" i="7"/>
  <c r="C489" i="7" s="1"/>
  <c r="CI83" i="7"/>
  <c r="E494" i="7"/>
  <c r="C494" i="7" s="1"/>
  <c r="E491" i="7"/>
  <c r="C491" i="7" s="1"/>
  <c r="AD82" i="7"/>
  <c r="CH84" i="7"/>
  <c r="E495" i="7"/>
  <c r="C495" i="7" s="1"/>
  <c r="E497" i="7"/>
  <c r="C497" i="7" s="1"/>
  <c r="AB20" i="7"/>
  <c r="E496" i="7" s="1"/>
  <c r="C496" i="7" s="1"/>
  <c r="E499" i="7"/>
  <c r="C499" i="7" s="1"/>
  <c r="E53" i="7"/>
  <c r="BY82" i="7"/>
  <c r="FF83" i="7"/>
  <c r="CE83" i="7"/>
  <c r="E492" i="7"/>
  <c r="C492" i="7" s="1"/>
  <c r="E498" i="7"/>
  <c r="C498" i="7" s="1"/>
  <c r="DY82" i="7"/>
  <c r="CE82" i="7"/>
  <c r="E51" i="7"/>
  <c r="FC83" i="7"/>
  <c r="FC84" i="7"/>
  <c r="M95" i="7"/>
  <c r="E59" i="7" s="1"/>
  <c r="AK83" i="7"/>
  <c r="F49" i="7"/>
  <c r="E503" i="7"/>
  <c r="C503" i="7" s="1"/>
  <c r="AD84" i="7"/>
  <c r="FF84" i="7"/>
  <c r="CB84" i="7"/>
  <c r="FF82" i="7"/>
  <c r="FB82" i="7"/>
  <c r="CF84" i="7"/>
  <c r="CF83" i="7"/>
  <c r="BX83" i="7"/>
  <c r="CF82" i="7"/>
  <c r="BX84" i="7"/>
  <c r="BX82" i="7"/>
  <c r="CD84" i="7"/>
  <c r="DY84" i="7"/>
  <c r="F53" i="7"/>
  <c r="CB82" i="7"/>
  <c r="FA84" i="7"/>
  <c r="E517" i="7"/>
  <c r="C517" i="7" s="1"/>
  <c r="E523" i="7"/>
  <c r="C523" i="7" s="1"/>
  <c r="DT83" i="7"/>
  <c r="BZ83" i="7"/>
  <c r="BZ82" i="7"/>
  <c r="CD83" i="7"/>
  <c r="FA83" i="7"/>
  <c r="E522" i="7"/>
  <c r="C522" i="7" s="1"/>
  <c r="FE83" i="7"/>
  <c r="AJ82" i="7"/>
  <c r="E52" i="7"/>
  <c r="BZ84" i="7"/>
  <c r="E493" i="7"/>
  <c r="C493" i="7" s="1"/>
  <c r="E519" i="7"/>
  <c r="C519" i="7" s="1"/>
  <c r="CA83" i="7"/>
  <c r="F52" i="7"/>
  <c r="F54" i="7"/>
  <c r="CB83" i="7"/>
  <c r="CC82" i="7"/>
  <c r="E518" i="7"/>
  <c r="C518" i="7" s="1"/>
  <c r="FE82" i="7"/>
  <c r="E526" i="7"/>
  <c r="C526" i="7" s="1"/>
  <c r="CC84" i="7"/>
  <c r="AI82" i="7"/>
  <c r="F50" i="7"/>
  <c r="CA82" i="7"/>
  <c r="E50" i="7"/>
  <c r="AC84" i="7"/>
  <c r="FG84" i="7"/>
  <c r="F48" i="7"/>
  <c r="CC83" i="7"/>
  <c r="CA84" i="7"/>
  <c r="CH82" i="7"/>
  <c r="E520" i="7"/>
  <c r="C520" i="7" s="1"/>
  <c r="CG82" i="7"/>
  <c r="P339" i="7"/>
  <c r="FG83" i="7"/>
  <c r="E490" i="7"/>
  <c r="C490" i="7" s="1"/>
  <c r="E525" i="7"/>
  <c r="C525" i="7" s="1"/>
  <c r="CG84" i="7"/>
  <c r="CG83" i="7"/>
  <c r="FD83" i="7"/>
  <c r="FD82" i="7"/>
  <c r="B538" i="7"/>
  <c r="C538" i="7" s="1"/>
  <c r="AM82" i="7"/>
  <c r="E54" i="7"/>
  <c r="F51" i="7"/>
  <c r="O245" i="7"/>
  <c r="P245" i="7" s="1"/>
  <c r="FD84" i="7"/>
  <c r="E527" i="7"/>
  <c r="C527" i="7" s="1"/>
  <c r="CD82" i="7"/>
  <c r="E524" i="7"/>
  <c r="C524" i="7" s="1"/>
  <c r="CI82" i="7"/>
  <c r="AB31" i="7"/>
  <c r="E516" i="7" s="1"/>
  <c r="C516" i="7" s="1"/>
  <c r="B539" i="7"/>
  <c r="C539" i="7" s="1"/>
  <c r="AL82" i="7"/>
  <c r="L180" i="7"/>
  <c r="EZ102" i="7"/>
  <c r="FB102" i="7"/>
  <c r="DZ102" i="7"/>
  <c r="CD102" i="7"/>
  <c r="AH102" i="7"/>
  <c r="FA102" i="7"/>
  <c r="DY102" i="7"/>
  <c r="CC102" i="7"/>
  <c r="AG102" i="7"/>
  <c r="DX102" i="7"/>
  <c r="CB102" i="7"/>
  <c r="AF102" i="7"/>
  <c r="FG102" i="7"/>
  <c r="DW102" i="7"/>
  <c r="CI102" i="7"/>
  <c r="CA102" i="7"/>
  <c r="AM102" i="7"/>
  <c r="AE102" i="7"/>
  <c r="M102" i="7"/>
  <c r="F66" i="7" s="1"/>
  <c r="K230" i="7" s="1"/>
  <c r="M230" i="7" s="1"/>
  <c r="FF102" i="7"/>
  <c r="DV102" i="7"/>
  <c r="CH102" i="7"/>
  <c r="BZ102" i="7"/>
  <c r="AL102" i="7"/>
  <c r="AD102" i="7"/>
  <c r="FD102" i="7"/>
  <c r="DT102" i="7"/>
  <c r="CF102" i="7"/>
  <c r="BX102" i="7"/>
  <c r="AJ102" i="7"/>
  <c r="AB102" i="7"/>
  <c r="BY102" i="7"/>
  <c r="AK102" i="7"/>
  <c r="EA102" i="7"/>
  <c r="AI102" i="7"/>
  <c r="FE102" i="7"/>
  <c r="DU102" i="7"/>
  <c r="AC102" i="7"/>
  <c r="FC102" i="7"/>
  <c r="CG102" i="7"/>
  <c r="CE102" i="7"/>
  <c r="O118" i="7"/>
  <c r="M118" i="7"/>
  <c r="AK84" i="7"/>
  <c r="E515" i="7"/>
  <c r="C515" i="7" s="1"/>
  <c r="E507" i="7"/>
  <c r="C507" i="7" s="1"/>
  <c r="E510" i="7"/>
  <c r="C510" i="7" s="1"/>
  <c r="E513" i="7"/>
  <c r="C513" i="7" s="1"/>
  <c r="E505" i="7"/>
  <c r="C505" i="7" s="1"/>
  <c r="E508" i="7"/>
  <c r="C508" i="7" s="1"/>
  <c r="E511" i="7"/>
  <c r="C511" i="7" s="1"/>
  <c r="E514" i="7"/>
  <c r="C514" i="7" s="1"/>
  <c r="E506" i="7"/>
  <c r="C506" i="7" s="1"/>
  <c r="E509" i="7"/>
  <c r="C509" i="7" s="1"/>
  <c r="E512" i="7"/>
  <c r="C512" i="7" s="1"/>
  <c r="Q31" i="7"/>
  <c r="AC82" i="7"/>
  <c r="DW82" i="7"/>
  <c r="AL84" i="7"/>
  <c r="DU84" i="7"/>
  <c r="AI84" i="7"/>
  <c r="L174" i="7"/>
  <c r="M96" i="7"/>
  <c r="F60" i="7" s="1"/>
  <c r="K224" i="7" s="1"/>
  <c r="M224" i="7" s="1"/>
  <c r="EA82" i="7"/>
  <c r="AB82" i="7"/>
  <c r="AK82" i="7"/>
  <c r="AG83" i="7"/>
  <c r="AG82" i="7"/>
  <c r="DU83" i="7"/>
  <c r="EA84" i="7"/>
  <c r="L177" i="7"/>
  <c r="M99" i="7"/>
  <c r="K177" i="7" s="1"/>
  <c r="M177" i="7" s="1"/>
  <c r="DZ82" i="7"/>
  <c r="AJ83" i="7"/>
  <c r="F47" i="7"/>
  <c r="O114" i="7"/>
  <c r="M114" i="7"/>
  <c r="DU82" i="7"/>
  <c r="AE84" i="7"/>
  <c r="M103" i="7"/>
  <c r="K181" i="7" s="1"/>
  <c r="M181" i="7" s="1"/>
  <c r="L181" i="7"/>
  <c r="E47" i="7"/>
  <c r="E488" i="7"/>
  <c r="C488" i="7" s="1"/>
  <c r="L172" i="7"/>
  <c r="M92" i="7"/>
  <c r="K172" i="7" s="1"/>
  <c r="M172" i="7" s="1"/>
  <c r="M108" i="7"/>
  <c r="E72" i="7" s="1"/>
  <c r="L186" i="7"/>
  <c r="M94" i="7"/>
  <c r="AH82" i="7"/>
  <c r="M113" i="7"/>
  <c r="O113" i="7"/>
  <c r="AE83" i="7"/>
  <c r="AF83" i="7"/>
  <c r="AI83" i="7"/>
  <c r="AM84" i="7"/>
  <c r="O121" i="7"/>
  <c r="M121" i="7"/>
  <c r="R267" i="7"/>
  <c r="R340" i="7"/>
  <c r="R339" i="7"/>
  <c r="O337" i="7"/>
  <c r="P337" i="7" s="1"/>
  <c r="R264" i="7"/>
  <c r="O340" i="7"/>
  <c r="P340" i="7" s="1"/>
  <c r="R268" i="7"/>
  <c r="R263" i="7"/>
  <c r="O268" i="7"/>
  <c r="P268" i="7" s="1"/>
  <c r="R266" i="7"/>
  <c r="R261" i="7"/>
  <c r="R337" i="7"/>
  <c r="R262" i="7"/>
  <c r="O261" i="7"/>
  <c r="P261" i="7" s="1"/>
  <c r="O262" i="7"/>
  <c r="P262" i="7" s="1"/>
  <c r="R338" i="7"/>
  <c r="R265" i="7"/>
  <c r="E48" i="7"/>
  <c r="M115" i="7"/>
  <c r="O115" i="7"/>
  <c r="AD83" i="7"/>
  <c r="AM83" i="7"/>
  <c r="AH84" i="7"/>
  <c r="AF82" i="7"/>
  <c r="DW83" i="7"/>
  <c r="DW84" i="7"/>
  <c r="O116" i="7"/>
  <c r="M116" i="7"/>
  <c r="DZ84" i="7"/>
  <c r="DX83" i="7"/>
  <c r="AB84" i="7"/>
  <c r="E46" i="7"/>
  <c r="O120" i="7"/>
  <c r="M120" i="7"/>
  <c r="AL83" i="7"/>
  <c r="EA83" i="7"/>
  <c r="M117" i="7"/>
  <c r="O117" i="7"/>
  <c r="DY83" i="7"/>
  <c r="E49" i="7"/>
  <c r="F46" i="7"/>
  <c r="AB83" i="7"/>
  <c r="DZ83" i="7"/>
  <c r="AF84" i="7"/>
  <c r="AE82" i="7"/>
  <c r="AH83" i="7"/>
  <c r="AG84" i="7"/>
  <c r="F50" i="4"/>
  <c r="D45" i="4"/>
  <c r="B514" i="4"/>
  <c r="C514" i="4" s="1"/>
  <c r="B513" i="4"/>
  <c r="C513" i="4" s="1"/>
  <c r="F54" i="4"/>
  <c r="DT75" i="4"/>
  <c r="AB73" i="4"/>
  <c r="E52" i="4"/>
  <c r="F57" i="4"/>
  <c r="E57" i="4"/>
  <c r="F56" i="4"/>
  <c r="F52" i="4"/>
  <c r="E54" i="4"/>
  <c r="E53" i="4"/>
  <c r="E50" i="4"/>
  <c r="E61" i="4"/>
  <c r="F53" i="4"/>
  <c r="F48" i="4"/>
  <c r="F49" i="4"/>
  <c r="F55" i="4"/>
  <c r="F61" i="4"/>
  <c r="E51" i="4"/>
  <c r="E55" i="4"/>
  <c r="E56" i="4"/>
  <c r="E46" i="4"/>
  <c r="C45" i="4"/>
  <c r="F45" i="4" s="1"/>
  <c r="E47" i="4"/>
  <c r="F46" i="4"/>
  <c r="E48" i="4"/>
  <c r="E49" i="4"/>
  <c r="E45" i="4"/>
  <c r="F62" i="4"/>
  <c r="E62" i="4"/>
  <c r="F47" i="4"/>
  <c r="M86" i="5"/>
  <c r="L162" i="5"/>
  <c r="M78" i="5"/>
  <c r="K162" i="5" s="1"/>
  <c r="M162" i="5" s="1"/>
  <c r="N94" i="5"/>
  <c r="L165" i="5"/>
  <c r="M87" i="5"/>
  <c r="K165" i="5" s="1"/>
  <c r="M165" i="5" s="1"/>
  <c r="O110" i="5"/>
  <c r="M110" i="5"/>
  <c r="L168" i="5"/>
  <c r="M90" i="5"/>
  <c r="K168" i="5" s="1"/>
  <c r="M168" i="5" s="1"/>
  <c r="B45" i="5" a="1"/>
  <c r="B45" i="5" s="1"/>
  <c r="A45" i="5" a="1"/>
  <c r="A45" i="5" s="1"/>
  <c r="O109" i="5"/>
  <c r="M109" i="5"/>
  <c r="O112" i="5"/>
  <c r="M112" i="5"/>
  <c r="E496" i="5"/>
  <c r="C496" i="5" s="1"/>
  <c r="E499" i="5"/>
  <c r="C499" i="5" s="1"/>
  <c r="E502" i="5"/>
  <c r="C502" i="5" s="1"/>
  <c r="E494" i="5"/>
  <c r="C494" i="5" s="1"/>
  <c r="E497" i="5"/>
  <c r="C497" i="5" s="1"/>
  <c r="E500" i="5"/>
  <c r="C500" i="5" s="1"/>
  <c r="E492" i="5"/>
  <c r="C492" i="5" s="1"/>
  <c r="E495" i="5"/>
  <c r="C495" i="5" s="1"/>
  <c r="E501" i="5"/>
  <c r="C501" i="5" s="1"/>
  <c r="E493" i="5"/>
  <c r="C493" i="5" s="1"/>
  <c r="E498" i="5"/>
  <c r="C498" i="5" s="1"/>
  <c r="AB31" i="5"/>
  <c r="L164" i="5"/>
  <c r="M84" i="5"/>
  <c r="K164" i="5" s="1"/>
  <c r="M164" i="5" s="1"/>
  <c r="L163" i="5"/>
  <c r="M83" i="5"/>
  <c r="K163" i="5" s="1"/>
  <c r="M163" i="5" s="1"/>
  <c r="E56" i="5"/>
  <c r="E52" i="5"/>
  <c r="E48" i="5"/>
  <c r="F59" i="5"/>
  <c r="F55" i="5"/>
  <c r="F51" i="5"/>
  <c r="F47" i="5"/>
  <c r="E59" i="5"/>
  <c r="E55" i="5"/>
  <c r="E51" i="5"/>
  <c r="E47" i="5"/>
  <c r="F62" i="5"/>
  <c r="F58" i="5"/>
  <c r="F54" i="5"/>
  <c r="F50" i="5"/>
  <c r="F46" i="5"/>
  <c r="E62" i="5"/>
  <c r="E58" i="5"/>
  <c r="E54" i="5"/>
  <c r="E50" i="5"/>
  <c r="E46" i="5"/>
  <c r="F61" i="5"/>
  <c r="F57" i="5"/>
  <c r="F53" i="5"/>
  <c r="F49" i="5"/>
  <c r="E61" i="5"/>
  <c r="E57" i="5"/>
  <c r="E53" i="5"/>
  <c r="E49" i="5"/>
  <c r="F48" i="5"/>
  <c r="D45" i="5"/>
  <c r="F56" i="5"/>
  <c r="F52" i="5"/>
  <c r="E472" i="5"/>
  <c r="C472" i="5" s="1"/>
  <c r="E475" i="5"/>
  <c r="C475" i="5" s="1"/>
  <c r="E478" i="5"/>
  <c r="C478" i="5" s="1"/>
  <c r="E473" i="5"/>
  <c r="C473" i="5" s="1"/>
  <c r="E476" i="5"/>
  <c r="C476" i="5" s="1"/>
  <c r="E477" i="5"/>
  <c r="C477" i="5" s="1"/>
  <c r="E474" i="5"/>
  <c r="C474" i="5" s="1"/>
  <c r="AB20" i="5"/>
  <c r="E488" i="5"/>
  <c r="C488" i="5" s="1"/>
  <c r="E480" i="5"/>
  <c r="C480" i="5" s="1"/>
  <c r="E483" i="5"/>
  <c r="C483" i="5" s="1"/>
  <c r="E486" i="5"/>
  <c r="C486" i="5" s="1"/>
  <c r="E489" i="5"/>
  <c r="C489" i="5" s="1"/>
  <c r="E481" i="5"/>
  <c r="C481" i="5" s="1"/>
  <c r="E484" i="5"/>
  <c r="C484" i="5" s="1"/>
  <c r="E487" i="5"/>
  <c r="C487" i="5" s="1"/>
  <c r="E485" i="5"/>
  <c r="C485" i="5" s="1"/>
  <c r="E490" i="5"/>
  <c r="C490" i="5" s="1"/>
  <c r="E482" i="5"/>
  <c r="C482" i="5" s="1"/>
  <c r="Q31" i="5"/>
  <c r="N93" i="5"/>
  <c r="L177" i="5"/>
  <c r="M99" i="5"/>
  <c r="K177" i="5" s="1"/>
  <c r="M177" i="5" s="1"/>
  <c r="M104" i="5"/>
  <c r="O104" i="5"/>
  <c r="O108" i="5"/>
  <c r="M108" i="5"/>
  <c r="M111" i="5"/>
  <c r="O111" i="5"/>
  <c r="M105" i="5"/>
  <c r="O105" i="5"/>
  <c r="E464" i="5"/>
  <c r="C464" i="5" s="1"/>
  <c r="E467" i="5"/>
  <c r="C467" i="5" s="1"/>
  <c r="E470" i="5"/>
  <c r="C470" i="5" s="1"/>
  <c r="E465" i="5"/>
  <c r="C465" i="5" s="1"/>
  <c r="E468" i="5"/>
  <c r="C468" i="5" s="1"/>
  <c r="E469" i="5"/>
  <c r="C469" i="5" s="1"/>
  <c r="E466" i="5"/>
  <c r="C466" i="5" s="1"/>
  <c r="S20" i="5"/>
  <c r="M106" i="5"/>
  <c r="O106" i="5"/>
  <c r="B45" i="4" a="1"/>
  <c r="B45" i="4" s="1"/>
  <c r="N94" i="4"/>
  <c r="M94" i="4" s="1"/>
  <c r="AI73" i="4"/>
  <c r="AK73" i="4"/>
  <c r="E463" i="4"/>
  <c r="C463" i="4" s="1"/>
  <c r="E467" i="4"/>
  <c r="C467" i="4" s="1"/>
  <c r="E464" i="4"/>
  <c r="C464" i="4" s="1"/>
  <c r="E465" i="4"/>
  <c r="C465" i="4" s="1"/>
  <c r="E468" i="4"/>
  <c r="C468" i="4" s="1"/>
  <c r="E466" i="4"/>
  <c r="C466" i="4" s="1"/>
  <c r="E469" i="4"/>
  <c r="C469" i="4" s="1"/>
  <c r="E470" i="4"/>
  <c r="C470" i="4" s="1"/>
  <c r="AB20" i="4"/>
  <c r="E471" i="4" s="1"/>
  <c r="C471" i="4" s="1"/>
  <c r="E472" i="4"/>
  <c r="C472" i="4" s="1"/>
  <c r="E473" i="4"/>
  <c r="C473" i="4" s="1"/>
  <c r="E476" i="4"/>
  <c r="C476" i="4" s="1"/>
  <c r="E477" i="4"/>
  <c r="C477" i="4" s="1"/>
  <c r="E474" i="4"/>
  <c r="C474" i="4" s="1"/>
  <c r="E475" i="4"/>
  <c r="C475" i="4" s="1"/>
  <c r="E478" i="4"/>
  <c r="C478" i="4" s="1"/>
  <c r="DZ73" i="4"/>
  <c r="Q31" i="4"/>
  <c r="E479" i="4" s="1"/>
  <c r="C479" i="4" s="1"/>
  <c r="E484" i="4"/>
  <c r="C484" i="4" s="1"/>
  <c r="E489" i="4"/>
  <c r="C489" i="4" s="1"/>
  <c r="E485" i="4"/>
  <c r="C485" i="4" s="1"/>
  <c r="E486" i="4"/>
  <c r="C486" i="4" s="1"/>
  <c r="E487" i="4"/>
  <c r="C487" i="4" s="1"/>
  <c r="E480" i="4"/>
  <c r="C480" i="4" s="1"/>
  <c r="E481" i="4"/>
  <c r="C481" i="4" s="1"/>
  <c r="E482" i="4"/>
  <c r="C482" i="4" s="1"/>
  <c r="E490" i="4"/>
  <c r="C490" i="4" s="1"/>
  <c r="E483" i="4"/>
  <c r="C483" i="4" s="1"/>
  <c r="E488" i="4"/>
  <c r="C488" i="4" s="1"/>
  <c r="AB31" i="4"/>
  <c r="E491" i="4" s="1"/>
  <c r="C491" i="4" s="1"/>
  <c r="E492" i="4"/>
  <c r="C492" i="4" s="1"/>
  <c r="E500" i="4"/>
  <c r="C500" i="4" s="1"/>
  <c r="E493" i="4"/>
  <c r="C493" i="4" s="1"/>
  <c r="E501" i="4"/>
  <c r="C501" i="4" s="1"/>
  <c r="E494" i="4"/>
  <c r="C494" i="4" s="1"/>
  <c r="E502" i="4"/>
  <c r="C502" i="4" s="1"/>
  <c r="E496" i="4"/>
  <c r="C496" i="4" s="1"/>
  <c r="E495" i="4"/>
  <c r="C495" i="4" s="1"/>
  <c r="E498" i="4"/>
  <c r="C498" i="4" s="1"/>
  <c r="E497" i="4"/>
  <c r="C497" i="4" s="1"/>
  <c r="E499" i="4"/>
  <c r="C499" i="4" s="1"/>
  <c r="M85" i="4"/>
  <c r="FE73" i="4"/>
  <c r="DV75" i="4"/>
  <c r="DV73" i="4"/>
  <c r="FE75" i="4"/>
  <c r="AH75" i="4"/>
  <c r="M83" i="4"/>
  <c r="K163" i="4" s="1"/>
  <c r="M163" i="4" s="1"/>
  <c r="M87" i="4"/>
  <c r="K165" i="4" s="1"/>
  <c r="K104" i="4"/>
  <c r="K106" i="4"/>
  <c r="K109" i="4"/>
  <c r="K170" i="4"/>
  <c r="M170" i="4" s="1"/>
  <c r="K167" i="4"/>
  <c r="M167" i="4" s="1"/>
  <c r="K111" i="4"/>
  <c r="K107" i="4"/>
  <c r="K108" i="4"/>
  <c r="K112" i="4"/>
  <c r="K176" i="4"/>
  <c r="M176" i="4" s="1"/>
  <c r="K174" i="4"/>
  <c r="M174" i="4" s="1"/>
  <c r="K169" i="4"/>
  <c r="M169" i="4" s="1"/>
  <c r="K110" i="4"/>
  <c r="K105" i="4"/>
  <c r="K166" i="4"/>
  <c r="M166" i="4" s="1"/>
  <c r="K173" i="4"/>
  <c r="M173" i="4" s="1"/>
  <c r="K175" i="4"/>
  <c r="M175" i="4" s="1"/>
  <c r="FF73" i="4"/>
  <c r="DW73" i="4"/>
  <c r="FF74" i="4"/>
  <c r="CC73" i="4"/>
  <c r="EA73" i="4"/>
  <c r="DW75" i="4"/>
  <c r="AI74" i="4"/>
  <c r="AL75" i="4"/>
  <c r="AM73" i="4"/>
  <c r="AI75" i="4"/>
  <c r="DU75" i="4"/>
  <c r="DU74" i="4"/>
  <c r="DU73" i="4"/>
  <c r="AF75" i="4"/>
  <c r="AF73" i="4"/>
  <c r="FG74" i="4"/>
  <c r="CI75" i="4"/>
  <c r="AF74" i="4"/>
  <c r="M90" i="4"/>
  <c r="F59" i="4" s="1"/>
  <c r="BZ74" i="4"/>
  <c r="FG73" i="4"/>
  <c r="CA75" i="4"/>
  <c r="CG73" i="4"/>
  <c r="FD74" i="4"/>
  <c r="CF74" i="4"/>
  <c r="EZ73" i="4"/>
  <c r="DY74" i="4"/>
  <c r="AJ73" i="4"/>
  <c r="AJ75" i="4"/>
  <c r="BZ73" i="4"/>
  <c r="BZ75" i="4"/>
  <c r="EZ74" i="4"/>
  <c r="CA73" i="4"/>
  <c r="CA74" i="4"/>
  <c r="AH73" i="4"/>
  <c r="AM75" i="4"/>
  <c r="DZ75" i="4"/>
  <c r="DX74" i="4"/>
  <c r="FD75" i="4"/>
  <c r="AL74" i="4"/>
  <c r="DX73" i="4"/>
  <c r="AM74" i="4"/>
  <c r="AH74" i="4"/>
  <c r="AE74" i="4"/>
  <c r="CG74" i="4"/>
  <c r="AJ74" i="4"/>
  <c r="DT73" i="4"/>
  <c r="FB75" i="4"/>
  <c r="AD74" i="4"/>
  <c r="AL73" i="4"/>
  <c r="AG74" i="4"/>
  <c r="DW74" i="4"/>
  <c r="FB74" i="4"/>
  <c r="AG75" i="4"/>
  <c r="FB73" i="4"/>
  <c r="AG73" i="4"/>
  <c r="DY75" i="4"/>
  <c r="CF73" i="4"/>
  <c r="CF75" i="4"/>
  <c r="DT74" i="4"/>
  <c r="CG75" i="4"/>
  <c r="AC73" i="4"/>
  <c r="AE75" i="4"/>
  <c r="AC74" i="4"/>
  <c r="AD75" i="4"/>
  <c r="AB74" i="4"/>
  <c r="AK74" i="4"/>
  <c r="AC75" i="4"/>
  <c r="AE73" i="4"/>
  <c r="AB75" i="4"/>
  <c r="AK75" i="4"/>
  <c r="EA74" i="4"/>
  <c r="AD73" i="4"/>
  <c r="EA75" i="4"/>
  <c r="CH75" i="4"/>
  <c r="CE73" i="4"/>
  <c r="CE75" i="4"/>
  <c r="FC74" i="4"/>
  <c r="CD75" i="4"/>
  <c r="FC75" i="4"/>
  <c r="CB73" i="4"/>
  <c r="CC75" i="4"/>
  <c r="CD74" i="4"/>
  <c r="CD73" i="4"/>
  <c r="CE74" i="4"/>
  <c r="FA75" i="4"/>
  <c r="CC74" i="4"/>
  <c r="BY73" i="4"/>
  <c r="CH73" i="4"/>
  <c r="CI73" i="4"/>
  <c r="CB74" i="4"/>
  <c r="CI74" i="4"/>
  <c r="CB75" i="4"/>
  <c r="FC73" i="4"/>
  <c r="BX75" i="4"/>
  <c r="M86" i="4"/>
  <c r="BX73" i="4"/>
  <c r="FA73" i="4"/>
  <c r="BY74" i="4"/>
  <c r="BY75" i="4"/>
  <c r="BX74" i="4"/>
  <c r="CH74" i="4"/>
  <c r="L177" i="4"/>
  <c r="M99" i="4"/>
  <c r="E63" i="4" s="1"/>
  <c r="FB93" i="4"/>
  <c r="DV93" i="4"/>
  <c r="CH93" i="4"/>
  <c r="BZ93" i="4"/>
  <c r="AL93" i="4"/>
  <c r="AD93" i="4"/>
  <c r="EZ93" i="4"/>
  <c r="FG93" i="4"/>
  <c r="EA93" i="4"/>
  <c r="CE93" i="4"/>
  <c r="AI93" i="4"/>
  <c r="FF93" i="4"/>
  <c r="DZ93" i="4"/>
  <c r="CD93" i="4"/>
  <c r="AH93" i="4"/>
  <c r="FE93" i="4"/>
  <c r="L171" i="4"/>
  <c r="FD93" i="4"/>
  <c r="DX93" i="4"/>
  <c r="CB93" i="4"/>
  <c r="AF93" i="4"/>
  <c r="FC93" i="4"/>
  <c r="DW93" i="4"/>
  <c r="CI93" i="4"/>
  <c r="CA93" i="4"/>
  <c r="AM93" i="4"/>
  <c r="AE93" i="4"/>
  <c r="M93" i="4"/>
  <c r="E60" i="4" s="1"/>
  <c r="AB93" i="4"/>
  <c r="FA93" i="4"/>
  <c r="DY93" i="4"/>
  <c r="CG93" i="4"/>
  <c r="DU93" i="4"/>
  <c r="CF93" i="4"/>
  <c r="DT93" i="4"/>
  <c r="CC93" i="4"/>
  <c r="AK93" i="4"/>
  <c r="BY93" i="4"/>
  <c r="AJ93" i="4"/>
  <c r="BX93" i="4"/>
  <c r="AG93" i="4"/>
  <c r="AC93" i="4"/>
  <c r="U94" i="4"/>
  <c r="W94" i="4" s="1"/>
  <c r="U93" i="4"/>
  <c r="W93" i="4" s="1"/>
  <c r="W78" i="4"/>
  <c r="L164" i="4"/>
  <c r="M84" i="4"/>
  <c r="L162" i="4"/>
  <c r="M78" i="4"/>
  <c r="N58" i="3"/>
  <c r="W64" i="3"/>
  <c r="W65" i="3"/>
  <c r="N63" i="3"/>
  <c r="L141" i="3" s="1"/>
  <c r="J20" i="3"/>
  <c r="W62" i="3"/>
  <c r="W61" i="3"/>
  <c r="J23" i="3"/>
  <c r="DW48" i="3" s="1"/>
  <c r="K23" i="3"/>
  <c r="FC46" i="3" s="1"/>
  <c r="J24" i="3"/>
  <c r="O67" i="3"/>
  <c r="K24" i="3"/>
  <c r="CH48" i="3" s="1"/>
  <c r="W68" i="3"/>
  <c r="J21" i="3"/>
  <c r="J26" i="3"/>
  <c r="K21" i="3"/>
  <c r="FA46" i="3" s="1"/>
  <c r="K26" i="3"/>
  <c r="CI48" i="3" s="1"/>
  <c r="N59" i="3"/>
  <c r="W57" i="3"/>
  <c r="J27" i="3"/>
  <c r="EA46" i="3" s="1"/>
  <c r="J22" i="3"/>
  <c r="AJ46" i="3" s="1"/>
  <c r="J25" i="3"/>
  <c r="DY47" i="3" s="1"/>
  <c r="K27" i="3"/>
  <c r="FG48" i="3" s="1"/>
  <c r="K20" i="3"/>
  <c r="BY47" i="3" s="1"/>
  <c r="K22" i="3"/>
  <c r="CE46" i="3" s="1"/>
  <c r="K25" i="3"/>
  <c r="FE47" i="3" s="1"/>
  <c r="CI46" i="3"/>
  <c r="O66" i="3"/>
  <c r="O50" i="3"/>
  <c r="M50" i="3" s="1"/>
  <c r="K81" i="3" s="1"/>
  <c r="M81" i="3" s="1"/>
  <c r="O45" i="3"/>
  <c r="M45" i="3" s="1"/>
  <c r="K85" i="3" s="1"/>
  <c r="O65" i="3"/>
  <c r="M65" i="3" s="1"/>
  <c r="K143" i="3" s="1"/>
  <c r="M143" i="3" s="1"/>
  <c r="O52" i="3"/>
  <c r="M52" i="3" s="1"/>
  <c r="K82" i="3" s="1"/>
  <c r="M82" i="3" s="1"/>
  <c r="O55" i="3"/>
  <c r="M55" i="3" s="1"/>
  <c r="O48" i="3"/>
  <c r="M48" i="3" s="1"/>
  <c r="K79" i="3" s="1"/>
  <c r="M79" i="3" s="1"/>
  <c r="O46" i="3"/>
  <c r="M46" i="3" s="1"/>
  <c r="O47" i="3"/>
  <c r="M47" i="3" s="1"/>
  <c r="K78" i="3" s="1"/>
  <c r="M78" i="3" s="1"/>
  <c r="O53" i="3"/>
  <c r="M53" i="3" s="1"/>
  <c r="K83" i="3" s="1"/>
  <c r="M83" i="3" s="1"/>
  <c r="O51" i="3"/>
  <c r="O58" i="3"/>
  <c r="M58" i="3" s="1"/>
  <c r="O54" i="3"/>
  <c r="M54" i="3" s="1"/>
  <c r="K84" i="3" s="1"/>
  <c r="M84" i="3" s="1"/>
  <c r="FF46" i="3"/>
  <c r="O56" i="3"/>
  <c r="O68" i="3"/>
  <c r="M68" i="3" s="1"/>
  <c r="K146" i="3" s="1"/>
  <c r="M146" i="3" s="1"/>
  <c r="O57" i="3"/>
  <c r="O61" i="3"/>
  <c r="M61" i="3" s="1"/>
  <c r="K139" i="3" s="1"/>
  <c r="M139" i="3" s="1"/>
  <c r="O62" i="3"/>
  <c r="M62" i="3" s="1"/>
  <c r="K140" i="3" s="1"/>
  <c r="M140" i="3" s="1"/>
  <c r="O59" i="3"/>
  <c r="W56" i="3"/>
  <c r="N57" i="3"/>
  <c r="L137" i="3" s="1"/>
  <c r="N60" i="3"/>
  <c r="L138" i="3" s="1"/>
  <c r="W63" i="3"/>
  <c r="O71" i="3"/>
  <c r="M71" i="3" s="1"/>
  <c r="K147" i="3" s="1"/>
  <c r="M147" i="3" s="1"/>
  <c r="O70" i="3"/>
  <c r="M70" i="3" s="1"/>
  <c r="K149" i="3" s="1"/>
  <c r="M149" i="3" s="1"/>
  <c r="N72" i="3"/>
  <c r="L150" i="3" s="1"/>
  <c r="U51" i="3"/>
  <c r="Z51" i="3"/>
  <c r="AA51" i="3" s="1"/>
  <c r="N51" i="3" s="1"/>
  <c r="N56" i="3"/>
  <c r="L136" i="3" s="1"/>
  <c r="O69" i="3"/>
  <c r="M69" i="3" s="1"/>
  <c r="K148" i="3" s="1"/>
  <c r="M148" i="3" s="1"/>
  <c r="O60" i="3"/>
  <c r="O64" i="3"/>
  <c r="M64" i="3" s="1"/>
  <c r="K142" i="3" s="1"/>
  <c r="M142" i="3" s="1"/>
  <c r="W60" i="3"/>
  <c r="O63" i="3"/>
  <c r="M63" i="3" s="1"/>
  <c r="K141" i="3" s="1"/>
  <c r="M141" i="3" s="1"/>
  <c r="O72" i="3"/>
  <c r="W71" i="3"/>
  <c r="U51" i="2"/>
  <c r="W68" i="2"/>
  <c r="W56" i="2"/>
  <c r="W60" i="2"/>
  <c r="W64" i="2"/>
  <c r="W57" i="2"/>
  <c r="DV75" i="7" l="1"/>
  <c r="ED83" i="7" s="1"/>
  <c r="EL83" i="7" s="1"/>
  <c r="ET83" i="7" s="1"/>
  <c r="E57" i="7"/>
  <c r="F57" i="7"/>
  <c r="K223" i="7" s="1"/>
  <c r="M223" i="7" s="1"/>
  <c r="F63" i="7"/>
  <c r="K227" i="7" s="1"/>
  <c r="M227" i="7" s="1"/>
  <c r="E60" i="7"/>
  <c r="E67" i="7"/>
  <c r="F72" i="7"/>
  <c r="E66" i="7"/>
  <c r="E63" i="7"/>
  <c r="F59" i="7"/>
  <c r="F67" i="7"/>
  <c r="K231" i="7" s="1"/>
  <c r="M231" i="7" s="1"/>
  <c r="EZ75" i="7"/>
  <c r="FH82" i="7" s="1"/>
  <c r="FP82" i="7" s="1"/>
  <c r="FX82" i="7" s="1"/>
  <c r="BY75" i="7"/>
  <c r="CK102" i="7" s="1"/>
  <c r="CW102" i="7" s="1"/>
  <c r="DI102" i="7" s="1"/>
  <c r="FE75" i="7"/>
  <c r="FM102" i="7" s="1"/>
  <c r="FU102" i="7" s="1"/>
  <c r="GC102" i="7" s="1"/>
  <c r="FA75" i="7"/>
  <c r="FI84" i="7" s="1"/>
  <c r="FQ84" i="7" s="1"/>
  <c r="FY84" i="7" s="1"/>
  <c r="CD75" i="7"/>
  <c r="CP84" i="7" s="1"/>
  <c r="DB84" i="7" s="1"/>
  <c r="DN84" i="7" s="1"/>
  <c r="FF75" i="7"/>
  <c r="FN82" i="7" s="1"/>
  <c r="FV82" i="7" s="1"/>
  <c r="GD82" i="7" s="1"/>
  <c r="DT75" i="7"/>
  <c r="EB84" i="7" s="1"/>
  <c r="EJ84" i="7" s="1"/>
  <c r="ER84" i="7" s="1"/>
  <c r="FC75" i="7"/>
  <c r="FK84" i="7" s="1"/>
  <c r="FS84" i="7" s="1"/>
  <c r="GA84" i="7" s="1"/>
  <c r="BZ75" i="7"/>
  <c r="CL84" i="7" s="1"/>
  <c r="CX84" i="7" s="1"/>
  <c r="DJ84" i="7" s="1"/>
  <c r="CF75" i="7"/>
  <c r="CR84" i="7" s="1"/>
  <c r="DD84" i="7" s="1"/>
  <c r="DP84" i="7" s="1"/>
  <c r="CI75" i="7"/>
  <c r="CU83" i="7" s="1"/>
  <c r="DG83" i="7" s="1"/>
  <c r="DS83" i="7" s="1"/>
  <c r="CH75" i="7"/>
  <c r="CT83" i="7" s="1"/>
  <c r="DF83" i="7" s="1"/>
  <c r="DR83" i="7" s="1"/>
  <c r="FB75" i="7"/>
  <c r="FJ82" i="7" s="1"/>
  <c r="FR82" i="7" s="1"/>
  <c r="FZ82" i="7" s="1"/>
  <c r="BX75" i="7"/>
  <c r="CJ84" i="7" s="1"/>
  <c r="CV84" i="7" s="1"/>
  <c r="DH84" i="7" s="1"/>
  <c r="CB75" i="7"/>
  <c r="CN82" i="7" s="1"/>
  <c r="CZ82" i="7" s="1"/>
  <c r="DL82" i="7" s="1"/>
  <c r="CA75" i="7"/>
  <c r="CM82" i="7" s="1"/>
  <c r="CY82" i="7" s="1"/>
  <c r="DK82" i="7" s="1"/>
  <c r="CC75" i="7"/>
  <c r="CO102" i="7" s="1"/>
  <c r="DA102" i="7" s="1"/>
  <c r="DM102" i="7" s="1"/>
  <c r="AI75" i="7"/>
  <c r="AU82" i="7" s="1"/>
  <c r="BG82" i="7" s="1"/>
  <c r="BS82" i="7" s="1"/>
  <c r="FD75" i="7"/>
  <c r="FL82" i="7" s="1"/>
  <c r="FT82" i="7" s="1"/>
  <c r="GB82" i="7" s="1"/>
  <c r="FG75" i="7"/>
  <c r="FO84" i="7" s="1"/>
  <c r="FW84" i="7" s="1"/>
  <c r="GE84" i="7" s="1"/>
  <c r="AM75" i="7"/>
  <c r="AY82" i="7" s="1"/>
  <c r="BK82" i="7" s="1"/>
  <c r="BW82" i="7" s="1"/>
  <c r="AE75" i="7"/>
  <c r="AQ82" i="7" s="1"/>
  <c r="AB75" i="7"/>
  <c r="AN82" i="7" s="1"/>
  <c r="E504" i="7"/>
  <c r="C504" i="7" s="1"/>
  <c r="K180" i="7"/>
  <c r="M180" i="7" s="1"/>
  <c r="K186" i="7"/>
  <c r="M186" i="7" s="1"/>
  <c r="AG75" i="7"/>
  <c r="AS82" i="7" s="1"/>
  <c r="DU75" i="7"/>
  <c r="EC84" i="7" s="1"/>
  <c r="EK84" i="7" s="1"/>
  <c r="ES84" i="7" s="1"/>
  <c r="DZ75" i="7"/>
  <c r="EH102" i="7" s="1"/>
  <c r="EP102" i="7" s="1"/>
  <c r="EX102" i="7" s="1"/>
  <c r="EA75" i="7"/>
  <c r="EI102" i="7" s="1"/>
  <c r="EQ102" i="7" s="1"/>
  <c r="EY102" i="7" s="1"/>
  <c r="DW75" i="7"/>
  <c r="EE83" i="7" s="1"/>
  <c r="EM83" i="7" s="1"/>
  <c r="EU83" i="7" s="1"/>
  <c r="AF75" i="7"/>
  <c r="AR83" i="7" s="1"/>
  <c r="BD83" i="7" s="1"/>
  <c r="BP83" i="7" s="1"/>
  <c r="A45" i="7" a="1"/>
  <c r="A45" i="7" s="1"/>
  <c r="K210" i="7" s="1"/>
  <c r="M210" i="7" s="1"/>
  <c r="B45" i="7" a="1"/>
  <c r="B45" i="7" s="1"/>
  <c r="F45" i="7"/>
  <c r="AJ75" i="7"/>
  <c r="AV102" i="7" s="1"/>
  <c r="BH102" i="7" s="1"/>
  <c r="BT102" i="7" s="1"/>
  <c r="K174" i="7"/>
  <c r="M174" i="7" s="1"/>
  <c r="CG75" i="7"/>
  <c r="DX75" i="7"/>
  <c r="EF83" i="7" s="1"/>
  <c r="EN83" i="7" s="1"/>
  <c r="EV83" i="7" s="1"/>
  <c r="CE75" i="7"/>
  <c r="CQ102" i="7" s="1"/>
  <c r="DC102" i="7" s="1"/>
  <c r="DO102" i="7" s="1"/>
  <c r="AL75" i="7"/>
  <c r="AX82" i="7" s="1"/>
  <c r="AD75" i="7"/>
  <c r="AH75" i="7"/>
  <c r="AT82" i="7" s="1"/>
  <c r="DY75" i="7"/>
  <c r="EG83" i="7" s="1"/>
  <c r="EO83" i="7" s="1"/>
  <c r="EW83" i="7" s="1"/>
  <c r="AK75" i="7"/>
  <c r="AW83" i="7" s="1"/>
  <c r="BI83" i="7" s="1"/>
  <c r="BU83" i="7" s="1"/>
  <c r="AC75" i="7"/>
  <c r="AO102" i="7" s="1"/>
  <c r="BA102" i="7" s="1"/>
  <c r="BM102" i="7" s="1"/>
  <c r="O237" i="4"/>
  <c r="P237" i="4" s="1"/>
  <c r="O236" i="4"/>
  <c r="O315" i="4"/>
  <c r="P315" i="4" s="1"/>
  <c r="O312" i="4"/>
  <c r="P312" i="4" s="1"/>
  <c r="O243" i="4"/>
  <c r="P243" i="4" s="1"/>
  <c r="P314" i="4"/>
  <c r="P313" i="4"/>
  <c r="R315" i="4"/>
  <c r="R314" i="4"/>
  <c r="R313" i="4"/>
  <c r="R312" i="4"/>
  <c r="R236" i="4"/>
  <c r="R243" i="4"/>
  <c r="R240" i="4"/>
  <c r="R237" i="4"/>
  <c r="R241" i="4"/>
  <c r="R238" i="4"/>
  <c r="R242" i="4"/>
  <c r="R239" i="4"/>
  <c r="K205" i="4"/>
  <c r="M205" i="4" s="1"/>
  <c r="F60" i="4"/>
  <c r="K208" i="4" s="1"/>
  <c r="M208" i="4" s="1"/>
  <c r="F58" i="4"/>
  <c r="K206" i="4" s="1"/>
  <c r="M206" i="4" s="1"/>
  <c r="E59" i="4"/>
  <c r="E58" i="4"/>
  <c r="K209" i="4"/>
  <c r="M209" i="4" s="1"/>
  <c r="F63" i="4"/>
  <c r="K211" i="4" s="1"/>
  <c r="M211" i="4" s="1"/>
  <c r="A45" i="4" a="1"/>
  <c r="A45" i="4" s="1"/>
  <c r="K192" i="4" s="1"/>
  <c r="M192" i="4" s="1"/>
  <c r="K207" i="4"/>
  <c r="M207" i="4" s="1"/>
  <c r="K201" i="4"/>
  <c r="M201" i="4" s="1"/>
  <c r="K202" i="4"/>
  <c r="M202" i="4" s="1"/>
  <c r="K210" i="4"/>
  <c r="M210" i="4" s="1"/>
  <c r="M94" i="5"/>
  <c r="K172" i="5" s="1"/>
  <c r="M172" i="5" s="1"/>
  <c r="L172" i="5"/>
  <c r="E471" i="5"/>
  <c r="C471" i="5" s="1"/>
  <c r="F63" i="5"/>
  <c r="K211" i="5" s="1"/>
  <c r="M211" i="5" s="1"/>
  <c r="K207" i="5"/>
  <c r="M207" i="5" s="1"/>
  <c r="K202" i="5"/>
  <c r="M202" i="5" s="1"/>
  <c r="K199" i="5"/>
  <c r="M199" i="5" s="1"/>
  <c r="K209" i="5"/>
  <c r="M209" i="5" s="1"/>
  <c r="K204" i="5"/>
  <c r="M204" i="5" s="1"/>
  <c r="K196" i="5"/>
  <c r="M196" i="5" s="1"/>
  <c r="K210" i="5"/>
  <c r="M210" i="5" s="1"/>
  <c r="K195" i="5"/>
  <c r="M195" i="5" s="1"/>
  <c r="K198" i="5"/>
  <c r="M198" i="5" s="1"/>
  <c r="K205" i="5"/>
  <c r="M205" i="5" s="1"/>
  <c r="K201" i="5"/>
  <c r="M201" i="5" s="1"/>
  <c r="K197" i="5"/>
  <c r="M197" i="5" s="1"/>
  <c r="K200" i="5"/>
  <c r="M200" i="5" s="1"/>
  <c r="K206" i="5"/>
  <c r="E491" i="5"/>
  <c r="C491" i="5" s="1"/>
  <c r="E463" i="5"/>
  <c r="C463" i="5" s="1"/>
  <c r="E479" i="5"/>
  <c r="C479" i="5" s="1"/>
  <c r="FG93" i="5"/>
  <c r="EA93" i="5"/>
  <c r="CE93" i="5"/>
  <c r="FD93" i="5"/>
  <c r="DT93" i="5"/>
  <c r="CI93" i="5"/>
  <c r="BZ93" i="5"/>
  <c r="AK93" i="5"/>
  <c r="AC93" i="5"/>
  <c r="L171" i="5"/>
  <c r="FB93" i="5"/>
  <c r="DZ93" i="5"/>
  <c r="CG93" i="5"/>
  <c r="BX93" i="5"/>
  <c r="AI93" i="5"/>
  <c r="DW93" i="5"/>
  <c r="CC93" i="5"/>
  <c r="AF93" i="5"/>
  <c r="CA93" i="5"/>
  <c r="AM93" i="5"/>
  <c r="FE93" i="5"/>
  <c r="FC93" i="5"/>
  <c r="DY93" i="5"/>
  <c r="CH93" i="5"/>
  <c r="AG93" i="5"/>
  <c r="FA93" i="5"/>
  <c r="DX93" i="5"/>
  <c r="CF93" i="5"/>
  <c r="AE93" i="5"/>
  <c r="EZ93" i="5"/>
  <c r="DV93" i="5"/>
  <c r="CD93" i="5"/>
  <c r="AD93" i="5"/>
  <c r="CB93" i="5"/>
  <c r="AB93" i="5"/>
  <c r="M93" i="5"/>
  <c r="BY93" i="5"/>
  <c r="FF93" i="5"/>
  <c r="DU93" i="5"/>
  <c r="AL93" i="5"/>
  <c r="AJ93" i="5"/>
  <c r="AH93" i="5"/>
  <c r="F45" i="5"/>
  <c r="K203" i="5" s="1"/>
  <c r="M203" i="5" s="1"/>
  <c r="E45" i="5"/>
  <c r="K186" i="5" s="1"/>
  <c r="M186" i="5" s="1"/>
  <c r="E63" i="5"/>
  <c r="K194" i="5" s="1"/>
  <c r="M194" i="5" s="1"/>
  <c r="K189" i="5"/>
  <c r="K181" i="5"/>
  <c r="M181" i="5" s="1"/>
  <c r="K178" i="5"/>
  <c r="M178" i="5" s="1"/>
  <c r="K183" i="5"/>
  <c r="M183" i="5" s="1"/>
  <c r="K182" i="5"/>
  <c r="M182" i="5" s="1"/>
  <c r="K188" i="5"/>
  <c r="M188" i="5" s="1"/>
  <c r="K190" i="5"/>
  <c r="M190" i="5" s="1"/>
  <c r="K187" i="5"/>
  <c r="M187" i="5" s="1"/>
  <c r="K193" i="5"/>
  <c r="M193" i="5" s="1"/>
  <c r="K192" i="5"/>
  <c r="M192" i="5" s="1"/>
  <c r="K185" i="5"/>
  <c r="M185" i="5" s="1"/>
  <c r="K180" i="5"/>
  <c r="M180" i="5" s="1"/>
  <c r="K184" i="5"/>
  <c r="M184" i="5" s="1"/>
  <c r="K179" i="5"/>
  <c r="M179" i="5" s="1"/>
  <c r="M165" i="4"/>
  <c r="K203" i="4"/>
  <c r="M203" i="4" s="1"/>
  <c r="K204" i="4"/>
  <c r="M204" i="4" s="1"/>
  <c r="K200" i="4"/>
  <c r="M200" i="4" s="1"/>
  <c r="K199" i="4"/>
  <c r="M199" i="4" s="1"/>
  <c r="K198" i="4"/>
  <c r="M198" i="4" s="1"/>
  <c r="K197" i="4"/>
  <c r="M197" i="4" s="1"/>
  <c r="K196" i="4"/>
  <c r="M196" i="4" s="1"/>
  <c r="K195" i="4"/>
  <c r="M195" i="4" s="1"/>
  <c r="L172" i="4"/>
  <c r="M105" i="4"/>
  <c r="O105" i="4"/>
  <c r="M111" i="4"/>
  <c r="O111" i="4"/>
  <c r="M110" i="4"/>
  <c r="O110" i="4"/>
  <c r="M107" i="4"/>
  <c r="O107" i="4"/>
  <c r="M109" i="4"/>
  <c r="O109" i="4"/>
  <c r="M106" i="4"/>
  <c r="O106" i="4"/>
  <c r="M112" i="4"/>
  <c r="O112" i="4"/>
  <c r="M108" i="4"/>
  <c r="O108" i="4"/>
  <c r="M104" i="4"/>
  <c r="O104" i="4"/>
  <c r="DV66" i="4"/>
  <c r="ED74" i="4" s="1"/>
  <c r="EL74" i="4" s="1"/>
  <c r="ET74" i="4" s="1"/>
  <c r="FE66" i="4"/>
  <c r="FM75" i="4" s="1"/>
  <c r="FU75" i="4" s="1"/>
  <c r="GC75" i="4" s="1"/>
  <c r="K164" i="4"/>
  <c r="M164" i="4" s="1"/>
  <c r="K172" i="4"/>
  <c r="M172" i="4" s="1"/>
  <c r="K177" i="4"/>
  <c r="M177" i="4" s="1"/>
  <c r="K171" i="4"/>
  <c r="M171" i="4" s="1"/>
  <c r="K162" i="4"/>
  <c r="M162" i="4" s="1"/>
  <c r="K168" i="4"/>
  <c r="M168" i="4" s="1"/>
  <c r="AH66" i="4"/>
  <c r="AT74" i="4" s="1"/>
  <c r="BF74" i="4" s="1"/>
  <c r="BR74" i="4" s="1"/>
  <c r="DY66" i="4"/>
  <c r="EG75" i="4" s="1"/>
  <c r="EO75" i="4" s="1"/>
  <c r="EW75" i="4" s="1"/>
  <c r="FF66" i="4"/>
  <c r="FN73" i="4" s="1"/>
  <c r="FV73" i="4" s="1"/>
  <c r="GD73" i="4" s="1"/>
  <c r="DX66" i="4"/>
  <c r="EF74" i="4" s="1"/>
  <c r="EN74" i="4" s="1"/>
  <c r="EV74" i="4" s="1"/>
  <c r="DU66" i="4"/>
  <c r="EC93" i="4" s="1"/>
  <c r="EK93" i="4" s="1"/>
  <c r="ES93" i="4" s="1"/>
  <c r="FG66" i="4"/>
  <c r="FO74" i="4" s="1"/>
  <c r="FW74" i="4" s="1"/>
  <c r="GE74" i="4" s="1"/>
  <c r="AF66" i="4"/>
  <c r="AR73" i="4" s="1"/>
  <c r="BD73" i="4" s="1"/>
  <c r="BP73" i="4" s="1"/>
  <c r="CF66" i="4"/>
  <c r="CR75" i="4" s="1"/>
  <c r="DD75" i="4" s="1"/>
  <c r="DP75" i="4" s="1"/>
  <c r="CA66" i="4"/>
  <c r="CM74" i="4" s="1"/>
  <c r="CY74" i="4" s="1"/>
  <c r="DK74" i="4" s="1"/>
  <c r="BZ66" i="4"/>
  <c r="CL73" i="4" s="1"/>
  <c r="CX73" i="4" s="1"/>
  <c r="DJ73" i="4" s="1"/>
  <c r="FD66" i="4"/>
  <c r="FL93" i="4" s="1"/>
  <c r="FT93" i="4" s="1"/>
  <c r="GB93" i="4" s="1"/>
  <c r="FB66" i="4"/>
  <c r="FJ75" i="4" s="1"/>
  <c r="FR75" i="4" s="1"/>
  <c r="FZ75" i="4" s="1"/>
  <c r="CG66" i="4"/>
  <c r="CS73" i="4" s="1"/>
  <c r="DW66" i="4"/>
  <c r="EE73" i="4" s="1"/>
  <c r="EM73" i="4" s="1"/>
  <c r="EU73" i="4" s="1"/>
  <c r="EZ66" i="4"/>
  <c r="FH73" i="4" s="1"/>
  <c r="FP73" i="4" s="1"/>
  <c r="FX73" i="4" s="1"/>
  <c r="AL66" i="4"/>
  <c r="AX74" i="4" s="1"/>
  <c r="BJ74" i="4" s="1"/>
  <c r="BV74" i="4" s="1"/>
  <c r="DT66" i="4"/>
  <c r="EB74" i="4" s="1"/>
  <c r="EJ74" i="4" s="1"/>
  <c r="ER74" i="4" s="1"/>
  <c r="AM66" i="4"/>
  <c r="AY73" i="4" s="1"/>
  <c r="BK73" i="4" s="1"/>
  <c r="BW73" i="4" s="1"/>
  <c r="AC66" i="4"/>
  <c r="AO74" i="4" s="1"/>
  <c r="BA74" i="4" s="1"/>
  <c r="BM74" i="4" s="1"/>
  <c r="AE66" i="4"/>
  <c r="AQ93" i="4" s="1"/>
  <c r="BC93" i="4" s="1"/>
  <c r="BO93" i="4" s="1"/>
  <c r="EA66" i="4"/>
  <c r="EI73" i="4" s="1"/>
  <c r="EQ73" i="4" s="1"/>
  <c r="EY73" i="4" s="1"/>
  <c r="AD66" i="4"/>
  <c r="AP74" i="4" s="1"/>
  <c r="BB74" i="4" s="1"/>
  <c r="BN74" i="4" s="1"/>
  <c r="AB66" i="4"/>
  <c r="AN73" i="4" s="1"/>
  <c r="AZ73" i="4" s="1"/>
  <c r="BL73" i="4" s="1"/>
  <c r="CB66" i="4"/>
  <c r="CN73" i="4" s="1"/>
  <c r="CZ73" i="4" s="1"/>
  <c r="DL73" i="4" s="1"/>
  <c r="CI66" i="4"/>
  <c r="CU75" i="4" s="1"/>
  <c r="DG75" i="4" s="1"/>
  <c r="DS75" i="4" s="1"/>
  <c r="BY66" i="4"/>
  <c r="CK75" i="4" s="1"/>
  <c r="CW75" i="4" s="1"/>
  <c r="DI75" i="4" s="1"/>
  <c r="CC66" i="4"/>
  <c r="CO73" i="4" s="1"/>
  <c r="DA73" i="4" s="1"/>
  <c r="DM73" i="4" s="1"/>
  <c r="BX66" i="4"/>
  <c r="CJ73" i="4" s="1"/>
  <c r="CE66" i="4"/>
  <c r="CQ93" i="4" s="1"/>
  <c r="DC93" i="4" s="1"/>
  <c r="DO93" i="4" s="1"/>
  <c r="FA66" i="4"/>
  <c r="FI74" i="4" s="1"/>
  <c r="FQ74" i="4" s="1"/>
  <c r="FY74" i="4" s="1"/>
  <c r="CH66" i="4"/>
  <c r="CT75" i="4" s="1"/>
  <c r="DF75" i="4" s="1"/>
  <c r="DR75" i="4" s="1"/>
  <c r="DZ66" i="4"/>
  <c r="EH93" i="4" s="1"/>
  <c r="EP93" i="4" s="1"/>
  <c r="EX93" i="4" s="1"/>
  <c r="CD66" i="4"/>
  <c r="CP93" i="4" s="1"/>
  <c r="DB93" i="4" s="1"/>
  <c r="DN93" i="4" s="1"/>
  <c r="AI66" i="4"/>
  <c r="AU93" i="4" s="1"/>
  <c r="BG93" i="4" s="1"/>
  <c r="BS93" i="4" s="1"/>
  <c r="AK66" i="4"/>
  <c r="AG66" i="4"/>
  <c r="AS93" i="4" s="1"/>
  <c r="BE93" i="4" s="1"/>
  <c r="BQ93" i="4" s="1"/>
  <c r="FC66" i="4"/>
  <c r="FK93" i="4" s="1"/>
  <c r="FS93" i="4" s="1"/>
  <c r="GA93" i="4" s="1"/>
  <c r="AJ66" i="4"/>
  <c r="AV93" i="4" s="1"/>
  <c r="BH93" i="4" s="1"/>
  <c r="BT93" i="4" s="1"/>
  <c r="AF46" i="3"/>
  <c r="AI47" i="3"/>
  <c r="AF47" i="3"/>
  <c r="DU48" i="3"/>
  <c r="DU46" i="3"/>
  <c r="DV46" i="3"/>
  <c r="DV48" i="3"/>
  <c r="DU47" i="3"/>
  <c r="DV47" i="3"/>
  <c r="FD48" i="3"/>
  <c r="DY48" i="3"/>
  <c r="AF48" i="3"/>
  <c r="AM48" i="3"/>
  <c r="BY48" i="3"/>
  <c r="FD46" i="3"/>
  <c r="DW46" i="3"/>
  <c r="FD47" i="3"/>
  <c r="EZ46" i="3"/>
  <c r="CH47" i="3"/>
  <c r="CA47" i="3"/>
  <c r="CI47" i="3"/>
  <c r="FC47" i="3"/>
  <c r="FC48" i="3"/>
  <c r="CH46" i="3"/>
  <c r="FF47" i="3"/>
  <c r="BY46" i="3"/>
  <c r="AK47" i="3"/>
  <c r="AE46" i="3"/>
  <c r="AI48" i="3"/>
  <c r="AK48" i="3"/>
  <c r="EA47" i="3"/>
  <c r="EA48" i="3"/>
  <c r="AK46" i="3"/>
  <c r="AB47" i="3"/>
  <c r="AI46" i="3"/>
  <c r="DW47" i="3"/>
  <c r="FG46" i="3"/>
  <c r="AL47" i="3"/>
  <c r="M59" i="3"/>
  <c r="DX48" i="3"/>
  <c r="DX47" i="3"/>
  <c r="AG48" i="3"/>
  <c r="CA46" i="3"/>
  <c r="AG47" i="3"/>
  <c r="EZ47" i="3"/>
  <c r="FG47" i="3"/>
  <c r="BZ46" i="3"/>
  <c r="BZ47" i="3"/>
  <c r="FB47" i="3"/>
  <c r="K126" i="3"/>
  <c r="M126" i="3" s="1"/>
  <c r="K124" i="3"/>
  <c r="M124" i="3" s="1"/>
  <c r="K125" i="3"/>
  <c r="M125" i="3" s="1"/>
  <c r="AG46" i="3"/>
  <c r="AL48" i="3"/>
  <c r="FE48" i="3"/>
  <c r="EZ48" i="3"/>
  <c r="K118" i="3"/>
  <c r="M118" i="3" s="1"/>
  <c r="K119" i="3"/>
  <c r="M119" i="3" s="1"/>
  <c r="K120" i="3"/>
  <c r="M120" i="3" s="1"/>
  <c r="K117" i="3"/>
  <c r="M117" i="3" s="1"/>
  <c r="K109" i="3" a="1"/>
  <c r="K127" i="3"/>
  <c r="M127" i="3" s="1"/>
  <c r="K128" i="3"/>
  <c r="M128" i="3" s="1"/>
  <c r="FE46" i="3"/>
  <c r="K77" i="3"/>
  <c r="M77" i="3" s="1"/>
  <c r="AL46" i="3"/>
  <c r="DX46" i="3"/>
  <c r="FB46" i="3"/>
  <c r="CC47" i="3"/>
  <c r="K121" i="3"/>
  <c r="M121" i="3" s="1"/>
  <c r="K123" i="3"/>
  <c r="M123" i="3" s="1"/>
  <c r="K122" i="3"/>
  <c r="M122" i="3" s="1"/>
  <c r="FF48" i="3"/>
  <c r="CA48" i="3"/>
  <c r="CE48" i="3"/>
  <c r="BZ48" i="3"/>
  <c r="N67" i="3"/>
  <c r="L135" i="3"/>
  <c r="AH46" i="3"/>
  <c r="AD47" i="3"/>
  <c r="CG47" i="3"/>
  <c r="BX48" i="3"/>
  <c r="AJ47" i="3"/>
  <c r="BX46" i="3"/>
  <c r="FA48" i="3"/>
  <c r="FA47" i="3"/>
  <c r="CB47" i="3"/>
  <c r="DY46" i="3"/>
  <c r="CC46" i="3"/>
  <c r="CD46" i="3"/>
  <c r="M57" i="3"/>
  <c r="K137" i="3" s="1"/>
  <c r="M137" i="3" s="1"/>
  <c r="DZ47" i="3"/>
  <c r="AH47" i="3"/>
  <c r="AH48" i="3"/>
  <c r="BX47" i="3"/>
  <c r="CD48" i="3"/>
  <c r="DZ48" i="3"/>
  <c r="CB48" i="3"/>
  <c r="CC48" i="3"/>
  <c r="DZ46" i="3"/>
  <c r="AJ48" i="3"/>
  <c r="AM47" i="3"/>
  <c r="AM46" i="3"/>
  <c r="CD47" i="3"/>
  <c r="M85" i="3"/>
  <c r="DT46" i="3"/>
  <c r="AE47" i="3"/>
  <c r="DT48" i="3"/>
  <c r="CG46" i="3"/>
  <c r="AC47" i="3"/>
  <c r="AC48" i="3"/>
  <c r="FB48" i="3"/>
  <c r="CB46" i="3"/>
  <c r="CF48" i="3"/>
  <c r="DT47" i="3"/>
  <c r="CF46" i="3"/>
  <c r="AD46" i="3"/>
  <c r="AE48" i="3"/>
  <c r="CF47" i="3"/>
  <c r="M60" i="3"/>
  <c r="K138" i="3" s="1"/>
  <c r="M138" i="3" s="1"/>
  <c r="AC46" i="3"/>
  <c r="CG48" i="3"/>
  <c r="M56" i="3"/>
  <c r="K136" i="3" s="1"/>
  <c r="M136" i="3" s="1"/>
  <c r="AD48" i="3"/>
  <c r="AB46" i="3"/>
  <c r="AB48" i="3"/>
  <c r="CE47" i="3"/>
  <c r="U67" i="3"/>
  <c r="W67" i="3" s="1"/>
  <c r="U66" i="3"/>
  <c r="W66" i="3" s="1"/>
  <c r="W51" i="3"/>
  <c r="M72" i="3"/>
  <c r="K150" i="3" s="1"/>
  <c r="M150" i="3" s="1"/>
  <c r="M51" i="3"/>
  <c r="K135" i="3" s="1"/>
  <c r="M135" i="3" s="1"/>
  <c r="N66" i="3"/>
  <c r="L144" i="3" s="1"/>
  <c r="W51" i="2"/>
  <c r="U67" i="2"/>
  <c r="W67" i="2" s="1"/>
  <c r="U66" i="2"/>
  <c r="W66" i="2" s="1"/>
  <c r="K205" i="7" l="1"/>
  <c r="M205" i="7" s="1"/>
  <c r="K207" i="7"/>
  <c r="M207" i="7" s="1"/>
  <c r="K208" i="7"/>
  <c r="M208" i="7" s="1"/>
  <c r="K209" i="7"/>
  <c r="M209" i="7" s="1"/>
  <c r="ED102" i="7"/>
  <c r="EL102" i="7" s="1"/>
  <c r="ET102" i="7" s="1"/>
  <c r="K206" i="7"/>
  <c r="M206" i="7" s="1"/>
  <c r="K211" i="7"/>
  <c r="M211" i="7" s="1"/>
  <c r="K198" i="7"/>
  <c r="M198" i="7" s="1"/>
  <c r="K203" i="7"/>
  <c r="M203" i="7" s="1"/>
  <c r="K204" i="7"/>
  <c r="M204" i="7" s="1"/>
  <c r="FH84" i="7"/>
  <c r="FP84" i="7" s="1"/>
  <c r="FX84" i="7" s="1"/>
  <c r="ED82" i="7"/>
  <c r="EL82" i="7" s="1"/>
  <c r="ET82" i="7" s="1"/>
  <c r="ED84" i="7"/>
  <c r="EL84" i="7" s="1"/>
  <c r="ET84" i="7" s="1"/>
  <c r="K200" i="7"/>
  <c r="M200" i="7" s="1"/>
  <c r="K201" i="7"/>
  <c r="M201" i="7" s="1"/>
  <c r="FH102" i="7"/>
  <c r="FP102" i="7" s="1"/>
  <c r="FX102" i="7" s="1"/>
  <c r="FH83" i="7"/>
  <c r="FP83" i="7" s="1"/>
  <c r="FX83" i="7" s="1"/>
  <c r="CK83" i="7"/>
  <c r="CW83" i="7" s="1"/>
  <c r="DI83" i="7" s="1"/>
  <c r="FI102" i="7"/>
  <c r="FQ102" i="7" s="1"/>
  <c r="FY102" i="7" s="1"/>
  <c r="CT84" i="7"/>
  <c r="DF84" i="7" s="1"/>
  <c r="DR84" i="7" s="1"/>
  <c r="CK84" i="7"/>
  <c r="CW84" i="7" s="1"/>
  <c r="DI84" i="7" s="1"/>
  <c r="AY84" i="7"/>
  <c r="BK84" i="7" s="1"/>
  <c r="BW84" i="7" s="1"/>
  <c r="FN83" i="7"/>
  <c r="FV83" i="7" s="1"/>
  <c r="GD83" i="7" s="1"/>
  <c r="EB83" i="7"/>
  <c r="EJ83" i="7" s="1"/>
  <c r="ER83" i="7" s="1"/>
  <c r="CN102" i="7"/>
  <c r="CZ102" i="7" s="1"/>
  <c r="DL102" i="7" s="1"/>
  <c r="CK82" i="7"/>
  <c r="EB102" i="7"/>
  <c r="EJ102" i="7" s="1"/>
  <c r="ER102" i="7" s="1"/>
  <c r="CP83" i="7"/>
  <c r="DB83" i="7" s="1"/>
  <c r="DN83" i="7" s="1"/>
  <c r="CR83" i="7"/>
  <c r="DD83" i="7" s="1"/>
  <c r="DP83" i="7" s="1"/>
  <c r="CU84" i="7"/>
  <c r="DG84" i="7" s="1"/>
  <c r="DS84" i="7" s="1"/>
  <c r="CL83" i="7"/>
  <c r="CX83" i="7" s="1"/>
  <c r="DJ83" i="7" s="1"/>
  <c r="FM83" i="7"/>
  <c r="FU83" i="7" s="1"/>
  <c r="GC83" i="7" s="1"/>
  <c r="FM84" i="7"/>
  <c r="FU84" i="7" s="1"/>
  <c r="GC84" i="7" s="1"/>
  <c r="FM82" i="7"/>
  <c r="FU82" i="7" s="1"/>
  <c r="GC82" i="7" s="1"/>
  <c r="CU82" i="7"/>
  <c r="DG82" i="7" s="1"/>
  <c r="DS82" i="7" s="1"/>
  <c r="CL82" i="7"/>
  <c r="CX82" i="7" s="1"/>
  <c r="DJ82" i="7" s="1"/>
  <c r="CT102" i="7"/>
  <c r="DF102" i="7" s="1"/>
  <c r="DR102" i="7" s="1"/>
  <c r="FI83" i="7"/>
  <c r="FQ83" i="7" s="1"/>
  <c r="FY83" i="7" s="1"/>
  <c r="AU84" i="7"/>
  <c r="BG84" i="7" s="1"/>
  <c r="BS84" i="7" s="1"/>
  <c r="AU102" i="7"/>
  <c r="BG102" i="7" s="1"/>
  <c r="BS102" i="7" s="1"/>
  <c r="FK83" i="7"/>
  <c r="FS83" i="7" s="1"/>
  <c r="GA83" i="7" s="1"/>
  <c r="CR82" i="7"/>
  <c r="DD82" i="7" s="1"/>
  <c r="DP82" i="7" s="1"/>
  <c r="AU83" i="7"/>
  <c r="BG83" i="7" s="1"/>
  <c r="BS83" i="7" s="1"/>
  <c r="FK102" i="7"/>
  <c r="FS102" i="7" s="1"/>
  <c r="GA102" i="7" s="1"/>
  <c r="FK82" i="7"/>
  <c r="FS82" i="7" s="1"/>
  <c r="GA82" i="7" s="1"/>
  <c r="CR102" i="7"/>
  <c r="DD102" i="7" s="1"/>
  <c r="DP102" i="7" s="1"/>
  <c r="CP102" i="7"/>
  <c r="DB102" i="7" s="1"/>
  <c r="DN102" i="7" s="1"/>
  <c r="CL102" i="7"/>
  <c r="CX102" i="7" s="1"/>
  <c r="DJ102" i="7" s="1"/>
  <c r="FJ83" i="7"/>
  <c r="FR83" i="7" s="1"/>
  <c r="FZ83" i="7" s="1"/>
  <c r="CT82" i="7"/>
  <c r="DF82" i="7" s="1"/>
  <c r="DR82" i="7" s="1"/>
  <c r="CP82" i="7"/>
  <c r="DB82" i="7" s="1"/>
  <c r="DN82" i="7" s="1"/>
  <c r="FI82" i="7"/>
  <c r="FQ82" i="7" s="1"/>
  <c r="FY82" i="7" s="1"/>
  <c r="CJ83" i="7"/>
  <c r="CV83" i="7" s="1"/>
  <c r="DH83" i="7" s="1"/>
  <c r="FJ102" i="7"/>
  <c r="FR102" i="7" s="1"/>
  <c r="FZ102" i="7" s="1"/>
  <c r="FJ84" i="7"/>
  <c r="FR84" i="7" s="1"/>
  <c r="FZ84" i="7" s="1"/>
  <c r="EB82" i="7"/>
  <c r="EJ82" i="7" s="1"/>
  <c r="ER82" i="7" s="1"/>
  <c r="FN84" i="7"/>
  <c r="FV84" i="7" s="1"/>
  <c r="GD84" i="7" s="1"/>
  <c r="FN102" i="7"/>
  <c r="FV102" i="7" s="1"/>
  <c r="GD102" i="7" s="1"/>
  <c r="CU102" i="7"/>
  <c r="DG102" i="7" s="1"/>
  <c r="DS102" i="7" s="1"/>
  <c r="CM84" i="7"/>
  <c r="CY84" i="7" s="1"/>
  <c r="DK84" i="7" s="1"/>
  <c r="CM83" i="7"/>
  <c r="CY83" i="7" s="1"/>
  <c r="DK83" i="7" s="1"/>
  <c r="CM102" i="7"/>
  <c r="CY102" i="7" s="1"/>
  <c r="DK102" i="7" s="1"/>
  <c r="AQ102" i="7"/>
  <c r="BC102" i="7" s="1"/>
  <c r="BO102" i="7" s="1"/>
  <c r="CN83" i="7"/>
  <c r="CZ83" i="7" s="1"/>
  <c r="DL83" i="7" s="1"/>
  <c r="FO102" i="7"/>
  <c r="FW102" i="7" s="1"/>
  <c r="GE102" i="7" s="1"/>
  <c r="CO83" i="7"/>
  <c r="DA83" i="7" s="1"/>
  <c r="DM83" i="7" s="1"/>
  <c r="CJ82" i="7"/>
  <c r="CO82" i="7"/>
  <c r="DA82" i="7" s="1"/>
  <c r="DM82" i="7" s="1"/>
  <c r="CJ102" i="7"/>
  <c r="CV102" i="7" s="1"/>
  <c r="DH102" i="7" s="1"/>
  <c r="CN84" i="7"/>
  <c r="CZ84" i="7" s="1"/>
  <c r="DL84" i="7" s="1"/>
  <c r="CO84" i="7"/>
  <c r="DA84" i="7" s="1"/>
  <c r="DM84" i="7" s="1"/>
  <c r="FL84" i="7"/>
  <c r="FT84" i="7" s="1"/>
  <c r="GB84" i="7" s="1"/>
  <c r="AQ83" i="7"/>
  <c r="BC83" i="7" s="1"/>
  <c r="BO83" i="7" s="1"/>
  <c r="FL83" i="7"/>
  <c r="FT83" i="7" s="1"/>
  <c r="GB83" i="7" s="1"/>
  <c r="FL102" i="7"/>
  <c r="FT102" i="7" s="1"/>
  <c r="GB102" i="7" s="1"/>
  <c r="AY102" i="7"/>
  <c r="BK102" i="7" s="1"/>
  <c r="BW102" i="7" s="1"/>
  <c r="FO82" i="7"/>
  <c r="FW82" i="7" s="1"/>
  <c r="GE82" i="7" s="1"/>
  <c r="FO83" i="7"/>
  <c r="FW83" i="7" s="1"/>
  <c r="GE83" i="7" s="1"/>
  <c r="AN83" i="7"/>
  <c r="AZ83" i="7" s="1"/>
  <c r="BL83" i="7" s="1"/>
  <c r="EC82" i="7"/>
  <c r="EK82" i="7" s="1"/>
  <c r="ES82" i="7" s="1"/>
  <c r="AN102" i="7"/>
  <c r="AZ102" i="7" s="1"/>
  <c r="BL102" i="7" s="1"/>
  <c r="AQ84" i="7"/>
  <c r="BC84" i="7" s="1"/>
  <c r="BO84" i="7" s="1"/>
  <c r="AY83" i="7"/>
  <c r="BK83" i="7" s="1"/>
  <c r="BW83" i="7" s="1"/>
  <c r="AN84" i="7"/>
  <c r="AZ84" i="7" s="1"/>
  <c r="BL84" i="7" s="1"/>
  <c r="EC102" i="7"/>
  <c r="EK102" i="7" s="1"/>
  <c r="ES102" i="7" s="1"/>
  <c r="EH83" i="7"/>
  <c r="EP83" i="7" s="1"/>
  <c r="EX83" i="7" s="1"/>
  <c r="EH84" i="7"/>
  <c r="EP84" i="7" s="1"/>
  <c r="EX84" i="7" s="1"/>
  <c r="AS102" i="7"/>
  <c r="BE102" i="7" s="1"/>
  <c r="BQ102" i="7" s="1"/>
  <c r="EC83" i="7"/>
  <c r="EK83" i="7" s="1"/>
  <c r="ES83" i="7" s="1"/>
  <c r="EE82" i="7"/>
  <c r="EM82" i="7" s="1"/>
  <c r="EU82" i="7" s="1"/>
  <c r="EG102" i="7"/>
  <c r="EO102" i="7" s="1"/>
  <c r="EW102" i="7" s="1"/>
  <c r="AS83" i="7"/>
  <c r="BE83" i="7" s="1"/>
  <c r="BQ83" i="7" s="1"/>
  <c r="AS84" i="7"/>
  <c r="BE84" i="7" s="1"/>
  <c r="BQ84" i="7" s="1"/>
  <c r="EH82" i="7"/>
  <c r="EP82" i="7" s="1"/>
  <c r="EX82" i="7" s="1"/>
  <c r="EI82" i="7"/>
  <c r="EQ82" i="7" s="1"/>
  <c r="EY82" i="7" s="1"/>
  <c r="AW82" i="7"/>
  <c r="BI82" i="7" s="1"/>
  <c r="BU82" i="7" s="1"/>
  <c r="AW102" i="7"/>
  <c r="BI102" i="7" s="1"/>
  <c r="BU102" i="7" s="1"/>
  <c r="AW84" i="7"/>
  <c r="BI84" i="7" s="1"/>
  <c r="BU84" i="7" s="1"/>
  <c r="BF82" i="7"/>
  <c r="BR82" i="7" s="1"/>
  <c r="AZ82" i="7"/>
  <c r="BL82" i="7" s="1"/>
  <c r="K214" i="7"/>
  <c r="M214" i="7" s="1"/>
  <c r="K219" i="7"/>
  <c r="M219" i="7" s="1"/>
  <c r="K221" i="7"/>
  <c r="M221" i="7" s="1"/>
  <c r="K213" i="7"/>
  <c r="M213" i="7" s="1"/>
  <c r="K218" i="7"/>
  <c r="M218" i="7" s="1"/>
  <c r="K236" i="7"/>
  <c r="M236" i="7" s="1"/>
  <c r="K216" i="7"/>
  <c r="M216" i="7" s="1"/>
  <c r="K220" i="7"/>
  <c r="M220" i="7" s="1"/>
  <c r="K212" i="7"/>
  <c r="K215" i="7"/>
  <c r="M215" i="7" s="1"/>
  <c r="K217" i="7"/>
  <c r="M217" i="7" s="1"/>
  <c r="AO82" i="7"/>
  <c r="CS82" i="7"/>
  <c r="CS84" i="7"/>
  <c r="DE84" i="7" s="1"/>
  <c r="DQ84" i="7" s="1"/>
  <c r="CS83" i="7"/>
  <c r="DE83" i="7" s="1"/>
  <c r="DQ83" i="7" s="1"/>
  <c r="K193" i="7"/>
  <c r="M193" i="7" s="1"/>
  <c r="K199" i="7"/>
  <c r="M199" i="7" s="1"/>
  <c r="K190" i="7"/>
  <c r="M190" i="7" s="1"/>
  <c r="K192" i="7"/>
  <c r="M192" i="7" s="1"/>
  <c r="K197" i="7"/>
  <c r="M197" i="7" s="1"/>
  <c r="K189" i="7"/>
  <c r="M189" i="7" s="1"/>
  <c r="K196" i="7"/>
  <c r="M196" i="7" s="1"/>
  <c r="K188" i="7"/>
  <c r="M188" i="7" s="1"/>
  <c r="K202" i="7"/>
  <c r="M202" i="7" s="1"/>
  <c r="K195" i="7"/>
  <c r="M195" i="7" s="1"/>
  <c r="K187" i="7"/>
  <c r="K191" i="7"/>
  <c r="M191" i="7" s="1"/>
  <c r="K194" i="7"/>
  <c r="M194" i="7" s="1"/>
  <c r="AX83" i="7"/>
  <c r="BJ83" i="7" s="1"/>
  <c r="BV83" i="7" s="1"/>
  <c r="AT83" i="7"/>
  <c r="BF83" i="7" s="1"/>
  <c r="BR83" i="7" s="1"/>
  <c r="AR82" i="7"/>
  <c r="EF82" i="7"/>
  <c r="EF84" i="7"/>
  <c r="EN84" i="7" s="1"/>
  <c r="EV84" i="7" s="1"/>
  <c r="EI84" i="7"/>
  <c r="EQ84" i="7" s="1"/>
  <c r="EY84" i="7" s="1"/>
  <c r="EE84" i="7"/>
  <c r="EM84" i="7" s="1"/>
  <c r="EU84" i="7" s="1"/>
  <c r="AP84" i="7"/>
  <c r="BB84" i="7" s="1"/>
  <c r="BN84" i="7" s="1"/>
  <c r="AP82" i="7"/>
  <c r="AX102" i="7"/>
  <c r="BJ102" i="7" s="1"/>
  <c r="BV102" i="7" s="1"/>
  <c r="AP102" i="7"/>
  <c r="BB102" i="7" s="1"/>
  <c r="BN102" i="7" s="1"/>
  <c r="EF102" i="7"/>
  <c r="EN102" i="7" s="1"/>
  <c r="EV102" i="7" s="1"/>
  <c r="AR84" i="7"/>
  <c r="BD84" i="7" s="1"/>
  <c r="BP84" i="7" s="1"/>
  <c r="EI83" i="7"/>
  <c r="EQ83" i="7" s="1"/>
  <c r="EY83" i="7" s="1"/>
  <c r="AR102" i="7"/>
  <c r="BD102" i="7" s="1"/>
  <c r="BP102" i="7" s="1"/>
  <c r="AT102" i="7"/>
  <c r="BF102" i="7" s="1"/>
  <c r="BR102" i="7" s="1"/>
  <c r="BJ82" i="7"/>
  <c r="BV82" i="7" s="1"/>
  <c r="AV82" i="7"/>
  <c r="AV84" i="7"/>
  <c r="BH84" i="7" s="1"/>
  <c r="BT84" i="7" s="1"/>
  <c r="BE82" i="7"/>
  <c r="BQ82" i="7" s="1"/>
  <c r="BC82" i="7"/>
  <c r="BO82" i="7" s="1"/>
  <c r="CQ84" i="7"/>
  <c r="DC84" i="7" s="1"/>
  <c r="DO84" i="7" s="1"/>
  <c r="CQ82" i="7"/>
  <c r="CQ83" i="7"/>
  <c r="DC83" i="7" s="1"/>
  <c r="DO83" i="7" s="1"/>
  <c r="AT84" i="7"/>
  <c r="BF84" i="7" s="1"/>
  <c r="BR84" i="7" s="1"/>
  <c r="EG84" i="7"/>
  <c r="EO84" i="7" s="1"/>
  <c r="EW84" i="7" s="1"/>
  <c r="EG82" i="7"/>
  <c r="AX84" i="7"/>
  <c r="BJ84" i="7" s="1"/>
  <c r="BV84" i="7" s="1"/>
  <c r="EE102" i="7"/>
  <c r="EM102" i="7" s="1"/>
  <c r="EU102" i="7" s="1"/>
  <c r="AP83" i="7"/>
  <c r="BB83" i="7" s="1"/>
  <c r="BN83" i="7" s="1"/>
  <c r="CS102" i="7"/>
  <c r="DE102" i="7" s="1"/>
  <c r="DQ102" i="7" s="1"/>
  <c r="AO84" i="7"/>
  <c r="BA84" i="7" s="1"/>
  <c r="BM84" i="7" s="1"/>
  <c r="AO83" i="7"/>
  <c r="BA83" i="7" s="1"/>
  <c r="BM83" i="7" s="1"/>
  <c r="AV83" i="7"/>
  <c r="BH83" i="7" s="1"/>
  <c r="BT83" i="7" s="1"/>
  <c r="K193" i="4"/>
  <c r="M193" i="4" s="1"/>
  <c r="K191" i="4"/>
  <c r="M191" i="4" s="1"/>
  <c r="K182" i="4"/>
  <c r="M182" i="4" s="1"/>
  <c r="K179" i="4"/>
  <c r="M179" i="4" s="1"/>
  <c r="K180" i="4"/>
  <c r="M180" i="4" s="1"/>
  <c r="K188" i="4"/>
  <c r="M188" i="4" s="1"/>
  <c r="K183" i="4"/>
  <c r="M183" i="4" s="1"/>
  <c r="K185" i="4"/>
  <c r="M185" i="4" s="1"/>
  <c r="K186" i="4"/>
  <c r="M186" i="4" s="1"/>
  <c r="K187" i="4"/>
  <c r="M187" i="4" s="1"/>
  <c r="K184" i="4"/>
  <c r="M184" i="4" s="1"/>
  <c r="K190" i="4"/>
  <c r="M190" i="4" s="1"/>
  <c r="K181" i="4"/>
  <c r="M181" i="4" s="1"/>
  <c r="K178" i="4"/>
  <c r="M178" i="4" s="1"/>
  <c r="FD66" i="5"/>
  <c r="CA66" i="5"/>
  <c r="AH66" i="5"/>
  <c r="CB66" i="5"/>
  <c r="CN93" i="5" s="1"/>
  <c r="CZ93" i="5" s="1"/>
  <c r="DL93" i="5" s="1"/>
  <c r="FA66" i="5"/>
  <c r="AF66" i="5"/>
  <c r="EA66" i="5"/>
  <c r="N206" i="5"/>
  <c r="M206" i="5"/>
  <c r="DZ66" i="5"/>
  <c r="AB66" i="5"/>
  <c r="FB66" i="5"/>
  <c r="AJ66" i="5"/>
  <c r="AV93" i="5" s="1"/>
  <c r="BH93" i="5" s="1"/>
  <c r="BT93" i="5" s="1"/>
  <c r="AD66" i="5"/>
  <c r="AG66" i="5"/>
  <c r="CC66" i="5"/>
  <c r="AC66" i="5"/>
  <c r="FG66" i="5"/>
  <c r="AM66" i="5"/>
  <c r="CE66" i="5"/>
  <c r="AL66" i="5"/>
  <c r="AX93" i="5" s="1"/>
  <c r="BJ93" i="5" s="1"/>
  <c r="BV93" i="5" s="1"/>
  <c r="CD66" i="5"/>
  <c r="CH66" i="5"/>
  <c r="DW66" i="5"/>
  <c r="AK66" i="5"/>
  <c r="AW93" i="5" s="1"/>
  <c r="BI93" i="5" s="1"/>
  <c r="BU93" i="5" s="1"/>
  <c r="M189" i="5"/>
  <c r="N189" i="5"/>
  <c r="DU66" i="5"/>
  <c r="DV66" i="5"/>
  <c r="DY66" i="5"/>
  <c r="EG93" i="5" s="1"/>
  <c r="EO93" i="5" s="1"/>
  <c r="EW93" i="5" s="1"/>
  <c r="AI66" i="5"/>
  <c r="BZ66" i="5"/>
  <c r="CF66" i="5"/>
  <c r="DX66" i="5"/>
  <c r="EF93" i="5" s="1"/>
  <c r="EN93" i="5" s="1"/>
  <c r="EV93" i="5" s="1"/>
  <c r="FF66" i="5"/>
  <c r="EZ66" i="5"/>
  <c r="FC66" i="5"/>
  <c r="BX66" i="5"/>
  <c r="CJ93" i="5" s="1"/>
  <c r="CV93" i="5" s="1"/>
  <c r="DH93" i="5" s="1"/>
  <c r="CI66" i="5"/>
  <c r="K171" i="5"/>
  <c r="M171" i="5" s="1"/>
  <c r="E60" i="5"/>
  <c r="K191" i="5" s="1"/>
  <c r="M191" i="5" s="1"/>
  <c r="F60" i="5"/>
  <c r="K208" i="5" s="1"/>
  <c r="M208" i="5" s="1"/>
  <c r="BY66" i="5"/>
  <c r="CK93" i="5" s="1"/>
  <c r="CW93" i="5" s="1"/>
  <c r="DI93" i="5" s="1"/>
  <c r="AE66" i="5"/>
  <c r="AQ93" i="5" s="1"/>
  <c r="BC93" i="5" s="1"/>
  <c r="BO93" i="5" s="1"/>
  <c r="FE66" i="5"/>
  <c r="CG66" i="5"/>
  <c r="DT66" i="5"/>
  <c r="EB93" i="5" s="1"/>
  <c r="EJ93" i="5" s="1"/>
  <c r="ER93" i="5" s="1"/>
  <c r="K189" i="4"/>
  <c r="K194" i="4"/>
  <c r="M194" i="4" s="1"/>
  <c r="N206" i="4"/>
  <c r="ED75" i="4"/>
  <c r="EL75" i="4" s="1"/>
  <c r="ET75" i="4" s="1"/>
  <c r="FM74" i="4"/>
  <c r="FU74" i="4" s="1"/>
  <c r="GC74" i="4" s="1"/>
  <c r="ED73" i="4"/>
  <c r="EL73" i="4" s="1"/>
  <c r="ET73" i="4" s="1"/>
  <c r="ED93" i="4"/>
  <c r="EL93" i="4" s="1"/>
  <c r="ET93" i="4" s="1"/>
  <c r="FM73" i="4"/>
  <c r="FU73" i="4" s="1"/>
  <c r="GC73" i="4" s="1"/>
  <c r="FM93" i="4"/>
  <c r="FU93" i="4" s="1"/>
  <c r="GC93" i="4" s="1"/>
  <c r="AT93" i="4"/>
  <c r="BF93" i="4" s="1"/>
  <c r="BR93" i="4" s="1"/>
  <c r="FN74" i="4"/>
  <c r="FV74" i="4" s="1"/>
  <c r="GD74" i="4" s="1"/>
  <c r="EG74" i="4"/>
  <c r="EO74" i="4" s="1"/>
  <c r="EW74" i="4" s="1"/>
  <c r="EG73" i="4"/>
  <c r="EO73" i="4" s="1"/>
  <c r="EW73" i="4" s="1"/>
  <c r="FN93" i="4"/>
  <c r="FV93" i="4" s="1"/>
  <c r="GD93" i="4" s="1"/>
  <c r="FN75" i="4"/>
  <c r="FV75" i="4" s="1"/>
  <c r="GD75" i="4" s="1"/>
  <c r="AT75" i="4"/>
  <c r="BF75" i="4" s="1"/>
  <c r="BR75" i="4" s="1"/>
  <c r="EG93" i="4"/>
  <c r="EO93" i="4" s="1"/>
  <c r="EW93" i="4" s="1"/>
  <c r="AT73" i="4"/>
  <c r="BF73" i="4" s="1"/>
  <c r="BR73" i="4" s="1"/>
  <c r="CR93" i="4"/>
  <c r="DD93" i="4" s="1"/>
  <c r="DP93" i="4" s="1"/>
  <c r="AX73" i="4"/>
  <c r="BJ73" i="4" s="1"/>
  <c r="BV73" i="4" s="1"/>
  <c r="EF73" i="4"/>
  <c r="EN73" i="4" s="1"/>
  <c r="EV73" i="4" s="1"/>
  <c r="EC75" i="4"/>
  <c r="EK75" i="4" s="1"/>
  <c r="ES75" i="4" s="1"/>
  <c r="EF93" i="4"/>
  <c r="EN93" i="4" s="1"/>
  <c r="EV93" i="4" s="1"/>
  <c r="EF75" i="4"/>
  <c r="EN75" i="4" s="1"/>
  <c r="EV75" i="4" s="1"/>
  <c r="AX93" i="4"/>
  <c r="BJ93" i="4" s="1"/>
  <c r="BV93" i="4" s="1"/>
  <c r="CS74" i="4"/>
  <c r="DE74" i="4" s="1"/>
  <c r="DQ74" i="4" s="1"/>
  <c r="EC73" i="4"/>
  <c r="EK73" i="4" s="1"/>
  <c r="ES73" i="4" s="1"/>
  <c r="CM75" i="4"/>
  <c r="CY75" i="4" s="1"/>
  <c r="DK75" i="4" s="1"/>
  <c r="CM93" i="4"/>
  <c r="CY93" i="4" s="1"/>
  <c r="DK93" i="4" s="1"/>
  <c r="EC74" i="4"/>
  <c r="EK74" i="4" s="1"/>
  <c r="ES74" i="4" s="1"/>
  <c r="CL93" i="4"/>
  <c r="CX93" i="4" s="1"/>
  <c r="DJ93" i="4" s="1"/>
  <c r="CL74" i="4"/>
  <c r="CX74" i="4" s="1"/>
  <c r="DJ74" i="4" s="1"/>
  <c r="FJ73" i="4"/>
  <c r="FR73" i="4" s="1"/>
  <c r="FZ73" i="4" s="1"/>
  <c r="AY75" i="4"/>
  <c r="BK75" i="4" s="1"/>
  <c r="BW75" i="4" s="1"/>
  <c r="FL73" i="4"/>
  <c r="FT73" i="4" s="1"/>
  <c r="GB73" i="4" s="1"/>
  <c r="AY74" i="4"/>
  <c r="BK74" i="4" s="1"/>
  <c r="BW74" i="4" s="1"/>
  <c r="FL74" i="4"/>
  <c r="FT74" i="4" s="1"/>
  <c r="GB74" i="4" s="1"/>
  <c r="FJ93" i="4"/>
  <c r="FR93" i="4" s="1"/>
  <c r="FZ93" i="4" s="1"/>
  <c r="AY93" i="4"/>
  <c r="BK93" i="4" s="1"/>
  <c r="BW93" i="4" s="1"/>
  <c r="FL75" i="4"/>
  <c r="FT75" i="4" s="1"/>
  <c r="GB75" i="4" s="1"/>
  <c r="CL75" i="4"/>
  <c r="CX75" i="4" s="1"/>
  <c r="DJ75" i="4" s="1"/>
  <c r="FJ74" i="4"/>
  <c r="FR74" i="4" s="1"/>
  <c r="FZ74" i="4" s="1"/>
  <c r="AX75" i="4"/>
  <c r="BJ75" i="4" s="1"/>
  <c r="BV75" i="4" s="1"/>
  <c r="FO75" i="4"/>
  <c r="FW75" i="4" s="1"/>
  <c r="GE75" i="4" s="1"/>
  <c r="FO93" i="4"/>
  <c r="FW93" i="4" s="1"/>
  <c r="GE93" i="4" s="1"/>
  <c r="FO73" i="4"/>
  <c r="CR74" i="4"/>
  <c r="DD74" i="4" s="1"/>
  <c r="DP74" i="4" s="1"/>
  <c r="CS93" i="4"/>
  <c r="DE93" i="4" s="1"/>
  <c r="DQ93" i="4" s="1"/>
  <c r="AP93" i="4"/>
  <c r="BB93" i="4" s="1"/>
  <c r="BN93" i="4" s="1"/>
  <c r="CS75" i="4"/>
  <c r="DE75" i="4" s="1"/>
  <c r="DQ75" i="4" s="1"/>
  <c r="CR73" i="4"/>
  <c r="EE74" i="4"/>
  <c r="EM74" i="4" s="1"/>
  <c r="EU74" i="4" s="1"/>
  <c r="CM73" i="4"/>
  <c r="CY73" i="4" s="1"/>
  <c r="DK73" i="4" s="1"/>
  <c r="AR74" i="4"/>
  <c r="BD74" i="4" s="1"/>
  <c r="BP74" i="4" s="1"/>
  <c r="AR75" i="4"/>
  <c r="BD75" i="4" s="1"/>
  <c r="BP75" i="4" s="1"/>
  <c r="AR93" i="4"/>
  <c r="BD93" i="4" s="1"/>
  <c r="BP93" i="4" s="1"/>
  <c r="EE93" i="4"/>
  <c r="EM93" i="4" s="1"/>
  <c r="EU93" i="4" s="1"/>
  <c r="EE75" i="4"/>
  <c r="EM75" i="4" s="1"/>
  <c r="EU75" i="4" s="1"/>
  <c r="FH75" i="4"/>
  <c r="FP75" i="4" s="1"/>
  <c r="FX75" i="4" s="1"/>
  <c r="FH74" i="4"/>
  <c r="FP74" i="4" s="1"/>
  <c r="FX74" i="4" s="1"/>
  <c r="FH93" i="4"/>
  <c r="FP93" i="4" s="1"/>
  <c r="FX93" i="4" s="1"/>
  <c r="AN74" i="4"/>
  <c r="AZ74" i="4" s="1"/>
  <c r="BL74" i="4" s="1"/>
  <c r="EB75" i="4"/>
  <c r="EJ75" i="4" s="1"/>
  <c r="ER75" i="4" s="1"/>
  <c r="EB73" i="4"/>
  <c r="EJ73" i="4" s="1"/>
  <c r="ER73" i="4" s="1"/>
  <c r="EB93" i="4"/>
  <c r="EJ93" i="4" s="1"/>
  <c r="ER93" i="4" s="1"/>
  <c r="AO73" i="4"/>
  <c r="BA73" i="4" s="1"/>
  <c r="BM73" i="4" s="1"/>
  <c r="AO93" i="4"/>
  <c r="BA93" i="4" s="1"/>
  <c r="BM93" i="4" s="1"/>
  <c r="AN75" i="4"/>
  <c r="AZ75" i="4" s="1"/>
  <c r="BL75" i="4" s="1"/>
  <c r="AO75" i="4"/>
  <c r="BA75" i="4" s="1"/>
  <c r="BM75" i="4" s="1"/>
  <c r="AQ74" i="4"/>
  <c r="BC74" i="4" s="1"/>
  <c r="BO74" i="4" s="1"/>
  <c r="AP73" i="4"/>
  <c r="BB73" i="4" s="1"/>
  <c r="BN73" i="4" s="1"/>
  <c r="AQ75" i="4"/>
  <c r="BC75" i="4" s="1"/>
  <c r="BO75" i="4" s="1"/>
  <c r="AP75" i="4"/>
  <c r="BB75" i="4" s="1"/>
  <c r="BN75" i="4" s="1"/>
  <c r="AQ73" i="4"/>
  <c r="BC73" i="4" s="1"/>
  <c r="BO73" i="4" s="1"/>
  <c r="EI74" i="4"/>
  <c r="EQ74" i="4" s="1"/>
  <c r="EY74" i="4" s="1"/>
  <c r="EI93" i="4"/>
  <c r="EQ93" i="4" s="1"/>
  <c r="EY93" i="4" s="1"/>
  <c r="CO75" i="4"/>
  <c r="DA75" i="4" s="1"/>
  <c r="DM75" i="4" s="1"/>
  <c r="AN93" i="4"/>
  <c r="AZ93" i="4" s="1"/>
  <c r="BL93" i="4" s="1"/>
  <c r="EI75" i="4"/>
  <c r="EQ75" i="4" s="1"/>
  <c r="EY75" i="4" s="1"/>
  <c r="CJ93" i="4"/>
  <c r="CV93" i="4" s="1"/>
  <c r="DH93" i="4" s="1"/>
  <c r="CT74" i="4"/>
  <c r="DF74" i="4" s="1"/>
  <c r="DR74" i="4" s="1"/>
  <c r="CN75" i="4"/>
  <c r="CZ75" i="4" s="1"/>
  <c r="DL75" i="4" s="1"/>
  <c r="CQ75" i="4"/>
  <c r="DC75" i="4" s="1"/>
  <c r="DO75" i="4" s="1"/>
  <c r="CK74" i="4"/>
  <c r="CW74" i="4" s="1"/>
  <c r="DI74" i="4" s="1"/>
  <c r="CU74" i="4"/>
  <c r="DG74" i="4" s="1"/>
  <c r="DS74" i="4" s="1"/>
  <c r="CN93" i="4"/>
  <c r="CZ93" i="4" s="1"/>
  <c r="DL93" i="4" s="1"/>
  <c r="CN74" i="4"/>
  <c r="CZ74" i="4" s="1"/>
  <c r="DL74" i="4" s="1"/>
  <c r="CU73" i="4"/>
  <c r="DG73" i="4" s="1"/>
  <c r="DS73" i="4" s="1"/>
  <c r="CO93" i="4"/>
  <c r="DA93" i="4" s="1"/>
  <c r="DM93" i="4" s="1"/>
  <c r="CJ74" i="4"/>
  <c r="CV74" i="4" s="1"/>
  <c r="DH74" i="4" s="1"/>
  <c r="CJ75" i="4"/>
  <c r="CV75" i="4" s="1"/>
  <c r="DH75" i="4" s="1"/>
  <c r="CT93" i="4"/>
  <c r="DF93" i="4" s="1"/>
  <c r="DR93" i="4" s="1"/>
  <c r="CU93" i="4"/>
  <c r="DG93" i="4" s="1"/>
  <c r="DS93" i="4" s="1"/>
  <c r="CT73" i="4"/>
  <c r="DF73" i="4" s="1"/>
  <c r="DR73" i="4" s="1"/>
  <c r="CO74" i="4"/>
  <c r="DA74" i="4" s="1"/>
  <c r="DM74" i="4" s="1"/>
  <c r="FI93" i="4"/>
  <c r="FQ93" i="4" s="1"/>
  <c r="FY93" i="4" s="1"/>
  <c r="CK73" i="4"/>
  <c r="CK93" i="4"/>
  <c r="CW93" i="4" s="1"/>
  <c r="DI93" i="4" s="1"/>
  <c r="CQ73" i="4"/>
  <c r="DC73" i="4" s="1"/>
  <c r="DO73" i="4" s="1"/>
  <c r="CQ74" i="4"/>
  <c r="DC74" i="4" s="1"/>
  <c r="DO74" i="4" s="1"/>
  <c r="FI73" i="4"/>
  <c r="FQ73" i="4" s="1"/>
  <c r="FY73" i="4" s="1"/>
  <c r="FI75" i="4"/>
  <c r="FQ75" i="4" s="1"/>
  <c r="FY75" i="4" s="1"/>
  <c r="CV73" i="4"/>
  <c r="DH73" i="4" s="1"/>
  <c r="AW75" i="4"/>
  <c r="BI75" i="4" s="1"/>
  <c r="BU75" i="4" s="1"/>
  <c r="AW73" i="4"/>
  <c r="AW74" i="4"/>
  <c r="BI74" i="4" s="1"/>
  <c r="BU74" i="4" s="1"/>
  <c r="AW93" i="4"/>
  <c r="BI93" i="4" s="1"/>
  <c r="BU93" i="4" s="1"/>
  <c r="AU74" i="4"/>
  <c r="BG74" i="4" s="1"/>
  <c r="BS74" i="4" s="1"/>
  <c r="AU73" i="4"/>
  <c r="AU75" i="4"/>
  <c r="BG75" i="4" s="1"/>
  <c r="BS75" i="4" s="1"/>
  <c r="EH74" i="4"/>
  <c r="EP74" i="4" s="1"/>
  <c r="EX74" i="4" s="1"/>
  <c r="EH75" i="4"/>
  <c r="EP75" i="4" s="1"/>
  <c r="EX75" i="4" s="1"/>
  <c r="EH73" i="4"/>
  <c r="DE73" i="4"/>
  <c r="DQ73" i="4" s="1"/>
  <c r="FK75" i="4"/>
  <c r="FS75" i="4" s="1"/>
  <c r="GA75" i="4" s="1"/>
  <c r="FK74" i="4"/>
  <c r="FS74" i="4" s="1"/>
  <c r="GA74" i="4" s="1"/>
  <c r="FK73" i="4"/>
  <c r="AV75" i="4"/>
  <c r="BH75" i="4" s="1"/>
  <c r="BT75" i="4" s="1"/>
  <c r="AV73" i="4"/>
  <c r="AV74" i="4"/>
  <c r="BH74" i="4" s="1"/>
  <c r="BT74" i="4" s="1"/>
  <c r="AS73" i="4"/>
  <c r="AS75" i="4"/>
  <c r="BE75" i="4" s="1"/>
  <c r="BQ75" i="4" s="1"/>
  <c r="AS74" i="4"/>
  <c r="BE74" i="4" s="1"/>
  <c r="BQ74" i="4" s="1"/>
  <c r="CP75" i="4"/>
  <c r="DB75" i="4" s="1"/>
  <c r="DN75" i="4" s="1"/>
  <c r="CP74" i="4"/>
  <c r="DB74" i="4" s="1"/>
  <c r="DN74" i="4" s="1"/>
  <c r="CP73" i="4"/>
  <c r="K109" i="3"/>
  <c r="M109" i="3" s="1"/>
  <c r="M114" i="3"/>
  <c r="M110" i="3"/>
  <c r="M113" i="3"/>
  <c r="M116" i="3"/>
  <c r="M112" i="3"/>
  <c r="M115" i="3"/>
  <c r="M111" i="3"/>
  <c r="M67" i="3"/>
  <c r="K145" i="3" s="1"/>
  <c r="M145" i="3" s="1"/>
  <c r="L145" i="3"/>
  <c r="FA66" i="3"/>
  <c r="FB66" i="3"/>
  <c r="EA66" i="3"/>
  <c r="CE66" i="3"/>
  <c r="AI66" i="3"/>
  <c r="EZ66" i="3"/>
  <c r="DZ66" i="3"/>
  <c r="CD66" i="3"/>
  <c r="AH66" i="3"/>
  <c r="DY66" i="3"/>
  <c r="CC66" i="3"/>
  <c r="AG66" i="3"/>
  <c r="FF66" i="3"/>
  <c r="DW66" i="3"/>
  <c r="CI66" i="3"/>
  <c r="CA66" i="3"/>
  <c r="AM66" i="3"/>
  <c r="AE66" i="3"/>
  <c r="M66" i="3"/>
  <c r="K144" i="3" s="1"/>
  <c r="M144" i="3" s="1"/>
  <c r="FE66" i="3"/>
  <c r="DV66" i="3"/>
  <c r="CH66" i="3"/>
  <c r="BZ66" i="3"/>
  <c r="AL66" i="3"/>
  <c r="AD66" i="3"/>
  <c r="FG66" i="3"/>
  <c r="BX66" i="3"/>
  <c r="AF66" i="3"/>
  <c r="FD66" i="3"/>
  <c r="AC66" i="3"/>
  <c r="FC66" i="3"/>
  <c r="AB66" i="3"/>
  <c r="DX66" i="3"/>
  <c r="CG66" i="3"/>
  <c r="DU66" i="3"/>
  <c r="CF66" i="3"/>
  <c r="AJ66" i="3"/>
  <c r="AK66" i="3"/>
  <c r="CB66" i="3"/>
  <c r="BY66" i="3"/>
  <c r="DT66" i="3"/>
  <c r="K542" i="7" l="1" a="1"/>
  <c r="K542" i="7" s="1"/>
  <c r="J542" i="7" s="1"/>
  <c r="K541" i="7" a="1"/>
  <c r="K541" i="7" s="1"/>
  <c r="J541" i="7" s="1"/>
  <c r="M212" i="7"/>
  <c r="M187" i="7"/>
  <c r="ED51" i="7"/>
  <c r="ED75" i="7"/>
  <c r="L22" i="7" s="1"/>
  <c r="FH51" i="7"/>
  <c r="FH75" i="7"/>
  <c r="P20" i="7" s="1"/>
  <c r="CK75" i="7"/>
  <c r="N32" i="7" s="1"/>
  <c r="EB75" i="7"/>
  <c r="L20" i="7" s="1"/>
  <c r="FN75" i="7"/>
  <c r="P26" i="7" s="1"/>
  <c r="CW82" i="7"/>
  <c r="DI82" i="7" s="1"/>
  <c r="CK51" i="7"/>
  <c r="CT51" i="7"/>
  <c r="CT75" i="7"/>
  <c r="M41" i="7" s="1"/>
  <c r="FM75" i="7"/>
  <c r="P25" i="7" s="1"/>
  <c r="EB51" i="7"/>
  <c r="CU51" i="7"/>
  <c r="AU51" i="7"/>
  <c r="FK51" i="7"/>
  <c r="CU75" i="7"/>
  <c r="N42" i="7" s="1"/>
  <c r="CP51" i="7"/>
  <c r="AU75" i="7"/>
  <c r="I38" i="7" s="1"/>
  <c r="CL75" i="7"/>
  <c r="M33" i="7" s="1"/>
  <c r="FI51" i="7"/>
  <c r="CP75" i="7"/>
  <c r="M37" i="7" s="1"/>
  <c r="FM51" i="7"/>
  <c r="AG20" i="7" a="1"/>
  <c r="K398" i="7" s="1"/>
  <c r="M398" i="7" s="1"/>
  <c r="CR75" i="7"/>
  <c r="L39" i="7" s="1"/>
  <c r="CR51" i="7"/>
  <c r="FK75" i="7"/>
  <c r="P23" i="7" s="1"/>
  <c r="CL51" i="7"/>
  <c r="AE20" i="7" a="1"/>
  <c r="K379" i="7" s="1"/>
  <c r="M379" i="7" s="1"/>
  <c r="FN51" i="7"/>
  <c r="FJ51" i="7"/>
  <c r="FI75" i="7"/>
  <c r="P21" i="7" s="1"/>
  <c r="CM75" i="7"/>
  <c r="N34" i="7" s="1"/>
  <c r="AH20" i="7" a="1"/>
  <c r="K391" i="7" s="1"/>
  <c r="M391" i="7" s="1"/>
  <c r="CM51" i="7"/>
  <c r="CJ51" i="7"/>
  <c r="FJ75" i="7"/>
  <c r="P22" i="7" s="1"/>
  <c r="AJ31" i="7" a="1"/>
  <c r="K472" i="7" s="1"/>
  <c r="M472" i="7" s="1"/>
  <c r="CJ75" i="7"/>
  <c r="L31" i="7" s="1"/>
  <c r="CV82" i="7"/>
  <c r="DH82" i="7" s="1"/>
  <c r="AY51" i="7"/>
  <c r="AY75" i="7"/>
  <c r="I42" i="7" s="1"/>
  <c r="CO51" i="7"/>
  <c r="CO75" i="7"/>
  <c r="AF36" i="7" s="1"/>
  <c r="K430" i="7" s="1"/>
  <c r="M430" i="7" s="1"/>
  <c r="CN51" i="7"/>
  <c r="EH75" i="7"/>
  <c r="L26" i="7" s="1"/>
  <c r="CN75" i="7"/>
  <c r="N35" i="7" s="1"/>
  <c r="EH51" i="7"/>
  <c r="EC51" i="7"/>
  <c r="FL75" i="7"/>
  <c r="P24" i="7" s="1"/>
  <c r="AF20" i="7" a="1"/>
  <c r="K372" i="7" s="1"/>
  <c r="M372" i="7" s="1"/>
  <c r="W20" i="7" a="1"/>
  <c r="W20" i="7" s="1"/>
  <c r="AS51" i="7"/>
  <c r="FL51" i="7"/>
  <c r="EC75" i="7"/>
  <c r="L21" i="7" s="1"/>
  <c r="AI31" i="7" a="1"/>
  <c r="K474" i="7" s="1"/>
  <c r="M474" i="7" s="1"/>
  <c r="AS75" i="7"/>
  <c r="G36" i="7" s="1"/>
  <c r="FO51" i="7"/>
  <c r="AW51" i="7"/>
  <c r="AQ75" i="7"/>
  <c r="I34" i="7" s="1"/>
  <c r="AQ51" i="7"/>
  <c r="AW75" i="7"/>
  <c r="I40" i="7" s="1"/>
  <c r="FO75" i="7"/>
  <c r="P27" i="7" s="1"/>
  <c r="AN51" i="7"/>
  <c r="AN75" i="7"/>
  <c r="U31" i="7" s="1"/>
  <c r="K301" i="7" s="1"/>
  <c r="W31" i="7" a="1"/>
  <c r="K318" i="7" s="1"/>
  <c r="M318" i="7" s="1"/>
  <c r="Y20" i="7" a="1"/>
  <c r="K268" i="7" s="1"/>
  <c r="AH31" i="7" a="1"/>
  <c r="K448" i="7" s="1"/>
  <c r="M448" i="7" s="1"/>
  <c r="X20" i="7" a="1"/>
  <c r="K273" i="7" s="1"/>
  <c r="M273" i="7" s="1"/>
  <c r="AX75" i="7"/>
  <c r="G41" i="7" s="1"/>
  <c r="Y31" i="7" a="1"/>
  <c r="K347" i="7" s="1"/>
  <c r="M347" i="7" s="1"/>
  <c r="X31" i="7" a="1"/>
  <c r="K350" i="7" s="1"/>
  <c r="M350" i="7" s="1"/>
  <c r="EE51" i="7"/>
  <c r="EO82" i="7"/>
  <c r="EW82" i="7" s="1"/>
  <c r="EG75" i="7"/>
  <c r="L25" i="7" s="1"/>
  <c r="EG51" i="7"/>
  <c r="EE75" i="7"/>
  <c r="L23" i="7" s="1"/>
  <c r="CQ75" i="7"/>
  <c r="CQ51" i="7"/>
  <c r="DC82" i="7"/>
  <c r="DO82" i="7" s="1"/>
  <c r="EN82" i="7"/>
  <c r="EV82" i="7" s="1"/>
  <c r="EF51" i="7"/>
  <c r="EF75" i="7"/>
  <c r="L24" i="7" s="1"/>
  <c r="CS75" i="7"/>
  <c r="CS51" i="7"/>
  <c r="DE82" i="7"/>
  <c r="DQ82" i="7" s="1"/>
  <c r="EI75" i="7"/>
  <c r="L27" i="7" s="1"/>
  <c r="BH82" i="7"/>
  <c r="BT82" i="7" s="1"/>
  <c r="AV51" i="7"/>
  <c r="AV75" i="7"/>
  <c r="AO75" i="7"/>
  <c r="BA82" i="7"/>
  <c r="BM82" i="7" s="1"/>
  <c r="AO51" i="7"/>
  <c r="N224" i="7"/>
  <c r="M20" i="7" a="1"/>
  <c r="M20" i="7" s="1"/>
  <c r="AX51" i="7"/>
  <c r="AT75" i="7"/>
  <c r="EI51" i="7"/>
  <c r="AP75" i="7"/>
  <c r="BB82" i="7"/>
  <c r="BN82" i="7" s="1"/>
  <c r="AP51" i="7"/>
  <c r="BD82" i="7"/>
  <c r="BP82" i="7" s="1"/>
  <c r="AR51" i="7"/>
  <c r="AR75" i="7"/>
  <c r="N199" i="7"/>
  <c r="AT51" i="7"/>
  <c r="AO75" i="5"/>
  <c r="BA75" i="5" s="1"/>
  <c r="BM75" i="5" s="1"/>
  <c r="AO73" i="5"/>
  <c r="AO74" i="5"/>
  <c r="BA74" i="5" s="1"/>
  <c r="BM74" i="5" s="1"/>
  <c r="EB75" i="5"/>
  <c r="EJ75" i="5" s="1"/>
  <c r="ER75" i="5" s="1"/>
  <c r="EB74" i="5"/>
  <c r="EJ74" i="5" s="1"/>
  <c r="ER74" i="5" s="1"/>
  <c r="EB73" i="5"/>
  <c r="CK75" i="5"/>
  <c r="CW75" i="5" s="1"/>
  <c r="DI75" i="5" s="1"/>
  <c r="CK73" i="5"/>
  <c r="CK74" i="5"/>
  <c r="CW74" i="5" s="1"/>
  <c r="DI74" i="5" s="1"/>
  <c r="AO93" i="5"/>
  <c r="BA93" i="5" s="1"/>
  <c r="BM93" i="5" s="1"/>
  <c r="AX75" i="5"/>
  <c r="BJ75" i="5" s="1"/>
  <c r="BV75" i="5" s="1"/>
  <c r="AX73" i="5"/>
  <c r="AX74" i="5"/>
  <c r="BJ74" i="5" s="1"/>
  <c r="BV74" i="5" s="1"/>
  <c r="FK74" i="5"/>
  <c r="FS74" i="5" s="1"/>
  <c r="GA74" i="5" s="1"/>
  <c r="FK75" i="5"/>
  <c r="FS75" i="5" s="1"/>
  <c r="GA75" i="5" s="1"/>
  <c r="FK73" i="5"/>
  <c r="CR73" i="5"/>
  <c r="CR74" i="5"/>
  <c r="DD74" i="5" s="1"/>
  <c r="DP74" i="5" s="1"/>
  <c r="CR75" i="5"/>
  <c r="DD75" i="5" s="1"/>
  <c r="DP75" i="5" s="1"/>
  <c r="ED73" i="5"/>
  <c r="ED75" i="5"/>
  <c r="EL75" i="5" s="1"/>
  <c r="ET75" i="5" s="1"/>
  <c r="ED74" i="5"/>
  <c r="EL74" i="5" s="1"/>
  <c r="ET74" i="5" s="1"/>
  <c r="EE75" i="5"/>
  <c r="EM75" i="5" s="1"/>
  <c r="EU75" i="5" s="1"/>
  <c r="EE74" i="5"/>
  <c r="EM74" i="5" s="1"/>
  <c r="EU74" i="5" s="1"/>
  <c r="EE73" i="5"/>
  <c r="CQ74" i="5"/>
  <c r="DC74" i="5" s="1"/>
  <c r="DO74" i="5" s="1"/>
  <c r="CQ75" i="5"/>
  <c r="DC75" i="5" s="1"/>
  <c r="DO75" i="5" s="1"/>
  <c r="CQ73" i="5"/>
  <c r="CO73" i="5"/>
  <c r="CO74" i="5"/>
  <c r="DA74" i="5" s="1"/>
  <c r="DM74" i="5" s="1"/>
  <c r="CO75" i="5"/>
  <c r="DA75" i="5" s="1"/>
  <c r="DM75" i="5" s="1"/>
  <c r="FJ74" i="5"/>
  <c r="FR74" i="5" s="1"/>
  <c r="FZ74" i="5" s="1"/>
  <c r="FJ73" i="5"/>
  <c r="FJ75" i="5"/>
  <c r="FR75" i="5" s="1"/>
  <c r="FZ75" i="5" s="1"/>
  <c r="EI74" i="5"/>
  <c r="EQ74" i="5" s="1"/>
  <c r="EY74" i="5" s="1"/>
  <c r="EI73" i="5"/>
  <c r="EI75" i="5"/>
  <c r="EQ75" i="5" s="1"/>
  <c r="EY75" i="5" s="1"/>
  <c r="AT74" i="5"/>
  <c r="BF74" i="5" s="1"/>
  <c r="BR74" i="5" s="1"/>
  <c r="AT73" i="5"/>
  <c r="AT75" i="5"/>
  <c r="BF75" i="5" s="1"/>
  <c r="BR75" i="5" s="1"/>
  <c r="CN73" i="5"/>
  <c r="CN74" i="5"/>
  <c r="CZ74" i="5" s="1"/>
  <c r="DL74" i="5" s="1"/>
  <c r="CN75" i="5"/>
  <c r="CZ75" i="5" s="1"/>
  <c r="DL75" i="5" s="1"/>
  <c r="CS73" i="5"/>
  <c r="CS75" i="5"/>
  <c r="DE75" i="5" s="1"/>
  <c r="DQ75" i="5" s="1"/>
  <c r="CS74" i="5"/>
  <c r="DE74" i="5" s="1"/>
  <c r="DQ74" i="5" s="1"/>
  <c r="FK93" i="5"/>
  <c r="FS93" i="5" s="1"/>
  <c r="GA93" i="5" s="1"/>
  <c r="CR93" i="5"/>
  <c r="DD93" i="5" s="1"/>
  <c r="DP93" i="5" s="1"/>
  <c r="ED93" i="5"/>
  <c r="EL93" i="5" s="1"/>
  <c r="ET93" i="5" s="1"/>
  <c r="EE93" i="5"/>
  <c r="EM93" i="5" s="1"/>
  <c r="EU93" i="5" s="1"/>
  <c r="CQ93" i="5"/>
  <c r="DC93" i="5" s="1"/>
  <c r="DO93" i="5" s="1"/>
  <c r="CO93" i="5"/>
  <c r="DA93" i="5" s="1"/>
  <c r="DM93" i="5" s="1"/>
  <c r="FJ93" i="5"/>
  <c r="FR93" i="5" s="1"/>
  <c r="FZ93" i="5" s="1"/>
  <c r="EI93" i="5"/>
  <c r="EQ93" i="5" s="1"/>
  <c r="EY93" i="5" s="1"/>
  <c r="AT93" i="5"/>
  <c r="BF93" i="5" s="1"/>
  <c r="BR93" i="5" s="1"/>
  <c r="AW75" i="5"/>
  <c r="BI75" i="5" s="1"/>
  <c r="BU75" i="5" s="1"/>
  <c r="AW74" i="5"/>
  <c r="BI74" i="5" s="1"/>
  <c r="BU74" i="5" s="1"/>
  <c r="AW73" i="5"/>
  <c r="CS93" i="5"/>
  <c r="DE93" i="5" s="1"/>
  <c r="DQ93" i="5" s="1"/>
  <c r="FH75" i="5"/>
  <c r="FP75" i="5" s="1"/>
  <c r="FX75" i="5" s="1"/>
  <c r="FH73" i="5"/>
  <c r="FH74" i="5"/>
  <c r="FP74" i="5" s="1"/>
  <c r="FX74" i="5" s="1"/>
  <c r="CL74" i="5"/>
  <c r="CX74" i="5" s="1"/>
  <c r="DJ74" i="5" s="1"/>
  <c r="CL75" i="5"/>
  <c r="CX75" i="5" s="1"/>
  <c r="DJ75" i="5" s="1"/>
  <c r="CL73" i="5"/>
  <c r="EC73" i="5"/>
  <c r="EC74" i="5"/>
  <c r="EK74" i="5" s="1"/>
  <c r="ES74" i="5" s="1"/>
  <c r="EC75" i="5"/>
  <c r="EK75" i="5" s="1"/>
  <c r="ES75" i="5" s="1"/>
  <c r="CT73" i="5"/>
  <c r="CT74" i="5"/>
  <c r="DF74" i="5" s="1"/>
  <c r="DR74" i="5" s="1"/>
  <c r="CT75" i="5"/>
  <c r="DF75" i="5" s="1"/>
  <c r="DR75" i="5" s="1"/>
  <c r="AY75" i="5"/>
  <c r="BK75" i="5" s="1"/>
  <c r="BW75" i="5" s="1"/>
  <c r="AY74" i="5"/>
  <c r="BK74" i="5" s="1"/>
  <c r="BW74" i="5" s="1"/>
  <c r="AY73" i="5"/>
  <c r="AS75" i="5"/>
  <c r="BE75" i="5" s="1"/>
  <c r="BQ75" i="5" s="1"/>
  <c r="AS74" i="5"/>
  <c r="BE74" i="5" s="1"/>
  <c r="BQ74" i="5" s="1"/>
  <c r="AS73" i="5"/>
  <c r="AN75" i="5"/>
  <c r="AZ75" i="5" s="1"/>
  <c r="BL75" i="5" s="1"/>
  <c r="AN73" i="5"/>
  <c r="AN74" i="5"/>
  <c r="AZ74" i="5" s="1"/>
  <c r="BL74" i="5" s="1"/>
  <c r="AR73" i="5"/>
  <c r="AR75" i="5"/>
  <c r="BD75" i="5" s="1"/>
  <c r="BP75" i="5" s="1"/>
  <c r="AR74" i="5"/>
  <c r="BD74" i="5" s="1"/>
  <c r="BP74" i="5" s="1"/>
  <c r="CM75" i="5"/>
  <c r="CY75" i="5" s="1"/>
  <c r="DK75" i="5" s="1"/>
  <c r="CM73" i="5"/>
  <c r="CM74" i="5"/>
  <c r="CY74" i="5" s="1"/>
  <c r="DK74" i="5" s="1"/>
  <c r="EG74" i="5"/>
  <c r="EO74" i="5" s="1"/>
  <c r="EW74" i="5" s="1"/>
  <c r="EG73" i="5"/>
  <c r="EG75" i="5"/>
  <c r="EO75" i="5" s="1"/>
  <c r="EW75" i="5" s="1"/>
  <c r="FM74" i="5"/>
  <c r="FU74" i="5" s="1"/>
  <c r="GC74" i="5" s="1"/>
  <c r="FM73" i="5"/>
  <c r="FM75" i="5"/>
  <c r="FU75" i="5" s="1"/>
  <c r="GC75" i="5" s="1"/>
  <c r="FH93" i="5"/>
  <c r="FP93" i="5" s="1"/>
  <c r="FX93" i="5" s="1"/>
  <c r="CL93" i="5"/>
  <c r="CX93" i="5" s="1"/>
  <c r="DJ93" i="5" s="1"/>
  <c r="EC93" i="5"/>
  <c r="EK93" i="5" s="1"/>
  <c r="ES93" i="5" s="1"/>
  <c r="CT93" i="5"/>
  <c r="DF93" i="5" s="1"/>
  <c r="DR93" i="5" s="1"/>
  <c r="AY93" i="5"/>
  <c r="BK93" i="5" s="1"/>
  <c r="BW93" i="5" s="1"/>
  <c r="AS93" i="5"/>
  <c r="BE93" i="5" s="1"/>
  <c r="BQ93" i="5" s="1"/>
  <c r="AN93" i="5"/>
  <c r="AZ93" i="5" s="1"/>
  <c r="BL93" i="5" s="1"/>
  <c r="AR93" i="5"/>
  <c r="BD93" i="5" s="1"/>
  <c r="BP93" i="5" s="1"/>
  <c r="CM93" i="5"/>
  <c r="CY93" i="5" s="1"/>
  <c r="DK93" i="5" s="1"/>
  <c r="CJ75" i="5"/>
  <c r="CV75" i="5" s="1"/>
  <c r="DH75" i="5" s="1"/>
  <c r="CJ74" i="5"/>
  <c r="CV74" i="5" s="1"/>
  <c r="DH74" i="5" s="1"/>
  <c r="CJ73" i="5"/>
  <c r="AV75" i="5"/>
  <c r="BH75" i="5" s="1"/>
  <c r="BT75" i="5" s="1"/>
  <c r="AV73" i="5"/>
  <c r="AV74" i="5"/>
  <c r="BH74" i="5" s="1"/>
  <c r="BT74" i="5" s="1"/>
  <c r="FM93" i="5"/>
  <c r="FU93" i="5" s="1"/>
  <c r="GC93" i="5" s="1"/>
  <c r="CU73" i="5"/>
  <c r="CU74" i="5"/>
  <c r="DG74" i="5" s="1"/>
  <c r="DS74" i="5" s="1"/>
  <c r="CU75" i="5"/>
  <c r="DG75" i="5" s="1"/>
  <c r="DS75" i="5" s="1"/>
  <c r="FN73" i="5"/>
  <c r="FN74" i="5"/>
  <c r="FV74" i="5" s="1"/>
  <c r="GD74" i="5" s="1"/>
  <c r="FN75" i="5"/>
  <c r="FV75" i="5" s="1"/>
  <c r="GD75" i="5" s="1"/>
  <c r="AU75" i="5"/>
  <c r="BG75" i="5" s="1"/>
  <c r="BS75" i="5" s="1"/>
  <c r="AU73" i="5"/>
  <c r="AU74" i="5"/>
  <c r="BG74" i="5" s="1"/>
  <c r="BS74" i="5" s="1"/>
  <c r="CP74" i="5"/>
  <c r="DB74" i="5" s="1"/>
  <c r="DN74" i="5" s="1"/>
  <c r="CP73" i="5"/>
  <c r="CP75" i="5"/>
  <c r="DB75" i="5" s="1"/>
  <c r="DN75" i="5" s="1"/>
  <c r="FO73" i="5"/>
  <c r="FO75" i="5"/>
  <c r="FW75" i="5" s="1"/>
  <c r="GE75" i="5" s="1"/>
  <c r="FO74" i="5"/>
  <c r="FW74" i="5" s="1"/>
  <c r="GE74" i="5" s="1"/>
  <c r="AP73" i="5"/>
  <c r="AP74" i="5"/>
  <c r="BB74" i="5" s="1"/>
  <c r="BN74" i="5" s="1"/>
  <c r="AP75" i="5"/>
  <c r="BB75" i="5" s="1"/>
  <c r="BN75" i="5" s="1"/>
  <c r="EH74" i="5"/>
  <c r="EP74" i="5" s="1"/>
  <c r="EX74" i="5" s="1"/>
  <c r="EH75" i="5"/>
  <c r="EP75" i="5" s="1"/>
  <c r="EX75" i="5" s="1"/>
  <c r="EH73" i="5"/>
  <c r="FI73" i="5"/>
  <c r="FI75" i="5"/>
  <c r="FQ75" i="5" s="1"/>
  <c r="FY75" i="5" s="1"/>
  <c r="FI74" i="5"/>
  <c r="FQ74" i="5" s="1"/>
  <c r="FY74" i="5" s="1"/>
  <c r="FL74" i="5"/>
  <c r="FT74" i="5" s="1"/>
  <c r="GB74" i="5" s="1"/>
  <c r="FL73" i="5"/>
  <c r="FL75" i="5"/>
  <c r="FT75" i="5" s="1"/>
  <c r="GB75" i="5" s="1"/>
  <c r="EF75" i="5"/>
  <c r="EN75" i="5" s="1"/>
  <c r="EV75" i="5" s="1"/>
  <c r="EF73" i="5"/>
  <c r="EF74" i="5"/>
  <c r="EN74" i="5" s="1"/>
  <c r="EV74" i="5" s="1"/>
  <c r="AQ74" i="5"/>
  <c r="BC74" i="5" s="1"/>
  <c r="BO74" i="5" s="1"/>
  <c r="AQ73" i="5"/>
  <c r="AQ75" i="5"/>
  <c r="BC75" i="5" s="1"/>
  <c r="BO75" i="5" s="1"/>
  <c r="CU93" i="5"/>
  <c r="DG93" i="5" s="1"/>
  <c r="DS93" i="5" s="1"/>
  <c r="FN93" i="5"/>
  <c r="FV93" i="5" s="1"/>
  <c r="GD93" i="5" s="1"/>
  <c r="AU93" i="5"/>
  <c r="BG93" i="5" s="1"/>
  <c r="BS93" i="5" s="1"/>
  <c r="CP93" i="5"/>
  <c r="DB93" i="5" s="1"/>
  <c r="DN93" i="5" s="1"/>
  <c r="FO93" i="5"/>
  <c r="FW93" i="5" s="1"/>
  <c r="GE93" i="5" s="1"/>
  <c r="AP93" i="5"/>
  <c r="BB93" i="5" s="1"/>
  <c r="BN93" i="5" s="1"/>
  <c r="EH93" i="5"/>
  <c r="EP93" i="5" s="1"/>
  <c r="EX93" i="5" s="1"/>
  <c r="FI93" i="5"/>
  <c r="FQ93" i="5" s="1"/>
  <c r="FY93" i="5" s="1"/>
  <c r="FL93" i="5"/>
  <c r="FT93" i="5" s="1"/>
  <c r="GB93" i="5" s="1"/>
  <c r="M189" i="4"/>
  <c r="N189" i="4"/>
  <c r="AJ31" i="4" a="1"/>
  <c r="K447" i="4" s="1"/>
  <c r="AI31" i="4" a="1"/>
  <c r="AH31" i="4" a="1"/>
  <c r="ED66" i="4"/>
  <c r="L22" i="4" s="1"/>
  <c r="ED51" i="4"/>
  <c r="FM51" i="4"/>
  <c r="FM66" i="4"/>
  <c r="P25" i="4" s="1"/>
  <c r="Y31" i="4" a="1"/>
  <c r="X31" i="4" a="1"/>
  <c r="W31" i="4" a="1"/>
  <c r="Y20" i="4" a="1"/>
  <c r="K243" i="4" s="1"/>
  <c r="AH20" i="4" a="1"/>
  <c r="AG20" i="4" a="1"/>
  <c r="AF20" i="4" a="1"/>
  <c r="X20" i="4" a="1"/>
  <c r="W20" i="4" a="1"/>
  <c r="K227" i="4" s="1"/>
  <c r="AT66" i="4"/>
  <c r="FN66" i="4"/>
  <c r="P26" i="4" s="1"/>
  <c r="EG51" i="4"/>
  <c r="EG66" i="4"/>
  <c r="L25" i="4" s="1"/>
  <c r="AT51" i="4"/>
  <c r="FN51" i="4"/>
  <c r="EF51" i="4"/>
  <c r="EF66" i="4"/>
  <c r="L24" i="4" s="1"/>
  <c r="EC51" i="4"/>
  <c r="EC66" i="4"/>
  <c r="L21" i="4" s="1"/>
  <c r="CL51" i="4"/>
  <c r="CM66" i="4"/>
  <c r="AX51" i="4"/>
  <c r="FJ51" i="4"/>
  <c r="CL66" i="4"/>
  <c r="AX66" i="4"/>
  <c r="AY66" i="4"/>
  <c r="FL66" i="4"/>
  <c r="P24" i="4" s="1"/>
  <c r="FO66" i="4"/>
  <c r="P27" i="4" s="1"/>
  <c r="AY51" i="4"/>
  <c r="CM51" i="4"/>
  <c r="FJ66" i="4"/>
  <c r="P22" i="4" s="1"/>
  <c r="FL51" i="4"/>
  <c r="CR51" i="4"/>
  <c r="CR66" i="4"/>
  <c r="FW73" i="4"/>
  <c r="GE73" i="4" s="1"/>
  <c r="AR66" i="4"/>
  <c r="FO51" i="4"/>
  <c r="AR51" i="4"/>
  <c r="EE51" i="4"/>
  <c r="EE66" i="4"/>
  <c r="L23" i="4" s="1"/>
  <c r="EB66" i="4"/>
  <c r="L20" i="4" s="1"/>
  <c r="DD73" i="4"/>
  <c r="DP73" i="4" s="1"/>
  <c r="CS51" i="4"/>
  <c r="CS66" i="4"/>
  <c r="FH51" i="4"/>
  <c r="FH66" i="4"/>
  <c r="P20" i="4" s="1"/>
  <c r="EB51" i="4"/>
  <c r="AO66" i="4"/>
  <c r="AO51" i="4"/>
  <c r="M20" i="4" a="1"/>
  <c r="M20" i="4" s="1"/>
  <c r="AP66" i="4"/>
  <c r="CO66" i="4"/>
  <c r="EI51" i="4"/>
  <c r="AP51" i="4"/>
  <c r="AQ51" i="4"/>
  <c r="AN66" i="4"/>
  <c r="AN51" i="4"/>
  <c r="AQ66" i="4"/>
  <c r="EI66" i="4"/>
  <c r="L27" i="4" s="1"/>
  <c r="CJ66" i="4"/>
  <c r="CJ51" i="4"/>
  <c r="CN66" i="4"/>
  <c r="CK51" i="4"/>
  <c r="CO51" i="4"/>
  <c r="CU66" i="4"/>
  <c r="CK66" i="4"/>
  <c r="CN51" i="4"/>
  <c r="CT51" i="4"/>
  <c r="CT66" i="4"/>
  <c r="CW73" i="4"/>
  <c r="DI73" i="4" s="1"/>
  <c r="CU51" i="4"/>
  <c r="CQ51" i="4"/>
  <c r="CQ66" i="4"/>
  <c r="AF38" i="4" s="1"/>
  <c r="FI51" i="4"/>
  <c r="FI66" i="4"/>
  <c r="P21" i="4" s="1"/>
  <c r="CP66" i="4"/>
  <c r="AF37" i="4" s="1"/>
  <c r="CP51" i="4"/>
  <c r="DB73" i="4"/>
  <c r="DN73" i="4" s="1"/>
  <c r="AV66" i="4"/>
  <c r="U39" i="4" s="1"/>
  <c r="BH73" i="4"/>
  <c r="BT73" i="4" s="1"/>
  <c r="AV51" i="4"/>
  <c r="AW66" i="4"/>
  <c r="U40" i="4" s="1"/>
  <c r="BI73" i="4"/>
  <c r="BU73" i="4" s="1"/>
  <c r="AW51" i="4"/>
  <c r="FS73" i="4"/>
  <c r="GA73" i="4" s="1"/>
  <c r="FK66" i="4"/>
  <c r="P23" i="4" s="1"/>
  <c r="FK51" i="4"/>
  <c r="AU66" i="4"/>
  <c r="U38" i="4" s="1"/>
  <c r="BG73" i="4"/>
  <c r="BS73" i="4" s="1"/>
  <c r="AU51" i="4"/>
  <c r="BE73" i="4"/>
  <c r="BQ73" i="4" s="1"/>
  <c r="AS51" i="4"/>
  <c r="AS66" i="4"/>
  <c r="U36" i="4" s="1"/>
  <c r="EH66" i="4"/>
  <c r="L26" i="4" s="1"/>
  <c r="EH51" i="4"/>
  <c r="EP73" i="4"/>
  <c r="EX73" i="4" s="1"/>
  <c r="V20" i="4" s="1" a="1"/>
  <c r="K235" i="4" s="1"/>
  <c r="AL39" i="3"/>
  <c r="FC39" i="3"/>
  <c r="CI39" i="3"/>
  <c r="DZ39" i="3"/>
  <c r="AC39" i="3"/>
  <c r="CH39" i="3"/>
  <c r="CT66" i="3" s="1"/>
  <c r="DF66" i="3" s="1"/>
  <c r="DR66" i="3" s="1"/>
  <c r="DW39" i="3"/>
  <c r="EZ39" i="3"/>
  <c r="FH66" i="3" s="1"/>
  <c r="FP66" i="3" s="1"/>
  <c r="FX66" i="3" s="1"/>
  <c r="AB39" i="3"/>
  <c r="CB39" i="3"/>
  <c r="BZ39" i="3"/>
  <c r="AK39" i="3"/>
  <c r="AW66" i="3" s="1"/>
  <c r="BI66" i="3" s="1"/>
  <c r="BU66" i="3" s="1"/>
  <c r="AJ39" i="3"/>
  <c r="FD39" i="3"/>
  <c r="FL66" i="3" s="1"/>
  <c r="FT66" i="3" s="1"/>
  <c r="GB66" i="3" s="1"/>
  <c r="DV39" i="3"/>
  <c r="FF39" i="3"/>
  <c r="AI39" i="3"/>
  <c r="CD39" i="3"/>
  <c r="FE39" i="3"/>
  <c r="BX39" i="3"/>
  <c r="CC39" i="3"/>
  <c r="EA39" i="3"/>
  <c r="CA39" i="3"/>
  <c r="AF39" i="3"/>
  <c r="CE39" i="3"/>
  <c r="DU39" i="3"/>
  <c r="CG39" i="3"/>
  <c r="CS66" i="3" s="1"/>
  <c r="DE66" i="3" s="1"/>
  <c r="DQ66" i="3" s="1"/>
  <c r="FG39" i="3"/>
  <c r="FO66" i="3" s="1"/>
  <c r="FW66" i="3" s="1"/>
  <c r="GE66" i="3" s="1"/>
  <c r="AE39" i="3"/>
  <c r="DY39" i="3"/>
  <c r="FB39" i="3"/>
  <c r="BY39" i="3"/>
  <c r="CK66" i="3" s="1"/>
  <c r="CW66" i="3" s="1"/>
  <c r="DI66" i="3" s="1"/>
  <c r="CF39" i="3"/>
  <c r="AG39" i="3"/>
  <c r="AS66" i="3" s="1"/>
  <c r="BE66" i="3" s="1"/>
  <c r="BQ66" i="3" s="1"/>
  <c r="DT39" i="3"/>
  <c r="DX39" i="3"/>
  <c r="AD39" i="3"/>
  <c r="AM39" i="3"/>
  <c r="AH39" i="3"/>
  <c r="AT66" i="3" s="1"/>
  <c r="BF66" i="3" s="1"/>
  <c r="BR66" i="3" s="1"/>
  <c r="FA39" i="3"/>
  <c r="L32" i="7" l="1"/>
  <c r="L41" i="7"/>
  <c r="M42" i="7"/>
  <c r="N41" i="7"/>
  <c r="M32" i="7"/>
  <c r="K394" i="7"/>
  <c r="M394" i="7" s="1"/>
  <c r="AF32" i="7"/>
  <c r="K426" i="7" s="1"/>
  <c r="M426" i="7" s="1"/>
  <c r="AG20" i="7"/>
  <c r="K393" i="7" s="1"/>
  <c r="M393" i="7" s="1"/>
  <c r="AF41" i="7"/>
  <c r="K435" i="7" s="1"/>
  <c r="M435" i="7" s="1"/>
  <c r="N36" i="7"/>
  <c r="AF37" i="7"/>
  <c r="K431" i="7" s="1"/>
  <c r="M431" i="7" s="1"/>
  <c r="M31" i="7"/>
  <c r="K248" i="7"/>
  <c r="M248" i="7" s="1"/>
  <c r="K397" i="7"/>
  <c r="M397" i="7" s="1"/>
  <c r="K400" i="7"/>
  <c r="M400" i="7" s="1"/>
  <c r="M39" i="7"/>
  <c r="AF31" i="7"/>
  <c r="K425" i="7" s="1"/>
  <c r="M425" i="7" s="1"/>
  <c r="L35" i="7"/>
  <c r="K386" i="7"/>
  <c r="M386" i="7" s="1"/>
  <c r="K390" i="7"/>
  <c r="M390" i="7" s="1"/>
  <c r="K371" i="7"/>
  <c r="M371" i="7" s="1"/>
  <c r="L36" i="7"/>
  <c r="N39" i="7"/>
  <c r="K373" i="7"/>
  <c r="M373" i="7" s="1"/>
  <c r="K375" i="7"/>
  <c r="M375" i="7" s="1"/>
  <c r="AF42" i="7"/>
  <c r="K436" i="7" s="1"/>
  <c r="M436" i="7" s="1"/>
  <c r="K469" i="7"/>
  <c r="M469" i="7" s="1"/>
  <c r="K396" i="7"/>
  <c r="M396" i="7" s="1"/>
  <c r="K250" i="7"/>
  <c r="M250" i="7" s="1"/>
  <c r="AI23" i="7"/>
  <c r="AF39" i="7"/>
  <c r="K433" i="7" s="1"/>
  <c r="M433" i="7" s="1"/>
  <c r="K471" i="7"/>
  <c r="M471" i="7" s="1"/>
  <c r="K464" i="7"/>
  <c r="M464" i="7" s="1"/>
  <c r="L42" i="7"/>
  <c r="AH20" i="7"/>
  <c r="K385" i="7" s="1"/>
  <c r="K252" i="7"/>
  <c r="M252" i="7" s="1"/>
  <c r="K399" i="7"/>
  <c r="M399" i="7" s="1"/>
  <c r="AF34" i="7"/>
  <c r="K428" i="7" s="1"/>
  <c r="M428" i="7" s="1"/>
  <c r="K376" i="7"/>
  <c r="M376" i="7" s="1"/>
  <c r="K395" i="7"/>
  <c r="M395" i="7" s="1"/>
  <c r="L37" i="7"/>
  <c r="M36" i="7"/>
  <c r="U38" i="7"/>
  <c r="K308" i="7" s="1"/>
  <c r="M308" i="7" s="1"/>
  <c r="G38" i="7"/>
  <c r="K271" i="7"/>
  <c r="M271" i="7" s="1"/>
  <c r="N37" i="7"/>
  <c r="H38" i="7"/>
  <c r="AF33" i="7"/>
  <c r="K427" i="7" s="1"/>
  <c r="M427" i="7" s="1"/>
  <c r="N33" i="7"/>
  <c r="L33" i="7"/>
  <c r="AE20" i="7"/>
  <c r="K377" i="7" s="1"/>
  <c r="K381" i="7"/>
  <c r="M381" i="7" s="1"/>
  <c r="AI25" i="7"/>
  <c r="K383" i="7"/>
  <c r="M383" i="7" s="1"/>
  <c r="K378" i="7"/>
  <c r="M378" i="7" s="1"/>
  <c r="K384" i="7"/>
  <c r="M384" i="7" s="1"/>
  <c r="K263" i="7"/>
  <c r="M263" i="7" s="1"/>
  <c r="K382" i="7"/>
  <c r="M382" i="7" s="1"/>
  <c r="K380" i="7"/>
  <c r="M380" i="7" s="1"/>
  <c r="L34" i="7"/>
  <c r="AI24" i="7"/>
  <c r="K462" i="7"/>
  <c r="M462" i="7" s="1"/>
  <c r="K392" i="7"/>
  <c r="M392" i="7" s="1"/>
  <c r="M34" i="7"/>
  <c r="K479" i="7"/>
  <c r="M479" i="7" s="1"/>
  <c r="AI22" i="7"/>
  <c r="AJ31" i="7"/>
  <c r="K461" i="7" s="1"/>
  <c r="M461" i="7" s="1"/>
  <c r="K466" i="7"/>
  <c r="M466" i="7" s="1"/>
  <c r="K388" i="7"/>
  <c r="M388" i="7" s="1"/>
  <c r="K443" i="7"/>
  <c r="M443" i="7" s="1"/>
  <c r="K483" i="7"/>
  <c r="M483" i="7" s="1"/>
  <c r="K465" i="7"/>
  <c r="M465" i="7" s="1"/>
  <c r="K468" i="7"/>
  <c r="M468" i="7" s="1"/>
  <c r="K387" i="7"/>
  <c r="M387" i="7" s="1"/>
  <c r="Y20" i="7"/>
  <c r="K261" i="7" s="1"/>
  <c r="AI27" i="7"/>
  <c r="K475" i="7"/>
  <c r="M475" i="7" s="1"/>
  <c r="K467" i="7"/>
  <c r="M467" i="7" s="1"/>
  <c r="K470" i="7"/>
  <c r="M470" i="7" s="1"/>
  <c r="K389" i="7"/>
  <c r="M389" i="7" s="1"/>
  <c r="K266" i="7"/>
  <c r="M266" i="7" s="1"/>
  <c r="H40" i="7"/>
  <c r="K478" i="7"/>
  <c r="M478" i="7" s="1"/>
  <c r="K463" i="7"/>
  <c r="M463" i="7" s="1"/>
  <c r="K262" i="7"/>
  <c r="M262" i="7" s="1"/>
  <c r="G42" i="7"/>
  <c r="AF20" i="7"/>
  <c r="K369" i="7" s="1"/>
  <c r="N31" i="7"/>
  <c r="AI26" i="7"/>
  <c r="K251" i="7"/>
  <c r="M251" i="7" s="1"/>
  <c r="K317" i="7"/>
  <c r="M317" i="7" s="1"/>
  <c r="H42" i="7"/>
  <c r="K370" i="7"/>
  <c r="M370" i="7" s="1"/>
  <c r="AI21" i="7"/>
  <c r="K246" i="7"/>
  <c r="M246" i="7" s="1"/>
  <c r="U42" i="7"/>
  <c r="K312" i="7" s="1"/>
  <c r="M312" i="7" s="1"/>
  <c r="K374" i="7"/>
  <c r="M374" i="7" s="1"/>
  <c r="H34" i="7"/>
  <c r="AF35" i="7"/>
  <c r="K429" i="7" s="1"/>
  <c r="M429" i="7" s="1"/>
  <c r="M35" i="7"/>
  <c r="K319" i="7"/>
  <c r="M319" i="7" s="1"/>
  <c r="Q20" i="7" a="1"/>
  <c r="Q20" i="7" s="1"/>
  <c r="R20" i="7" s="1" a="1"/>
  <c r="R20" i="7" s="1"/>
  <c r="K476" i="7"/>
  <c r="M476" i="7" s="1"/>
  <c r="K352" i="7"/>
  <c r="M352" i="7" s="1"/>
  <c r="K480" i="7"/>
  <c r="M480" i="7" s="1"/>
  <c r="K482" i="7"/>
  <c r="M482" i="7" s="1"/>
  <c r="AI31" i="7"/>
  <c r="K473" i="7" s="1"/>
  <c r="M473" i="7" s="1"/>
  <c r="AC20" i="7" a="1"/>
  <c r="K149" i="7" s="1"/>
  <c r="G40" i="7"/>
  <c r="U40" i="7"/>
  <c r="K310" i="7" s="1"/>
  <c r="M310" i="7" s="1"/>
  <c r="K477" i="7"/>
  <c r="M477" i="7" s="1"/>
  <c r="K484" i="7"/>
  <c r="M484" i="7" s="1"/>
  <c r="H31" i="7"/>
  <c r="X20" i="7"/>
  <c r="K269" i="7" s="1"/>
  <c r="K247" i="7"/>
  <c r="M247" i="7" s="1"/>
  <c r="K265" i="7"/>
  <c r="M265" i="7" s="1"/>
  <c r="H36" i="7"/>
  <c r="K481" i="7"/>
  <c r="M481" i="7" s="1"/>
  <c r="K275" i="7"/>
  <c r="M275" i="7" s="1"/>
  <c r="K249" i="7"/>
  <c r="M249" i="7" s="1"/>
  <c r="K267" i="7"/>
  <c r="M267" i="7" s="1"/>
  <c r="U36" i="7"/>
  <c r="K306" i="7" s="1"/>
  <c r="M306" i="7" s="1"/>
  <c r="I36" i="7"/>
  <c r="K264" i="7"/>
  <c r="M264" i="7" s="1"/>
  <c r="K359" i="7"/>
  <c r="M359" i="7" s="1"/>
  <c r="K441" i="7"/>
  <c r="M441" i="7" s="1"/>
  <c r="K438" i="7"/>
  <c r="M438" i="7" s="1"/>
  <c r="K440" i="7"/>
  <c r="M440" i="7" s="1"/>
  <c r="H41" i="7"/>
  <c r="AH31" i="7"/>
  <c r="K437" i="7" s="1"/>
  <c r="M437" i="7" s="1"/>
  <c r="K442" i="7"/>
  <c r="M442" i="7" s="1"/>
  <c r="K316" i="7"/>
  <c r="M316" i="7" s="1"/>
  <c r="U41" i="7"/>
  <c r="K311" i="7" s="1"/>
  <c r="M311" i="7" s="1"/>
  <c r="U34" i="7"/>
  <c r="K304" i="7" s="1"/>
  <c r="M304" i="7" s="1"/>
  <c r="K447" i="7"/>
  <c r="M447" i="7" s="1"/>
  <c r="K444" i="7"/>
  <c r="M444" i="7" s="1"/>
  <c r="K320" i="7"/>
  <c r="M320" i="7" s="1"/>
  <c r="G34" i="7"/>
  <c r="K445" i="7"/>
  <c r="M445" i="7" s="1"/>
  <c r="K446" i="7"/>
  <c r="M446" i="7" s="1"/>
  <c r="Y31" i="7"/>
  <c r="K337" i="7" s="1"/>
  <c r="Q337" i="7" s="1"/>
  <c r="I41" i="7"/>
  <c r="K439" i="7"/>
  <c r="M439" i="7" s="1"/>
  <c r="I31" i="7"/>
  <c r="K314" i="7"/>
  <c r="M314" i="7" s="1"/>
  <c r="G31" i="7"/>
  <c r="K323" i="7"/>
  <c r="M323" i="7" s="1"/>
  <c r="K315" i="7"/>
  <c r="M315" i="7" s="1"/>
  <c r="W31" i="7"/>
  <c r="K313" i="7" s="1"/>
  <c r="M313" i="7" s="1"/>
  <c r="K321" i="7"/>
  <c r="M321" i="7" s="1"/>
  <c r="K322" i="7"/>
  <c r="M322" i="7" s="1"/>
  <c r="K324" i="7"/>
  <c r="M324" i="7" s="1"/>
  <c r="AG31" i="7" a="1"/>
  <c r="K456" i="7" s="1"/>
  <c r="M456" i="7" s="1"/>
  <c r="K356" i="7"/>
  <c r="M356" i="7" s="1"/>
  <c r="K338" i="7"/>
  <c r="M338" i="7" s="1"/>
  <c r="K270" i="7"/>
  <c r="M270" i="7" s="1"/>
  <c r="X31" i="7"/>
  <c r="K349" i="7" s="1"/>
  <c r="M349" i="7" s="1"/>
  <c r="K360" i="7"/>
  <c r="M360" i="7" s="1"/>
  <c r="K343" i="7"/>
  <c r="M343" i="7" s="1"/>
  <c r="V31" i="7" a="1"/>
  <c r="K331" i="7" s="1"/>
  <c r="M331" i="7" s="1"/>
  <c r="K272" i="7"/>
  <c r="M272" i="7" s="1"/>
  <c r="K351" i="7"/>
  <c r="M351" i="7" s="1"/>
  <c r="K340" i="7"/>
  <c r="M340" i="7" s="1"/>
  <c r="V20" i="7" a="1"/>
  <c r="K257" i="7" s="1"/>
  <c r="T20" i="7" a="1"/>
  <c r="K128" i="7" s="1"/>
  <c r="K274" i="7"/>
  <c r="M274" i="7" s="1"/>
  <c r="K355" i="7"/>
  <c r="M355" i="7" s="1"/>
  <c r="K341" i="7"/>
  <c r="M341" i="7" s="1"/>
  <c r="K276" i="7"/>
  <c r="M276" i="7" s="1"/>
  <c r="K357" i="7"/>
  <c r="M357" i="7" s="1"/>
  <c r="K348" i="7"/>
  <c r="M348" i="7" s="1"/>
  <c r="K354" i="7"/>
  <c r="M354" i="7" s="1"/>
  <c r="K344" i="7"/>
  <c r="M344" i="7" s="1"/>
  <c r="K353" i="7"/>
  <c r="M353" i="7" s="1"/>
  <c r="K358" i="7"/>
  <c r="M358" i="7" s="1"/>
  <c r="K342" i="7"/>
  <c r="M342" i="7" s="1"/>
  <c r="K339" i="7"/>
  <c r="M339" i="7" s="1"/>
  <c r="K345" i="7"/>
  <c r="M345" i="7" s="1"/>
  <c r="K346" i="7"/>
  <c r="M346" i="7" s="1"/>
  <c r="M301" i="7"/>
  <c r="K245" i="7"/>
  <c r="I39" i="7"/>
  <c r="U39" i="7"/>
  <c r="K309" i="7" s="1"/>
  <c r="M309" i="7" s="1"/>
  <c r="G39" i="7"/>
  <c r="H39" i="7"/>
  <c r="N20" i="7" a="1"/>
  <c r="N20" i="7" s="1"/>
  <c r="O20" i="7" s="1" a="1"/>
  <c r="O20" i="7" s="1"/>
  <c r="M268" i="7"/>
  <c r="I35" i="7"/>
  <c r="G35" i="7"/>
  <c r="H35" i="7"/>
  <c r="U35" i="7"/>
  <c r="K305" i="7" s="1"/>
  <c r="M305" i="7" s="1"/>
  <c r="U37" i="7"/>
  <c r="K307" i="7" s="1"/>
  <c r="M307" i="7" s="1"/>
  <c r="H37" i="7"/>
  <c r="G37" i="7"/>
  <c r="I37" i="7"/>
  <c r="I32" i="7"/>
  <c r="G32" i="7"/>
  <c r="U32" i="7"/>
  <c r="K302" i="7" s="1"/>
  <c r="M302" i="7" s="1"/>
  <c r="H32" i="7"/>
  <c r="AF38" i="7"/>
  <c r="K432" i="7" s="1"/>
  <c r="M432" i="7" s="1"/>
  <c r="M38" i="7"/>
  <c r="L38" i="7"/>
  <c r="N38" i="7"/>
  <c r="U33" i="7"/>
  <c r="K303" i="7" s="1"/>
  <c r="M303" i="7" s="1"/>
  <c r="G33" i="7"/>
  <c r="I33" i="7"/>
  <c r="H33" i="7"/>
  <c r="L40" i="7"/>
  <c r="AF40" i="7"/>
  <c r="K434" i="7" s="1"/>
  <c r="M434" i="7" s="1"/>
  <c r="M40" i="7"/>
  <c r="N40" i="7"/>
  <c r="Y20" i="5" a="1"/>
  <c r="K243" i="5" s="1"/>
  <c r="M243" i="5" s="1"/>
  <c r="AI31" i="5" a="1"/>
  <c r="K453" i="5" s="1"/>
  <c r="M453" i="5" s="1"/>
  <c r="AJ31" i="5" a="1"/>
  <c r="K446" i="5" s="1"/>
  <c r="M446" i="5" s="1"/>
  <c r="AF20" i="5" a="1"/>
  <c r="K350" i="5" s="1"/>
  <c r="M350" i="5" s="1"/>
  <c r="X31" i="5" a="1"/>
  <c r="DG73" i="5"/>
  <c r="DS73" i="5" s="1"/>
  <c r="CU66" i="5"/>
  <c r="CU51" i="5"/>
  <c r="AH20" i="5" a="1"/>
  <c r="CY73" i="5"/>
  <c r="DK73" i="5" s="1"/>
  <c r="CM66" i="5"/>
  <c r="CM51" i="5"/>
  <c r="BE73" i="5"/>
  <c r="BQ73" i="5" s="1"/>
  <c r="AS51" i="5"/>
  <c r="AS66" i="5"/>
  <c r="DF73" i="5"/>
  <c r="DR73" i="5" s="1"/>
  <c r="CT66" i="5"/>
  <c r="CT51" i="5"/>
  <c r="FH66" i="5"/>
  <c r="P20" i="5" s="1"/>
  <c r="FH51" i="5"/>
  <c r="FP73" i="5"/>
  <c r="FX73" i="5" s="1"/>
  <c r="DA73" i="5"/>
  <c r="DM73" i="5" s="1"/>
  <c r="CO66" i="5"/>
  <c r="CO51" i="5"/>
  <c r="EB66" i="5"/>
  <c r="L20" i="5" s="1"/>
  <c r="EB51" i="5"/>
  <c r="EJ73" i="5"/>
  <c r="ER73" i="5" s="1"/>
  <c r="M20" i="5" a="1"/>
  <c r="M20" i="5" s="1"/>
  <c r="BC73" i="5"/>
  <c r="BO73" i="5" s="1"/>
  <c r="AQ66" i="5"/>
  <c r="AQ51" i="5"/>
  <c r="BB73" i="5"/>
  <c r="BN73" i="5" s="1"/>
  <c r="AP66" i="5"/>
  <c r="AP51" i="5"/>
  <c r="AU51" i="5"/>
  <c r="AU66" i="5"/>
  <c r="BG73" i="5"/>
  <c r="BS73" i="5" s="1"/>
  <c r="AG20" i="5" a="1"/>
  <c r="DE73" i="5"/>
  <c r="DQ73" i="5" s="1"/>
  <c r="CS66" i="5"/>
  <c r="CS51" i="5"/>
  <c r="EQ73" i="5"/>
  <c r="EY73" i="5" s="1"/>
  <c r="EI66" i="5"/>
  <c r="L27" i="5" s="1"/>
  <c r="EI51" i="5"/>
  <c r="DC73" i="5"/>
  <c r="DO73" i="5" s="1"/>
  <c r="CQ66" i="5"/>
  <c r="CQ51" i="5"/>
  <c r="EL73" i="5"/>
  <c r="ET73" i="5" s="1"/>
  <c r="ED66" i="5"/>
  <c r="L22" i="5" s="1"/>
  <c r="ED51" i="5"/>
  <c r="W20" i="5" a="1"/>
  <c r="Y31" i="5" a="1"/>
  <c r="FM66" i="5"/>
  <c r="P25" i="5" s="1"/>
  <c r="FM51" i="5"/>
  <c r="FU73" i="5"/>
  <c r="GC73" i="5" s="1"/>
  <c r="AX66" i="5"/>
  <c r="BJ73" i="5"/>
  <c r="BV73" i="5" s="1"/>
  <c r="AX51" i="5"/>
  <c r="X20" i="5" a="1"/>
  <c r="FQ73" i="5"/>
  <c r="FY73" i="5" s="1"/>
  <c r="FI51" i="5"/>
  <c r="FI66" i="5"/>
  <c r="P21" i="5" s="1"/>
  <c r="AV51" i="5"/>
  <c r="AV66" i="5"/>
  <c r="BH73" i="5"/>
  <c r="BT73" i="5" s="1"/>
  <c r="BK73" i="5"/>
  <c r="BW73" i="5" s="1"/>
  <c r="AY66" i="5"/>
  <c r="AY51" i="5"/>
  <c r="EK73" i="5"/>
  <c r="ES73" i="5" s="1"/>
  <c r="EC51" i="5"/>
  <c r="EC66" i="5"/>
  <c r="L21" i="5" s="1"/>
  <c r="AW66" i="5"/>
  <c r="BI73" i="5"/>
  <c r="BU73" i="5" s="1"/>
  <c r="AW51" i="5"/>
  <c r="EN73" i="5"/>
  <c r="EV73" i="5" s="1"/>
  <c r="EF66" i="5"/>
  <c r="L24" i="5" s="1"/>
  <c r="EF51" i="5"/>
  <c r="EP73" i="5"/>
  <c r="EX73" i="5" s="1"/>
  <c r="EH66" i="5"/>
  <c r="L26" i="5" s="1"/>
  <c r="EH51" i="5"/>
  <c r="FO66" i="5"/>
  <c r="P27" i="5" s="1"/>
  <c r="FO51" i="5"/>
  <c r="FW73" i="5"/>
  <c r="GE73" i="5" s="1"/>
  <c r="AR66" i="5"/>
  <c r="BD73" i="5"/>
  <c r="BP73" i="5" s="1"/>
  <c r="AR51" i="5"/>
  <c r="CL66" i="5"/>
  <c r="CL51" i="5"/>
  <c r="CX73" i="5"/>
  <c r="DJ73" i="5" s="1"/>
  <c r="CN66" i="5"/>
  <c r="CN51" i="5"/>
  <c r="CZ73" i="5"/>
  <c r="DL73" i="5" s="1"/>
  <c r="FR73" i="5"/>
  <c r="FZ73" i="5" s="1"/>
  <c r="FJ66" i="5"/>
  <c r="P22" i="5" s="1"/>
  <c r="FJ51" i="5"/>
  <c r="EM73" i="5"/>
  <c r="EU73" i="5" s="1"/>
  <c r="EE66" i="5"/>
  <c r="L23" i="5" s="1"/>
  <c r="EE51" i="5"/>
  <c r="DD73" i="5"/>
  <c r="DP73" i="5" s="1"/>
  <c r="CR66" i="5"/>
  <c r="CR51" i="5"/>
  <c r="BA73" i="5"/>
  <c r="BM73" i="5" s="1"/>
  <c r="AO66" i="5"/>
  <c r="AO51" i="5"/>
  <c r="FN66" i="5"/>
  <c r="P26" i="5" s="1"/>
  <c r="FN51" i="5"/>
  <c r="FV73" i="5"/>
  <c r="GD73" i="5" s="1"/>
  <c r="CV73" i="5"/>
  <c r="DH73" i="5" s="1"/>
  <c r="CJ66" i="5"/>
  <c r="CJ51" i="5"/>
  <c r="EO73" i="5"/>
  <c r="EW73" i="5" s="1"/>
  <c r="EG66" i="5"/>
  <c r="L25" i="5" s="1"/>
  <c r="EG51" i="5"/>
  <c r="W31" i="5" a="1"/>
  <c r="FS73" i="5"/>
  <c r="GA73" i="5" s="1"/>
  <c r="FK66" i="5"/>
  <c r="P23" i="5" s="1"/>
  <c r="FK51" i="5"/>
  <c r="FT73" i="5"/>
  <c r="GB73" i="5" s="1"/>
  <c r="FL66" i="5"/>
  <c r="P24" i="5" s="1"/>
  <c r="FL51" i="5"/>
  <c r="DB73" i="5"/>
  <c r="DN73" i="5" s="1"/>
  <c r="CP66" i="5"/>
  <c r="CP51" i="5"/>
  <c r="AH31" i="5" a="1"/>
  <c r="AN51" i="5"/>
  <c r="AZ73" i="5"/>
  <c r="BL73" i="5" s="1"/>
  <c r="AN66" i="5"/>
  <c r="BF73" i="5"/>
  <c r="BR73" i="5" s="1"/>
  <c r="AT51" i="5"/>
  <c r="AT66" i="5"/>
  <c r="CK66" i="5"/>
  <c r="CK51" i="5"/>
  <c r="CW73" i="5"/>
  <c r="DI73" i="5" s="1"/>
  <c r="L42" i="4"/>
  <c r="AF42" i="4"/>
  <c r="M33" i="4"/>
  <c r="AF33" i="4"/>
  <c r="M35" i="4"/>
  <c r="AF35" i="4"/>
  <c r="N36" i="4"/>
  <c r="AF36" i="4"/>
  <c r="L40" i="4"/>
  <c r="AF40" i="4"/>
  <c r="N41" i="4"/>
  <c r="AF41" i="4"/>
  <c r="M34" i="4"/>
  <c r="AF34" i="4"/>
  <c r="M32" i="4"/>
  <c r="AF32" i="4"/>
  <c r="M39" i="4"/>
  <c r="AF39" i="4"/>
  <c r="N31" i="4"/>
  <c r="AF31" i="4"/>
  <c r="U31" i="4"/>
  <c r="G41" i="4"/>
  <c r="U41" i="4"/>
  <c r="H42" i="4"/>
  <c r="U42" i="4"/>
  <c r="H37" i="4"/>
  <c r="U37" i="4"/>
  <c r="I35" i="4"/>
  <c r="U35" i="4"/>
  <c r="H34" i="4"/>
  <c r="U34" i="4"/>
  <c r="G33" i="4"/>
  <c r="U33" i="4"/>
  <c r="I32" i="4"/>
  <c r="U32" i="4"/>
  <c r="G31" i="4"/>
  <c r="AI31" i="4"/>
  <c r="K448" i="4" s="1"/>
  <c r="M448" i="4" s="1"/>
  <c r="K449" i="4"/>
  <c r="M449" i="4" s="1"/>
  <c r="K457" i="4"/>
  <c r="M457" i="4" s="1"/>
  <c r="K450" i="4"/>
  <c r="M450" i="4" s="1"/>
  <c r="K458" i="4"/>
  <c r="M458" i="4" s="1"/>
  <c r="K451" i="4"/>
  <c r="M451" i="4" s="1"/>
  <c r="K459" i="4"/>
  <c r="M459" i="4" s="1"/>
  <c r="K452" i="4"/>
  <c r="M452" i="4" s="1"/>
  <c r="K453" i="4"/>
  <c r="M453" i="4" s="1"/>
  <c r="K454" i="4"/>
  <c r="M454" i="4" s="1"/>
  <c r="K455" i="4"/>
  <c r="M455" i="4" s="1"/>
  <c r="K456" i="4"/>
  <c r="M456" i="4" s="1"/>
  <c r="AJ31" i="4"/>
  <c r="K436" i="4" s="1"/>
  <c r="M436" i="4" s="1"/>
  <c r="K437" i="4"/>
  <c r="M437" i="4" s="1"/>
  <c r="K445" i="4"/>
  <c r="M445" i="4" s="1"/>
  <c r="K438" i="4"/>
  <c r="M438" i="4" s="1"/>
  <c r="K446" i="4"/>
  <c r="M446" i="4" s="1"/>
  <c r="K442" i="4"/>
  <c r="M442" i="4" s="1"/>
  <c r="K439" i="4"/>
  <c r="M439" i="4" s="1"/>
  <c r="K440" i="4"/>
  <c r="M440" i="4" s="1"/>
  <c r="K441" i="4"/>
  <c r="M441" i="4" s="1"/>
  <c r="K443" i="4"/>
  <c r="M443" i="4" s="1"/>
  <c r="K444" i="4"/>
  <c r="M444" i="4" s="1"/>
  <c r="AH31" i="4"/>
  <c r="K412" i="4" s="1"/>
  <c r="M412" i="4" s="1"/>
  <c r="K423" i="4"/>
  <c r="M423" i="4" s="1"/>
  <c r="K415" i="4"/>
  <c r="M415" i="4" s="1"/>
  <c r="K422" i="4"/>
  <c r="M422" i="4" s="1"/>
  <c r="K414" i="4"/>
  <c r="M414" i="4" s="1"/>
  <c r="K421" i="4"/>
  <c r="M421" i="4" s="1"/>
  <c r="K413" i="4"/>
  <c r="M413" i="4" s="1"/>
  <c r="K420" i="4"/>
  <c r="M420" i="4" s="1"/>
  <c r="K419" i="4"/>
  <c r="M419" i="4" s="1"/>
  <c r="K418" i="4"/>
  <c r="M418" i="4" s="1"/>
  <c r="K417" i="4"/>
  <c r="M417" i="4" s="1"/>
  <c r="K416" i="4"/>
  <c r="M416" i="4" s="1"/>
  <c r="AG20" i="4"/>
  <c r="K369" i="4"/>
  <c r="M369" i="4" s="1"/>
  <c r="K370" i="4"/>
  <c r="M370" i="4" s="1"/>
  <c r="K371" i="4"/>
  <c r="M371" i="4" s="1"/>
  <c r="K372" i="4"/>
  <c r="M372" i="4" s="1"/>
  <c r="K373" i="4"/>
  <c r="M373" i="4" s="1"/>
  <c r="K374" i="4"/>
  <c r="M374" i="4" s="1"/>
  <c r="K375" i="4"/>
  <c r="M375" i="4" s="1"/>
  <c r="AH20" i="4"/>
  <c r="K367" i="4"/>
  <c r="M367" i="4" s="1"/>
  <c r="K366" i="4"/>
  <c r="M366" i="4" s="1"/>
  <c r="K365" i="4"/>
  <c r="M365" i="4" s="1"/>
  <c r="K364" i="4"/>
  <c r="M364" i="4" s="1"/>
  <c r="K363" i="4"/>
  <c r="M363" i="4" s="1"/>
  <c r="K362" i="4"/>
  <c r="M362" i="4" s="1"/>
  <c r="K361" i="4"/>
  <c r="M361" i="4" s="1"/>
  <c r="AF20" i="4"/>
  <c r="K351" i="4"/>
  <c r="M351" i="4" s="1"/>
  <c r="K350" i="4"/>
  <c r="M350" i="4" s="1"/>
  <c r="K349" i="4"/>
  <c r="M349" i="4" s="1"/>
  <c r="K348" i="4"/>
  <c r="M348" i="4" s="1"/>
  <c r="K347" i="4"/>
  <c r="M347" i="4" s="1"/>
  <c r="K346" i="4"/>
  <c r="M346" i="4" s="1"/>
  <c r="K345" i="4"/>
  <c r="M345" i="4" s="1"/>
  <c r="X31" i="4"/>
  <c r="K324" i="4" s="1"/>
  <c r="M324" i="4" s="1"/>
  <c r="K335" i="4"/>
  <c r="K327" i="4"/>
  <c r="M327" i="4" s="1"/>
  <c r="K334" i="4"/>
  <c r="M334" i="4" s="1"/>
  <c r="K326" i="4"/>
  <c r="M326" i="4" s="1"/>
  <c r="K333" i="4"/>
  <c r="M333" i="4" s="1"/>
  <c r="K325" i="4"/>
  <c r="M325" i="4" s="1"/>
  <c r="K332" i="4"/>
  <c r="M332" i="4" s="1"/>
  <c r="K331" i="4"/>
  <c r="M331" i="4" s="1"/>
  <c r="K330" i="4"/>
  <c r="M330" i="4" s="1"/>
  <c r="K329" i="4"/>
  <c r="M329" i="4" s="1"/>
  <c r="K328" i="4"/>
  <c r="M328" i="4" s="1"/>
  <c r="Y31" i="4"/>
  <c r="K313" i="4"/>
  <c r="K321" i="4"/>
  <c r="M321" i="4" s="1"/>
  <c r="K314" i="4"/>
  <c r="K322" i="4"/>
  <c r="M322" i="4" s="1"/>
  <c r="K315" i="4"/>
  <c r="K323" i="4"/>
  <c r="M323" i="4" s="1"/>
  <c r="K316" i="4"/>
  <c r="M316" i="4" s="1"/>
  <c r="K317" i="4"/>
  <c r="M317" i="4" s="1"/>
  <c r="K318" i="4"/>
  <c r="M318" i="4" s="1"/>
  <c r="K319" i="4"/>
  <c r="M319" i="4" s="1"/>
  <c r="K320" i="4"/>
  <c r="M320" i="4" s="1"/>
  <c r="W31" i="4"/>
  <c r="K299" i="4"/>
  <c r="M299" i="4" s="1"/>
  <c r="K291" i="4"/>
  <c r="K298" i="4"/>
  <c r="M298" i="4" s="1"/>
  <c r="K290" i="4"/>
  <c r="K297" i="4"/>
  <c r="M297" i="4" s="1"/>
  <c r="K289" i="4"/>
  <c r="K296" i="4"/>
  <c r="M296" i="4" s="1"/>
  <c r="K295" i="4"/>
  <c r="M295" i="4" s="1"/>
  <c r="K294" i="4"/>
  <c r="M294" i="4" s="1"/>
  <c r="K293" i="4"/>
  <c r="M293" i="4" s="1"/>
  <c r="K292" i="4"/>
  <c r="M292" i="4" s="1"/>
  <c r="X20" i="4"/>
  <c r="K251" i="4"/>
  <c r="M251" i="4" s="1"/>
  <c r="K250" i="4"/>
  <c r="M250" i="4" s="1"/>
  <c r="K249" i="4"/>
  <c r="M249" i="4" s="1"/>
  <c r="K248" i="4"/>
  <c r="M248" i="4" s="1"/>
  <c r="K247" i="4"/>
  <c r="M247" i="4" s="1"/>
  <c r="K246" i="4"/>
  <c r="M246" i="4" s="1"/>
  <c r="K245" i="4"/>
  <c r="M245" i="4" s="1"/>
  <c r="Y20" i="4"/>
  <c r="M243" i="4"/>
  <c r="K242" i="4"/>
  <c r="K241" i="4"/>
  <c r="K240" i="4"/>
  <c r="K239" i="4"/>
  <c r="K238" i="4"/>
  <c r="K237" i="4"/>
  <c r="M235" i="4"/>
  <c r="K234" i="4"/>
  <c r="K233" i="4"/>
  <c r="K232" i="4"/>
  <c r="K231" i="4"/>
  <c r="K230" i="4"/>
  <c r="K229" i="4"/>
  <c r="W20" i="4"/>
  <c r="M227" i="4"/>
  <c r="K226" i="4"/>
  <c r="K225" i="4"/>
  <c r="K224" i="4"/>
  <c r="K223" i="4"/>
  <c r="K222" i="4"/>
  <c r="K221" i="4"/>
  <c r="AG31" i="4" a="1"/>
  <c r="V31" i="4" a="1"/>
  <c r="Z27" i="4"/>
  <c r="Z22" i="4"/>
  <c r="Z26" i="4"/>
  <c r="Z25" i="4"/>
  <c r="Z24" i="4"/>
  <c r="Z23" i="4"/>
  <c r="Z21" i="4"/>
  <c r="V20" i="4"/>
  <c r="AE20" i="4" a="1"/>
  <c r="AC20" i="4" a="1"/>
  <c r="I37" i="4"/>
  <c r="G37" i="4"/>
  <c r="N34" i="4"/>
  <c r="L34" i="4"/>
  <c r="N39" i="4"/>
  <c r="G42" i="4"/>
  <c r="H35" i="4"/>
  <c r="I42" i="4"/>
  <c r="I41" i="4"/>
  <c r="H41" i="4"/>
  <c r="L39" i="4"/>
  <c r="L33" i="4"/>
  <c r="N33" i="4"/>
  <c r="G35" i="4"/>
  <c r="N40" i="4"/>
  <c r="M40" i="4"/>
  <c r="I33" i="4"/>
  <c r="H33" i="4"/>
  <c r="L36" i="4"/>
  <c r="G32" i="4"/>
  <c r="H32" i="4"/>
  <c r="T20" i="4" a="1"/>
  <c r="M36" i="4"/>
  <c r="M31" i="4"/>
  <c r="I31" i="4"/>
  <c r="H31" i="4"/>
  <c r="N35" i="4"/>
  <c r="L35" i="4"/>
  <c r="I34" i="4"/>
  <c r="G34" i="4"/>
  <c r="N20" i="4" a="1"/>
  <c r="N20" i="4" s="1"/>
  <c r="O20" i="4" s="1" a="1"/>
  <c r="O20" i="4" s="1"/>
  <c r="L31" i="4"/>
  <c r="M447" i="4"/>
  <c r="L32" i="4"/>
  <c r="N32" i="4"/>
  <c r="M42" i="4"/>
  <c r="N42" i="4"/>
  <c r="M41" i="4"/>
  <c r="L41" i="4"/>
  <c r="Q20" i="4" a="1"/>
  <c r="Q20" i="4" s="1"/>
  <c r="R20" i="4" s="1" a="1"/>
  <c r="R20" i="4" s="1"/>
  <c r="L38" i="4"/>
  <c r="N38" i="4"/>
  <c r="M38" i="4"/>
  <c r="H36" i="4"/>
  <c r="I36" i="4"/>
  <c r="G36" i="4"/>
  <c r="I40" i="4"/>
  <c r="H40" i="4"/>
  <c r="G40" i="4"/>
  <c r="I39" i="4"/>
  <c r="H39" i="4"/>
  <c r="G39" i="4"/>
  <c r="H38" i="4"/>
  <c r="I38" i="4"/>
  <c r="G38" i="4"/>
  <c r="L37" i="4"/>
  <c r="M37" i="4"/>
  <c r="N37" i="4"/>
  <c r="EC66" i="3"/>
  <c r="EK66" i="3" s="1"/>
  <c r="ES66" i="3" s="1"/>
  <c r="EB66" i="3"/>
  <c r="EJ66" i="3" s="1"/>
  <c r="ER66" i="3" s="1"/>
  <c r="AR48" i="3"/>
  <c r="BD48" i="3" s="1"/>
  <c r="BP48" i="3" s="1"/>
  <c r="AR47" i="3"/>
  <c r="BD47" i="3" s="1"/>
  <c r="BP47" i="3" s="1"/>
  <c r="AR46" i="3"/>
  <c r="EH48" i="3"/>
  <c r="EP48" i="3" s="1"/>
  <c r="EX48" i="3" s="1"/>
  <c r="EH46" i="3"/>
  <c r="EH47" i="3"/>
  <c r="EP47" i="3" s="1"/>
  <c r="EX47" i="3" s="1"/>
  <c r="FJ48" i="3"/>
  <c r="FR48" i="3" s="1"/>
  <c r="FZ48" i="3" s="1"/>
  <c r="FJ46" i="3"/>
  <c r="FJ47" i="3"/>
  <c r="FR47" i="3" s="1"/>
  <c r="FZ47" i="3" s="1"/>
  <c r="CM47" i="3"/>
  <c r="CY47" i="3" s="1"/>
  <c r="DK47" i="3" s="1"/>
  <c r="CM48" i="3"/>
  <c r="CY48" i="3" s="1"/>
  <c r="DK48" i="3" s="1"/>
  <c r="CM46" i="3"/>
  <c r="FM48" i="3"/>
  <c r="FU48" i="3" s="1"/>
  <c r="GC48" i="3" s="1"/>
  <c r="FM46" i="3"/>
  <c r="FM47" i="3"/>
  <c r="FU47" i="3" s="1"/>
  <c r="GC47" i="3" s="1"/>
  <c r="ED48" i="3"/>
  <c r="EL48" i="3" s="1"/>
  <c r="ET48" i="3" s="1"/>
  <c r="ED46" i="3"/>
  <c r="ED47" i="3"/>
  <c r="EL47" i="3" s="1"/>
  <c r="ET47" i="3" s="1"/>
  <c r="CL48" i="3"/>
  <c r="CX48" i="3" s="1"/>
  <c r="DJ48" i="3" s="1"/>
  <c r="CL47" i="3"/>
  <c r="CX47" i="3" s="1"/>
  <c r="DJ47" i="3" s="1"/>
  <c r="CL46" i="3"/>
  <c r="EE47" i="3"/>
  <c r="EM47" i="3" s="1"/>
  <c r="EU47" i="3" s="1"/>
  <c r="EE48" i="3"/>
  <c r="EM48" i="3" s="1"/>
  <c r="EU48" i="3" s="1"/>
  <c r="EE46" i="3"/>
  <c r="CU48" i="3"/>
  <c r="DG48" i="3" s="1"/>
  <c r="DS48" i="3" s="1"/>
  <c r="CU46" i="3"/>
  <c r="CU47" i="3"/>
  <c r="DG47" i="3" s="1"/>
  <c r="DS47" i="3" s="1"/>
  <c r="FJ66" i="3"/>
  <c r="FR66" i="3" s="1"/>
  <c r="FZ66" i="3" s="1"/>
  <c r="CM66" i="3"/>
  <c r="CY66" i="3" s="1"/>
  <c r="DK66" i="3" s="1"/>
  <c r="FM66" i="3"/>
  <c r="FU66" i="3" s="1"/>
  <c r="GC66" i="3" s="1"/>
  <c r="ED66" i="3"/>
  <c r="EL66" i="3" s="1"/>
  <c r="ET66" i="3" s="1"/>
  <c r="CL66" i="3"/>
  <c r="CX66" i="3" s="1"/>
  <c r="DJ66" i="3" s="1"/>
  <c r="EE66" i="3"/>
  <c r="EM66" i="3" s="1"/>
  <c r="EU66" i="3" s="1"/>
  <c r="CU66" i="3"/>
  <c r="DG66" i="3" s="1"/>
  <c r="DS66" i="3" s="1"/>
  <c r="EF48" i="3"/>
  <c r="EN48" i="3" s="1"/>
  <c r="EV48" i="3" s="1"/>
  <c r="EF47" i="3"/>
  <c r="EN47" i="3" s="1"/>
  <c r="EV47" i="3" s="1"/>
  <c r="EF46" i="3"/>
  <c r="AW48" i="3"/>
  <c r="BI48" i="3" s="1"/>
  <c r="BU48" i="3" s="1"/>
  <c r="AW47" i="3"/>
  <c r="BI47" i="3" s="1"/>
  <c r="BU47" i="3" s="1"/>
  <c r="AW46" i="3"/>
  <c r="EH66" i="3"/>
  <c r="EP66" i="3" s="1"/>
  <c r="EX66" i="3" s="1"/>
  <c r="EB48" i="3"/>
  <c r="EJ48" i="3" s="1"/>
  <c r="ER48" i="3" s="1"/>
  <c r="EB47" i="3"/>
  <c r="EJ47" i="3" s="1"/>
  <c r="ER47" i="3" s="1"/>
  <c r="EB46" i="3"/>
  <c r="AY47" i="3"/>
  <c r="BK47" i="3" s="1"/>
  <c r="BW47" i="3" s="1"/>
  <c r="AY48" i="3"/>
  <c r="BK48" i="3" s="1"/>
  <c r="BW48" i="3" s="1"/>
  <c r="AY46" i="3"/>
  <c r="EI47" i="3"/>
  <c r="EQ47" i="3" s="1"/>
  <c r="EY47" i="3" s="1"/>
  <c r="EI46" i="3"/>
  <c r="EI48" i="3"/>
  <c r="EQ48" i="3" s="1"/>
  <c r="EY48" i="3" s="1"/>
  <c r="FK48" i="3"/>
  <c r="FS48" i="3" s="1"/>
  <c r="GA48" i="3" s="1"/>
  <c r="FK46" i="3"/>
  <c r="FK47" i="3"/>
  <c r="FS47" i="3" s="1"/>
  <c r="GA47" i="3" s="1"/>
  <c r="FI48" i="3"/>
  <c r="FQ48" i="3" s="1"/>
  <c r="FY48" i="3" s="1"/>
  <c r="FI47" i="3"/>
  <c r="FQ47" i="3" s="1"/>
  <c r="FY47" i="3" s="1"/>
  <c r="FI46" i="3"/>
  <c r="FO47" i="3"/>
  <c r="FW47" i="3" s="1"/>
  <c r="GE47" i="3" s="1"/>
  <c r="FO46" i="3"/>
  <c r="FO48" i="3"/>
  <c r="FW48" i="3" s="1"/>
  <c r="GE48" i="3" s="1"/>
  <c r="FN47" i="3"/>
  <c r="FV47" i="3" s="1"/>
  <c r="GD47" i="3" s="1"/>
  <c r="FN48" i="3"/>
  <c r="FV48" i="3" s="1"/>
  <c r="GD48" i="3" s="1"/>
  <c r="FN46" i="3"/>
  <c r="FI66" i="3"/>
  <c r="FQ66" i="3" s="1"/>
  <c r="FY66" i="3" s="1"/>
  <c r="AR66" i="3"/>
  <c r="BD66" i="3" s="1"/>
  <c r="BP66" i="3" s="1"/>
  <c r="AT48" i="3"/>
  <c r="BF48" i="3" s="1"/>
  <c r="BR48" i="3" s="1"/>
  <c r="AT47" i="3"/>
  <c r="BF47" i="3" s="1"/>
  <c r="BR47" i="3" s="1"/>
  <c r="AT46" i="3"/>
  <c r="CS46" i="3"/>
  <c r="CS47" i="3"/>
  <c r="DE47" i="3" s="1"/>
  <c r="DQ47" i="3" s="1"/>
  <c r="CS48" i="3"/>
  <c r="DE48" i="3" s="1"/>
  <c r="DQ48" i="3" s="1"/>
  <c r="EG48" i="3"/>
  <c r="EO48" i="3" s="1"/>
  <c r="EW48" i="3" s="1"/>
  <c r="EG46" i="3"/>
  <c r="EG47" i="3"/>
  <c r="EO47" i="3" s="1"/>
  <c r="EW47" i="3" s="1"/>
  <c r="CP46" i="3"/>
  <c r="CP47" i="3"/>
  <c r="DB47" i="3" s="1"/>
  <c r="DN47" i="3" s="1"/>
  <c r="CP48" i="3"/>
  <c r="DB48" i="3" s="1"/>
  <c r="DN48" i="3" s="1"/>
  <c r="CN46" i="3"/>
  <c r="CN48" i="3"/>
  <c r="CZ48" i="3" s="1"/>
  <c r="DL48" i="3" s="1"/>
  <c r="CN47" i="3"/>
  <c r="CZ47" i="3" s="1"/>
  <c r="DL47" i="3" s="1"/>
  <c r="AY66" i="3"/>
  <c r="BK66" i="3" s="1"/>
  <c r="BW66" i="3" s="1"/>
  <c r="EG66" i="3"/>
  <c r="EO66" i="3" s="1"/>
  <c r="EW66" i="3" s="1"/>
  <c r="EI66" i="3"/>
  <c r="EQ66" i="3" s="1"/>
  <c r="EY66" i="3" s="1"/>
  <c r="CP66" i="3"/>
  <c r="DB66" i="3" s="1"/>
  <c r="DN66" i="3" s="1"/>
  <c r="CN66" i="3"/>
  <c r="CZ66" i="3" s="1"/>
  <c r="DL66" i="3" s="1"/>
  <c r="FK66" i="3"/>
  <c r="FS66" i="3" s="1"/>
  <c r="GA66" i="3" s="1"/>
  <c r="CJ47" i="3"/>
  <c r="CV47" i="3" s="1"/>
  <c r="DH47" i="3" s="1"/>
  <c r="CJ48" i="3"/>
  <c r="CV48" i="3" s="1"/>
  <c r="DH48" i="3" s="1"/>
  <c r="CJ46" i="3"/>
  <c r="EC47" i="3"/>
  <c r="EK47" i="3" s="1"/>
  <c r="ES47" i="3" s="1"/>
  <c r="EC46" i="3"/>
  <c r="EC48" i="3"/>
  <c r="EK48" i="3" s="1"/>
  <c r="ES48" i="3" s="1"/>
  <c r="FL46" i="3"/>
  <c r="FL47" i="3"/>
  <c r="FT47" i="3" s="1"/>
  <c r="GB47" i="3" s="1"/>
  <c r="FL48" i="3"/>
  <c r="FT48" i="3" s="1"/>
  <c r="GB48" i="3" s="1"/>
  <c r="CT47" i="3"/>
  <c r="DF47" i="3" s="1"/>
  <c r="DR47" i="3" s="1"/>
  <c r="CT46" i="3"/>
  <c r="CT48" i="3"/>
  <c r="DF48" i="3" s="1"/>
  <c r="DR48" i="3" s="1"/>
  <c r="AP48" i="3"/>
  <c r="BB48" i="3" s="1"/>
  <c r="BN48" i="3" s="1"/>
  <c r="AP47" i="3"/>
  <c r="BB47" i="3" s="1"/>
  <c r="BN47" i="3" s="1"/>
  <c r="AP46" i="3"/>
  <c r="AQ46" i="3"/>
  <c r="AQ47" i="3"/>
  <c r="BC47" i="3" s="1"/>
  <c r="BO47" i="3" s="1"/>
  <c r="AQ48" i="3"/>
  <c r="BC48" i="3" s="1"/>
  <c r="BO48" i="3" s="1"/>
  <c r="CQ47" i="3"/>
  <c r="DC47" i="3" s="1"/>
  <c r="DO47" i="3" s="1"/>
  <c r="CQ46" i="3"/>
  <c r="CQ48" i="3"/>
  <c r="DC48" i="3" s="1"/>
  <c r="DO48" i="3" s="1"/>
  <c r="CO46" i="3"/>
  <c r="CO47" i="3"/>
  <c r="DA47" i="3" s="1"/>
  <c r="DM47" i="3" s="1"/>
  <c r="CO48" i="3"/>
  <c r="DA48" i="3" s="1"/>
  <c r="DM48" i="3" s="1"/>
  <c r="AV48" i="3"/>
  <c r="BH48" i="3" s="1"/>
  <c r="BT48" i="3" s="1"/>
  <c r="AV46" i="3"/>
  <c r="AV47" i="3"/>
  <c r="BH47" i="3" s="1"/>
  <c r="BT47" i="3" s="1"/>
  <c r="AN48" i="3"/>
  <c r="AZ48" i="3" s="1"/>
  <c r="BL48" i="3" s="1"/>
  <c r="AN46" i="3"/>
  <c r="AN47" i="3"/>
  <c r="AZ47" i="3" s="1"/>
  <c r="BL47" i="3" s="1"/>
  <c r="AO48" i="3"/>
  <c r="BA48" i="3" s="1"/>
  <c r="BM48" i="3" s="1"/>
  <c r="AO46" i="3"/>
  <c r="AO47" i="3"/>
  <c r="BA47" i="3" s="1"/>
  <c r="BM47" i="3" s="1"/>
  <c r="AX47" i="3"/>
  <c r="BJ47" i="3" s="1"/>
  <c r="BV47" i="3" s="1"/>
  <c r="AX48" i="3"/>
  <c r="BJ48" i="3" s="1"/>
  <c r="BV48" i="3" s="1"/>
  <c r="AX46" i="3"/>
  <c r="CK48" i="3"/>
  <c r="CW48" i="3" s="1"/>
  <c r="DI48" i="3" s="1"/>
  <c r="CK47" i="3"/>
  <c r="CW47" i="3" s="1"/>
  <c r="DI47" i="3" s="1"/>
  <c r="CK46" i="3"/>
  <c r="FH47" i="3"/>
  <c r="FP47" i="3" s="1"/>
  <c r="FX47" i="3" s="1"/>
  <c r="FH46" i="3"/>
  <c r="FH48" i="3"/>
  <c r="FP48" i="3" s="1"/>
  <c r="FX48" i="3" s="1"/>
  <c r="EF66" i="3"/>
  <c r="EN66" i="3" s="1"/>
  <c r="EV66" i="3" s="1"/>
  <c r="CJ66" i="3"/>
  <c r="CV66" i="3" s="1"/>
  <c r="DH66" i="3" s="1"/>
  <c r="FN66" i="3"/>
  <c r="FV66" i="3" s="1"/>
  <c r="GD66" i="3" s="1"/>
  <c r="AS48" i="3"/>
  <c r="BE48" i="3" s="1"/>
  <c r="BQ48" i="3" s="1"/>
  <c r="AS46" i="3"/>
  <c r="AS47" i="3"/>
  <c r="BE47" i="3" s="1"/>
  <c r="BQ47" i="3" s="1"/>
  <c r="CR48" i="3"/>
  <c r="DD48" i="3" s="1"/>
  <c r="DP48" i="3" s="1"/>
  <c r="CR46" i="3"/>
  <c r="CR47" i="3"/>
  <c r="DD47" i="3" s="1"/>
  <c r="DP47" i="3" s="1"/>
  <c r="AU46" i="3"/>
  <c r="AU48" i="3"/>
  <c r="BG48" i="3" s="1"/>
  <c r="BS48" i="3" s="1"/>
  <c r="AU47" i="3"/>
  <c r="BG47" i="3" s="1"/>
  <c r="BS47" i="3" s="1"/>
  <c r="AP66" i="3"/>
  <c r="BB66" i="3" s="1"/>
  <c r="BN66" i="3" s="1"/>
  <c r="CR66" i="3"/>
  <c r="DD66" i="3" s="1"/>
  <c r="DP66" i="3" s="1"/>
  <c r="AQ66" i="3"/>
  <c r="BC66" i="3" s="1"/>
  <c r="BO66" i="3" s="1"/>
  <c r="CQ66" i="3"/>
  <c r="DC66" i="3" s="1"/>
  <c r="DO66" i="3" s="1"/>
  <c r="CO66" i="3"/>
  <c r="DA66" i="3" s="1"/>
  <c r="DM66" i="3" s="1"/>
  <c r="AU66" i="3"/>
  <c r="BG66" i="3" s="1"/>
  <c r="BS66" i="3" s="1"/>
  <c r="AV66" i="3"/>
  <c r="BH66" i="3" s="1"/>
  <c r="BT66" i="3" s="1"/>
  <c r="AN66" i="3"/>
  <c r="AZ66" i="3" s="1"/>
  <c r="BL66" i="3" s="1"/>
  <c r="AO66" i="3"/>
  <c r="BA66" i="3" s="1"/>
  <c r="BM66" i="3" s="1"/>
  <c r="AX66" i="3"/>
  <c r="BJ66" i="3" s="1"/>
  <c r="BV66" i="3" s="1"/>
  <c r="K152" i="7" l="1"/>
  <c r="M152" i="7" s="1"/>
  <c r="K150" i="7"/>
  <c r="O150" i="7" s="1"/>
  <c r="AC20" i="7"/>
  <c r="AD20" i="7" s="1" a="1"/>
  <c r="K148" i="7"/>
  <c r="O148" i="7" s="1"/>
  <c r="K146" i="7"/>
  <c r="M146" i="7" s="1"/>
  <c r="Z27" i="7"/>
  <c r="K147" i="7"/>
  <c r="O147" i="7" s="1"/>
  <c r="K151" i="7"/>
  <c r="O151" i="7" s="1"/>
  <c r="Z21" i="7"/>
  <c r="AI20" i="7"/>
  <c r="E536" i="7"/>
  <c r="C536" i="7" s="1"/>
  <c r="E534" i="7"/>
  <c r="C534" i="7" s="1"/>
  <c r="E535" i="7"/>
  <c r="C535" i="7" s="1"/>
  <c r="Z32" i="7"/>
  <c r="K454" i="7"/>
  <c r="M454" i="7" s="1"/>
  <c r="K450" i="7"/>
  <c r="M450" i="7" s="1"/>
  <c r="K329" i="7"/>
  <c r="M329" i="7" s="1"/>
  <c r="K458" i="7"/>
  <c r="M458" i="7" s="1"/>
  <c r="AK34" i="7"/>
  <c r="AK33" i="7"/>
  <c r="AK40" i="7"/>
  <c r="AK36" i="7"/>
  <c r="K459" i="7"/>
  <c r="M459" i="7" s="1"/>
  <c r="K535" i="7"/>
  <c r="Q316" i="7"/>
  <c r="Z34" i="7"/>
  <c r="Z39" i="7"/>
  <c r="K336" i="7"/>
  <c r="M336" i="7" s="1"/>
  <c r="K334" i="7"/>
  <c r="M334" i="7" s="1"/>
  <c r="K333" i="7"/>
  <c r="M333" i="7" s="1"/>
  <c r="Z40" i="7"/>
  <c r="K132" i="7"/>
  <c r="O132" i="7" s="1"/>
  <c r="AE31" i="7" a="1"/>
  <c r="K419" i="7" s="1"/>
  <c r="M419" i="7" s="1"/>
  <c r="E532" i="7"/>
  <c r="C532" i="7" s="1"/>
  <c r="T20" i="7"/>
  <c r="K125" i="7" s="1"/>
  <c r="N261" i="7" s="1"/>
  <c r="Z38" i="7"/>
  <c r="K255" i="7"/>
  <c r="M255" i="7" s="1"/>
  <c r="U27" i="7"/>
  <c r="K244" i="7" s="1"/>
  <c r="M244" i="7" s="1"/>
  <c r="E530" i="7"/>
  <c r="C530" i="7" s="1"/>
  <c r="Z33" i="7"/>
  <c r="Z42" i="7"/>
  <c r="Z26" i="7"/>
  <c r="K258" i="7"/>
  <c r="M258" i="7" s="1"/>
  <c r="K127" i="7"/>
  <c r="N263" i="7" s="1"/>
  <c r="Z35" i="7"/>
  <c r="K328" i="7"/>
  <c r="M328" i="7" s="1"/>
  <c r="V20" i="7"/>
  <c r="K253" i="7" s="1"/>
  <c r="K259" i="7"/>
  <c r="M259" i="7" s="1"/>
  <c r="U23" i="7"/>
  <c r="K240" i="7" s="1"/>
  <c r="Q248" i="7" s="1"/>
  <c r="U25" i="7"/>
  <c r="K242" i="7" s="1"/>
  <c r="Q266" i="7" s="1"/>
  <c r="E531" i="7"/>
  <c r="C531" i="7" s="1"/>
  <c r="Z23" i="7"/>
  <c r="K256" i="7"/>
  <c r="N256" i="7" s="1"/>
  <c r="U26" i="7"/>
  <c r="K243" i="7" s="1"/>
  <c r="Q267" i="7" s="1"/>
  <c r="M337" i="7"/>
  <c r="Q313" i="7"/>
  <c r="Z41" i="7"/>
  <c r="K327" i="7"/>
  <c r="M327" i="7" s="1"/>
  <c r="AK41" i="7"/>
  <c r="Z22" i="7"/>
  <c r="K260" i="7"/>
  <c r="K131" i="7"/>
  <c r="Z24" i="7"/>
  <c r="K126" i="7"/>
  <c r="N246" i="7" s="1"/>
  <c r="V31" i="7"/>
  <c r="K325" i="7" s="1"/>
  <c r="K332" i="7"/>
  <c r="M332" i="7" s="1"/>
  <c r="K335" i="7"/>
  <c r="M335" i="7" s="1"/>
  <c r="AK32" i="7"/>
  <c r="K453" i="7"/>
  <c r="M453" i="7" s="1"/>
  <c r="K460" i="7"/>
  <c r="M460" i="7" s="1"/>
  <c r="U21" i="7"/>
  <c r="K129" i="7"/>
  <c r="Z36" i="7"/>
  <c r="K326" i="7"/>
  <c r="M326" i="7" s="1"/>
  <c r="K330" i="7"/>
  <c r="M330" i="7" s="1"/>
  <c r="AK35" i="7"/>
  <c r="K457" i="7"/>
  <c r="M457" i="7" s="1"/>
  <c r="Z37" i="7"/>
  <c r="AG31" i="7"/>
  <c r="E533" i="7" s="1"/>
  <c r="C533" i="7" s="1"/>
  <c r="AK42" i="7"/>
  <c r="K451" i="7"/>
  <c r="M451" i="7" s="1"/>
  <c r="AK38" i="7"/>
  <c r="AK37" i="7"/>
  <c r="K452" i="7"/>
  <c r="M452" i="7" s="1"/>
  <c r="AK39" i="7"/>
  <c r="K455" i="7"/>
  <c r="M455" i="7" s="1"/>
  <c r="N264" i="7"/>
  <c r="N248" i="7"/>
  <c r="Q340" i="7"/>
  <c r="T31" i="7" a="1"/>
  <c r="K293" i="7" s="1"/>
  <c r="M293" i="7" s="1"/>
  <c r="Z25" i="7"/>
  <c r="K254" i="7"/>
  <c r="U24" i="7"/>
  <c r="K241" i="7" s="1"/>
  <c r="Q265" i="7" s="1"/>
  <c r="K130" i="7"/>
  <c r="U22" i="7"/>
  <c r="K239" i="7" s="1"/>
  <c r="M239" i="7" s="1"/>
  <c r="R31" i="7" a="1"/>
  <c r="K139" i="7" s="1"/>
  <c r="AD31" i="7" a="1"/>
  <c r="K403" i="7" s="1"/>
  <c r="M403" i="7" s="1"/>
  <c r="O31" i="7" a="1"/>
  <c r="O31" i="7" s="1"/>
  <c r="P31" i="7" s="1" a="1"/>
  <c r="P31" i="7" s="1"/>
  <c r="O12" i="7" s="1"/>
  <c r="S31" i="7" a="1"/>
  <c r="K285" i="7" s="1"/>
  <c r="M285" i="7" s="1"/>
  <c r="AC31" i="7" a="1"/>
  <c r="K532" i="7"/>
  <c r="M261" i="7"/>
  <c r="M149" i="7"/>
  <c r="O149" i="7"/>
  <c r="K530" i="7"/>
  <c r="M245" i="7"/>
  <c r="K145" i="7"/>
  <c r="O128" i="7"/>
  <c r="M128" i="7"/>
  <c r="K534" i="7"/>
  <c r="M369" i="7"/>
  <c r="Q339" i="7"/>
  <c r="Q338" i="7"/>
  <c r="K531" i="7"/>
  <c r="M269" i="7"/>
  <c r="M257" i="7"/>
  <c r="M377" i="7"/>
  <c r="K536" i="7"/>
  <c r="M385" i="7"/>
  <c r="J31" i="7" a="1"/>
  <c r="J31" i="7" s="1"/>
  <c r="K31" i="7" s="1" a="1"/>
  <c r="K31" i="7" s="1"/>
  <c r="N12" i="7" s="1"/>
  <c r="M231" i="4"/>
  <c r="M232" i="4"/>
  <c r="M233" i="4"/>
  <c r="M234" i="4"/>
  <c r="M230" i="4"/>
  <c r="M229" i="4"/>
  <c r="M335" i="4"/>
  <c r="M314" i="4"/>
  <c r="M313" i="4"/>
  <c r="M315" i="4"/>
  <c r="M291" i="4"/>
  <c r="M289" i="4"/>
  <c r="M290" i="4"/>
  <c r="AF20" i="5"/>
  <c r="K344" i="5" s="1"/>
  <c r="M239" i="4"/>
  <c r="M240" i="4"/>
  <c r="M241" i="4"/>
  <c r="M242" i="4"/>
  <c r="M237" i="4"/>
  <c r="M238" i="4"/>
  <c r="K450" i="5"/>
  <c r="M450" i="5" s="1"/>
  <c r="K351" i="5"/>
  <c r="M351" i="5" s="1"/>
  <c r="K458" i="5"/>
  <c r="M458" i="5" s="1"/>
  <c r="K455" i="5"/>
  <c r="M455" i="5" s="1"/>
  <c r="K237" i="5"/>
  <c r="M237" i="5" s="1"/>
  <c r="K241" i="5"/>
  <c r="M241" i="5" s="1"/>
  <c r="K348" i="5"/>
  <c r="M348" i="5" s="1"/>
  <c r="K345" i="5"/>
  <c r="M345" i="5" s="1"/>
  <c r="K349" i="5"/>
  <c r="M349" i="5" s="1"/>
  <c r="K346" i="5"/>
  <c r="M346" i="5" s="1"/>
  <c r="K347" i="5"/>
  <c r="M347" i="5" s="1"/>
  <c r="K238" i="5"/>
  <c r="M238" i="5" s="1"/>
  <c r="AI31" i="5"/>
  <c r="K448" i="5" s="1"/>
  <c r="M448" i="5" s="1"/>
  <c r="K456" i="5"/>
  <c r="M456" i="5" s="1"/>
  <c r="M222" i="4"/>
  <c r="M221" i="4"/>
  <c r="M223" i="4"/>
  <c r="M225" i="4"/>
  <c r="M226" i="4"/>
  <c r="M224" i="4"/>
  <c r="Y20" i="5"/>
  <c r="K236" i="5" s="1"/>
  <c r="K449" i="5"/>
  <c r="M449" i="5" s="1"/>
  <c r="K451" i="5"/>
  <c r="M451" i="5" s="1"/>
  <c r="K242" i="5"/>
  <c r="M242" i="5" s="1"/>
  <c r="K457" i="5"/>
  <c r="M457" i="5" s="1"/>
  <c r="K459" i="5"/>
  <c r="M459" i="5" s="1"/>
  <c r="K239" i="5"/>
  <c r="M239" i="5" s="1"/>
  <c r="K452" i="5"/>
  <c r="M452" i="5" s="1"/>
  <c r="K454" i="5"/>
  <c r="M454" i="5" s="1"/>
  <c r="K240" i="5"/>
  <c r="M240" i="5" s="1"/>
  <c r="K444" i="5"/>
  <c r="M444" i="5" s="1"/>
  <c r="K441" i="5"/>
  <c r="M441" i="5" s="1"/>
  <c r="K442" i="5"/>
  <c r="M442" i="5" s="1"/>
  <c r="K443" i="5"/>
  <c r="M443" i="5" s="1"/>
  <c r="K437" i="5"/>
  <c r="M437" i="5" s="1"/>
  <c r="K445" i="5"/>
  <c r="M445" i="5" s="1"/>
  <c r="K439" i="5"/>
  <c r="M439" i="5" s="1"/>
  <c r="K447" i="5"/>
  <c r="M447" i="5" s="1"/>
  <c r="AJ31" i="5"/>
  <c r="K436" i="5" s="1"/>
  <c r="M436" i="5" s="1"/>
  <c r="K440" i="5"/>
  <c r="M440" i="5" s="1"/>
  <c r="K438" i="5"/>
  <c r="M438" i="5" s="1"/>
  <c r="AG31" i="5" a="1"/>
  <c r="K430" i="5" s="1"/>
  <c r="M430" i="5" s="1"/>
  <c r="AF39" i="5"/>
  <c r="K408" i="5" s="1"/>
  <c r="M408" i="5" s="1"/>
  <c r="M39" i="5"/>
  <c r="N39" i="5"/>
  <c r="L39" i="5"/>
  <c r="K246" i="5"/>
  <c r="M246" i="5" s="1"/>
  <c r="K251" i="5"/>
  <c r="M251" i="5" s="1"/>
  <c r="K248" i="5"/>
  <c r="M248" i="5" s="1"/>
  <c r="K247" i="5"/>
  <c r="M247" i="5" s="1"/>
  <c r="K250" i="5"/>
  <c r="M250" i="5" s="1"/>
  <c r="K245" i="5"/>
  <c r="M245" i="5" s="1"/>
  <c r="K249" i="5"/>
  <c r="M249" i="5" s="1"/>
  <c r="X20" i="5"/>
  <c r="M36" i="5"/>
  <c r="L36" i="5"/>
  <c r="AF36" i="5"/>
  <c r="K405" i="5" s="1"/>
  <c r="M405" i="5" s="1"/>
  <c r="N36" i="5"/>
  <c r="U37" i="5"/>
  <c r="K282" i="5" s="1"/>
  <c r="M282" i="5" s="1"/>
  <c r="G37" i="5"/>
  <c r="I37" i="5"/>
  <c r="H37" i="5"/>
  <c r="M37" i="5"/>
  <c r="N37" i="5"/>
  <c r="L37" i="5"/>
  <c r="AF37" i="5"/>
  <c r="K406" i="5" s="1"/>
  <c r="M406" i="5" s="1"/>
  <c r="K294" i="5"/>
  <c r="M294" i="5" s="1"/>
  <c r="K299" i="5"/>
  <c r="M299" i="5" s="1"/>
  <c r="K291" i="5"/>
  <c r="M291" i="5" s="1"/>
  <c r="K296" i="5"/>
  <c r="M296" i="5" s="1"/>
  <c r="K298" i="5"/>
  <c r="M298" i="5" s="1"/>
  <c r="K290" i="5"/>
  <c r="M290" i="5" s="1"/>
  <c r="K295" i="5"/>
  <c r="M295" i="5" s="1"/>
  <c r="K297" i="5"/>
  <c r="M297" i="5" s="1"/>
  <c r="K292" i="5"/>
  <c r="M292" i="5" s="1"/>
  <c r="K289" i="5"/>
  <c r="M289" i="5" s="1"/>
  <c r="K293" i="5"/>
  <c r="M293" i="5" s="1"/>
  <c r="W31" i="5"/>
  <c r="K288" i="5" s="1"/>
  <c r="M288" i="5" s="1"/>
  <c r="AF35" i="5"/>
  <c r="K404" i="5" s="1"/>
  <c r="M404" i="5" s="1"/>
  <c r="L35" i="5"/>
  <c r="N35" i="5"/>
  <c r="M35" i="5"/>
  <c r="K318" i="5"/>
  <c r="M318" i="5" s="1"/>
  <c r="K323" i="5"/>
  <c r="M323" i="5" s="1"/>
  <c r="K315" i="5"/>
  <c r="M315" i="5" s="1"/>
  <c r="K320" i="5"/>
  <c r="M320" i="5" s="1"/>
  <c r="K322" i="5"/>
  <c r="M322" i="5" s="1"/>
  <c r="K314" i="5"/>
  <c r="M314" i="5" s="1"/>
  <c r="K319" i="5"/>
  <c r="M319" i="5" s="1"/>
  <c r="K317" i="5"/>
  <c r="M317" i="5" s="1"/>
  <c r="K313" i="5"/>
  <c r="M313" i="5" s="1"/>
  <c r="K316" i="5"/>
  <c r="M316" i="5" s="1"/>
  <c r="K321" i="5"/>
  <c r="M321" i="5" s="1"/>
  <c r="Y31" i="5"/>
  <c r="K312" i="5" s="1"/>
  <c r="M312" i="5" s="1"/>
  <c r="U36" i="5"/>
  <c r="K281" i="5" s="1"/>
  <c r="M281" i="5" s="1"/>
  <c r="G36" i="5"/>
  <c r="I36" i="5"/>
  <c r="H36" i="5"/>
  <c r="M42" i="5"/>
  <c r="AF42" i="5"/>
  <c r="K411" i="5" s="1"/>
  <c r="M411" i="5" s="1"/>
  <c r="N42" i="5"/>
  <c r="L42" i="5"/>
  <c r="U33" i="5"/>
  <c r="K278" i="5" s="1"/>
  <c r="M278" i="5" s="1"/>
  <c r="H33" i="5"/>
  <c r="I33" i="5"/>
  <c r="G33" i="5"/>
  <c r="AE20" i="5" a="1"/>
  <c r="K334" i="5"/>
  <c r="M334" i="5" s="1"/>
  <c r="K326" i="5"/>
  <c r="M326" i="5" s="1"/>
  <c r="K331" i="5"/>
  <c r="M331" i="5" s="1"/>
  <c r="K328" i="5"/>
  <c r="M328" i="5" s="1"/>
  <c r="K330" i="5"/>
  <c r="M330" i="5" s="1"/>
  <c r="K335" i="5"/>
  <c r="M335" i="5" s="1"/>
  <c r="K327" i="5"/>
  <c r="M327" i="5" s="1"/>
  <c r="K333" i="5"/>
  <c r="M333" i="5" s="1"/>
  <c r="K329" i="5"/>
  <c r="M329" i="5" s="1"/>
  <c r="K332" i="5"/>
  <c r="M332" i="5" s="1"/>
  <c r="K325" i="5"/>
  <c r="M325" i="5" s="1"/>
  <c r="X31" i="5"/>
  <c r="K324" i="5" s="1"/>
  <c r="M324" i="5" s="1"/>
  <c r="M32" i="5"/>
  <c r="L32" i="5"/>
  <c r="AF32" i="5"/>
  <c r="K401" i="5" s="1"/>
  <c r="M401" i="5" s="1"/>
  <c r="N32" i="5"/>
  <c r="I42" i="5"/>
  <c r="H42" i="5"/>
  <c r="G42" i="5"/>
  <c r="U42" i="5"/>
  <c r="K287" i="5" s="1"/>
  <c r="M287" i="5" s="1"/>
  <c r="I40" i="5"/>
  <c r="G40" i="5"/>
  <c r="H40" i="5"/>
  <c r="U40" i="5"/>
  <c r="K285" i="5" s="1"/>
  <c r="M285" i="5" s="1"/>
  <c r="U39" i="5"/>
  <c r="K284" i="5" s="1"/>
  <c r="M284" i="5" s="1"/>
  <c r="I39" i="5"/>
  <c r="H39" i="5"/>
  <c r="G39" i="5"/>
  <c r="G41" i="5"/>
  <c r="H41" i="5"/>
  <c r="U41" i="5"/>
  <c r="K286" i="5" s="1"/>
  <c r="M286" i="5" s="1"/>
  <c r="I41" i="5"/>
  <c r="N20" i="5" a="1"/>
  <c r="N20" i="5" s="1"/>
  <c r="O20" i="5" s="1" a="1"/>
  <c r="O20" i="5" s="1"/>
  <c r="Q20" i="5" a="1"/>
  <c r="Q20" i="5" s="1"/>
  <c r="R20" i="5" s="1" a="1"/>
  <c r="R20" i="5" s="1"/>
  <c r="I35" i="5"/>
  <c r="H35" i="5"/>
  <c r="U35" i="5"/>
  <c r="K280" i="5" s="1"/>
  <c r="M280" i="5" s="1"/>
  <c r="G35" i="5"/>
  <c r="G38" i="5"/>
  <c r="I38" i="5"/>
  <c r="U38" i="5"/>
  <c r="K283" i="5" s="1"/>
  <c r="M283" i="5" s="1"/>
  <c r="H38" i="5"/>
  <c r="K227" i="5"/>
  <c r="M227" i="5" s="1"/>
  <c r="K224" i="5"/>
  <c r="M224" i="5" s="1"/>
  <c r="K223" i="5"/>
  <c r="M223" i="5" s="1"/>
  <c r="K226" i="5"/>
  <c r="M226" i="5" s="1"/>
  <c r="K222" i="5"/>
  <c r="M222" i="5" s="1"/>
  <c r="K225" i="5"/>
  <c r="M225" i="5" s="1"/>
  <c r="K221" i="5"/>
  <c r="M221" i="5" s="1"/>
  <c r="W20" i="5"/>
  <c r="M40" i="5"/>
  <c r="L40" i="5"/>
  <c r="AF40" i="5"/>
  <c r="K409" i="5" s="1"/>
  <c r="M409" i="5" s="1"/>
  <c r="N40" i="5"/>
  <c r="I31" i="5"/>
  <c r="G31" i="5"/>
  <c r="H31" i="5"/>
  <c r="U31" i="5"/>
  <c r="K276" i="5" s="1"/>
  <c r="M276" i="5" s="1"/>
  <c r="H32" i="5"/>
  <c r="I32" i="5"/>
  <c r="U32" i="5"/>
  <c r="K277" i="5" s="1"/>
  <c r="M277" i="5" s="1"/>
  <c r="G32" i="5"/>
  <c r="AF33" i="5"/>
  <c r="K402" i="5" s="1"/>
  <c r="M402" i="5" s="1"/>
  <c r="M33" i="5"/>
  <c r="L33" i="5"/>
  <c r="N33" i="5"/>
  <c r="V20" i="5" a="1"/>
  <c r="AC20" i="5" a="1"/>
  <c r="N34" i="5"/>
  <c r="AF34" i="5"/>
  <c r="K403" i="5" s="1"/>
  <c r="M403" i="5" s="1"/>
  <c r="L34" i="5"/>
  <c r="M34" i="5"/>
  <c r="K422" i="5"/>
  <c r="M422" i="5" s="1"/>
  <c r="K414" i="5"/>
  <c r="M414" i="5" s="1"/>
  <c r="K419" i="5"/>
  <c r="M419" i="5" s="1"/>
  <c r="K416" i="5"/>
  <c r="M416" i="5" s="1"/>
  <c r="K421" i="5"/>
  <c r="M421" i="5" s="1"/>
  <c r="K413" i="5"/>
  <c r="M413" i="5" s="1"/>
  <c r="K418" i="5"/>
  <c r="M418" i="5" s="1"/>
  <c r="K423" i="5"/>
  <c r="M423" i="5" s="1"/>
  <c r="K415" i="5"/>
  <c r="M415" i="5" s="1"/>
  <c r="K420" i="5"/>
  <c r="M420" i="5" s="1"/>
  <c r="K417" i="5"/>
  <c r="M417" i="5" s="1"/>
  <c r="AH31" i="5"/>
  <c r="K412" i="5" s="1"/>
  <c r="M412" i="5" s="1"/>
  <c r="V31" i="5" a="1"/>
  <c r="N38" i="5"/>
  <c r="M38" i="5"/>
  <c r="L38" i="5"/>
  <c r="AF38" i="5"/>
  <c r="K407" i="5" s="1"/>
  <c r="M407" i="5" s="1"/>
  <c r="K374" i="5"/>
  <c r="M374" i="5" s="1"/>
  <c r="K371" i="5"/>
  <c r="M371" i="5" s="1"/>
  <c r="K373" i="5"/>
  <c r="M373" i="5" s="1"/>
  <c r="K370" i="5"/>
  <c r="M370" i="5" s="1"/>
  <c r="K375" i="5"/>
  <c r="M375" i="5" s="1"/>
  <c r="K372" i="5"/>
  <c r="M372" i="5" s="1"/>
  <c r="K369" i="5"/>
  <c r="M369" i="5" s="1"/>
  <c r="AG20" i="5"/>
  <c r="I34" i="5"/>
  <c r="G34" i="5"/>
  <c r="U34" i="5"/>
  <c r="K279" i="5" s="1"/>
  <c r="M279" i="5" s="1"/>
  <c r="H34" i="5"/>
  <c r="L31" i="5"/>
  <c r="N31" i="5"/>
  <c r="AF31" i="5"/>
  <c r="K400" i="5" s="1"/>
  <c r="M400" i="5" s="1"/>
  <c r="M31" i="5"/>
  <c r="T20" i="5" a="1"/>
  <c r="N41" i="5"/>
  <c r="AF41" i="5"/>
  <c r="K410" i="5" s="1"/>
  <c r="M410" i="5" s="1"/>
  <c r="M41" i="5"/>
  <c r="L41" i="5"/>
  <c r="K366" i="5"/>
  <c r="M366" i="5" s="1"/>
  <c r="K363" i="5"/>
  <c r="M363" i="5" s="1"/>
  <c r="K365" i="5"/>
  <c r="M365" i="5" s="1"/>
  <c r="K362" i="5"/>
  <c r="M362" i="5" s="1"/>
  <c r="K367" i="5"/>
  <c r="M367" i="5" s="1"/>
  <c r="K361" i="5"/>
  <c r="M361" i="5" s="1"/>
  <c r="K364" i="5"/>
  <c r="M364" i="5" s="1"/>
  <c r="AH20" i="5"/>
  <c r="E507" i="4"/>
  <c r="C507" i="4" s="1"/>
  <c r="K360" i="4"/>
  <c r="M360" i="4" s="1"/>
  <c r="E511" i="4"/>
  <c r="C511" i="4" s="1"/>
  <c r="K368" i="4"/>
  <c r="M368" i="4" s="1"/>
  <c r="E510" i="4"/>
  <c r="C510" i="4" s="1"/>
  <c r="K344" i="4"/>
  <c r="M344" i="4" s="1"/>
  <c r="E509" i="4"/>
  <c r="C509" i="4" s="1"/>
  <c r="E506" i="4"/>
  <c r="C506" i="4" s="1"/>
  <c r="E505" i="4"/>
  <c r="C505" i="4" s="1"/>
  <c r="K228" i="4"/>
  <c r="T31" i="4" a="1"/>
  <c r="T31" i="4" s="1"/>
  <c r="S31" i="4" a="1"/>
  <c r="S31" i="4" s="1"/>
  <c r="R31" i="4" a="1"/>
  <c r="R31" i="4" s="1"/>
  <c r="K120" i="4"/>
  <c r="N232" i="4" s="1"/>
  <c r="K312" i="4"/>
  <c r="K288" i="4"/>
  <c r="K244" i="4"/>
  <c r="K236" i="4"/>
  <c r="K220" i="4"/>
  <c r="AI27" i="4"/>
  <c r="AI26" i="4"/>
  <c r="AI25" i="4"/>
  <c r="AI24" i="4"/>
  <c r="AI23" i="4"/>
  <c r="AI22" i="4"/>
  <c r="AI21" i="4"/>
  <c r="U27" i="4"/>
  <c r="K219" i="4" s="1"/>
  <c r="Q227" i="4" s="1"/>
  <c r="U26" i="4"/>
  <c r="AA26" i="4" s="1"/>
  <c r="U25" i="4"/>
  <c r="AA25" i="4" s="1"/>
  <c r="U24" i="4"/>
  <c r="AA24" i="4" s="1"/>
  <c r="U23" i="4"/>
  <c r="AA23" i="4" s="1"/>
  <c r="U22" i="4"/>
  <c r="AA22" i="4" s="1"/>
  <c r="U21" i="4"/>
  <c r="AA21" i="4" s="1"/>
  <c r="K435" i="4"/>
  <c r="M435" i="4" s="1"/>
  <c r="K427" i="4"/>
  <c r="M427" i="4" s="1"/>
  <c r="K434" i="4"/>
  <c r="M434" i="4" s="1"/>
  <c r="K426" i="4"/>
  <c r="M426" i="4" s="1"/>
  <c r="K433" i="4"/>
  <c r="M433" i="4" s="1"/>
  <c r="K425" i="4"/>
  <c r="M425" i="4" s="1"/>
  <c r="K432" i="4"/>
  <c r="M432" i="4" s="1"/>
  <c r="K431" i="4"/>
  <c r="M431" i="4" s="1"/>
  <c r="K430" i="4"/>
  <c r="M430" i="4" s="1"/>
  <c r="K429" i="4"/>
  <c r="M429" i="4" s="1"/>
  <c r="K428" i="4"/>
  <c r="M428" i="4" s="1"/>
  <c r="AE20" i="4"/>
  <c r="K359" i="4"/>
  <c r="M359" i="4" s="1"/>
  <c r="K358" i="4"/>
  <c r="M358" i="4" s="1"/>
  <c r="K357" i="4"/>
  <c r="M357" i="4" s="1"/>
  <c r="K356" i="4"/>
  <c r="M356" i="4" s="1"/>
  <c r="K355" i="4"/>
  <c r="M355" i="4" s="1"/>
  <c r="K353" i="4"/>
  <c r="M353" i="4" s="1"/>
  <c r="K354" i="4"/>
  <c r="M354" i="4" s="1"/>
  <c r="K311" i="4"/>
  <c r="M311" i="4" s="1"/>
  <c r="K303" i="4"/>
  <c r="K310" i="4"/>
  <c r="M310" i="4" s="1"/>
  <c r="K302" i="4"/>
  <c r="M302" i="4" s="1"/>
  <c r="K309" i="4"/>
  <c r="M309" i="4" s="1"/>
  <c r="K301" i="4"/>
  <c r="M301" i="4" s="1"/>
  <c r="K308" i="4"/>
  <c r="M308" i="4" s="1"/>
  <c r="K307" i="4"/>
  <c r="M307" i="4" s="1"/>
  <c r="K306" i="4"/>
  <c r="M306" i="4" s="1"/>
  <c r="K305" i="4"/>
  <c r="M305" i="4" s="1"/>
  <c r="K304" i="4"/>
  <c r="M304" i="4" s="1"/>
  <c r="Z20" i="4"/>
  <c r="AC20" i="4"/>
  <c r="K143" i="4"/>
  <c r="O143" i="4" s="1"/>
  <c r="K142" i="4"/>
  <c r="O142" i="4" s="1"/>
  <c r="K141" i="4"/>
  <c r="O141" i="4" s="1"/>
  <c r="K140" i="4"/>
  <c r="O140" i="4" s="1"/>
  <c r="K139" i="4"/>
  <c r="O139" i="4" s="1"/>
  <c r="K138" i="4"/>
  <c r="O138" i="4" s="1"/>
  <c r="K137" i="4"/>
  <c r="O137" i="4" s="1"/>
  <c r="AG31" i="4"/>
  <c r="AK42" i="4"/>
  <c r="AK34" i="4"/>
  <c r="AK35" i="4"/>
  <c r="AK41" i="4"/>
  <c r="AK33" i="4"/>
  <c r="AK40" i="4"/>
  <c r="AK32" i="4"/>
  <c r="AK39" i="4"/>
  <c r="AK38" i="4"/>
  <c r="AK37" i="4"/>
  <c r="AK36" i="4"/>
  <c r="Z42" i="4"/>
  <c r="Z34" i="4"/>
  <c r="Z41" i="4"/>
  <c r="Z33" i="4"/>
  <c r="Z40" i="4"/>
  <c r="Z32" i="4"/>
  <c r="Z39" i="4"/>
  <c r="Z35" i="4"/>
  <c r="Z38" i="4"/>
  <c r="Z37" i="4"/>
  <c r="Z36" i="4"/>
  <c r="V31" i="4"/>
  <c r="E504" i="4" s="1"/>
  <c r="T20" i="4"/>
  <c r="K117" i="4"/>
  <c r="N229" i="4" s="1"/>
  <c r="K118" i="4"/>
  <c r="N230" i="4" s="1"/>
  <c r="K119" i="4"/>
  <c r="N231" i="4" s="1"/>
  <c r="K121" i="4"/>
  <c r="N233" i="4" s="1"/>
  <c r="K122" i="4"/>
  <c r="N234" i="4" s="1"/>
  <c r="K123" i="4"/>
  <c r="N235" i="4" s="1"/>
  <c r="AD31" i="4" a="1"/>
  <c r="AE31" i="4" a="1"/>
  <c r="AC31" i="4" a="1"/>
  <c r="U30" i="3" a="1"/>
  <c r="U30" i="3" s="1"/>
  <c r="J31" i="4" a="1"/>
  <c r="J31" i="4" s="1"/>
  <c r="K31" i="4" s="1" a="1"/>
  <c r="K31" i="4" s="1"/>
  <c r="N12" i="4" s="1"/>
  <c r="O31" i="4" a="1"/>
  <c r="O31" i="4" s="1"/>
  <c r="P31" i="4" s="1" a="1"/>
  <c r="P31" i="4" s="1"/>
  <c r="O12" i="4" s="1"/>
  <c r="M20" i="3" a="1"/>
  <c r="M20" i="3" s="1"/>
  <c r="EI37" i="3"/>
  <c r="EB37" i="3"/>
  <c r="K317" i="3" a="1"/>
  <c r="M323" i="3" s="1"/>
  <c r="K333" i="3" a="1"/>
  <c r="M339" i="3" s="1"/>
  <c r="K385" i="3" a="1"/>
  <c r="M387" i="3" s="1"/>
  <c r="K209" i="3" a="1"/>
  <c r="M213" i="3" s="1"/>
  <c r="CX46" i="3"/>
  <c r="DJ46" i="3" s="1"/>
  <c r="CL39" i="3"/>
  <c r="CL37" i="3"/>
  <c r="EH39" i="3"/>
  <c r="L26" i="3" s="1"/>
  <c r="EH37" i="3"/>
  <c r="EP46" i="3"/>
  <c r="EX46" i="3" s="1"/>
  <c r="AS39" i="3"/>
  <c r="AS37" i="3"/>
  <c r="BE46" i="3"/>
  <c r="BQ46" i="3" s="1"/>
  <c r="CK39" i="3"/>
  <c r="CW46" i="3"/>
  <c r="DI46" i="3" s="1"/>
  <c r="CK37" i="3"/>
  <c r="BB46" i="3"/>
  <c r="BN46" i="3" s="1"/>
  <c r="AP37" i="3"/>
  <c r="AP39" i="3"/>
  <c r="FT46" i="3"/>
  <c r="GB46" i="3" s="1"/>
  <c r="FL39" i="3"/>
  <c r="P24" i="3" s="1"/>
  <c r="FL37" i="3"/>
  <c r="CS39" i="3"/>
  <c r="DE46" i="3"/>
  <c r="DQ46" i="3" s="1"/>
  <c r="CS37" i="3"/>
  <c r="FS46" i="3"/>
  <c r="GA46" i="3" s="1"/>
  <c r="FK39" i="3"/>
  <c r="P23" i="3" s="1"/>
  <c r="FK37" i="3"/>
  <c r="EJ46" i="3"/>
  <c r="ER46" i="3" s="1"/>
  <c r="EB39" i="3"/>
  <c r="L20" i="3" s="1"/>
  <c r="CY46" i="3"/>
  <c r="DK46" i="3" s="1"/>
  <c r="CM39" i="3"/>
  <c r="CM37" i="3"/>
  <c r="FP46" i="3"/>
  <c r="FX46" i="3" s="1"/>
  <c r="FH39" i="3"/>
  <c r="P20" i="3" s="1"/>
  <c r="FH37" i="3"/>
  <c r="K261" i="3" a="1"/>
  <c r="CO39" i="3"/>
  <c r="DA46" i="3"/>
  <c r="DM46" i="3" s="1"/>
  <c r="CO37" i="3"/>
  <c r="AT39" i="3"/>
  <c r="AT37" i="3"/>
  <c r="BF46" i="3"/>
  <c r="BR46" i="3" s="1"/>
  <c r="K193" i="3" a="1"/>
  <c r="BD46" i="3"/>
  <c r="BP46" i="3" s="1"/>
  <c r="AR37" i="3"/>
  <c r="AR39" i="3"/>
  <c r="K285" i="3" a="1"/>
  <c r="EK46" i="3"/>
  <c r="ES46" i="3" s="1"/>
  <c r="EC39" i="3"/>
  <c r="L21" i="3" s="1"/>
  <c r="EC37" i="3"/>
  <c r="FW46" i="3"/>
  <c r="GE46" i="3" s="1"/>
  <c r="FO39" i="3"/>
  <c r="P27" i="3" s="1"/>
  <c r="FO37" i="3"/>
  <c r="K217" i="3" a="1"/>
  <c r="DG46" i="3"/>
  <c r="DS46" i="3" s="1"/>
  <c r="CU37" i="3"/>
  <c r="CU39" i="3"/>
  <c r="CP39" i="3"/>
  <c r="CP37" i="3"/>
  <c r="DB46" i="3"/>
  <c r="DN46" i="3" s="1"/>
  <c r="K297" i="3" a="1"/>
  <c r="EQ46" i="3"/>
  <c r="EY46" i="3" s="1"/>
  <c r="EI39" i="3"/>
  <c r="L27" i="3" s="1"/>
  <c r="EL46" i="3"/>
  <c r="ET46" i="3" s="1"/>
  <c r="ED39" i="3"/>
  <c r="L22" i="3" s="1"/>
  <c r="ED37" i="3"/>
  <c r="FN39" i="3"/>
  <c r="P26" i="3" s="1"/>
  <c r="FN37" i="3"/>
  <c r="FV46" i="3"/>
  <c r="GD46" i="3" s="1"/>
  <c r="AO39" i="3"/>
  <c r="BA46" i="3"/>
  <c r="BM46" i="3" s="1"/>
  <c r="AO37" i="3"/>
  <c r="BC46" i="3"/>
  <c r="BO46" i="3" s="1"/>
  <c r="AQ37" i="3"/>
  <c r="AQ39" i="3"/>
  <c r="AN39" i="3"/>
  <c r="G30" i="3" s="1"/>
  <c r="AZ46" i="3"/>
  <c r="BL46" i="3" s="1"/>
  <c r="AN37" i="3"/>
  <c r="K409" i="3" a="1"/>
  <c r="BJ46" i="3"/>
  <c r="BV46" i="3" s="1"/>
  <c r="AX37" i="3"/>
  <c r="AX39" i="3"/>
  <c r="CQ39" i="3"/>
  <c r="CQ37" i="3"/>
  <c r="DC46" i="3"/>
  <c r="DO46" i="3" s="1"/>
  <c r="DF46" i="3"/>
  <c r="DR46" i="3" s="1"/>
  <c r="CT39" i="3"/>
  <c r="CT37" i="3"/>
  <c r="CJ39" i="3"/>
  <c r="CJ37" i="3"/>
  <c r="CV46" i="3"/>
  <c r="DH46" i="3" s="1"/>
  <c r="EG39" i="3"/>
  <c r="L25" i="3" s="1"/>
  <c r="EO46" i="3"/>
  <c r="EW46" i="3" s="1"/>
  <c r="EG37" i="3"/>
  <c r="FQ46" i="3"/>
  <c r="FY46" i="3" s="1"/>
  <c r="FI39" i="3"/>
  <c r="P21" i="3" s="1"/>
  <c r="FI37" i="3"/>
  <c r="AW39" i="3"/>
  <c r="BI46" i="3"/>
  <c r="BU46" i="3" s="1"/>
  <c r="AW37" i="3"/>
  <c r="EM46" i="3"/>
  <c r="EU46" i="3" s="1"/>
  <c r="EE39" i="3"/>
  <c r="L23" i="3" s="1"/>
  <c r="EE37" i="3"/>
  <c r="FR46" i="3"/>
  <c r="FZ46" i="3" s="1"/>
  <c r="FJ39" i="3"/>
  <c r="P22" i="3" s="1"/>
  <c r="FJ37" i="3"/>
  <c r="FM39" i="3"/>
  <c r="P25" i="3" s="1"/>
  <c r="FM37" i="3"/>
  <c r="FU46" i="3"/>
  <c r="GC46" i="3" s="1"/>
  <c r="CZ46" i="3"/>
  <c r="DL46" i="3" s="1"/>
  <c r="CN39" i="3"/>
  <c r="CN37" i="3"/>
  <c r="EN46" i="3"/>
  <c r="EV46" i="3" s="1"/>
  <c r="EF39" i="3"/>
  <c r="L24" i="3" s="1"/>
  <c r="EF37" i="3"/>
  <c r="AU39" i="3"/>
  <c r="BG46" i="3"/>
  <c r="BS46" i="3" s="1"/>
  <c r="AU37" i="3"/>
  <c r="CR39" i="3"/>
  <c r="CR37" i="3"/>
  <c r="DD46" i="3"/>
  <c r="DP46" i="3" s="1"/>
  <c r="K341" i="3" a="1"/>
  <c r="AV39" i="3"/>
  <c r="BH46" i="3"/>
  <c r="BT46" i="3" s="1"/>
  <c r="AV37" i="3"/>
  <c r="K421" i="3" a="1"/>
  <c r="BK46" i="3"/>
  <c r="BW46" i="3" s="1"/>
  <c r="AY37" i="3"/>
  <c r="AY39" i="3"/>
  <c r="M150" i="7" l="1"/>
  <c r="J536" i="7"/>
  <c r="J534" i="7"/>
  <c r="O152" i="7"/>
  <c r="O146" i="7"/>
  <c r="J535" i="7"/>
  <c r="M148" i="7"/>
  <c r="J531" i="7"/>
  <c r="O127" i="7"/>
  <c r="M127" i="7"/>
  <c r="N247" i="7"/>
  <c r="M151" i="7"/>
  <c r="M147" i="7"/>
  <c r="Q260" i="7"/>
  <c r="Q264" i="7"/>
  <c r="Z31" i="7"/>
  <c r="M240" i="7"/>
  <c r="J530" i="7"/>
  <c r="AA25" i="7"/>
  <c r="N244" i="7"/>
  <c r="J532" i="7"/>
  <c r="N258" i="7"/>
  <c r="U20" i="7"/>
  <c r="K237" i="7" s="1"/>
  <c r="O126" i="7"/>
  <c r="M242" i="7"/>
  <c r="Q250" i="7"/>
  <c r="N239" i="7"/>
  <c r="N132" i="7"/>
  <c r="N262" i="7"/>
  <c r="Q258" i="7"/>
  <c r="Q328" i="7"/>
  <c r="M256" i="7"/>
  <c r="Q244" i="7"/>
  <c r="M260" i="7"/>
  <c r="E529" i="7"/>
  <c r="C529" i="7" s="1"/>
  <c r="Q256" i="7"/>
  <c r="AA24" i="7"/>
  <c r="AA27" i="7"/>
  <c r="K491" i="7"/>
  <c r="J491" i="7" s="1"/>
  <c r="M132" i="7"/>
  <c r="Q249" i="7"/>
  <c r="K495" i="7"/>
  <c r="J495" i="7" s="1"/>
  <c r="Q241" i="7"/>
  <c r="N260" i="7"/>
  <c r="Z20" i="7"/>
  <c r="M241" i="7"/>
  <c r="Q257" i="7"/>
  <c r="K490" i="7"/>
  <c r="J490" i="7" s="1"/>
  <c r="N255" i="7"/>
  <c r="K297" i="7"/>
  <c r="M297" i="7" s="1"/>
  <c r="K296" i="7"/>
  <c r="M296" i="7" s="1"/>
  <c r="K418" i="7"/>
  <c r="M418" i="7" s="1"/>
  <c r="K421" i="7"/>
  <c r="M421" i="7" s="1"/>
  <c r="K416" i="7"/>
  <c r="M416" i="7" s="1"/>
  <c r="K423" i="7"/>
  <c r="M423" i="7" s="1"/>
  <c r="Q239" i="7"/>
  <c r="M130" i="7"/>
  <c r="AA23" i="7"/>
  <c r="K414" i="7"/>
  <c r="M414" i="7" s="1"/>
  <c r="N254" i="7"/>
  <c r="Q242" i="7"/>
  <c r="K424" i="7"/>
  <c r="M424" i="7" s="1"/>
  <c r="N259" i="7"/>
  <c r="O130" i="7"/>
  <c r="K422" i="7"/>
  <c r="M422" i="7" s="1"/>
  <c r="K493" i="7"/>
  <c r="J493" i="7" s="1"/>
  <c r="K415" i="7"/>
  <c r="M415" i="7" s="1"/>
  <c r="N240" i="7"/>
  <c r="M126" i="7"/>
  <c r="Q240" i="7"/>
  <c r="AK31" i="7"/>
  <c r="N242" i="7"/>
  <c r="AE31" i="7"/>
  <c r="K413" i="7" s="1"/>
  <c r="M413" i="7" s="1"/>
  <c r="K417" i="7"/>
  <c r="M417" i="7" s="1"/>
  <c r="K449" i="7"/>
  <c r="K420" i="7"/>
  <c r="M420" i="7" s="1"/>
  <c r="N251" i="7"/>
  <c r="N267" i="7"/>
  <c r="K299" i="7"/>
  <c r="M299" i="7" s="1"/>
  <c r="Q251" i="7"/>
  <c r="Q252" i="7"/>
  <c r="Q268" i="7"/>
  <c r="T31" i="7"/>
  <c r="K289" i="7" s="1"/>
  <c r="Q289" i="7" s="1"/>
  <c r="K292" i="7"/>
  <c r="Q292" i="7" s="1"/>
  <c r="M131" i="7"/>
  <c r="Q259" i="7"/>
  <c r="K300" i="7"/>
  <c r="M300" i="7" s="1"/>
  <c r="K298" i="7"/>
  <c r="M298" i="7" s="1"/>
  <c r="O131" i="7"/>
  <c r="AA26" i="7"/>
  <c r="M243" i="7"/>
  <c r="K404" i="7"/>
  <c r="M404" i="7" s="1"/>
  <c r="K294" i="7"/>
  <c r="M294" i="7" s="1"/>
  <c r="K494" i="7"/>
  <c r="J494" i="7" s="1"/>
  <c r="N243" i="7"/>
  <c r="K412" i="7"/>
  <c r="M412" i="7" s="1"/>
  <c r="K290" i="7"/>
  <c r="M290" i="7" s="1"/>
  <c r="Q243" i="7"/>
  <c r="K409" i="7"/>
  <c r="M409" i="7" s="1"/>
  <c r="K291" i="7"/>
  <c r="M291" i="7" s="1"/>
  <c r="AA33" i="7"/>
  <c r="N252" i="7"/>
  <c r="N268" i="7"/>
  <c r="N265" i="7"/>
  <c r="N249" i="7"/>
  <c r="M129" i="7"/>
  <c r="N241" i="7"/>
  <c r="K140" i="7"/>
  <c r="O140" i="7" s="1"/>
  <c r="K238" i="7"/>
  <c r="Q254" i="7" s="1"/>
  <c r="AA21" i="7"/>
  <c r="O129" i="7"/>
  <c r="K295" i="7"/>
  <c r="M295" i="7" s="1"/>
  <c r="AD31" i="7"/>
  <c r="K401" i="7" s="1"/>
  <c r="M401" i="7" s="1"/>
  <c r="K141" i="7"/>
  <c r="K512" i="7" s="1"/>
  <c r="J512" i="7" s="1"/>
  <c r="Q255" i="7"/>
  <c r="K492" i="7"/>
  <c r="J492" i="7" s="1"/>
  <c r="N257" i="7"/>
  <c r="K410" i="7"/>
  <c r="M410" i="7" s="1"/>
  <c r="AA39" i="7"/>
  <c r="AA22" i="7"/>
  <c r="K411" i="7"/>
  <c r="M411" i="7" s="1"/>
  <c r="K279" i="7"/>
  <c r="M279" i="7" s="1"/>
  <c r="K407" i="7"/>
  <c r="M407" i="7" s="1"/>
  <c r="K138" i="7"/>
  <c r="M138" i="7" s="1"/>
  <c r="K136" i="7"/>
  <c r="N328" i="7" s="1"/>
  <c r="M254" i="7"/>
  <c r="K288" i="7"/>
  <c r="M288" i="7" s="1"/>
  <c r="K144" i="7"/>
  <c r="O144" i="7" s="1"/>
  <c r="K286" i="7"/>
  <c r="M286" i="7" s="1"/>
  <c r="AA41" i="7"/>
  <c r="K135" i="7"/>
  <c r="O135" i="7" s="1"/>
  <c r="K283" i="7"/>
  <c r="M283" i="7" s="1"/>
  <c r="K402" i="7"/>
  <c r="M402" i="7" s="1"/>
  <c r="AA37" i="7"/>
  <c r="K137" i="7"/>
  <c r="O137" i="7" s="1"/>
  <c r="K408" i="7"/>
  <c r="M408" i="7" s="1"/>
  <c r="R31" i="7"/>
  <c r="K133" i="7" s="1"/>
  <c r="K143" i="7"/>
  <c r="Q263" i="7"/>
  <c r="Q247" i="7"/>
  <c r="S31" i="7"/>
  <c r="K277" i="7" s="1"/>
  <c r="M277" i="7" s="1"/>
  <c r="K405" i="7"/>
  <c r="M405" i="7" s="1"/>
  <c r="K142" i="7"/>
  <c r="K134" i="7"/>
  <c r="N314" i="7" s="1"/>
  <c r="N250" i="7"/>
  <c r="N266" i="7"/>
  <c r="K287" i="7"/>
  <c r="M287" i="7" s="1"/>
  <c r="K282" i="7"/>
  <c r="M282" i="7" s="1"/>
  <c r="AA34" i="7"/>
  <c r="K281" i="7"/>
  <c r="M281" i="7" s="1"/>
  <c r="AA40" i="7"/>
  <c r="AA38" i="7"/>
  <c r="K278" i="7"/>
  <c r="M278" i="7" s="1"/>
  <c r="AA35" i="7"/>
  <c r="AA32" i="7"/>
  <c r="K280" i="7"/>
  <c r="M280" i="7" s="1"/>
  <c r="K406" i="7"/>
  <c r="M406" i="7" s="1"/>
  <c r="AA42" i="7"/>
  <c r="AA36" i="7"/>
  <c r="K284" i="7"/>
  <c r="M284" i="7" s="1"/>
  <c r="O139" i="7"/>
  <c r="M139" i="7"/>
  <c r="O125" i="7"/>
  <c r="M125" i="7"/>
  <c r="K367" i="7"/>
  <c r="K365" i="7"/>
  <c r="K363" i="7"/>
  <c r="K364" i="7"/>
  <c r="K366" i="7"/>
  <c r="K368" i="7"/>
  <c r="K362" i="7"/>
  <c r="AD20" i="7"/>
  <c r="AJ25" i="7"/>
  <c r="AJ21" i="7"/>
  <c r="AJ23" i="7"/>
  <c r="AJ26" i="7"/>
  <c r="AJ27" i="7"/>
  <c r="AJ24" i="7"/>
  <c r="AJ22" i="7"/>
  <c r="K163" i="7"/>
  <c r="K161" i="7"/>
  <c r="K159" i="7"/>
  <c r="K157" i="7"/>
  <c r="K155" i="7"/>
  <c r="K160" i="7"/>
  <c r="K162" i="7"/>
  <c r="K164" i="7"/>
  <c r="K156" i="7"/>
  <c r="K158" i="7"/>
  <c r="K154" i="7"/>
  <c r="AC31" i="7"/>
  <c r="AL36" i="7"/>
  <c r="AL34" i="7"/>
  <c r="AL41" i="7"/>
  <c r="AL39" i="7"/>
  <c r="AL37" i="7"/>
  <c r="AL33" i="7"/>
  <c r="AL38" i="7"/>
  <c r="AL42" i="7"/>
  <c r="AL35" i="7"/>
  <c r="AL40" i="7"/>
  <c r="AL32" i="7"/>
  <c r="O145" i="7"/>
  <c r="M145" i="7"/>
  <c r="M325" i="7"/>
  <c r="Q325" i="7"/>
  <c r="K529" i="7"/>
  <c r="M253" i="7"/>
  <c r="N253" i="7"/>
  <c r="N245" i="7"/>
  <c r="Q235" i="4"/>
  <c r="M312" i="4"/>
  <c r="M303" i="4"/>
  <c r="Q219" i="4"/>
  <c r="M288" i="4"/>
  <c r="O122" i="4"/>
  <c r="O121" i="4"/>
  <c r="O120" i="4"/>
  <c r="O119" i="4"/>
  <c r="O118" i="4"/>
  <c r="O117" i="4"/>
  <c r="Q243" i="4"/>
  <c r="N123" i="4"/>
  <c r="N243" i="4"/>
  <c r="M228" i="4"/>
  <c r="N242" i="4"/>
  <c r="N241" i="4"/>
  <c r="N238" i="4"/>
  <c r="N240" i="4"/>
  <c r="N237" i="4"/>
  <c r="N239" i="4"/>
  <c r="N224" i="4"/>
  <c r="O123" i="4"/>
  <c r="N227" i="4"/>
  <c r="N223" i="4"/>
  <c r="N226" i="4"/>
  <c r="N222" i="4"/>
  <c r="N221" i="4"/>
  <c r="N225" i="4"/>
  <c r="E507" i="5"/>
  <c r="C507" i="5" s="1"/>
  <c r="AK37" i="5"/>
  <c r="AG31" i="5"/>
  <c r="K424" i="5" s="1"/>
  <c r="M424" i="5" s="1"/>
  <c r="K426" i="5"/>
  <c r="M426" i="5" s="1"/>
  <c r="AK33" i="5"/>
  <c r="AK34" i="5"/>
  <c r="K434" i="5"/>
  <c r="M434" i="5" s="1"/>
  <c r="AK41" i="5"/>
  <c r="AK38" i="5"/>
  <c r="K429" i="5"/>
  <c r="M429" i="5" s="1"/>
  <c r="AK39" i="5"/>
  <c r="K431" i="5"/>
  <c r="M431" i="5" s="1"/>
  <c r="AK32" i="5"/>
  <c r="AK42" i="5"/>
  <c r="K432" i="5"/>
  <c r="M432" i="5" s="1"/>
  <c r="AK36" i="5"/>
  <c r="K428" i="5"/>
  <c r="M428" i="5" s="1"/>
  <c r="K427" i="5"/>
  <c r="M427" i="5" s="1"/>
  <c r="AK40" i="5"/>
  <c r="K433" i="5"/>
  <c r="M433" i="5" s="1"/>
  <c r="K435" i="5"/>
  <c r="M435" i="5" s="1"/>
  <c r="AK35" i="5"/>
  <c r="K425" i="5"/>
  <c r="M425" i="5" s="1"/>
  <c r="J31" i="5" a="1"/>
  <c r="J31" i="5" s="1"/>
  <c r="K31" i="5" s="1" a="1"/>
  <c r="K31" i="5" s="1"/>
  <c r="N12" i="5" s="1"/>
  <c r="E509" i="5"/>
  <c r="C509" i="5" s="1"/>
  <c r="K368" i="5"/>
  <c r="E510" i="5"/>
  <c r="C510" i="5" s="1"/>
  <c r="K137" i="5"/>
  <c r="K141" i="5"/>
  <c r="K140" i="5"/>
  <c r="K143" i="5"/>
  <c r="K139" i="5"/>
  <c r="K142" i="5"/>
  <c r="K138" i="5"/>
  <c r="AC20" i="5"/>
  <c r="K121" i="5"/>
  <c r="K118" i="5"/>
  <c r="K123" i="5"/>
  <c r="K120" i="5"/>
  <c r="K117" i="5"/>
  <c r="K119" i="5"/>
  <c r="K122" i="5"/>
  <c r="U27" i="5"/>
  <c r="K219" i="5" s="1"/>
  <c r="T20" i="5"/>
  <c r="U21" i="5"/>
  <c r="K213" i="5" s="1"/>
  <c r="U22" i="5"/>
  <c r="K214" i="5" s="1"/>
  <c r="U23" i="5"/>
  <c r="K215" i="5" s="1"/>
  <c r="U26" i="5"/>
  <c r="K218" i="5" s="1"/>
  <c r="U24" i="5"/>
  <c r="K216" i="5" s="1"/>
  <c r="U25" i="5"/>
  <c r="K217" i="5" s="1"/>
  <c r="K358" i="5"/>
  <c r="M358" i="5" s="1"/>
  <c r="K355" i="5"/>
  <c r="M355" i="5" s="1"/>
  <c r="K357" i="5"/>
  <c r="M357" i="5" s="1"/>
  <c r="K354" i="5"/>
  <c r="M354" i="5" s="1"/>
  <c r="K359" i="5"/>
  <c r="M359" i="5" s="1"/>
  <c r="K356" i="5"/>
  <c r="M356" i="5" s="1"/>
  <c r="K353" i="5"/>
  <c r="M353" i="5" s="1"/>
  <c r="AI23" i="5"/>
  <c r="AI24" i="5"/>
  <c r="AI25" i="5"/>
  <c r="AI22" i="5"/>
  <c r="AI26" i="5"/>
  <c r="AE20" i="5"/>
  <c r="AI27" i="5"/>
  <c r="AI21" i="5"/>
  <c r="M344" i="5"/>
  <c r="K509" i="5"/>
  <c r="AD31" i="5" a="1"/>
  <c r="K235" i="5"/>
  <c r="M235" i="5" s="1"/>
  <c r="K232" i="5"/>
  <c r="M232" i="5" s="1"/>
  <c r="K230" i="5"/>
  <c r="M230" i="5" s="1"/>
  <c r="K233" i="5"/>
  <c r="M233" i="5" s="1"/>
  <c r="K229" i="5"/>
  <c r="M229" i="5" s="1"/>
  <c r="K231" i="5"/>
  <c r="M231" i="5" s="1"/>
  <c r="K234" i="5"/>
  <c r="M234" i="5" s="1"/>
  <c r="Z26" i="5"/>
  <c r="Z21" i="5"/>
  <c r="Z22" i="5"/>
  <c r="Z23" i="5"/>
  <c r="Z24" i="5"/>
  <c r="Z27" i="5"/>
  <c r="Z25" i="5"/>
  <c r="V20" i="5"/>
  <c r="AE31" i="5" a="1"/>
  <c r="E511" i="5"/>
  <c r="C511" i="5" s="1"/>
  <c r="K360" i="5"/>
  <c r="AC31" i="5" a="1"/>
  <c r="E505" i="5"/>
  <c r="C505" i="5" s="1"/>
  <c r="K220" i="5"/>
  <c r="E506" i="5"/>
  <c r="C506" i="5" s="1"/>
  <c r="K244" i="5"/>
  <c r="T31" i="5" a="1"/>
  <c r="K507" i="5"/>
  <c r="M236" i="5"/>
  <c r="O31" i="5" a="1"/>
  <c r="O31" i="5" s="1"/>
  <c r="P31" i="5" s="1" a="1"/>
  <c r="P31" i="5" s="1"/>
  <c r="O12" i="5" s="1"/>
  <c r="R31" i="5" a="1"/>
  <c r="K310" i="5"/>
  <c r="M310" i="5" s="1"/>
  <c r="K302" i="5"/>
  <c r="M302" i="5" s="1"/>
  <c r="K307" i="5"/>
  <c r="M307" i="5" s="1"/>
  <c r="K304" i="5"/>
  <c r="M304" i="5" s="1"/>
  <c r="K306" i="5"/>
  <c r="M306" i="5" s="1"/>
  <c r="K311" i="5"/>
  <c r="M311" i="5" s="1"/>
  <c r="K303" i="5"/>
  <c r="M303" i="5" s="1"/>
  <c r="K301" i="5"/>
  <c r="M301" i="5" s="1"/>
  <c r="K309" i="5"/>
  <c r="M309" i="5" s="1"/>
  <c r="K305" i="5"/>
  <c r="M305" i="5" s="1"/>
  <c r="K308" i="5"/>
  <c r="M308" i="5" s="1"/>
  <c r="Z41" i="5"/>
  <c r="Z37" i="5"/>
  <c r="Z33" i="5"/>
  <c r="Z42" i="5"/>
  <c r="Z38" i="5"/>
  <c r="Z34" i="5"/>
  <c r="V31" i="5"/>
  <c r="Z39" i="5"/>
  <c r="Z35" i="5"/>
  <c r="Z40" i="5"/>
  <c r="Z32" i="5"/>
  <c r="Z36" i="5"/>
  <c r="S31" i="5" a="1"/>
  <c r="C504" i="4"/>
  <c r="K511" i="4"/>
  <c r="J511" i="4" s="1"/>
  <c r="K509" i="4"/>
  <c r="J509" i="4" s="1"/>
  <c r="K510" i="4"/>
  <c r="J510" i="4" s="1"/>
  <c r="AI20" i="4"/>
  <c r="E508" i="4"/>
  <c r="C508" i="4" s="1"/>
  <c r="M236" i="4"/>
  <c r="K507" i="4"/>
  <c r="J507" i="4" s="1"/>
  <c r="M244" i="4"/>
  <c r="K506" i="4"/>
  <c r="J506" i="4" s="1"/>
  <c r="M220" i="4"/>
  <c r="K505" i="4"/>
  <c r="J505" i="4" s="1"/>
  <c r="K275" i="4"/>
  <c r="M275" i="4" s="1"/>
  <c r="AA27" i="4"/>
  <c r="U20" i="4"/>
  <c r="K212" i="4" s="1"/>
  <c r="AA42" i="4"/>
  <c r="AA34" i="4"/>
  <c r="AA41" i="4"/>
  <c r="AA33" i="4"/>
  <c r="AA40" i="4"/>
  <c r="AA32" i="4"/>
  <c r="AA39" i="4"/>
  <c r="AA38" i="4"/>
  <c r="AA37" i="4"/>
  <c r="AA36" i="4"/>
  <c r="AA35" i="4"/>
  <c r="AD20" i="4" a="1"/>
  <c r="K352" i="4"/>
  <c r="K116" i="4"/>
  <c r="M123" i="4"/>
  <c r="M137" i="4"/>
  <c r="M122" i="4"/>
  <c r="M138" i="4"/>
  <c r="M120" i="4"/>
  <c r="M140" i="4"/>
  <c r="M121" i="4"/>
  <c r="M139" i="4"/>
  <c r="M119" i="4"/>
  <c r="M141" i="4"/>
  <c r="M118" i="4"/>
  <c r="M142" i="4"/>
  <c r="M117" i="4"/>
  <c r="M143" i="4"/>
  <c r="AK31" i="4"/>
  <c r="K424" i="4"/>
  <c r="M424" i="4" s="1"/>
  <c r="K136" i="4"/>
  <c r="O136" i="4" s="1"/>
  <c r="K389" i="4"/>
  <c r="M389" i="4" s="1"/>
  <c r="K397" i="4"/>
  <c r="M397" i="4" s="1"/>
  <c r="K390" i="4"/>
  <c r="M390" i="4" s="1"/>
  <c r="K398" i="4"/>
  <c r="M398" i="4" s="1"/>
  <c r="K391" i="4"/>
  <c r="M391" i="4" s="1"/>
  <c r="K399" i="4"/>
  <c r="M399" i="4" s="1"/>
  <c r="K392" i="4"/>
  <c r="M392" i="4" s="1"/>
  <c r="K393" i="4"/>
  <c r="M393" i="4" s="1"/>
  <c r="K394" i="4"/>
  <c r="M394" i="4" s="1"/>
  <c r="K395" i="4"/>
  <c r="M395" i="4" s="1"/>
  <c r="K396" i="4"/>
  <c r="M396" i="4" s="1"/>
  <c r="K387" i="4"/>
  <c r="M387" i="4" s="1"/>
  <c r="K379" i="4"/>
  <c r="M379" i="4" s="1"/>
  <c r="K386" i="4"/>
  <c r="M386" i="4" s="1"/>
  <c r="K378" i="4"/>
  <c r="M378" i="4" s="1"/>
  <c r="K380" i="4"/>
  <c r="M380" i="4" s="1"/>
  <c r="K385" i="4"/>
  <c r="M385" i="4" s="1"/>
  <c r="K377" i="4"/>
  <c r="M377" i="4" s="1"/>
  <c r="K384" i="4"/>
  <c r="M384" i="4" s="1"/>
  <c r="K383" i="4"/>
  <c r="M383" i="4" s="1"/>
  <c r="K382" i="4"/>
  <c r="M382" i="4" s="1"/>
  <c r="K381" i="4"/>
  <c r="M381" i="4" s="1"/>
  <c r="Z31" i="4"/>
  <c r="K300" i="4"/>
  <c r="K267" i="4"/>
  <c r="K274" i="4"/>
  <c r="M274" i="4" s="1"/>
  <c r="K266" i="4"/>
  <c r="M266" i="4" s="1"/>
  <c r="K273" i="4"/>
  <c r="M273" i="4" s="1"/>
  <c r="K265" i="4"/>
  <c r="M265" i="4" s="1"/>
  <c r="K272" i="4"/>
  <c r="M272" i="4" s="1"/>
  <c r="K271" i="4"/>
  <c r="M271" i="4" s="1"/>
  <c r="K270" i="4"/>
  <c r="M270" i="4" s="1"/>
  <c r="K269" i="4"/>
  <c r="M269" i="4" s="1"/>
  <c r="K268" i="4"/>
  <c r="M268" i="4" s="1"/>
  <c r="K263" i="4"/>
  <c r="M263" i="4" s="1"/>
  <c r="K255" i="4"/>
  <c r="K262" i="4"/>
  <c r="M262" i="4" s="1"/>
  <c r="K254" i="4"/>
  <c r="M254" i="4" s="1"/>
  <c r="K261" i="4"/>
  <c r="M261" i="4" s="1"/>
  <c r="K253" i="4"/>
  <c r="M253" i="4" s="1"/>
  <c r="K260" i="4"/>
  <c r="M260" i="4" s="1"/>
  <c r="K259" i="4"/>
  <c r="M259" i="4" s="1"/>
  <c r="K258" i="4"/>
  <c r="M258" i="4" s="1"/>
  <c r="K257" i="4"/>
  <c r="M257" i="4" s="1"/>
  <c r="K256" i="4"/>
  <c r="M256" i="4" s="1"/>
  <c r="K155" i="4"/>
  <c r="O155" i="4" s="1"/>
  <c r="K147" i="4"/>
  <c r="O147" i="4" s="1"/>
  <c r="K154" i="4"/>
  <c r="O154" i="4" s="1"/>
  <c r="K146" i="4"/>
  <c r="O146" i="4" s="1"/>
  <c r="K153" i="4"/>
  <c r="O153" i="4" s="1"/>
  <c r="K145" i="4"/>
  <c r="O145" i="4" s="1"/>
  <c r="K152" i="4"/>
  <c r="O152" i="4" s="1"/>
  <c r="K151" i="4"/>
  <c r="O151" i="4" s="1"/>
  <c r="K150" i="4"/>
  <c r="O150" i="4" s="1"/>
  <c r="K149" i="4"/>
  <c r="O149" i="4" s="1"/>
  <c r="K148" i="4"/>
  <c r="O148" i="4" s="1"/>
  <c r="K214" i="4"/>
  <c r="Q222" i="4" s="1"/>
  <c r="K126" i="4"/>
  <c r="N314" i="4" s="1"/>
  <c r="K134" i="4"/>
  <c r="O134" i="4" s="1"/>
  <c r="K125" i="4"/>
  <c r="N313" i="4" s="1"/>
  <c r="K127" i="4"/>
  <c r="N315" i="4" s="1"/>
  <c r="K135" i="4"/>
  <c r="K128" i="4"/>
  <c r="K129" i="4"/>
  <c r="K130" i="4"/>
  <c r="K131" i="4"/>
  <c r="K132" i="4"/>
  <c r="O132" i="4" s="1"/>
  <c r="K133" i="4"/>
  <c r="O133" i="4" s="1"/>
  <c r="AE31" i="4"/>
  <c r="K388" i="4" s="1"/>
  <c r="AC31" i="4"/>
  <c r="AD31" i="4"/>
  <c r="K376" i="4" s="1"/>
  <c r="K264" i="4"/>
  <c r="U20" i="3" a="1"/>
  <c r="U20" i="3" s="1"/>
  <c r="S20" i="3" a="1"/>
  <c r="K89" i="3" a="1"/>
  <c r="K89" i="3" s="1"/>
  <c r="N20" i="3" a="1"/>
  <c r="N20" i="3" s="1"/>
  <c r="O20" i="3" s="1" a="1"/>
  <c r="O20" i="3" s="1"/>
  <c r="M388" i="3"/>
  <c r="M320" i="3"/>
  <c r="M324" i="3"/>
  <c r="M394" i="3"/>
  <c r="K317" i="3"/>
  <c r="M317" i="3" s="1"/>
  <c r="M391" i="3"/>
  <c r="M321" i="3"/>
  <c r="M390" i="3"/>
  <c r="M322" i="3"/>
  <c r="M318" i="3"/>
  <c r="M319" i="3"/>
  <c r="M396" i="3"/>
  <c r="M340" i="3"/>
  <c r="M336" i="3"/>
  <c r="K385" i="3"/>
  <c r="M385" i="3" s="1"/>
  <c r="M395" i="3"/>
  <c r="M389" i="3"/>
  <c r="M393" i="3"/>
  <c r="M386" i="3"/>
  <c r="M392" i="3"/>
  <c r="M215" i="3"/>
  <c r="K333" i="3"/>
  <c r="M333" i="3" s="1"/>
  <c r="M337" i="3"/>
  <c r="M214" i="3"/>
  <c r="M210" i="3"/>
  <c r="M211" i="3"/>
  <c r="M334" i="3"/>
  <c r="M212" i="3"/>
  <c r="M216" i="3"/>
  <c r="M338" i="3"/>
  <c r="K209" i="3"/>
  <c r="M209" i="3" s="1"/>
  <c r="M335" i="3"/>
  <c r="L30" i="3"/>
  <c r="N30" i="3"/>
  <c r="M30" i="3"/>
  <c r="L36" i="3"/>
  <c r="N36" i="3"/>
  <c r="M36" i="3"/>
  <c r="I37" i="3"/>
  <c r="G37" i="3"/>
  <c r="H37" i="3"/>
  <c r="L41" i="3"/>
  <c r="N41" i="3"/>
  <c r="M41" i="3"/>
  <c r="K325" i="3" a="1"/>
  <c r="H32" i="3"/>
  <c r="I32" i="3"/>
  <c r="G32" i="3"/>
  <c r="H35" i="3"/>
  <c r="I35" i="3"/>
  <c r="G35" i="3"/>
  <c r="G38" i="3"/>
  <c r="I38" i="3"/>
  <c r="H38" i="3"/>
  <c r="N40" i="3"/>
  <c r="M40" i="3"/>
  <c r="L40" i="3"/>
  <c r="M417" i="3"/>
  <c r="M413" i="3"/>
  <c r="K409" i="3"/>
  <c r="M409" i="3" s="1"/>
  <c r="M420" i="3"/>
  <c r="M416" i="3"/>
  <c r="M412" i="3"/>
  <c r="M419" i="3"/>
  <c r="M415" i="3"/>
  <c r="M411" i="3"/>
  <c r="M418" i="3"/>
  <c r="M410" i="3"/>
  <c r="M414" i="3"/>
  <c r="H36" i="3"/>
  <c r="G36" i="3"/>
  <c r="I36" i="3"/>
  <c r="I31" i="3"/>
  <c r="H31" i="3"/>
  <c r="G31" i="3"/>
  <c r="M295" i="3"/>
  <c r="M291" i="3"/>
  <c r="M287" i="3"/>
  <c r="M294" i="3"/>
  <c r="M290" i="3"/>
  <c r="M286" i="3"/>
  <c r="M293" i="3"/>
  <c r="M289" i="3"/>
  <c r="K285" i="3"/>
  <c r="M285" i="3" s="1"/>
  <c r="M288" i="3"/>
  <c r="M292" i="3"/>
  <c r="M296" i="3"/>
  <c r="M33" i="3"/>
  <c r="L33" i="3"/>
  <c r="N33" i="3"/>
  <c r="M346" i="3"/>
  <c r="M342" i="3"/>
  <c r="M345" i="3"/>
  <c r="K341" i="3"/>
  <c r="M341" i="3" s="1"/>
  <c r="M348" i="3"/>
  <c r="M344" i="3"/>
  <c r="M347" i="3"/>
  <c r="M343" i="3"/>
  <c r="H41" i="3"/>
  <c r="I41" i="3"/>
  <c r="G41" i="3"/>
  <c r="K273" i="3" a="1"/>
  <c r="M224" i="3"/>
  <c r="M220" i="3"/>
  <c r="M223" i="3"/>
  <c r="M219" i="3"/>
  <c r="M222" i="3"/>
  <c r="M218" i="3"/>
  <c r="K217" i="3"/>
  <c r="M217" i="3" s="1"/>
  <c r="M221" i="3"/>
  <c r="H34" i="3"/>
  <c r="I34" i="3"/>
  <c r="G34" i="3"/>
  <c r="I30" i="3"/>
  <c r="H30" i="3"/>
  <c r="M306" i="3"/>
  <c r="M302" i="3"/>
  <c r="M298" i="3"/>
  <c r="M305" i="3"/>
  <c r="M301" i="3"/>
  <c r="K297" i="3"/>
  <c r="M297" i="3" s="1"/>
  <c r="M308" i="3"/>
  <c r="M304" i="3"/>
  <c r="M300" i="3"/>
  <c r="M307" i="3"/>
  <c r="M299" i="3"/>
  <c r="M303" i="3"/>
  <c r="N35" i="3"/>
  <c r="L35" i="3"/>
  <c r="M35" i="3"/>
  <c r="N39" i="3"/>
  <c r="M39" i="3"/>
  <c r="L39" i="3"/>
  <c r="N38" i="3"/>
  <c r="M38" i="3"/>
  <c r="L38" i="3"/>
  <c r="N34" i="3"/>
  <c r="M34" i="3"/>
  <c r="L34" i="3"/>
  <c r="K397" i="3" a="1"/>
  <c r="L37" i="3"/>
  <c r="M37" i="3"/>
  <c r="N37" i="3"/>
  <c r="G33" i="3"/>
  <c r="H33" i="3"/>
  <c r="I33" i="3"/>
  <c r="M269" i="3"/>
  <c r="M265" i="3"/>
  <c r="K261" i="3"/>
  <c r="M261" i="3" s="1"/>
  <c r="M272" i="3"/>
  <c r="M268" i="3"/>
  <c r="M264" i="3"/>
  <c r="M271" i="3"/>
  <c r="M267" i="3"/>
  <c r="M263" i="3"/>
  <c r="M270" i="3"/>
  <c r="M262" i="3"/>
  <c r="M266" i="3"/>
  <c r="N31" i="3"/>
  <c r="L31" i="3"/>
  <c r="M31" i="3"/>
  <c r="M32" i="3"/>
  <c r="N32" i="3"/>
  <c r="L32" i="3"/>
  <c r="M432" i="3"/>
  <c r="M428" i="3"/>
  <c r="M424" i="3"/>
  <c r="M431" i="3"/>
  <c r="M427" i="3"/>
  <c r="M423" i="3"/>
  <c r="M430" i="3"/>
  <c r="M426" i="3"/>
  <c r="M422" i="3"/>
  <c r="M425" i="3"/>
  <c r="M429" i="3"/>
  <c r="K421" i="3"/>
  <c r="M421" i="3" s="1"/>
  <c r="G39" i="3"/>
  <c r="I39" i="3"/>
  <c r="H39" i="3"/>
  <c r="I40" i="3"/>
  <c r="H40" i="3"/>
  <c r="G40" i="3"/>
  <c r="M199" i="3"/>
  <c r="M195" i="3"/>
  <c r="M198" i="3"/>
  <c r="M194" i="3"/>
  <c r="M197" i="3"/>
  <c r="M200" i="3"/>
  <c r="K193" i="3"/>
  <c r="M193" i="3" s="1"/>
  <c r="M196" i="3"/>
  <c r="Q20" i="3" a="1"/>
  <c r="Q20" i="3" s="1"/>
  <c r="R20" i="3" s="1" a="1"/>
  <c r="R20" i="3" s="1"/>
  <c r="K201" i="3" a="1"/>
  <c r="K538" i="7" l="1"/>
  <c r="J538" i="7" s="1"/>
  <c r="Q261" i="7"/>
  <c r="Q245" i="7"/>
  <c r="K488" i="7"/>
  <c r="J488" i="7" s="1"/>
  <c r="J529" i="7"/>
  <c r="M289" i="7"/>
  <c r="M237" i="7"/>
  <c r="N304" i="7"/>
  <c r="Q304" i="7"/>
  <c r="M134" i="7"/>
  <c r="N237" i="7"/>
  <c r="AA20" i="7"/>
  <c r="Q253" i="7"/>
  <c r="Q237" i="7"/>
  <c r="Q277" i="7"/>
  <c r="O134" i="7"/>
  <c r="N277" i="7"/>
  <c r="M144" i="7"/>
  <c r="M449" i="7"/>
  <c r="K533" i="7"/>
  <c r="J533" i="7" s="1"/>
  <c r="N316" i="7"/>
  <c r="M136" i="7"/>
  <c r="M141" i="7"/>
  <c r="AA31" i="7"/>
  <c r="K511" i="7"/>
  <c r="J511" i="7" s="1"/>
  <c r="K509" i="7"/>
  <c r="J509" i="7" s="1"/>
  <c r="M292" i="7"/>
  <c r="N325" i="7"/>
  <c r="M135" i="7"/>
  <c r="K513" i="7"/>
  <c r="J513" i="7" s="1"/>
  <c r="K506" i="7"/>
  <c r="J506" i="7" s="1"/>
  <c r="K514" i="7"/>
  <c r="J514" i="7" s="1"/>
  <c r="M140" i="7"/>
  <c r="Q280" i="7"/>
  <c r="N338" i="7"/>
  <c r="M143" i="7"/>
  <c r="O141" i="7"/>
  <c r="O143" i="7"/>
  <c r="Q246" i="7"/>
  <c r="Q262" i="7"/>
  <c r="K489" i="7"/>
  <c r="J489" i="7" s="1"/>
  <c r="Q238" i="7"/>
  <c r="N238" i="7"/>
  <c r="M238" i="7"/>
  <c r="M142" i="7"/>
  <c r="K508" i="7"/>
  <c r="J508" i="7" s="1"/>
  <c r="O136" i="7"/>
  <c r="O138" i="7"/>
  <c r="O142" i="7"/>
  <c r="K510" i="7"/>
  <c r="J510" i="7" s="1"/>
  <c r="K515" i="7"/>
  <c r="J515" i="7" s="1"/>
  <c r="N339" i="7"/>
  <c r="K507" i="7"/>
  <c r="J507" i="7" s="1"/>
  <c r="N315" i="7"/>
  <c r="M137" i="7"/>
  <c r="N340" i="7"/>
  <c r="N280" i="7"/>
  <c r="N136" i="7"/>
  <c r="N292" i="7"/>
  <c r="K505" i="7"/>
  <c r="J505" i="7" s="1"/>
  <c r="K504" i="7"/>
  <c r="J504" i="7" s="1"/>
  <c r="Q301" i="7"/>
  <c r="N133" i="7"/>
  <c r="M133" i="7"/>
  <c r="O133" i="7"/>
  <c r="N301" i="7"/>
  <c r="N337" i="7"/>
  <c r="N313" i="7"/>
  <c r="K527" i="7"/>
  <c r="J527" i="7" s="1"/>
  <c r="O164" i="7"/>
  <c r="M164" i="7"/>
  <c r="M362" i="7"/>
  <c r="K497" i="7"/>
  <c r="J497" i="7" s="1"/>
  <c r="K519" i="7"/>
  <c r="J519" i="7" s="1"/>
  <c r="O156" i="7"/>
  <c r="M156" i="7"/>
  <c r="K526" i="7"/>
  <c r="J526" i="7" s="1"/>
  <c r="O163" i="7"/>
  <c r="M163" i="7"/>
  <c r="K361" i="7"/>
  <c r="AJ20" i="7"/>
  <c r="K525" i="7"/>
  <c r="J525" i="7" s="1"/>
  <c r="M162" i="7"/>
  <c r="O162" i="7"/>
  <c r="M368" i="7"/>
  <c r="K503" i="7"/>
  <c r="J503" i="7" s="1"/>
  <c r="K521" i="7"/>
  <c r="J521" i="7" s="1"/>
  <c r="M158" i="7"/>
  <c r="O158" i="7"/>
  <c r="K524" i="7"/>
  <c r="J524" i="7" s="1"/>
  <c r="O161" i="7"/>
  <c r="M161" i="7"/>
  <c r="M367" i="7"/>
  <c r="K502" i="7"/>
  <c r="J502" i="7" s="1"/>
  <c r="K523" i="7"/>
  <c r="J523" i="7" s="1"/>
  <c r="O160" i="7"/>
  <c r="M160" i="7"/>
  <c r="M366" i="7"/>
  <c r="K501" i="7"/>
  <c r="J501" i="7" s="1"/>
  <c r="K518" i="7"/>
  <c r="J518" i="7" s="1"/>
  <c r="O155" i="7"/>
  <c r="M155" i="7"/>
  <c r="M364" i="7"/>
  <c r="K499" i="7"/>
  <c r="J499" i="7" s="1"/>
  <c r="K153" i="7"/>
  <c r="AL31" i="7"/>
  <c r="K520" i="7"/>
  <c r="J520" i="7" s="1"/>
  <c r="O157" i="7"/>
  <c r="M157" i="7"/>
  <c r="M363" i="7"/>
  <c r="K498" i="7"/>
  <c r="J498" i="7" s="1"/>
  <c r="K517" i="7"/>
  <c r="J517" i="7" s="1"/>
  <c r="O154" i="7"/>
  <c r="M154" i="7"/>
  <c r="K522" i="7"/>
  <c r="J522" i="7" s="1"/>
  <c r="O159" i="7"/>
  <c r="M159" i="7"/>
  <c r="M365" i="7"/>
  <c r="K500" i="7"/>
  <c r="J500" i="7" s="1"/>
  <c r="N289" i="7"/>
  <c r="Q238" i="4"/>
  <c r="Q230" i="4"/>
  <c r="Q228" i="4"/>
  <c r="O135" i="4"/>
  <c r="N289" i="4"/>
  <c r="N290" i="4"/>
  <c r="N291" i="4"/>
  <c r="N303" i="4"/>
  <c r="Q214" i="4"/>
  <c r="N267" i="4"/>
  <c r="M267" i="4"/>
  <c r="N255" i="4"/>
  <c r="M255" i="4"/>
  <c r="Q220" i="4"/>
  <c r="Q236" i="4"/>
  <c r="N220" i="4"/>
  <c r="Q212" i="4"/>
  <c r="N212" i="4"/>
  <c r="N228" i="4"/>
  <c r="N236" i="4"/>
  <c r="O131" i="4"/>
  <c r="O126" i="4"/>
  <c r="O130" i="4"/>
  <c r="O129" i="4"/>
  <c r="O128" i="4"/>
  <c r="J507" i="5"/>
  <c r="O127" i="4"/>
  <c r="O125" i="4"/>
  <c r="AK31" i="5"/>
  <c r="AA25" i="5"/>
  <c r="J509" i="5"/>
  <c r="AA24" i="5"/>
  <c r="AA22" i="5"/>
  <c r="AA27" i="5"/>
  <c r="AA21" i="5"/>
  <c r="K262" i="5"/>
  <c r="M262" i="5" s="1"/>
  <c r="K254" i="5"/>
  <c r="M254" i="5" s="1"/>
  <c r="K259" i="5"/>
  <c r="M259" i="5" s="1"/>
  <c r="K256" i="5"/>
  <c r="M256" i="5" s="1"/>
  <c r="K263" i="5"/>
  <c r="M263" i="5" s="1"/>
  <c r="K255" i="5"/>
  <c r="M255" i="5" s="1"/>
  <c r="K258" i="5"/>
  <c r="M258" i="5" s="1"/>
  <c r="K261" i="5"/>
  <c r="M261" i="5" s="1"/>
  <c r="K253" i="5"/>
  <c r="M253" i="5" s="1"/>
  <c r="K260" i="5"/>
  <c r="M260" i="5" s="1"/>
  <c r="K257" i="5"/>
  <c r="M257" i="5" s="1"/>
  <c r="S31" i="5"/>
  <c r="K252" i="5" s="1"/>
  <c r="M252" i="5" s="1"/>
  <c r="M220" i="5"/>
  <c r="K505" i="5"/>
  <c r="J505" i="5" s="1"/>
  <c r="N218" i="5"/>
  <c r="M218" i="5"/>
  <c r="K464" i="5"/>
  <c r="J464" i="5" s="1"/>
  <c r="M117" i="5"/>
  <c r="O117" i="5"/>
  <c r="M143" i="5"/>
  <c r="O143" i="5"/>
  <c r="K130" i="5"/>
  <c r="K134" i="5"/>
  <c r="K125" i="5"/>
  <c r="K131" i="5"/>
  <c r="K128" i="5"/>
  <c r="K133" i="5"/>
  <c r="K127" i="5"/>
  <c r="K132" i="5"/>
  <c r="K129" i="5"/>
  <c r="K126" i="5"/>
  <c r="K135" i="5"/>
  <c r="R31" i="5"/>
  <c r="AA37" i="5"/>
  <c r="AA32" i="5"/>
  <c r="AA41" i="5"/>
  <c r="AA33" i="5"/>
  <c r="AA36" i="5"/>
  <c r="AA42" i="5"/>
  <c r="AA38" i="5"/>
  <c r="AA34" i="5"/>
  <c r="AA39" i="5"/>
  <c r="AA40" i="5"/>
  <c r="AA35" i="5"/>
  <c r="M215" i="5"/>
  <c r="N215" i="5"/>
  <c r="M120" i="5"/>
  <c r="K467" i="5"/>
  <c r="J467" i="5" s="1"/>
  <c r="O120" i="5"/>
  <c r="M140" i="5"/>
  <c r="O140" i="5"/>
  <c r="K153" i="5"/>
  <c r="K146" i="5"/>
  <c r="K150" i="5"/>
  <c r="K147" i="5"/>
  <c r="K155" i="5"/>
  <c r="K152" i="5"/>
  <c r="K149" i="5"/>
  <c r="K148" i="5"/>
  <c r="K145" i="5"/>
  <c r="K154" i="5"/>
  <c r="K151" i="5"/>
  <c r="AC31" i="5"/>
  <c r="AL37" i="5"/>
  <c r="AL39" i="5"/>
  <c r="AL33" i="5"/>
  <c r="AL35" i="5"/>
  <c r="AL38" i="5"/>
  <c r="AL41" i="5"/>
  <c r="AL42" i="5"/>
  <c r="AL40" i="5"/>
  <c r="AL34" i="5"/>
  <c r="AL36" i="5"/>
  <c r="AL32" i="5"/>
  <c r="E508" i="5"/>
  <c r="C508" i="5" s="1"/>
  <c r="K352" i="5"/>
  <c r="AI20" i="5"/>
  <c r="M214" i="5"/>
  <c r="N214" i="5"/>
  <c r="K470" i="5"/>
  <c r="J470" i="5" s="1"/>
  <c r="M123" i="5"/>
  <c r="O123" i="5"/>
  <c r="O141" i="5"/>
  <c r="M141" i="5"/>
  <c r="K511" i="5"/>
  <c r="J511" i="5" s="1"/>
  <c r="M360" i="5"/>
  <c r="N213" i="5"/>
  <c r="M213" i="5"/>
  <c r="K465" i="5"/>
  <c r="J465" i="5" s="1"/>
  <c r="M118" i="5"/>
  <c r="O118" i="5"/>
  <c r="O137" i="5"/>
  <c r="M137" i="5"/>
  <c r="AA23" i="5"/>
  <c r="K116" i="5"/>
  <c r="U20" i="5"/>
  <c r="K212" i="5" s="1"/>
  <c r="K468" i="5"/>
  <c r="J468" i="5" s="1"/>
  <c r="O121" i="5"/>
  <c r="M121" i="5"/>
  <c r="K136" i="5"/>
  <c r="AD20" i="5" a="1"/>
  <c r="K270" i="5"/>
  <c r="M270" i="5" s="1"/>
  <c r="K275" i="5"/>
  <c r="M275" i="5" s="1"/>
  <c r="K267" i="5"/>
  <c r="M267" i="5" s="1"/>
  <c r="K272" i="5"/>
  <c r="M272" i="5" s="1"/>
  <c r="K271" i="5"/>
  <c r="M271" i="5" s="1"/>
  <c r="K274" i="5"/>
  <c r="M274" i="5" s="1"/>
  <c r="K266" i="5"/>
  <c r="M266" i="5" s="1"/>
  <c r="K269" i="5"/>
  <c r="M269" i="5" s="1"/>
  <c r="K273" i="5"/>
  <c r="M273" i="5" s="1"/>
  <c r="K265" i="5"/>
  <c r="M265" i="5" s="1"/>
  <c r="K268" i="5"/>
  <c r="M268" i="5" s="1"/>
  <c r="T31" i="5"/>
  <c r="K264" i="5" s="1"/>
  <c r="M264" i="5" s="1"/>
  <c r="K398" i="5"/>
  <c r="M398" i="5" s="1"/>
  <c r="K390" i="5"/>
  <c r="M390" i="5" s="1"/>
  <c r="K395" i="5"/>
  <c r="M395" i="5" s="1"/>
  <c r="K392" i="5"/>
  <c r="M392" i="5" s="1"/>
  <c r="K397" i="5"/>
  <c r="M397" i="5" s="1"/>
  <c r="K389" i="5"/>
  <c r="M389" i="5" s="1"/>
  <c r="K394" i="5"/>
  <c r="M394" i="5" s="1"/>
  <c r="K399" i="5"/>
  <c r="M399" i="5" s="1"/>
  <c r="K391" i="5"/>
  <c r="M391" i="5" s="1"/>
  <c r="K393" i="5"/>
  <c r="M393" i="5" s="1"/>
  <c r="K396" i="5"/>
  <c r="M396" i="5" s="1"/>
  <c r="AE31" i="5"/>
  <c r="K388" i="5" s="1"/>
  <c r="M388" i="5" s="1"/>
  <c r="K382" i="5"/>
  <c r="M382" i="5" s="1"/>
  <c r="K387" i="5"/>
  <c r="M387" i="5" s="1"/>
  <c r="K379" i="5"/>
  <c r="M379" i="5" s="1"/>
  <c r="K384" i="5"/>
  <c r="M384" i="5" s="1"/>
  <c r="K381" i="5"/>
  <c r="M381" i="5" s="1"/>
  <c r="K386" i="5"/>
  <c r="M386" i="5" s="1"/>
  <c r="K378" i="5"/>
  <c r="M378" i="5" s="1"/>
  <c r="K383" i="5"/>
  <c r="M383" i="5" s="1"/>
  <c r="K377" i="5"/>
  <c r="M377" i="5" s="1"/>
  <c r="K380" i="5"/>
  <c r="M380" i="5" s="1"/>
  <c r="K385" i="5"/>
  <c r="M385" i="5" s="1"/>
  <c r="AD31" i="5"/>
  <c r="K376" i="5" s="1"/>
  <c r="M376" i="5" s="1"/>
  <c r="M219" i="5"/>
  <c r="N219" i="5"/>
  <c r="M138" i="5"/>
  <c r="O138" i="5"/>
  <c r="M368" i="5"/>
  <c r="K510" i="5"/>
  <c r="J510" i="5" s="1"/>
  <c r="K300" i="5"/>
  <c r="M300" i="5" s="1"/>
  <c r="Z31" i="5"/>
  <c r="K506" i="5"/>
  <c r="J506" i="5" s="1"/>
  <c r="M244" i="5"/>
  <c r="E504" i="5"/>
  <c r="C504" i="5" s="1"/>
  <c r="K228" i="5"/>
  <c r="Z20" i="5"/>
  <c r="N217" i="5"/>
  <c r="M217" i="5"/>
  <c r="K469" i="5"/>
  <c r="J469" i="5" s="1"/>
  <c r="M122" i="5"/>
  <c r="O122" i="5"/>
  <c r="M142" i="5"/>
  <c r="O142" i="5"/>
  <c r="AA26" i="5"/>
  <c r="N216" i="5"/>
  <c r="M216" i="5"/>
  <c r="K466" i="5"/>
  <c r="J466" i="5" s="1"/>
  <c r="O119" i="5"/>
  <c r="M119" i="5"/>
  <c r="M139" i="5"/>
  <c r="O139" i="5"/>
  <c r="M352" i="4"/>
  <c r="K508" i="4"/>
  <c r="J508" i="4" s="1"/>
  <c r="M300" i="4"/>
  <c r="K504" i="4"/>
  <c r="J504" i="4" s="1"/>
  <c r="M116" i="4"/>
  <c r="O116" i="4"/>
  <c r="AA20" i="4"/>
  <c r="K337" i="4"/>
  <c r="M337" i="4" s="1"/>
  <c r="AJ27" i="4"/>
  <c r="AJ26" i="4"/>
  <c r="AJ25" i="4"/>
  <c r="AJ24" i="4"/>
  <c r="AJ23" i="4"/>
  <c r="AJ22" i="4"/>
  <c r="AJ21" i="4"/>
  <c r="K144" i="4"/>
  <c r="AA31" i="4"/>
  <c r="K124" i="4"/>
  <c r="N312" i="4" s="1"/>
  <c r="K338" i="4"/>
  <c r="K473" i="4" s="1"/>
  <c r="K339" i="4"/>
  <c r="M339" i="4" s="1"/>
  <c r="K340" i="4"/>
  <c r="M340" i="4" s="1"/>
  <c r="K341" i="4"/>
  <c r="M341" i="4" s="1"/>
  <c r="K342" i="4"/>
  <c r="M342" i="4" s="1"/>
  <c r="K343" i="4"/>
  <c r="M343" i="4" s="1"/>
  <c r="AD20" i="4"/>
  <c r="AJ20" i="4" s="1"/>
  <c r="M214" i="4"/>
  <c r="K465" i="4"/>
  <c r="M133" i="4"/>
  <c r="M152" i="4"/>
  <c r="M132" i="4"/>
  <c r="M145" i="4"/>
  <c r="M131" i="4"/>
  <c r="M126" i="4"/>
  <c r="M153" i="4"/>
  <c r="M134" i="4"/>
  <c r="M130" i="4"/>
  <c r="M146" i="4"/>
  <c r="M154" i="4"/>
  <c r="M128" i="4"/>
  <c r="M149" i="4"/>
  <c r="M147" i="4"/>
  <c r="M135" i="4"/>
  <c r="M150" i="4"/>
  <c r="M155" i="4"/>
  <c r="M129" i="4"/>
  <c r="M148" i="4"/>
  <c r="M127" i="4"/>
  <c r="M151" i="4"/>
  <c r="M125" i="4"/>
  <c r="M136" i="4"/>
  <c r="M264" i="4"/>
  <c r="K252" i="4"/>
  <c r="K213" i="4"/>
  <c r="K218" i="4"/>
  <c r="K217" i="4"/>
  <c r="Q225" i="4" s="1"/>
  <c r="K216" i="4"/>
  <c r="Q224" i="4" s="1"/>
  <c r="K215" i="4"/>
  <c r="M376" i="4"/>
  <c r="M388" i="4"/>
  <c r="N214" i="4"/>
  <c r="S20" i="3"/>
  <c r="T20" i="3" s="1" a="1"/>
  <c r="S30" i="3" a="1"/>
  <c r="R30" i="3" a="1"/>
  <c r="R30" i="3" s="1"/>
  <c r="Q30" i="3" a="1"/>
  <c r="M94" i="3"/>
  <c r="M91" i="3"/>
  <c r="M92" i="3"/>
  <c r="M96" i="3"/>
  <c r="M93" i="3"/>
  <c r="M90" i="3"/>
  <c r="M95" i="3"/>
  <c r="M89" i="3"/>
  <c r="J30" i="3" a="1"/>
  <c r="J30" i="3" s="1"/>
  <c r="K30" i="3" s="1" a="1"/>
  <c r="K30" i="3" s="1"/>
  <c r="N12" i="3" s="1"/>
  <c r="O30" i="3" a="1"/>
  <c r="O30" i="3" s="1"/>
  <c r="P30" i="3" s="1" a="1"/>
  <c r="P30" i="3" s="1"/>
  <c r="O12" i="3" s="1"/>
  <c r="M406" i="3"/>
  <c r="M402" i="3"/>
  <c r="M398" i="3"/>
  <c r="M405" i="3"/>
  <c r="M401" i="3"/>
  <c r="K397" i="3"/>
  <c r="M397" i="3" s="1"/>
  <c r="M408" i="3"/>
  <c r="M404" i="3"/>
  <c r="M400" i="3"/>
  <c r="M407" i="3"/>
  <c r="M399" i="3"/>
  <c r="M403" i="3"/>
  <c r="M284" i="3"/>
  <c r="M280" i="3"/>
  <c r="M276" i="3"/>
  <c r="M283" i="3"/>
  <c r="M279" i="3"/>
  <c r="M275" i="3"/>
  <c r="M282" i="3"/>
  <c r="M278" i="3"/>
  <c r="M274" i="3"/>
  <c r="M281" i="3"/>
  <c r="K273" i="3"/>
  <c r="M273" i="3" s="1"/>
  <c r="M277" i="3"/>
  <c r="M332" i="3"/>
  <c r="M328" i="3"/>
  <c r="M331" i="3"/>
  <c r="M327" i="3"/>
  <c r="M330" i="3"/>
  <c r="M326" i="3"/>
  <c r="M329" i="3"/>
  <c r="K325" i="3"/>
  <c r="M325" i="3" s="1"/>
  <c r="M206" i="3"/>
  <c r="M202" i="3"/>
  <c r="M205" i="3"/>
  <c r="K201" i="3"/>
  <c r="M201" i="3" s="1"/>
  <c r="M208" i="3"/>
  <c r="M204" i="3"/>
  <c r="M203" i="3"/>
  <c r="M207" i="3"/>
  <c r="A20" i="5" l="1" a="1"/>
  <c r="A20" i="5" s="1"/>
  <c r="K516" i="7"/>
  <c r="J516" i="7" s="1"/>
  <c r="M153" i="7"/>
  <c r="O153" i="7"/>
  <c r="K539" i="7"/>
  <c r="J539" i="7" s="1"/>
  <c r="M361" i="7"/>
  <c r="K496" i="7"/>
  <c r="J496" i="7" s="1"/>
  <c r="Q234" i="4"/>
  <c r="Q226" i="4"/>
  <c r="Q231" i="4"/>
  <c r="Q223" i="4"/>
  <c r="Q229" i="4"/>
  <c r="Q221" i="4"/>
  <c r="Q217" i="4"/>
  <c r="Q233" i="4"/>
  <c r="Q216" i="4"/>
  <c r="Q232" i="4"/>
  <c r="N288" i="4"/>
  <c r="N300" i="4"/>
  <c r="Q242" i="4"/>
  <c r="Q218" i="4"/>
  <c r="Q237" i="4"/>
  <c r="Q213" i="4"/>
  <c r="Q239" i="4"/>
  <c r="Q215" i="4"/>
  <c r="N264" i="4"/>
  <c r="N252" i="4"/>
  <c r="M252" i="4"/>
  <c r="K468" i="4"/>
  <c r="J468" i="4" s="1"/>
  <c r="Q241" i="4"/>
  <c r="K467" i="4"/>
  <c r="J467" i="4" s="1"/>
  <c r="Q240" i="4"/>
  <c r="O124" i="4"/>
  <c r="K497" i="5"/>
  <c r="J497" i="5" s="1"/>
  <c r="M150" i="5"/>
  <c r="O150" i="5"/>
  <c r="K481" i="5"/>
  <c r="J481" i="5" s="1"/>
  <c r="M126" i="5"/>
  <c r="O126" i="5"/>
  <c r="K489" i="5"/>
  <c r="J489" i="5" s="1"/>
  <c r="M134" i="5"/>
  <c r="O134" i="5"/>
  <c r="M352" i="5"/>
  <c r="K508" i="5"/>
  <c r="J508" i="5" s="1"/>
  <c r="K492" i="5"/>
  <c r="J492" i="5" s="1"/>
  <c r="O145" i="5"/>
  <c r="M145" i="5"/>
  <c r="K500" i="5"/>
  <c r="J500" i="5" s="1"/>
  <c r="M153" i="5"/>
  <c r="O153" i="5"/>
  <c r="K487" i="5"/>
  <c r="J487" i="5" s="1"/>
  <c r="M132" i="5"/>
  <c r="O132" i="5"/>
  <c r="AA20" i="5"/>
  <c r="K495" i="5"/>
  <c r="J495" i="5" s="1"/>
  <c r="M148" i="5"/>
  <c r="O148" i="5"/>
  <c r="K482" i="5"/>
  <c r="J482" i="5" s="1"/>
  <c r="M127" i="5"/>
  <c r="O127" i="5"/>
  <c r="K496" i="5"/>
  <c r="J496" i="5" s="1"/>
  <c r="M149" i="5"/>
  <c r="O149" i="5"/>
  <c r="K488" i="5"/>
  <c r="J488" i="5" s="1"/>
  <c r="M133" i="5"/>
  <c r="O133" i="5"/>
  <c r="K501" i="5"/>
  <c r="J501" i="5" s="1"/>
  <c r="M154" i="5"/>
  <c r="O154" i="5"/>
  <c r="K493" i="5"/>
  <c r="J493" i="5" s="1"/>
  <c r="M146" i="5"/>
  <c r="O146" i="5"/>
  <c r="K484" i="5"/>
  <c r="J484" i="5" s="1"/>
  <c r="O129" i="5"/>
  <c r="M129" i="5"/>
  <c r="K485" i="5"/>
  <c r="J485" i="5" s="1"/>
  <c r="M130" i="5"/>
  <c r="O130" i="5"/>
  <c r="K504" i="5"/>
  <c r="J504" i="5" s="1"/>
  <c r="M228" i="5"/>
  <c r="N212" i="5"/>
  <c r="M212" i="5"/>
  <c r="K463" i="5"/>
  <c r="J463" i="5" s="1"/>
  <c r="M116" i="5"/>
  <c r="O116" i="5"/>
  <c r="M152" i="5"/>
  <c r="K499" i="5"/>
  <c r="J499" i="5" s="1"/>
  <c r="O152" i="5"/>
  <c r="M128" i="5"/>
  <c r="K483" i="5"/>
  <c r="J483" i="5" s="1"/>
  <c r="O128" i="5"/>
  <c r="K498" i="5"/>
  <c r="J498" i="5" s="1"/>
  <c r="O151" i="5"/>
  <c r="M151" i="5"/>
  <c r="K342" i="5"/>
  <c r="K339" i="5"/>
  <c r="K338" i="5"/>
  <c r="K343" i="5"/>
  <c r="K341" i="5"/>
  <c r="K337" i="5"/>
  <c r="K340" i="5"/>
  <c r="AD20" i="5"/>
  <c r="AJ24" i="5"/>
  <c r="AJ25" i="5"/>
  <c r="AJ26" i="5"/>
  <c r="AJ22" i="5"/>
  <c r="AJ23" i="5"/>
  <c r="AJ27" i="5"/>
  <c r="AJ21" i="5"/>
  <c r="K502" i="5"/>
  <c r="J502" i="5" s="1"/>
  <c r="M155" i="5"/>
  <c r="O155" i="5"/>
  <c r="K124" i="5"/>
  <c r="AA31" i="5"/>
  <c r="K486" i="5"/>
  <c r="J486" i="5" s="1"/>
  <c r="M131" i="5"/>
  <c r="O131" i="5"/>
  <c r="M136" i="5"/>
  <c r="O136" i="5"/>
  <c r="K144" i="5"/>
  <c r="AL31" i="5"/>
  <c r="K494" i="5"/>
  <c r="J494" i="5" s="1"/>
  <c r="O147" i="5"/>
  <c r="M147" i="5"/>
  <c r="K490" i="5"/>
  <c r="J490" i="5" s="1"/>
  <c r="O135" i="5"/>
  <c r="M135" i="5"/>
  <c r="K480" i="5"/>
  <c r="J480" i="5" s="1"/>
  <c r="O125" i="5"/>
  <c r="M125" i="5"/>
  <c r="M144" i="4"/>
  <c r="O144" i="4"/>
  <c r="M338" i="4"/>
  <c r="K472" i="4"/>
  <c r="AL42" i="4"/>
  <c r="AL38" i="4"/>
  <c r="AL34" i="4"/>
  <c r="AL36" i="4"/>
  <c r="AL41" i="4"/>
  <c r="AL35" i="4"/>
  <c r="AL33" i="4"/>
  <c r="AL40" i="4"/>
  <c r="AL32" i="4"/>
  <c r="AL37" i="4"/>
  <c r="AL39" i="4"/>
  <c r="K477" i="4"/>
  <c r="J477" i="4" s="1"/>
  <c r="K474" i="4"/>
  <c r="K478" i="4"/>
  <c r="J478" i="4" s="1"/>
  <c r="K475" i="4"/>
  <c r="J475" i="4" s="1"/>
  <c r="K476" i="4"/>
  <c r="J476" i="4" s="1"/>
  <c r="K336" i="4"/>
  <c r="N215" i="4"/>
  <c r="K466" i="4"/>
  <c r="K469" i="4"/>
  <c r="J469" i="4" s="1"/>
  <c r="K470" i="4"/>
  <c r="J470" i="4" s="1"/>
  <c r="K463" i="4"/>
  <c r="N213" i="4"/>
  <c r="K464" i="4"/>
  <c r="N216" i="4"/>
  <c r="M217" i="4"/>
  <c r="M124" i="4"/>
  <c r="K401" i="4"/>
  <c r="K409" i="4"/>
  <c r="K402" i="4"/>
  <c r="K410" i="4"/>
  <c r="K501" i="4" s="1"/>
  <c r="J501" i="4" s="1"/>
  <c r="K403" i="4"/>
  <c r="K411" i="4"/>
  <c r="K404" i="4"/>
  <c r="K495" i="4" s="1"/>
  <c r="J495" i="4" s="1"/>
  <c r="K405" i="4"/>
  <c r="K406" i="4"/>
  <c r="K407" i="4"/>
  <c r="K498" i="4" s="1"/>
  <c r="J498" i="4" s="1"/>
  <c r="K408" i="4"/>
  <c r="K287" i="4"/>
  <c r="K279" i="4"/>
  <c r="Q315" i="4" s="1"/>
  <c r="K286" i="4"/>
  <c r="K489" i="4" s="1"/>
  <c r="J489" i="4" s="1"/>
  <c r="K278" i="4"/>
  <c r="Q314" i="4" s="1"/>
  <c r="K285" i="4"/>
  <c r="K277" i="4"/>
  <c r="Q313" i="4" s="1"/>
  <c r="K284" i="4"/>
  <c r="K283" i="4"/>
  <c r="K486" i="4" s="1"/>
  <c r="J486" i="4" s="1"/>
  <c r="K282" i="4"/>
  <c r="K281" i="4"/>
  <c r="K280" i="4"/>
  <c r="K483" i="4" s="1"/>
  <c r="J483" i="4" s="1"/>
  <c r="M213" i="4"/>
  <c r="N217" i="4"/>
  <c r="M216" i="4"/>
  <c r="M215" i="4"/>
  <c r="M212" i="4"/>
  <c r="Q30" i="3"/>
  <c r="K186" i="3"/>
  <c r="K188" i="3"/>
  <c r="K189" i="3"/>
  <c r="K187" i="3"/>
  <c r="K190" i="3"/>
  <c r="K191" i="3"/>
  <c r="K192" i="3"/>
  <c r="T20" i="3"/>
  <c r="K185" i="3" s="1"/>
  <c r="S30" i="3"/>
  <c r="K105" i="3"/>
  <c r="M105" i="3" s="1"/>
  <c r="K106" i="3"/>
  <c r="M106" i="3" s="1"/>
  <c r="K107" i="3"/>
  <c r="M107" i="3" s="1"/>
  <c r="K100" i="3"/>
  <c r="M100" i="3" s="1"/>
  <c r="K102" i="3"/>
  <c r="M102" i="3" s="1"/>
  <c r="K98" i="3"/>
  <c r="M98" i="3" s="1"/>
  <c r="K108" i="3"/>
  <c r="M108" i="3" s="1"/>
  <c r="K104" i="3"/>
  <c r="M104" i="3" s="1"/>
  <c r="K99" i="3"/>
  <c r="M99" i="3" s="1"/>
  <c r="K103" i="3"/>
  <c r="M103" i="3" s="1"/>
  <c r="K101" i="3"/>
  <c r="M101" i="3" s="1"/>
  <c r="K233" i="3"/>
  <c r="M233" i="3" s="1"/>
  <c r="K226" i="3"/>
  <c r="M226" i="3" s="1"/>
  <c r="K234" i="3"/>
  <c r="M234" i="3" s="1"/>
  <c r="K227" i="3"/>
  <c r="M227" i="3" s="1"/>
  <c r="K235" i="3"/>
  <c r="M235" i="3" s="1"/>
  <c r="K228" i="3"/>
  <c r="M228" i="3" s="1"/>
  <c r="K236" i="3"/>
  <c r="M236" i="3" s="1"/>
  <c r="K229" i="3"/>
  <c r="M229" i="3" s="1"/>
  <c r="K230" i="3"/>
  <c r="M230" i="3" s="1"/>
  <c r="K231" i="3"/>
  <c r="M231" i="3" s="1"/>
  <c r="K232" i="3"/>
  <c r="M232" i="3" s="1"/>
  <c r="K237" i="3"/>
  <c r="M237" i="3" s="1"/>
  <c r="K238" i="3"/>
  <c r="M238" i="3" s="1"/>
  <c r="K246" i="3"/>
  <c r="M246" i="3" s="1"/>
  <c r="K248" i="3"/>
  <c r="M248" i="3" s="1"/>
  <c r="K244" i="3"/>
  <c r="M244" i="3" s="1"/>
  <c r="K239" i="3"/>
  <c r="M239" i="3" s="1"/>
  <c r="K247" i="3"/>
  <c r="M247" i="3" s="1"/>
  <c r="K245" i="3"/>
  <c r="M245" i="3" s="1"/>
  <c r="K240" i="3"/>
  <c r="M240" i="3" s="1"/>
  <c r="K241" i="3"/>
  <c r="M241" i="3" s="1"/>
  <c r="K242" i="3"/>
  <c r="M242" i="3" s="1"/>
  <c r="K243" i="3"/>
  <c r="M243" i="3" s="1"/>
  <c r="Q303" i="4" l="1"/>
  <c r="Q279" i="4"/>
  <c r="Q291" i="4"/>
  <c r="Q255" i="4"/>
  <c r="Q267" i="4"/>
  <c r="N127" i="4"/>
  <c r="N279" i="4"/>
  <c r="M339" i="5"/>
  <c r="K474" i="5"/>
  <c r="J474" i="5" s="1"/>
  <c r="M342" i="5"/>
  <c r="K477" i="5"/>
  <c r="J477" i="5" s="1"/>
  <c r="K336" i="5"/>
  <c r="AJ20" i="5"/>
  <c r="M144" i="5"/>
  <c r="K491" i="5"/>
  <c r="J491" i="5" s="1"/>
  <c r="O144" i="5"/>
  <c r="K479" i="5"/>
  <c r="J479" i="5" s="1"/>
  <c r="M124" i="5"/>
  <c r="O124" i="5"/>
  <c r="M338" i="5"/>
  <c r="K473" i="5"/>
  <c r="J473" i="5" s="1"/>
  <c r="M340" i="5"/>
  <c r="K475" i="5"/>
  <c r="J475" i="5" s="1"/>
  <c r="M337" i="5"/>
  <c r="K472" i="5"/>
  <c r="J472" i="5" s="1"/>
  <c r="M341" i="5"/>
  <c r="K476" i="5"/>
  <c r="J476" i="5" s="1"/>
  <c r="M343" i="5"/>
  <c r="K478" i="5"/>
  <c r="J478" i="5" s="1"/>
  <c r="K400" i="4"/>
  <c r="K491" i="4" s="1"/>
  <c r="J491" i="4" s="1"/>
  <c r="AL31" i="4"/>
  <c r="K276" i="4"/>
  <c r="M336" i="4"/>
  <c r="K471" i="4"/>
  <c r="J471" i="4" s="1"/>
  <c r="M409" i="4"/>
  <c r="K500" i="4"/>
  <c r="J500" i="4" s="1"/>
  <c r="M277" i="4"/>
  <c r="K480" i="4"/>
  <c r="J480" i="4" s="1"/>
  <c r="M406" i="4"/>
  <c r="K497" i="4"/>
  <c r="J497" i="4" s="1"/>
  <c r="M401" i="4"/>
  <c r="K492" i="4"/>
  <c r="J492" i="4" s="1"/>
  <c r="M408" i="4"/>
  <c r="K499" i="4"/>
  <c r="J499" i="4" s="1"/>
  <c r="M402" i="4"/>
  <c r="K493" i="4"/>
  <c r="J493" i="4" s="1"/>
  <c r="M284" i="4"/>
  <c r="K487" i="4"/>
  <c r="J487" i="4" s="1"/>
  <c r="M285" i="4"/>
  <c r="K488" i="4"/>
  <c r="J488" i="4" s="1"/>
  <c r="M405" i="4"/>
  <c r="K496" i="4"/>
  <c r="J496" i="4" s="1"/>
  <c r="M411" i="4"/>
  <c r="K502" i="4"/>
  <c r="J502" i="4" s="1"/>
  <c r="M278" i="4"/>
  <c r="K481" i="4"/>
  <c r="J481" i="4" s="1"/>
  <c r="M281" i="4"/>
  <c r="K484" i="4"/>
  <c r="J484" i="4" s="1"/>
  <c r="M279" i="4"/>
  <c r="K482" i="4"/>
  <c r="J482" i="4" s="1"/>
  <c r="M403" i="4"/>
  <c r="K494" i="4"/>
  <c r="J494" i="4" s="1"/>
  <c r="M282" i="4"/>
  <c r="K485" i="4"/>
  <c r="J485" i="4" s="1"/>
  <c r="M287" i="4"/>
  <c r="K490" i="4"/>
  <c r="J490" i="4" s="1"/>
  <c r="M283" i="4"/>
  <c r="J465" i="4"/>
  <c r="M407" i="4"/>
  <c r="J473" i="4"/>
  <c r="M404" i="4"/>
  <c r="J472" i="4"/>
  <c r="M280" i="4"/>
  <c r="J464" i="4"/>
  <c r="M286" i="4"/>
  <c r="J466" i="4"/>
  <c r="M410" i="4"/>
  <c r="J474" i="4"/>
  <c r="M219" i="4"/>
  <c r="N219" i="4"/>
  <c r="T30" i="3" a="1"/>
  <c r="K257" i="3" s="1"/>
  <c r="M257" i="3" s="1"/>
  <c r="M186" i="3"/>
  <c r="N186" i="3"/>
  <c r="M185" i="3"/>
  <c r="N185" i="3"/>
  <c r="M192" i="3"/>
  <c r="N192" i="3"/>
  <c r="M191" i="3"/>
  <c r="N191" i="3"/>
  <c r="M187" i="3"/>
  <c r="N187" i="3"/>
  <c r="M189" i="3"/>
  <c r="N189" i="3"/>
  <c r="M190" i="3"/>
  <c r="N190" i="3"/>
  <c r="M188" i="3"/>
  <c r="N188" i="3"/>
  <c r="K225" i="3"/>
  <c r="M225" i="3" s="1"/>
  <c r="K97" i="3"/>
  <c r="M97" i="3" s="1"/>
  <c r="Q312" i="4" l="1"/>
  <c r="K513" i="4"/>
  <c r="J513" i="4" s="1"/>
  <c r="K514" i="4"/>
  <c r="J514" i="4" s="1"/>
  <c r="Q288" i="4"/>
  <c r="Q300" i="4"/>
  <c r="Q264" i="4"/>
  <c r="Q276" i="4"/>
  <c r="N276" i="4"/>
  <c r="Q252" i="4"/>
  <c r="N124" i="4"/>
  <c r="M336" i="5"/>
  <c r="K471" i="5"/>
  <c r="J471" i="5" s="1"/>
  <c r="M400" i="4"/>
  <c r="K479" i="4"/>
  <c r="J479" i="4" s="1"/>
  <c r="M276" i="4"/>
  <c r="J463" i="4"/>
  <c r="M218" i="4"/>
  <c r="N218" i="4"/>
  <c r="K253" i="3"/>
  <c r="M253" i="3" s="1"/>
  <c r="K260" i="3"/>
  <c r="M260" i="3" s="1"/>
  <c r="K252" i="3"/>
  <c r="M252" i="3" s="1"/>
  <c r="K251" i="3"/>
  <c r="M251" i="3" s="1"/>
  <c r="K259" i="3"/>
  <c r="M259" i="3" s="1"/>
  <c r="T30" i="3"/>
  <c r="K249" i="3" s="1"/>
  <c r="M249" i="3" s="1"/>
  <c r="K256" i="3"/>
  <c r="M256" i="3" s="1"/>
  <c r="K258" i="3"/>
  <c r="M258" i="3" s="1"/>
  <c r="K255" i="3"/>
  <c r="M255" i="3" s="1"/>
  <c r="K250" i="3"/>
  <c r="M250" i="3" s="1"/>
  <c r="K254" i="3"/>
  <c r="M254" i="3" s="1"/>
  <c r="GE44" i="2" l="1"/>
  <c r="GD44" i="2"/>
  <c r="GC44" i="2"/>
  <c r="GB44" i="2"/>
  <c r="GA44" i="2"/>
  <c r="FZ44" i="2"/>
  <c r="FY44" i="2"/>
  <c r="FX44" i="2"/>
  <c r="FW44" i="2"/>
  <c r="FV44" i="2"/>
  <c r="FU44" i="2"/>
  <c r="FT44" i="2"/>
  <c r="FS44" i="2"/>
  <c r="FR44" i="2"/>
  <c r="FQ44" i="2"/>
  <c r="FP44" i="2"/>
  <c r="FO44" i="2"/>
  <c r="FN44" i="2"/>
  <c r="FM44" i="2"/>
  <c r="FL44" i="2"/>
  <c r="FK44" i="2"/>
  <c r="FJ44" i="2"/>
  <c r="FI44" i="2"/>
  <c r="FH44" i="2"/>
  <c r="FG44" i="2"/>
  <c r="FF44" i="2"/>
  <c r="FE44" i="2"/>
  <c r="FD44" i="2"/>
  <c r="FC44" i="2"/>
  <c r="FB44" i="2"/>
  <c r="FA44" i="2"/>
  <c r="EZ44" i="2"/>
  <c r="EY44" i="2"/>
  <c r="EX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EK44" i="2"/>
  <c r="EJ44" i="2"/>
  <c r="EI44" i="2"/>
  <c r="EH44" i="2"/>
  <c r="EG44" i="2"/>
  <c r="EF44" i="2"/>
  <c r="EE44" i="2"/>
  <c r="ED44" i="2"/>
  <c r="EC44" i="2"/>
  <c r="EB44" i="2"/>
  <c r="EA44" i="2"/>
  <c r="DZ44" i="2"/>
  <c r="DY44" i="2"/>
  <c r="DW44" i="2"/>
  <c r="DX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L3" i="2"/>
  <c r="R46" i="2" s="1"/>
  <c r="O8" i="2"/>
  <c r="N8" i="2"/>
  <c r="Z56" i="2"/>
  <c r="AA56" i="2" s="1"/>
  <c r="Z57" i="2"/>
  <c r="AA57" i="2" s="1"/>
  <c r="Z58" i="2"/>
  <c r="AA58" i="2" s="1"/>
  <c r="Z59" i="2"/>
  <c r="AA59" i="2" s="1"/>
  <c r="Z60" i="2"/>
  <c r="AA60" i="2" s="1"/>
  <c r="Z61" i="2"/>
  <c r="AA61" i="2" s="1"/>
  <c r="N61" i="2" s="1"/>
  <c r="Z62" i="2"/>
  <c r="AA62" i="2" s="1"/>
  <c r="N62" i="2" s="1"/>
  <c r="Z63" i="2"/>
  <c r="AA63" i="2" s="1"/>
  <c r="Z64" i="2"/>
  <c r="AA64" i="2" s="1"/>
  <c r="N64" i="2" s="1"/>
  <c r="Z65" i="2"/>
  <c r="AA65" i="2" s="1"/>
  <c r="N65" i="2" s="1"/>
  <c r="Z66" i="2"/>
  <c r="AA66" i="2" s="1"/>
  <c r="Z67" i="2"/>
  <c r="AA67" i="2" s="1"/>
  <c r="Z68" i="2"/>
  <c r="AA68" i="2" s="1"/>
  <c r="N68" i="2" s="1"/>
  <c r="Z69" i="2"/>
  <c r="AA69" i="2" s="1"/>
  <c r="N69" i="2" s="1"/>
  <c r="Z70" i="2"/>
  <c r="AA70" i="2" s="1"/>
  <c r="N70" i="2" s="1"/>
  <c r="AA71" i="2"/>
  <c r="N71" i="2" s="1"/>
  <c r="Z72" i="2"/>
  <c r="AA72" i="2" s="1"/>
  <c r="E72" i="2"/>
  <c r="E71" i="2"/>
  <c r="E70" i="2"/>
  <c r="E69" i="2"/>
  <c r="E68" i="2"/>
  <c r="E67" i="2"/>
  <c r="E66" i="2"/>
  <c r="E65" i="2"/>
  <c r="E64" i="2"/>
  <c r="E63" i="2"/>
  <c r="E62" i="2"/>
  <c r="P48" i="2"/>
  <c r="Q48" i="2"/>
  <c r="Q66" i="2"/>
  <c r="P66" i="2"/>
  <c r="Q46" i="2"/>
  <c r="Q47" i="2"/>
  <c r="P47" i="2"/>
  <c r="P46" i="2"/>
  <c r="M5" i="2"/>
  <c r="S48" i="2" s="1"/>
  <c r="L5" i="2"/>
  <c r="R48" i="2" s="1"/>
  <c r="M4" i="2"/>
  <c r="S66" i="2" s="1"/>
  <c r="L4" i="2"/>
  <c r="R66" i="2" s="1"/>
  <c r="M3" i="2"/>
  <c r="S46" i="2" s="1"/>
  <c r="M2" i="2"/>
  <c r="S47" i="2" s="1"/>
  <c r="L2" i="2"/>
  <c r="R47" i="2" s="1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H27" i="2"/>
  <c r="G27" i="2"/>
  <c r="H26" i="2"/>
  <c r="G26" i="2"/>
  <c r="H25" i="2"/>
  <c r="G25" i="2"/>
  <c r="H24" i="2"/>
  <c r="G24" i="2"/>
  <c r="H23" i="2"/>
  <c r="H22" i="2"/>
  <c r="H21" i="2"/>
  <c r="H20" i="2"/>
  <c r="G23" i="2"/>
  <c r="G22" i="2"/>
  <c r="G21" i="2"/>
  <c r="D27" i="2"/>
  <c r="F27" i="2" s="1"/>
  <c r="D26" i="2"/>
  <c r="F26" i="2" s="1"/>
  <c r="D25" i="2"/>
  <c r="F25" i="2" s="1"/>
  <c r="D24" i="2"/>
  <c r="F24" i="2" s="1"/>
  <c r="D23" i="2"/>
  <c r="F23" i="2" s="1"/>
  <c r="D22" i="2"/>
  <c r="F22" i="2" s="1"/>
  <c r="D21" i="2"/>
  <c r="F21" i="2" s="1"/>
  <c r="D20" i="2"/>
  <c r="F20" i="2" s="1"/>
  <c r="C27" i="2"/>
  <c r="E27" i="2" s="1"/>
  <c r="C26" i="2"/>
  <c r="E26" i="2" s="1"/>
  <c r="C25" i="2"/>
  <c r="E25" i="2" s="1"/>
  <c r="C24" i="2"/>
  <c r="E24" i="2" s="1"/>
  <c r="C23" i="2"/>
  <c r="E23" i="2" s="1"/>
  <c r="C22" i="2"/>
  <c r="E22" i="2" s="1"/>
  <c r="C21" i="2"/>
  <c r="E21" i="2" s="1"/>
  <c r="C20" i="2"/>
  <c r="E20" i="2" s="1"/>
  <c r="O11" i="2"/>
  <c r="N11" i="2"/>
  <c r="K16" i="2"/>
  <c r="N45" i="2"/>
  <c r="E61" i="2"/>
  <c r="E60" i="2"/>
  <c r="E59" i="2" s="1"/>
  <c r="E57" i="2"/>
  <c r="E56" i="2"/>
  <c r="E58" i="2" l="1"/>
  <c r="I26" i="2"/>
  <c r="DZ47" i="2" s="1"/>
  <c r="I22" i="2"/>
  <c r="DV46" i="2" s="1"/>
  <c r="J23" i="2"/>
  <c r="I24" i="2"/>
  <c r="DX46" i="2" s="1"/>
  <c r="J24" i="2"/>
  <c r="FD46" i="2" s="1"/>
  <c r="I21" i="2"/>
  <c r="AF47" i="2" s="1"/>
  <c r="J21" i="2"/>
  <c r="FA47" i="2" s="1"/>
  <c r="J22" i="2"/>
  <c r="I25" i="2"/>
  <c r="DY47" i="2" s="1"/>
  <c r="J25" i="2"/>
  <c r="FE46" i="2" s="1"/>
  <c r="I23" i="2"/>
  <c r="J26" i="2"/>
  <c r="FF46" i="2" s="1"/>
  <c r="J27" i="2"/>
  <c r="FG48" i="2" s="1"/>
  <c r="I20" i="2"/>
  <c r="J20" i="2"/>
  <c r="EZ47" i="2" s="1"/>
  <c r="I27" i="2"/>
  <c r="EA47" i="2" s="1"/>
  <c r="N51" i="2"/>
  <c r="N58" i="2"/>
  <c r="N57" i="2"/>
  <c r="N59" i="2"/>
  <c r="N72" i="2"/>
  <c r="N63" i="2"/>
  <c r="N56" i="2"/>
  <c r="N60" i="2"/>
  <c r="K10" i="2"/>
  <c r="O52" i="2" s="1"/>
  <c r="M52" i="2" s="1"/>
  <c r="J82" i="2" s="1"/>
  <c r="K82" i="2" s="1"/>
  <c r="K11" i="2"/>
  <c r="K14" i="2"/>
  <c r="O46" i="2" s="1"/>
  <c r="M46" i="2" s="1"/>
  <c r="J77" i="2" s="1"/>
  <c r="K77" i="2" s="1"/>
  <c r="K12" i="2"/>
  <c r="O61" i="2" s="1"/>
  <c r="M61" i="2" s="1"/>
  <c r="J139" i="2" s="1"/>
  <c r="K139" i="2" s="1"/>
  <c r="K15" i="2"/>
  <c r="K8" i="2"/>
  <c r="K9" i="2"/>
  <c r="K13" i="2"/>
  <c r="J89" i="2" l="1" a="1"/>
  <c r="J89" i="2" s="1"/>
  <c r="J185" i="2" a="1"/>
  <c r="DV47" i="2"/>
  <c r="DZ46" i="2"/>
  <c r="AE46" i="2"/>
  <c r="CH46" i="2"/>
  <c r="DT48" i="2"/>
  <c r="CH47" i="2"/>
  <c r="CC46" i="2"/>
  <c r="AJ46" i="2"/>
  <c r="AC46" i="2"/>
  <c r="FC48" i="2"/>
  <c r="AG48" i="2"/>
  <c r="BY46" i="2"/>
  <c r="CA48" i="2"/>
  <c r="CE46" i="2"/>
  <c r="DV48" i="2"/>
  <c r="FA46" i="2"/>
  <c r="AB47" i="2"/>
  <c r="AH47" i="2"/>
  <c r="AD47" i="2"/>
  <c r="AD46" i="2"/>
  <c r="AH46" i="2"/>
  <c r="FE47" i="2"/>
  <c r="AC48" i="2"/>
  <c r="DU46" i="2"/>
  <c r="DU47" i="2"/>
  <c r="CH48" i="2"/>
  <c r="CA47" i="2"/>
  <c r="CC48" i="2"/>
  <c r="AI46" i="2"/>
  <c r="AL48" i="2"/>
  <c r="AG47" i="2"/>
  <c r="CG47" i="2"/>
  <c r="AB46" i="2"/>
  <c r="CF47" i="2"/>
  <c r="AH48" i="2"/>
  <c r="FB46" i="2"/>
  <c r="FA48" i="2"/>
  <c r="CC47" i="2"/>
  <c r="AF46" i="2"/>
  <c r="CE48" i="2"/>
  <c r="FG46" i="2"/>
  <c r="DY46" i="2"/>
  <c r="DX48" i="2"/>
  <c r="AD48" i="2"/>
  <c r="CD48" i="2"/>
  <c r="AK46" i="2"/>
  <c r="BY47" i="2"/>
  <c r="BX47" i="2"/>
  <c r="CI48" i="2"/>
  <c r="AL47" i="2"/>
  <c r="DT47" i="2"/>
  <c r="DU48" i="2"/>
  <c r="CG46" i="2"/>
  <c r="DZ48" i="2"/>
  <c r="FD47" i="2"/>
  <c r="CI47" i="2"/>
  <c r="EA46" i="2"/>
  <c r="DW46" i="2"/>
  <c r="CE47" i="2"/>
  <c r="AK47" i="2"/>
  <c r="BX48" i="2"/>
  <c r="DY48" i="2"/>
  <c r="FF47" i="2"/>
  <c r="AL46" i="2"/>
  <c r="CB46" i="2"/>
  <c r="CB47" i="2"/>
  <c r="BZ47" i="2"/>
  <c r="DW47" i="2"/>
  <c r="CD46" i="2"/>
  <c r="AJ48" i="2"/>
  <c r="AI48" i="2"/>
  <c r="FC47" i="2"/>
  <c r="CI46" i="2"/>
  <c r="AI47" i="2"/>
  <c r="BZ48" i="2"/>
  <c r="AC47" i="2"/>
  <c r="CF46" i="2"/>
  <c r="DT46" i="2"/>
  <c r="AE48" i="2"/>
  <c r="EA48" i="2"/>
  <c r="FG47" i="2"/>
  <c r="DX47" i="2"/>
  <c r="FD48" i="2"/>
  <c r="CF48" i="2"/>
  <c r="AB48" i="2"/>
  <c r="AM47" i="2"/>
  <c r="FC46" i="2"/>
  <c r="CA46" i="2"/>
  <c r="CD47" i="2"/>
  <c r="AG46" i="2"/>
  <c r="BX46" i="2"/>
  <c r="AF48" i="2"/>
  <c r="AM46" i="2"/>
  <c r="DW48" i="2"/>
  <c r="FE48" i="2"/>
  <c r="AK48" i="2"/>
  <c r="AE47" i="2"/>
  <c r="FB48" i="2"/>
  <c r="EZ48" i="2"/>
  <c r="AM48" i="2"/>
  <c r="CG48" i="2"/>
  <c r="AJ47" i="2"/>
  <c r="FF48" i="2"/>
  <c r="CB48" i="2"/>
  <c r="FB47" i="2"/>
  <c r="BZ46" i="2"/>
  <c r="EZ46" i="2"/>
  <c r="BY48" i="2"/>
  <c r="N66" i="2"/>
  <c r="N67" i="2"/>
  <c r="O53" i="2"/>
  <c r="M53" i="2" s="1"/>
  <c r="J83" i="2" s="1"/>
  <c r="K83" i="2" s="1"/>
  <c r="O51" i="2"/>
  <c r="M51" i="2" s="1"/>
  <c r="J135" i="2" s="1"/>
  <c r="K135" i="2" s="1"/>
  <c r="O54" i="2"/>
  <c r="M54" i="2" s="1"/>
  <c r="J84" i="2" s="1"/>
  <c r="K84" i="2" s="1"/>
  <c r="O55" i="2"/>
  <c r="M55" i="2" s="1"/>
  <c r="O58" i="2"/>
  <c r="M58" i="2" s="1"/>
  <c r="O56" i="2"/>
  <c r="M56" i="2" s="1"/>
  <c r="J136" i="2" s="1"/>
  <c r="K136" i="2" s="1"/>
  <c r="O48" i="2"/>
  <c r="M48" i="2" s="1"/>
  <c r="J79" i="2" s="1"/>
  <c r="K79" i="2" s="1"/>
  <c r="O47" i="2"/>
  <c r="M47" i="2" s="1"/>
  <c r="J78" i="2" s="1"/>
  <c r="K78" i="2" s="1"/>
  <c r="O50" i="2"/>
  <c r="M50" i="2" s="1"/>
  <c r="J81" i="2" s="1"/>
  <c r="K81" i="2" s="1"/>
  <c r="O45" i="2"/>
  <c r="M45" i="2" s="1"/>
  <c r="J85" i="2" s="1"/>
  <c r="K85" i="2" s="1"/>
  <c r="O49" i="2"/>
  <c r="M49" i="2" s="1"/>
  <c r="J80" i="2" s="1"/>
  <c r="K80" i="2" s="1"/>
  <c r="O71" i="2"/>
  <c r="M71" i="2" s="1"/>
  <c r="J147" i="2" s="1"/>
  <c r="K147" i="2" s="1"/>
  <c r="O63" i="2"/>
  <c r="M63" i="2" s="1"/>
  <c r="J141" i="2" s="1"/>
  <c r="K141" i="2" s="1"/>
  <c r="O70" i="2"/>
  <c r="M70" i="2" s="1"/>
  <c r="J149" i="2" s="1"/>
  <c r="K149" i="2" s="1"/>
  <c r="O62" i="2"/>
  <c r="M62" i="2" s="1"/>
  <c r="J140" i="2" s="1"/>
  <c r="K140" i="2" s="1"/>
  <c r="O66" i="2"/>
  <c r="O64" i="2"/>
  <c r="M64" i="2" s="1"/>
  <c r="J142" i="2" s="1"/>
  <c r="K142" i="2" s="1"/>
  <c r="O69" i="2"/>
  <c r="M69" i="2" s="1"/>
  <c r="J148" i="2" s="1"/>
  <c r="K148" i="2" s="1"/>
  <c r="O68" i="2"/>
  <c r="M68" i="2" s="1"/>
  <c r="J146" i="2" s="1"/>
  <c r="K146" i="2" s="1"/>
  <c r="O67" i="2"/>
  <c r="O65" i="2"/>
  <c r="M65" i="2" s="1"/>
  <c r="J143" i="2" s="1"/>
  <c r="K143" i="2" s="1"/>
  <c r="O72" i="2"/>
  <c r="M72" i="2" s="1"/>
  <c r="J150" i="2" s="1"/>
  <c r="K150" i="2" s="1"/>
  <c r="O60" i="2"/>
  <c r="M60" i="2" s="1"/>
  <c r="J138" i="2" s="1"/>
  <c r="K138" i="2" s="1"/>
  <c r="O59" i="2"/>
  <c r="M59" i="2" s="1"/>
  <c r="O57" i="2"/>
  <c r="M57" i="2" s="1"/>
  <c r="J137" i="2" s="1"/>
  <c r="K137" i="2" s="1"/>
  <c r="J185" i="2" l="1"/>
  <c r="K185" i="2" s="1"/>
  <c r="K190" i="2"/>
  <c r="K188" i="2"/>
  <c r="K191" i="2"/>
  <c r="K192" i="2"/>
  <c r="K187" i="2"/>
  <c r="K189" i="2"/>
  <c r="K186" i="2"/>
  <c r="FD66" i="2"/>
  <c r="FA66" i="2"/>
  <c r="EY39" i="2" s="1"/>
  <c r="AE66" i="2"/>
  <c r="FC66" i="2"/>
  <c r="FA39" i="2" s="1"/>
  <c r="EA66" i="2"/>
  <c r="DY39" i="2" s="1"/>
  <c r="CI66" i="2"/>
  <c r="CG39" i="2" s="1"/>
  <c r="AM66" i="2"/>
  <c r="AK39" i="2" s="1"/>
  <c r="AY48" i="2" s="1"/>
  <c r="BK48" i="2" s="1"/>
  <c r="BW48" i="2" s="1"/>
  <c r="BX66" i="2"/>
  <c r="BV39" i="2" s="1"/>
  <c r="BY66" i="2"/>
  <c r="CA66" i="2"/>
  <c r="BY39" i="2" s="1"/>
  <c r="DY66" i="2"/>
  <c r="DW39" i="2" s="1"/>
  <c r="CC66" i="2"/>
  <c r="CA39" i="2" s="1"/>
  <c r="FB66" i="2"/>
  <c r="EZ39" i="2" s="1"/>
  <c r="CF66" i="2"/>
  <c r="CD39" i="2" s="1"/>
  <c r="CG66" i="2"/>
  <c r="CE39" i="2" s="1"/>
  <c r="AH66" i="2"/>
  <c r="DV66" i="2"/>
  <c r="DT39" i="2" s="1"/>
  <c r="FG66" i="2"/>
  <c r="FE39" i="2" s="1"/>
  <c r="DX66" i="2"/>
  <c r="DV39" i="2" s="1"/>
  <c r="EF48" i="2" s="1"/>
  <c r="EN48" i="2" s="1"/>
  <c r="EV48" i="2" s="1"/>
  <c r="AC66" i="2"/>
  <c r="AA39" i="2" s="1"/>
  <c r="DT66" i="2"/>
  <c r="DR39" i="2" s="1"/>
  <c r="DZ66" i="2"/>
  <c r="DX39" i="2" s="1"/>
  <c r="AJ66" i="2"/>
  <c r="AH39" i="2" s="1"/>
  <c r="AK66" i="2"/>
  <c r="DU66" i="2"/>
  <c r="DS39" i="2" s="1"/>
  <c r="AF66" i="2"/>
  <c r="AG66" i="2"/>
  <c r="AE39" i="2" s="1"/>
  <c r="CD66" i="2"/>
  <c r="CB39" i="2" s="1"/>
  <c r="FF66" i="2"/>
  <c r="EZ66" i="2"/>
  <c r="EX39" i="2" s="1"/>
  <c r="AD66" i="2"/>
  <c r="AB39" i="2" s="1"/>
  <c r="AP48" i="2" s="1"/>
  <c r="BB48" i="2" s="1"/>
  <c r="BN48" i="2" s="1"/>
  <c r="CH66" i="2"/>
  <c r="CB66" i="2"/>
  <c r="BZ39" i="2" s="1"/>
  <c r="AI66" i="2"/>
  <c r="AG39" i="2" s="1"/>
  <c r="FE66" i="2"/>
  <c r="FC39" i="2" s="1"/>
  <c r="DW66" i="2"/>
  <c r="DU39" i="2" s="1"/>
  <c r="AL66" i="2"/>
  <c r="AJ39" i="2" s="1"/>
  <c r="CE66" i="2"/>
  <c r="AB66" i="2"/>
  <c r="BZ66" i="2"/>
  <c r="M67" i="2"/>
  <c r="J145" i="2" s="1"/>
  <c r="K145" i="2" s="1"/>
  <c r="M66" i="2"/>
  <c r="J144" i="2" s="1"/>
  <c r="K144" i="2" s="1"/>
  <c r="EB46" i="2" l="1"/>
  <c r="EB48" i="2"/>
  <c r="EJ48" i="2" s="1"/>
  <c r="ER48" i="2" s="1"/>
  <c r="EB47" i="2"/>
  <c r="EJ47" i="2" s="1"/>
  <c r="ER47" i="2" s="1"/>
  <c r="FK46" i="2"/>
  <c r="FK47" i="2"/>
  <c r="FS47" i="2" s="1"/>
  <c r="GA47" i="2" s="1"/>
  <c r="FK48" i="2"/>
  <c r="FS48" i="2" s="1"/>
  <c r="GA48" i="2" s="1"/>
  <c r="EE66" i="2"/>
  <c r="EM66" i="2" s="1"/>
  <c r="EU66" i="2" s="1"/>
  <c r="EE46" i="2"/>
  <c r="EE48" i="2"/>
  <c r="EM48" i="2" s="1"/>
  <c r="EU48" i="2" s="1"/>
  <c r="EE47" i="2"/>
  <c r="EM47" i="2" s="1"/>
  <c r="EU47" i="2" s="1"/>
  <c r="AO46" i="2"/>
  <c r="AO48" i="2"/>
  <c r="BA48" i="2" s="1"/>
  <c r="BM48" i="2" s="1"/>
  <c r="AO47" i="2"/>
  <c r="BA47" i="2" s="1"/>
  <c r="BM47" i="2" s="1"/>
  <c r="AU66" i="2"/>
  <c r="BG66" i="2" s="1"/>
  <c r="BS66" i="2" s="1"/>
  <c r="AU47" i="2"/>
  <c r="BG47" i="2" s="1"/>
  <c r="BS47" i="2" s="1"/>
  <c r="AU46" i="2"/>
  <c r="AU48" i="2"/>
  <c r="BG48" i="2" s="1"/>
  <c r="BS48" i="2" s="1"/>
  <c r="EC48" i="2"/>
  <c r="EK48" i="2" s="1"/>
  <c r="ES48" i="2" s="1"/>
  <c r="EC46" i="2"/>
  <c r="EC47" i="2"/>
  <c r="EK47" i="2" s="1"/>
  <c r="ES47" i="2" s="1"/>
  <c r="AS66" i="2"/>
  <c r="BE66" i="2" s="1"/>
  <c r="BQ66" i="2" s="1"/>
  <c r="AS48" i="2"/>
  <c r="BE48" i="2" s="1"/>
  <c r="BQ48" i="2" s="1"/>
  <c r="AS46" i="2"/>
  <c r="AS47" i="2"/>
  <c r="BE47" i="2" s="1"/>
  <c r="BQ47" i="2" s="1"/>
  <c r="CO48" i="2"/>
  <c r="DA48" i="2" s="1"/>
  <c r="DM48" i="2" s="1"/>
  <c r="CO47" i="2"/>
  <c r="DA47" i="2" s="1"/>
  <c r="DM47" i="2" s="1"/>
  <c r="CO46" i="2"/>
  <c r="CJ46" i="2"/>
  <c r="CJ47" i="2"/>
  <c r="CV47" i="2" s="1"/>
  <c r="DH47" i="2" s="1"/>
  <c r="CJ48" i="2"/>
  <c r="CV48" i="2" s="1"/>
  <c r="DH48" i="2" s="1"/>
  <c r="FM46" i="2"/>
  <c r="FM47" i="2"/>
  <c r="FU47" i="2" s="1"/>
  <c r="GC47" i="2" s="1"/>
  <c r="FM48" i="2"/>
  <c r="FU48" i="2" s="1"/>
  <c r="GC48" i="2" s="1"/>
  <c r="EH47" i="2"/>
  <c r="EP47" i="2" s="1"/>
  <c r="EX47" i="2" s="1"/>
  <c r="EH48" i="2"/>
  <c r="EP48" i="2" s="1"/>
  <c r="EX48" i="2" s="1"/>
  <c r="EH46" i="2"/>
  <c r="CN46" i="2"/>
  <c r="CN48" i="2"/>
  <c r="CZ48" i="2" s="1"/>
  <c r="DL48" i="2" s="1"/>
  <c r="CN47" i="2"/>
  <c r="CZ47" i="2" s="1"/>
  <c r="DL47" i="2" s="1"/>
  <c r="CR66" i="2"/>
  <c r="DD66" i="2" s="1"/>
  <c r="DP66" i="2" s="1"/>
  <c r="CR47" i="2"/>
  <c r="DD47" i="2" s="1"/>
  <c r="DP47" i="2" s="1"/>
  <c r="CR46" i="2"/>
  <c r="FO66" i="2"/>
  <c r="FW66" i="2" s="1"/>
  <c r="GE66" i="2" s="1"/>
  <c r="CM66" i="2"/>
  <c r="CY66" i="2" s="1"/>
  <c r="DK66" i="2" s="1"/>
  <c r="FI66" i="2"/>
  <c r="FQ66" i="2" s="1"/>
  <c r="FY66" i="2" s="1"/>
  <c r="CP48" i="2"/>
  <c r="DB48" i="2" s="1"/>
  <c r="DN48" i="2" s="1"/>
  <c r="CP47" i="2"/>
  <c r="DB47" i="2" s="1"/>
  <c r="DN47" i="2" s="1"/>
  <c r="CP46" i="2"/>
  <c r="CU46" i="2"/>
  <c r="CU47" i="2"/>
  <c r="DG47" i="2" s="1"/>
  <c r="DS47" i="2" s="1"/>
  <c r="CU48" i="2"/>
  <c r="DG48" i="2" s="1"/>
  <c r="DS48" i="2" s="1"/>
  <c r="AY47" i="2"/>
  <c r="BK47" i="2" s="1"/>
  <c r="BW47" i="2" s="1"/>
  <c r="AY46" i="2"/>
  <c r="CN66" i="2"/>
  <c r="CZ66" i="2" s="1"/>
  <c r="DL66" i="2" s="1"/>
  <c r="EC66" i="2"/>
  <c r="EK66" i="2" s="1"/>
  <c r="ES66" i="2" s="1"/>
  <c r="ED66" i="2"/>
  <c r="EL66" i="2" s="1"/>
  <c r="ET66" i="2" s="1"/>
  <c r="ED48" i="2"/>
  <c r="EL48" i="2" s="1"/>
  <c r="ET48" i="2" s="1"/>
  <c r="ED47" i="2"/>
  <c r="EL47" i="2" s="1"/>
  <c r="ET47" i="2" s="1"/>
  <c r="ED46" i="2"/>
  <c r="EG48" i="2"/>
  <c r="EO48" i="2" s="1"/>
  <c r="EW48" i="2" s="1"/>
  <c r="EG47" i="2"/>
  <c r="EO47" i="2" s="1"/>
  <c r="EW47" i="2" s="1"/>
  <c r="EG46" i="2"/>
  <c r="CF39" i="2"/>
  <c r="CT66" i="2" s="1"/>
  <c r="DF66" i="2" s="1"/>
  <c r="DR66" i="2" s="1"/>
  <c r="AF39" i="2"/>
  <c r="AT66" i="2" s="1"/>
  <c r="BF66" i="2" s="1"/>
  <c r="BR66" i="2" s="1"/>
  <c r="AX47" i="2"/>
  <c r="BJ47" i="2" s="1"/>
  <c r="BV47" i="2" s="1"/>
  <c r="AX46" i="2"/>
  <c r="AX48" i="2"/>
  <c r="BJ48" i="2" s="1"/>
  <c r="BV48" i="2" s="1"/>
  <c r="AV66" i="2"/>
  <c r="BH66" i="2" s="1"/>
  <c r="BT66" i="2" s="1"/>
  <c r="AV47" i="2"/>
  <c r="BH47" i="2" s="1"/>
  <c r="BT47" i="2" s="1"/>
  <c r="AV46" i="2"/>
  <c r="AV48" i="2"/>
  <c r="BH48" i="2" s="1"/>
  <c r="BT48" i="2" s="1"/>
  <c r="AY66" i="2"/>
  <c r="BK66" i="2" s="1"/>
  <c r="BW66" i="2" s="1"/>
  <c r="BW39" i="2"/>
  <c r="CK66" i="2" s="1"/>
  <c r="CW66" i="2" s="1"/>
  <c r="DI66" i="2" s="1"/>
  <c r="FH46" i="2"/>
  <c r="FH47" i="2"/>
  <c r="FP47" i="2" s="1"/>
  <c r="FX47" i="2" s="1"/>
  <c r="AI39" i="2"/>
  <c r="CM46" i="2"/>
  <c r="CM48" i="2"/>
  <c r="CY48" i="2" s="1"/>
  <c r="DK48" i="2" s="1"/>
  <c r="CM47" i="2"/>
  <c r="CY47" i="2" s="1"/>
  <c r="DK47" i="2" s="1"/>
  <c r="CC39" i="2"/>
  <c r="CQ66" i="2" s="1"/>
  <c r="DC66" i="2" s="1"/>
  <c r="DO66" i="2" s="1"/>
  <c r="FH66" i="2"/>
  <c r="FP66" i="2" s="1"/>
  <c r="FX66" i="2" s="1"/>
  <c r="EH66" i="2"/>
  <c r="EP66" i="2" s="1"/>
  <c r="EX66" i="2" s="1"/>
  <c r="CU66" i="2"/>
  <c r="DG66" i="2" s="1"/>
  <c r="DS66" i="2" s="1"/>
  <c r="CR48" i="2"/>
  <c r="DD48" i="2" s="1"/>
  <c r="DP48" i="2" s="1"/>
  <c r="FB39" i="2"/>
  <c r="FL66" i="2" s="1"/>
  <c r="FT66" i="2" s="1"/>
  <c r="GB66" i="2" s="1"/>
  <c r="CJ66" i="2"/>
  <c r="CV66" i="2" s="1"/>
  <c r="DH66" i="2" s="1"/>
  <c r="AD39" i="2"/>
  <c r="Z39" i="2"/>
  <c r="BX39" i="2"/>
  <c r="CL66" i="2" s="1"/>
  <c r="CX66" i="2" s="1"/>
  <c r="DJ66" i="2" s="1"/>
  <c r="AX66" i="2"/>
  <c r="BJ66" i="2" s="1"/>
  <c r="BV66" i="2" s="1"/>
  <c r="EB66" i="2"/>
  <c r="EJ66" i="2" s="1"/>
  <c r="ER66" i="2" s="1"/>
  <c r="FJ66" i="2"/>
  <c r="FR66" i="2" s="1"/>
  <c r="FZ66" i="2" s="1"/>
  <c r="EI66" i="2"/>
  <c r="EQ66" i="2" s="1"/>
  <c r="EY66" i="2" s="1"/>
  <c r="FH48" i="2"/>
  <c r="FP48" i="2" s="1"/>
  <c r="FX48" i="2" s="1"/>
  <c r="FD39" i="2"/>
  <c r="FO46" i="2"/>
  <c r="FO48" i="2"/>
  <c r="FW48" i="2" s="1"/>
  <c r="GE48" i="2" s="1"/>
  <c r="FO47" i="2"/>
  <c r="FW47" i="2" s="1"/>
  <c r="GE47" i="2" s="1"/>
  <c r="FJ47" i="2"/>
  <c r="FR47" i="2" s="1"/>
  <c r="FZ47" i="2" s="1"/>
  <c r="FJ48" i="2"/>
  <c r="FR48" i="2" s="1"/>
  <c r="FZ48" i="2" s="1"/>
  <c r="CS66" i="2"/>
  <c r="DE66" i="2" s="1"/>
  <c r="DQ66" i="2" s="1"/>
  <c r="CS47" i="2"/>
  <c r="DE47" i="2" s="1"/>
  <c r="DQ47" i="2" s="1"/>
  <c r="CS46" i="2"/>
  <c r="CS48" i="2"/>
  <c r="DE48" i="2" s="1"/>
  <c r="DQ48" i="2" s="1"/>
  <c r="CP66" i="2"/>
  <c r="DB66" i="2" s="1"/>
  <c r="DN66" i="2" s="1"/>
  <c r="AO66" i="2"/>
  <c r="BA66" i="2" s="1"/>
  <c r="BM66" i="2" s="1"/>
  <c r="CO66" i="2"/>
  <c r="DA66" i="2" s="1"/>
  <c r="DM66" i="2" s="1"/>
  <c r="FK66" i="2"/>
  <c r="FS66" i="2" s="1"/>
  <c r="GA66" i="2" s="1"/>
  <c r="FJ46" i="2"/>
  <c r="EI46" i="2"/>
  <c r="EI47" i="2"/>
  <c r="EQ47" i="2" s="1"/>
  <c r="EY47" i="2" s="1"/>
  <c r="EI48" i="2"/>
  <c r="EQ48" i="2" s="1"/>
  <c r="EY48" i="2" s="1"/>
  <c r="EF66" i="2"/>
  <c r="EN66" i="2" s="1"/>
  <c r="EV66" i="2" s="1"/>
  <c r="EF47" i="2"/>
  <c r="EN47" i="2" s="1"/>
  <c r="EV47" i="2" s="1"/>
  <c r="EF46" i="2"/>
  <c r="FM66" i="2"/>
  <c r="FU66" i="2" s="1"/>
  <c r="GC66" i="2" s="1"/>
  <c r="EG66" i="2"/>
  <c r="EO66" i="2" s="1"/>
  <c r="EW66" i="2" s="1"/>
  <c r="AP66" i="2"/>
  <c r="BB66" i="2" s="1"/>
  <c r="BN66" i="2" s="1"/>
  <c r="AP47" i="2"/>
  <c r="BB47" i="2" s="1"/>
  <c r="BN47" i="2" s="1"/>
  <c r="AP46" i="2"/>
  <c r="FI46" i="2"/>
  <c r="FI47" i="2"/>
  <c r="FQ47" i="2" s="1"/>
  <c r="FY47" i="2" s="1"/>
  <c r="FI48" i="2"/>
  <c r="FQ48" i="2" s="1"/>
  <c r="FY48" i="2" s="1"/>
  <c r="AC39" i="2"/>
  <c r="AQ66" i="2" s="1"/>
  <c r="BC66" i="2" s="1"/>
  <c r="BO66" i="2" s="1"/>
  <c r="J409" i="2" l="1" a="1"/>
  <c r="J217" i="2" a="1"/>
  <c r="J209" i="2" a="1"/>
  <c r="J193" i="2" a="1"/>
  <c r="FN46" i="2"/>
  <c r="FN47" i="2"/>
  <c r="FV47" i="2" s="1"/>
  <c r="GD47" i="2" s="1"/>
  <c r="FN48" i="2"/>
  <c r="FV48" i="2" s="1"/>
  <c r="GD48" i="2" s="1"/>
  <c r="AN46" i="2"/>
  <c r="AN47" i="2"/>
  <c r="AZ47" i="2" s="1"/>
  <c r="BL47" i="2" s="1"/>
  <c r="AN48" i="2"/>
  <c r="AZ48" i="2" s="1"/>
  <c r="BL48" i="2" s="1"/>
  <c r="CN39" i="2"/>
  <c r="DB46" i="2"/>
  <c r="DN46" i="2" s="1"/>
  <c r="CN37" i="2"/>
  <c r="EJ46" i="2"/>
  <c r="ER46" i="2" s="1"/>
  <c r="DZ37" i="2"/>
  <c r="DZ39" i="2"/>
  <c r="K20" i="2" s="1"/>
  <c r="EQ46" i="2"/>
  <c r="EY46" i="2" s="1"/>
  <c r="EG37" i="2"/>
  <c r="EG39" i="2"/>
  <c r="K27" i="2" s="1"/>
  <c r="AR46" i="2"/>
  <c r="AR47" i="2"/>
  <c r="BD47" i="2" s="1"/>
  <c r="BP47" i="2" s="1"/>
  <c r="AR48" i="2"/>
  <c r="BD48" i="2" s="1"/>
  <c r="BP48" i="2" s="1"/>
  <c r="FP46" i="2"/>
  <c r="FX46" i="2" s="1"/>
  <c r="FF37" i="2"/>
  <c r="FF39" i="2"/>
  <c r="N20" i="2" s="1"/>
  <c r="BG46" i="2"/>
  <c r="BS46" i="2" s="1"/>
  <c r="AS37" i="2"/>
  <c r="AS39" i="2"/>
  <c r="EC39" i="2"/>
  <c r="K23" i="2" s="1"/>
  <c r="EM46" i="2"/>
  <c r="EU46" i="2" s="1"/>
  <c r="EC37" i="2"/>
  <c r="AQ48" i="2"/>
  <c r="BC48" i="2" s="1"/>
  <c r="BO48" i="2" s="1"/>
  <c r="AQ47" i="2"/>
  <c r="BC47" i="2" s="1"/>
  <c r="BO47" i="2" s="1"/>
  <c r="AQ46" i="2"/>
  <c r="FH39" i="2"/>
  <c r="N22" i="2" s="1"/>
  <c r="FH37" i="2"/>
  <c r="FR46" i="2"/>
  <c r="FZ46" i="2" s="1"/>
  <c r="CQ47" i="2"/>
  <c r="DC47" i="2" s="1"/>
  <c r="DO47" i="2" s="1"/>
  <c r="CQ48" i="2"/>
  <c r="DC48" i="2" s="1"/>
  <c r="DO48" i="2" s="1"/>
  <c r="CQ46" i="2"/>
  <c r="CK48" i="2"/>
  <c r="CW48" i="2" s="1"/>
  <c r="DI48" i="2" s="1"/>
  <c r="CK47" i="2"/>
  <c r="CW47" i="2" s="1"/>
  <c r="DI47" i="2" s="1"/>
  <c r="CK46" i="2"/>
  <c r="BJ46" i="2"/>
  <c r="BV46" i="2" s="1"/>
  <c r="AV39" i="2"/>
  <c r="AV37" i="2"/>
  <c r="FK39" i="2"/>
  <c r="N25" i="2" s="1"/>
  <c r="FU46" i="2"/>
  <c r="GC46" i="2" s="1"/>
  <c r="FK37" i="2"/>
  <c r="BE46" i="2"/>
  <c r="BQ46" i="2" s="1"/>
  <c r="AQ39" i="2"/>
  <c r="AQ37" i="2"/>
  <c r="EN46" i="2"/>
  <c r="EV46" i="2" s="1"/>
  <c r="ED37" i="2"/>
  <c r="ED39" i="2"/>
  <c r="K24" i="2" s="1"/>
  <c r="FN66" i="2"/>
  <c r="FV66" i="2" s="1"/>
  <c r="GD66" i="2" s="1"/>
  <c r="J333" i="2" s="1" a="1"/>
  <c r="FQ46" i="2"/>
  <c r="FY46" i="2" s="1"/>
  <c r="FG39" i="2"/>
  <c r="N21" i="2" s="1"/>
  <c r="FG37" i="2"/>
  <c r="CY46" i="2"/>
  <c r="DK46" i="2" s="1"/>
  <c r="CK37" i="2"/>
  <c r="CK39" i="2"/>
  <c r="BB46" i="2"/>
  <c r="BN46" i="2" s="1"/>
  <c r="AN37" i="2"/>
  <c r="AN39" i="2"/>
  <c r="AW48" i="2"/>
  <c r="BI48" i="2" s="1"/>
  <c r="BU48" i="2" s="1"/>
  <c r="AW46" i="2"/>
  <c r="AW47" i="2"/>
  <c r="BI47" i="2" s="1"/>
  <c r="BU47" i="2" s="1"/>
  <c r="AR66" i="2"/>
  <c r="BD66" i="2" s="1"/>
  <c r="BP66" i="2" s="1"/>
  <c r="DA46" i="2"/>
  <c r="DM46" i="2" s="1"/>
  <c r="CM39" i="2"/>
  <c r="CM37" i="2"/>
  <c r="EK46" i="2"/>
  <c r="ES46" i="2" s="1"/>
  <c r="EA37" i="2"/>
  <c r="EA39" i="2"/>
  <c r="K21" i="2" s="1"/>
  <c r="BA46" i="2"/>
  <c r="BM46" i="2" s="1"/>
  <c r="AM37" i="2"/>
  <c r="AM39" i="2"/>
  <c r="BK46" i="2"/>
  <c r="BW46" i="2" s="1"/>
  <c r="AW39" i="2"/>
  <c r="AW37" i="2"/>
  <c r="FL46" i="2"/>
  <c r="FL47" i="2"/>
  <c r="FT47" i="2" s="1"/>
  <c r="GB47" i="2" s="1"/>
  <c r="FL48" i="2"/>
  <c r="FT48" i="2" s="1"/>
  <c r="GB48" i="2" s="1"/>
  <c r="CZ46" i="2"/>
  <c r="DL46" i="2" s="1"/>
  <c r="CL37" i="2"/>
  <c r="CL39" i="2"/>
  <c r="BH46" i="2"/>
  <c r="BT46" i="2" s="1"/>
  <c r="AT37" i="2"/>
  <c r="AT39" i="2"/>
  <c r="EB37" i="2"/>
  <c r="EL46" i="2"/>
  <c r="ET46" i="2" s="1"/>
  <c r="EB39" i="2"/>
  <c r="K22" i="2" s="1"/>
  <c r="EF39" i="2"/>
  <c r="K26" i="2" s="1"/>
  <c r="EP46" i="2"/>
  <c r="EX46" i="2" s="1"/>
  <c r="EF37" i="2"/>
  <c r="CV46" i="2"/>
  <c r="DH46" i="2" s="1"/>
  <c r="CH39" i="2"/>
  <c r="CH37" i="2"/>
  <c r="FS46" i="2"/>
  <c r="GA46" i="2" s="1"/>
  <c r="FI39" i="2"/>
  <c r="N23" i="2" s="1"/>
  <c r="FI37" i="2"/>
  <c r="FW46" i="2"/>
  <c r="GE46" i="2" s="1"/>
  <c r="FM39" i="2"/>
  <c r="N27" i="2" s="1"/>
  <c r="FM37" i="2"/>
  <c r="CL47" i="2"/>
  <c r="CX47" i="2" s="1"/>
  <c r="DJ47" i="2" s="1"/>
  <c r="CL48" i="2"/>
  <c r="CX48" i="2" s="1"/>
  <c r="DJ48" i="2" s="1"/>
  <c r="CL46" i="2"/>
  <c r="AW66" i="2"/>
  <c r="BI66" i="2" s="1"/>
  <c r="BU66" i="2" s="1"/>
  <c r="CT47" i="2"/>
  <c r="DF47" i="2" s="1"/>
  <c r="DR47" i="2" s="1"/>
  <c r="CT46" i="2"/>
  <c r="CT48" i="2"/>
  <c r="DF48" i="2" s="1"/>
  <c r="DR48" i="2" s="1"/>
  <c r="DG46" i="2"/>
  <c r="DS46" i="2" s="1"/>
  <c r="CS37" i="2"/>
  <c r="CS39" i="2"/>
  <c r="CP37" i="2"/>
  <c r="DD46" i="2"/>
  <c r="DP46" i="2" s="1"/>
  <c r="CP39" i="2"/>
  <c r="AT46" i="2"/>
  <c r="AT48" i="2"/>
  <c r="BF48" i="2" s="1"/>
  <c r="BR48" i="2" s="1"/>
  <c r="AT47" i="2"/>
  <c r="BF47" i="2" s="1"/>
  <c r="BR47" i="2" s="1"/>
  <c r="CQ37" i="2"/>
  <c r="CQ39" i="2"/>
  <c r="DE46" i="2"/>
  <c r="DQ46" i="2" s="1"/>
  <c r="AN66" i="2"/>
  <c r="AZ66" i="2" s="1"/>
  <c r="BL66" i="2" s="1"/>
  <c r="EO46" i="2"/>
  <c r="EW46" i="2" s="1"/>
  <c r="EE39" i="2"/>
  <c r="K25" i="2" s="1"/>
  <c r="EE37" i="2"/>
  <c r="J285" i="2" l="1" a="1"/>
  <c r="K286" i="2" s="1"/>
  <c r="J333" i="2"/>
  <c r="K333" i="2" s="1"/>
  <c r="K334" i="2"/>
  <c r="K335" i="2"/>
  <c r="K336" i="2"/>
  <c r="K337" i="2"/>
  <c r="K338" i="2"/>
  <c r="K340" i="2"/>
  <c r="K339" i="2"/>
  <c r="J193" i="2"/>
  <c r="K193" i="2" s="1"/>
  <c r="K198" i="2"/>
  <c r="K199" i="2"/>
  <c r="K200" i="2"/>
  <c r="K194" i="2"/>
  <c r="K196" i="2"/>
  <c r="K197" i="2"/>
  <c r="K195" i="2"/>
  <c r="J209" i="2"/>
  <c r="K209" i="2" s="1"/>
  <c r="K214" i="2"/>
  <c r="K215" i="2"/>
  <c r="K216" i="2"/>
  <c r="K210" i="2"/>
  <c r="K212" i="2"/>
  <c r="K211" i="2"/>
  <c r="K213" i="2"/>
  <c r="J217" i="2"/>
  <c r="K217" i="2" s="1"/>
  <c r="K222" i="2"/>
  <c r="K223" i="2"/>
  <c r="K224" i="2"/>
  <c r="K219" i="2"/>
  <c r="K218" i="2"/>
  <c r="K220" i="2"/>
  <c r="K221" i="2"/>
  <c r="J409" i="2"/>
  <c r="K409" i="2" s="1"/>
  <c r="K414" i="2"/>
  <c r="K415" i="2"/>
  <c r="K416" i="2"/>
  <c r="K417" i="2"/>
  <c r="K410" i="2"/>
  <c r="K418" i="2"/>
  <c r="K412" i="2"/>
  <c r="K420" i="2"/>
  <c r="K413" i="2"/>
  <c r="K419" i="2"/>
  <c r="K411" i="2"/>
  <c r="J341" i="2" a="1"/>
  <c r="J421" i="2" a="1"/>
  <c r="J385" i="2" a="1"/>
  <c r="J317" i="2" a="1"/>
  <c r="J297" i="2" a="1"/>
  <c r="J261" i="2" a="1"/>
  <c r="J201" i="2" a="1"/>
  <c r="CX46" i="2"/>
  <c r="DJ46" i="2" s="1"/>
  <c r="CJ37" i="2"/>
  <c r="CJ39" i="2"/>
  <c r="H37" i="2"/>
  <c r="G37" i="2"/>
  <c r="I37" i="2"/>
  <c r="BD46" i="2"/>
  <c r="BP46" i="2" s="1"/>
  <c r="AP37" i="2"/>
  <c r="AP39" i="2"/>
  <c r="N30" i="2"/>
  <c r="M30" i="2"/>
  <c r="L30" i="2"/>
  <c r="FT46" i="2"/>
  <c r="GB46" i="2" s="1"/>
  <c r="FJ37" i="2"/>
  <c r="FJ39" i="2"/>
  <c r="N24" i="2" s="1"/>
  <c r="BC46" i="2"/>
  <c r="BO46" i="2" s="1"/>
  <c r="AO39" i="2"/>
  <c r="AO37" i="2"/>
  <c r="N39" i="2"/>
  <c r="M39" i="2"/>
  <c r="L39" i="2"/>
  <c r="N41" i="2"/>
  <c r="L41" i="2"/>
  <c r="M41" i="2"/>
  <c r="BI46" i="2"/>
  <c r="BU46" i="2" s="1"/>
  <c r="AU39" i="2"/>
  <c r="AU37" i="2"/>
  <c r="G35" i="2"/>
  <c r="H35" i="2"/>
  <c r="I35" i="2"/>
  <c r="CI39" i="2"/>
  <c r="CI37" i="2"/>
  <c r="CW46" i="2"/>
  <c r="DI46" i="2" s="1"/>
  <c r="M36" i="2"/>
  <c r="L36" i="2"/>
  <c r="N36" i="2"/>
  <c r="I32" i="2"/>
  <c r="H32" i="2"/>
  <c r="G32" i="2"/>
  <c r="G38" i="2"/>
  <c r="H38" i="2"/>
  <c r="I38" i="2"/>
  <c r="CO39" i="2"/>
  <c r="CO37" i="2"/>
  <c r="DC46" i="2"/>
  <c r="DO46" i="2" s="1"/>
  <c r="L20" i="2" a="1"/>
  <c r="L20" i="2" s="1"/>
  <c r="M20" i="2" s="1" a="1"/>
  <c r="M20" i="2" s="1"/>
  <c r="AZ46" i="2"/>
  <c r="BL46" i="2" s="1"/>
  <c r="AL39" i="2"/>
  <c r="AL37" i="2"/>
  <c r="I41" i="2"/>
  <c r="H41" i="2"/>
  <c r="G41" i="2"/>
  <c r="BF46" i="2"/>
  <c r="BR46" i="2" s="1"/>
  <c r="AR39" i="2"/>
  <c r="AR37" i="2"/>
  <c r="DF46" i="2"/>
  <c r="DR46" i="2" s="1"/>
  <c r="CR37" i="2"/>
  <c r="CR39" i="2"/>
  <c r="L34" i="2"/>
  <c r="M34" i="2"/>
  <c r="N34" i="2"/>
  <c r="L35" i="2"/>
  <c r="M35" i="2"/>
  <c r="N35" i="2"/>
  <c r="N38" i="2"/>
  <c r="M38" i="2"/>
  <c r="L38" i="2"/>
  <c r="G31" i="2"/>
  <c r="H31" i="2"/>
  <c r="I31" i="2"/>
  <c r="L33" i="2"/>
  <c r="N33" i="2"/>
  <c r="M33" i="2"/>
  <c r="G40" i="2"/>
  <c r="I40" i="2"/>
  <c r="H40" i="2"/>
  <c r="FL37" i="2"/>
  <c r="FL39" i="2"/>
  <c r="N26" i="2" s="1"/>
  <c r="FV46" i="2"/>
  <c r="GD46" i="2" s="1"/>
  <c r="K289" i="2" l="1"/>
  <c r="K290" i="2"/>
  <c r="J285" i="2"/>
  <c r="K285" i="2" s="1"/>
  <c r="K296" i="2"/>
  <c r="K288" i="2"/>
  <c r="K293" i="2"/>
  <c r="K287" i="2"/>
  <c r="K295" i="2"/>
  <c r="K292" i="2"/>
  <c r="K294" i="2"/>
  <c r="K291" i="2"/>
  <c r="J201" i="2"/>
  <c r="K201" i="2" s="1"/>
  <c r="K206" i="2"/>
  <c r="K207" i="2"/>
  <c r="K208" i="2"/>
  <c r="K202" i="2"/>
  <c r="K203" i="2"/>
  <c r="K204" i="2"/>
  <c r="K205" i="2"/>
  <c r="J261" i="2"/>
  <c r="K261" i="2" s="1"/>
  <c r="K262" i="2"/>
  <c r="K270" i="2"/>
  <c r="K263" i="2"/>
  <c r="K271" i="2"/>
  <c r="K264" i="2"/>
  <c r="K272" i="2"/>
  <c r="K267" i="2"/>
  <c r="K265" i="2"/>
  <c r="K266" i="2"/>
  <c r="K268" i="2"/>
  <c r="K269" i="2"/>
  <c r="J297" i="2"/>
  <c r="K297" i="2" s="1"/>
  <c r="K302" i="2"/>
  <c r="K303" i="2"/>
  <c r="K304" i="2"/>
  <c r="K299" i="2"/>
  <c r="K305" i="2"/>
  <c r="K298" i="2"/>
  <c r="K306" i="2"/>
  <c r="K300" i="2"/>
  <c r="K308" i="2"/>
  <c r="K301" i="2"/>
  <c r="K307" i="2"/>
  <c r="J317" i="2"/>
  <c r="K317" i="2" s="1"/>
  <c r="K318" i="2"/>
  <c r="K319" i="2"/>
  <c r="K320" i="2"/>
  <c r="K321" i="2"/>
  <c r="K322" i="2"/>
  <c r="K324" i="2"/>
  <c r="K323" i="2"/>
  <c r="J385" i="2"/>
  <c r="K385" i="2" s="1"/>
  <c r="K390" i="2"/>
  <c r="K391" i="2"/>
  <c r="K392" i="2"/>
  <c r="K393" i="2"/>
  <c r="K386" i="2"/>
  <c r="K394" i="2"/>
  <c r="K388" i="2"/>
  <c r="K396" i="2"/>
  <c r="K389" i="2"/>
  <c r="K387" i="2"/>
  <c r="K395" i="2"/>
  <c r="J421" i="2"/>
  <c r="K421" i="2" s="1"/>
  <c r="K422" i="2"/>
  <c r="K430" i="2"/>
  <c r="K423" i="2"/>
  <c r="K431" i="2"/>
  <c r="K424" i="2"/>
  <c r="K432" i="2"/>
  <c r="K425" i="2"/>
  <c r="K426" i="2"/>
  <c r="K428" i="2"/>
  <c r="K429" i="2"/>
  <c r="K427" i="2"/>
  <c r="J341" i="2"/>
  <c r="K341" i="2" s="1"/>
  <c r="K342" i="2"/>
  <c r="K343" i="2"/>
  <c r="K344" i="2"/>
  <c r="K347" i="2"/>
  <c r="K345" i="2"/>
  <c r="K346" i="2"/>
  <c r="K348" i="2"/>
  <c r="J397" i="2" a="1"/>
  <c r="J325" i="2" a="1"/>
  <c r="J273" i="2" a="1"/>
  <c r="O20" i="2" a="1"/>
  <c r="O20" i="2" s="1"/>
  <c r="P20" i="2" s="1" a="1"/>
  <c r="P20" i="2" s="1"/>
  <c r="G33" i="2"/>
  <c r="I33" i="2"/>
  <c r="H33" i="2"/>
  <c r="N31" i="2"/>
  <c r="M31" i="2"/>
  <c r="L31" i="2"/>
  <c r="H30" i="2"/>
  <c r="I30" i="2"/>
  <c r="G30" i="2"/>
  <c r="G34" i="2"/>
  <c r="I34" i="2"/>
  <c r="H34" i="2"/>
  <c r="H36" i="2"/>
  <c r="I36" i="2"/>
  <c r="G36" i="2"/>
  <c r="M40" i="2"/>
  <c r="L40" i="2"/>
  <c r="N40" i="2"/>
  <c r="L37" i="2"/>
  <c r="N37" i="2"/>
  <c r="M37" i="2"/>
  <c r="N32" i="2"/>
  <c r="M32" i="2"/>
  <c r="L32" i="2"/>
  <c r="G39" i="2"/>
  <c r="I39" i="2"/>
  <c r="H39" i="2"/>
  <c r="J273" i="2" l="1"/>
  <c r="K273" i="2" s="1"/>
  <c r="K278" i="2"/>
  <c r="K279" i="2"/>
  <c r="K283" i="2"/>
  <c r="K280" i="2"/>
  <c r="K281" i="2"/>
  <c r="K274" i="2"/>
  <c r="K282" i="2"/>
  <c r="K276" i="2"/>
  <c r="K284" i="2"/>
  <c r="K275" i="2"/>
  <c r="K277" i="2"/>
  <c r="J325" i="2"/>
  <c r="K325" i="2" s="1"/>
  <c r="K326" i="2"/>
  <c r="K327" i="2"/>
  <c r="K328" i="2"/>
  <c r="K329" i="2"/>
  <c r="K330" i="2"/>
  <c r="K332" i="2"/>
  <c r="K331" i="2"/>
  <c r="J397" i="2"/>
  <c r="K397" i="2" s="1"/>
  <c r="K398" i="2"/>
  <c r="K406" i="2"/>
  <c r="K399" i="2"/>
  <c r="K407" i="2"/>
  <c r="K400" i="2"/>
  <c r="K408" i="2"/>
  <c r="K401" i="2"/>
  <c r="K402" i="2"/>
  <c r="K404" i="2"/>
  <c r="K405" i="2"/>
  <c r="K403" i="2"/>
  <c r="O30" i="2" a="1"/>
  <c r="O30" i="2" s="1"/>
  <c r="P30" i="2" s="1" a="1"/>
  <c r="P30" i="2" s="1"/>
  <c r="O12" i="2" s="1"/>
  <c r="J30" i="2" a="1"/>
  <c r="J30" i="2" s="1"/>
  <c r="K30" i="2" s="1" a="1"/>
  <c r="K30" i="2" s="1"/>
  <c r="N12" i="2" s="1"/>
  <c r="K89" i="2" l="1"/>
  <c r="K90" i="2"/>
  <c r="K91" i="2"/>
  <c r="K92" i="2"/>
  <c r="K93" i="2"/>
  <c r="K95" i="2"/>
  <c r="K94" i="2"/>
  <c r="K9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<sst xmlns="http://schemas.openxmlformats.org/spreadsheetml/2006/main" count="7645" uniqueCount="1047">
  <si>
    <t>Ver 3.57.2.45d, build 2024-03-06</t>
  </si>
  <si>
    <t>Cu_freshwater_acute_and_chronic_2017-01-17.dat</t>
  </si>
  <si>
    <t>full_organic.blm</t>
  </si>
  <si>
    <t>/S FULL_ORGANIC_SPEC.BLMSCR,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</si>
  <si>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</si>
  <si>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</si>
  <si>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</si>
  <si>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</si>
  <si>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</si>
  <si>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</si>
  <si>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</si>
  <si>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</si>
  <si>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</si>
  <si>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</si>
  <si>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</si>
  <si>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</si>
  <si>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</si>
  <si>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</si>
  <si>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</si>
  <si>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</si>
  <si>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</si>
  <si>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</si>
  <si>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</si>
  <si>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</si>
  <si>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</si>
  <si>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</si>
  <si>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</si>
  <si>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</si>
  <si>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</si>
  <si>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</si>
  <si>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</si>
  <si>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</si>
  <si>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</si>
  <si>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</si>
  <si>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</si>
  <si>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</si>
  <si>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</si>
  <si>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</si>
  <si>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</si>
  <si>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</si>
  <si>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</si>
  <si>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</si>
  <si>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</si>
  <si>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</si>
  <si>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</si>
  <si>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</si>
  <si>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</si>
  <si>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</si>
  <si>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</si>
  <si>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</si>
  <si>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</si>
  <si>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</si>
  <si>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</si>
  <si>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</si>
  <si>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</si>
  <si>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</si>
  <si>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</si>
  <si>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</si>
  <si>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</si>
  <si>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TH_HS</t>
  </si>
  <si>
    <t>TH_FS</t>
  </si>
  <si>
    <t>Ratio_HS</t>
  </si>
  <si>
    <t>Ratio_FS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</si>
  <si>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</si>
  <si>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</si>
  <si>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</si>
  <si>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</si>
  <si>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</si>
  <si>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</si>
  <si>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</si>
  <si>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</si>
  <si>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</si>
  <si>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</si>
  <si>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</si>
  <si>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</si>
  <si>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</si>
  <si>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</si>
  <si>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</si>
  <si>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</si>
  <si>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</si>
  <si>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</si>
  <si>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</si>
  <si>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</si>
  <si>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</si>
  <si>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</si>
  <si>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</si>
  <si>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</si>
  <si>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</si>
  <si>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</si>
  <si>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</si>
  <si>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</si>
  <si>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</si>
  <si>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</si>
  <si>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</si>
  <si>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</si>
  <si>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</si>
  <si>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</si>
  <si>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</si>
  <si>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</si>
  <si>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</si>
  <si>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</si>
  <si>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</si>
  <si>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</si>
  <si>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</si>
  <si>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</si>
  <si>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</si>
  <si>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</si>
  <si>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</si>
  <si>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</si>
  <si>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</si>
  <si>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</si>
  <si>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</si>
  <si>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</si>
  <si>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</si>
  <si>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</si>
  <si>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</si>
  <si>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</si>
  <si>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</si>
  <si>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</si>
  <si>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</si>
  <si>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</si>
  <si>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</si>
  <si>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</si>
  <si>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</si>
  <si>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</si>
  <si>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</si>
  <si>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</si>
  <si>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</si>
  <si>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</si>
  <si>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</si>
  <si>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</si>
  <si>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</si>
  <si>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</si>
  <si>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</si>
  <si>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Ikappa</t>
  </si>
  <si>
    <t>VDMax</t>
  </si>
  <si>
    <t>radius</t>
  </si>
  <si>
    <t>molwt</t>
  </si>
  <si>
    <t>Z_HS * TH_HS</t>
  </si>
  <si>
    <t>Z_FS * TH_FS</t>
  </si>
  <si>
    <t>DDLVol_HS * TH_HS</t>
  </si>
  <si>
    <t>DDLVol_FS * TH_FS</t>
  </si>
  <si>
    <t>VDPMaxBar</t>
  </si>
  <si>
    <t>HA</t>
  </si>
  <si>
    <t>FA</t>
  </si>
  <si>
    <t>P</t>
  </si>
  <si>
    <t>DLF</t>
  </si>
  <si>
    <t>KZED</t>
  </si>
  <si>
    <t>Param</t>
  </si>
  <si>
    <t xml:space="preserve">    HA</t>
  </si>
  <si>
    <t xml:space="preserve">      FA</t>
  </si>
  <si>
    <t>nA</t>
  </si>
  <si>
    <t>pKA</t>
  </si>
  <si>
    <t>pKB</t>
  </si>
  <si>
    <t>dpKA</t>
  </si>
  <si>
    <t>dpKB</t>
  </si>
  <si>
    <t>fprB</t>
  </si>
  <si>
    <t>fprT</t>
  </si>
  <si>
    <t>dLK1A</t>
  </si>
  <si>
    <t>dLK1B</t>
  </si>
  <si>
    <t>MolWt</t>
  </si>
  <si>
    <t>eq/g OM</t>
  </si>
  <si>
    <t>units</t>
  </si>
  <si>
    <t>n/a</t>
  </si>
  <si>
    <t>fraction</t>
  </si>
  <si>
    <t>m</t>
  </si>
  <si>
    <t>g OM/mol</t>
  </si>
  <si>
    <t>Metal</t>
  </si>
  <si>
    <t>pKMAHA</t>
  </si>
  <si>
    <t>pKMAFA</t>
  </si>
  <si>
    <t>dLK2</t>
  </si>
  <si>
    <t>TempK=</t>
  </si>
  <si>
    <t>monodentate site</t>
  </si>
  <si>
    <t>Bidentate sites</t>
  </si>
  <si>
    <t>site 1</t>
  </si>
  <si>
    <t>site 2</t>
  </si>
  <si>
    <t>pKH_HA</t>
  </si>
  <si>
    <t>pKH_FA</t>
  </si>
  <si>
    <t>KH_HA</t>
  </si>
  <si>
    <t>KH_FA</t>
  </si>
  <si>
    <t>SP_HA</t>
  </si>
  <si>
    <t>SP_FA</t>
  </si>
  <si>
    <t>pKMBHA</t>
  </si>
  <si>
    <t>pKMBFA</t>
  </si>
  <si>
    <t>OH</t>
  </si>
  <si>
    <t>IStr=</t>
  </si>
  <si>
    <t>ActCoef</t>
  </si>
  <si>
    <t>gamma</t>
  </si>
  <si>
    <t>CH</t>
  </si>
  <si>
    <t>WHAM index</t>
  </si>
  <si>
    <t>wDH</t>
  </si>
  <si>
    <t>wT</t>
  </si>
  <si>
    <t>wC</t>
  </si>
  <si>
    <t>wCH</t>
  </si>
  <si>
    <t>wA</t>
  </si>
  <si>
    <t>S1</t>
  </si>
  <si>
    <t>M1</t>
  </si>
  <si>
    <t>M2</t>
  </si>
  <si>
    <t>M3</t>
  </si>
  <si>
    <t>S2</t>
  </si>
  <si>
    <t>S3</t>
  </si>
  <si>
    <t>wLK</t>
  </si>
  <si>
    <t>Label</t>
  </si>
  <si>
    <t>ENTHTERM</t>
  </si>
  <si>
    <t>wLK + ENTHTERM</t>
  </si>
  <si>
    <t>W=P*log10(Istr)</t>
  </si>
  <si>
    <t>wFP_HA</t>
  </si>
  <si>
    <t>ZED</t>
  </si>
  <si>
    <t>Ratio</t>
  </si>
  <si>
    <t>TH</t>
  </si>
  <si>
    <t>wFP_FA</t>
  </si>
  <si>
    <t>SM_HA</t>
  </si>
  <si>
    <t>SM_FA</t>
  </si>
  <si>
    <t>KMHA_HA</t>
  </si>
  <si>
    <t>KMHA_FA</t>
  </si>
  <si>
    <t>KMHB_HA</t>
  </si>
  <si>
    <t>KMHB_FA</t>
  </si>
  <si>
    <t>SUMBITERM</t>
  </si>
  <si>
    <t>SUMBITHETA</t>
  </si>
  <si>
    <t>BIMETCH</t>
  </si>
  <si>
    <t>g HS/L</t>
  </si>
  <si>
    <t>charge / g HS</t>
  </si>
  <si>
    <t>SUMMONTERM</t>
  </si>
  <si>
    <t>SUMMONTHETA</t>
  </si>
  <si>
    <t>MONMETCH</t>
  </si>
  <si>
    <t>ZCALC</t>
  </si>
  <si>
    <t>PROTCH1_FA</t>
  </si>
  <si>
    <t>MONNETCH_FA</t>
  </si>
  <si>
    <t>PROTCH1_HA</t>
  </si>
  <si>
    <t>MONNETCH_HA</t>
  </si>
  <si>
    <t>wMONZ_HA</t>
  </si>
  <si>
    <t>wMONZ_FA</t>
  </si>
  <si>
    <t>PROT2CH_HA</t>
  </si>
  <si>
    <t>PROT1CH1_HA</t>
  </si>
  <si>
    <t>PROT1CH2_HA</t>
  </si>
  <si>
    <t>BINETCH_HA</t>
  </si>
  <si>
    <t>wBIZ_HA</t>
  </si>
  <si>
    <t>PROT1CH1_FA</t>
  </si>
  <si>
    <t>PROT1CH2_FA</t>
  </si>
  <si>
    <t>BINETCH_FA</t>
  </si>
  <si>
    <t>wBIZ_FA</t>
  </si>
  <si>
    <t>PROT2CH_FA</t>
  </si>
  <si>
    <t>PB BLM index</t>
  </si>
  <si>
    <t>C++ BLM index</t>
  </si>
  <si>
    <t>From C++ debug:</t>
  </si>
  <si>
    <t>SpecConc[Cu]</t>
  </si>
  <si>
    <t>SpecConc[Ca]</t>
  </si>
  <si>
    <t>SpecConc[Mg]</t>
  </si>
  <si>
    <t>SpecConc[Na]</t>
  </si>
  <si>
    <t>SpecConc[K]</t>
  </si>
  <si>
    <t>SpecConc[SO4]</t>
  </si>
  <si>
    <t>SpecConc[Cl]</t>
  </si>
  <si>
    <t>SpecConc[CO3]</t>
  </si>
  <si>
    <t>SpecConc[H]</t>
  </si>
  <si>
    <t>SpecConc[BL1]</t>
  </si>
  <si>
    <t>SpecConc[DonnanHA]</t>
  </si>
  <si>
    <t>SpecConc[DonnanFA]</t>
  </si>
  <si>
    <t>SpecConc[DOC-HA_1H]</t>
  </si>
  <si>
    <t>SpecConc[DOC-HA_2H]</t>
  </si>
  <si>
    <t>SpecConc[DOC-HA_3H]</t>
  </si>
  <si>
    <t>SpecConc[DOC-HA_4H]</t>
  </si>
  <si>
    <t>SpecConc[DOC-HA_5H]</t>
  </si>
  <si>
    <t>SpecConc[DOC-HA_6H]</t>
  </si>
  <si>
    <t>SpecConc[DOC-HA_7H]</t>
  </si>
  <si>
    <t>SpecConc[DOC-HA_8H]</t>
  </si>
  <si>
    <t>SpecConc[DOC-HA_12H]</t>
  </si>
  <si>
    <t>SpecConc[DOC-HA_14H]</t>
  </si>
  <si>
    <t>SpecConc[DOC-HA_16H]</t>
  </si>
  <si>
    <t>SpecConc[DOC-HA_18H]</t>
  </si>
  <si>
    <t>SpecConc[DOC-HA_23H]</t>
  </si>
  <si>
    <t>SpecConc[DOC-HA_25H]</t>
  </si>
  <si>
    <t>SpecConc[DOC-HA_27H]</t>
  </si>
  <si>
    <t>SpecConc[DOC-HA_34H]</t>
  </si>
  <si>
    <t>SpecConc[DOC-HA_36H]</t>
  </si>
  <si>
    <t>SpecConc[DOC-HA_38H]</t>
  </si>
  <si>
    <t>SpecConc[DOC-HA_45H]</t>
  </si>
  <si>
    <t>SpecConc[DOC-HA_47H]</t>
  </si>
  <si>
    <t>SpecConc[DOC-FA_1H]</t>
  </si>
  <si>
    <t>SpecConc[DOC-FA_2H]</t>
  </si>
  <si>
    <t>SpecConc[DOC-FA_3H]</t>
  </si>
  <si>
    <t>SpecConc[DOC-FA_4H]</t>
  </si>
  <si>
    <t>SpecConc[DOC-FA_5H]</t>
  </si>
  <si>
    <t>SpecConc[DOC-FA_6H]</t>
  </si>
  <si>
    <t>SpecConc[DOC-FA_7H]</t>
  </si>
  <si>
    <t>SpecConc[DOC-FA_8H]</t>
  </si>
  <si>
    <t>SpecConc[DOC-FA_12H]</t>
  </si>
  <si>
    <t>SpecConc[DOC-FA_14H]</t>
  </si>
  <si>
    <t>SpecConc[DOC-FA_16H]</t>
  </si>
  <si>
    <t>SpecConc[DOC-FA_18H]</t>
  </si>
  <si>
    <t>SpecConc[DOC-FA_23H]</t>
  </si>
  <si>
    <t>SpecConc[DOC-FA_25H]</t>
  </si>
  <si>
    <t>SpecConc[DOC-FA_27H]</t>
  </si>
  <si>
    <t>SpecConc[DOC-FA_34H]</t>
  </si>
  <si>
    <t>SpecConc[DOC-FA_36H]</t>
  </si>
  <si>
    <t>SpecConc[DOC-FA_38H]</t>
  </si>
  <si>
    <t>SpecConc[DOC-FA_45H]</t>
  </si>
  <si>
    <t>SpecConc[DOC-FA_47H]</t>
  </si>
  <si>
    <t>SpecConc[BL1-Cu]</t>
  </si>
  <si>
    <t>SpecConc[BL1-CuOH]</t>
  </si>
  <si>
    <t>SpecConc[BL1-Ca]</t>
  </si>
  <si>
    <t>SpecConc[BL1-Mg]</t>
  </si>
  <si>
    <t>SpecConc[BL1-H]</t>
  </si>
  <si>
    <t>SpecConc[BL1-Na]</t>
  </si>
  <si>
    <t>SpecConc[OH]</t>
  </si>
  <si>
    <t>SpecConc[HCO3]</t>
  </si>
  <si>
    <t>SpecConc[H2CO3]</t>
  </si>
  <si>
    <t>SpecConc[MgHCO3]</t>
  </si>
  <si>
    <t>SpecConc[MgCO3]</t>
  </si>
  <si>
    <t>SpecConc[MgSO4]</t>
  </si>
  <si>
    <t>SpecConc[CaHCO3]</t>
  </si>
  <si>
    <t>SpecConc[CaCO3]</t>
  </si>
  <si>
    <t>SpecConc[CaSO4]</t>
  </si>
  <si>
    <t>SpecConc[CuOH]</t>
  </si>
  <si>
    <t>SpecConc[Cu(OH)2]</t>
  </si>
  <si>
    <t>SpecConc[CuSO4]</t>
  </si>
  <si>
    <t>SpecConc[CuCl]</t>
  </si>
  <si>
    <t>SpecConc[CuCO3]</t>
  </si>
  <si>
    <t>SpecConc[Cu(CO3)2]</t>
  </si>
  <si>
    <t>SpecConc[CuHCO3]</t>
  </si>
  <si>
    <t>SpecConc[DonnanHA-Cu]</t>
  </si>
  <si>
    <t>SpecConc[DonnanHA-Ca]</t>
  </si>
  <si>
    <t>SpecConc[DonnanHA-Mg]</t>
  </si>
  <si>
    <t>SpecConc[DonnanHA-Na]</t>
  </si>
  <si>
    <t>SpecConc[DonnanHA-K]</t>
  </si>
  <si>
    <t>SpecConc[DonnanHA-SO4]</t>
  </si>
  <si>
    <t>SpecConc[DonnanHA-Cl]</t>
  </si>
  <si>
    <t>SpecConc[DonnanHA-CO3]</t>
  </si>
  <si>
    <t>SpecConc[DonnanHA-H]</t>
  </si>
  <si>
    <t>SpecConc[DonnanHA-OH]</t>
  </si>
  <si>
    <t>SpecConc[DonnanHA-HCO3]</t>
  </si>
  <si>
    <t>SpecConc[DonnanHA-MgHCO3]</t>
  </si>
  <si>
    <t>SpecConc[DonnanHA-CaHCO3]</t>
  </si>
  <si>
    <t>SpecConc[DonnanHA-CuOH]</t>
  </si>
  <si>
    <t>SpecConc[DonnanHA-CuCl]</t>
  </si>
  <si>
    <t>SpecConc[DonnanHA-Cu(CO3)2]</t>
  </si>
  <si>
    <t>SpecConc[DonnanHA-CuHCO3]</t>
  </si>
  <si>
    <t>SpecConc[DonnanFA-Cu]</t>
  </si>
  <si>
    <t>SpecConc[DonnanFA-Ca]</t>
  </si>
  <si>
    <t>SpecConc[DonnanFA-Mg]</t>
  </si>
  <si>
    <t>SpecConc[DonnanFA-Na]</t>
  </si>
  <si>
    <t>SpecConc[DonnanFA-K]</t>
  </si>
  <si>
    <t>SpecConc[DonnanFA-SO4]</t>
  </si>
  <si>
    <t>SpecConc[DonnanFA-Cl]</t>
  </si>
  <si>
    <t>SpecConc[DonnanFA-CO3]</t>
  </si>
  <si>
    <t>SpecConc[DonnanFA-H]</t>
  </si>
  <si>
    <t>SpecConc[DonnanFA-OH]</t>
  </si>
  <si>
    <t>SpecConc[DonnanFA-HCO3]</t>
  </si>
  <si>
    <t>SpecConc[DonnanFA-MgHCO3]</t>
  </si>
  <si>
    <t>SpecConc[DonnanFA-CaHCO3]</t>
  </si>
  <si>
    <t>SpecConc[DonnanFA-CuOH]</t>
  </si>
  <si>
    <t>SpecConc[DonnanFA-CuCl]</t>
  </si>
  <si>
    <t>SpecConc[DonnanFA-Cu(CO3)2]</t>
  </si>
  <si>
    <t>SpecConc[DonnanFA-CuHCO3]</t>
  </si>
  <si>
    <t>SpecConc[DOC-HA_1]</t>
  </si>
  <si>
    <t>SpecConc[DOC-HA_2]</t>
  </si>
  <si>
    <t>SpecConc[DOC-HA_3]</t>
  </si>
  <si>
    <t>SpecConc[DOC-HA_4]</t>
  </si>
  <si>
    <t>SpecConc[DOC-HA_5]</t>
  </si>
  <si>
    <t>SpecConc[DOC-HA_6]</t>
  </si>
  <si>
    <t>SpecConc[DOC-HA_7]</t>
  </si>
  <si>
    <t>SpecConc[DOC-HA_8]</t>
  </si>
  <si>
    <t>SpecConc[DOC-HA_1-Ca]</t>
  </si>
  <si>
    <t>SpecConc[DOC-HA_2-Ca]</t>
  </si>
  <si>
    <t>SpecConc[DOC-HA_3-Ca]</t>
  </si>
  <si>
    <t>SpecConc[DOC-HA_4-Ca]</t>
  </si>
  <si>
    <t>SpecConc[DOC-HA_5-Ca]</t>
  </si>
  <si>
    <t>SpecConc[DOC-HA_6-Ca]</t>
  </si>
  <si>
    <t>SpecConc[DOC-HA_7-Ca]</t>
  </si>
  <si>
    <t>SpecConc[DOC-HA_8-Ca]</t>
  </si>
  <si>
    <t>SpecConc[DOC-HA_1-Cu]</t>
  </si>
  <si>
    <t>SpecConc[DOC-HA_2-Cu]</t>
  </si>
  <si>
    <t>SpecConc[DOC-HA_3-Cu]</t>
  </si>
  <si>
    <t>SpecConc[DOC-HA_4-Cu]</t>
  </si>
  <si>
    <t>SpecConc[DOC-HA_5-Cu]</t>
  </si>
  <si>
    <t>SpecConc[DOC-HA_6-Cu]</t>
  </si>
  <si>
    <t>SpecConc[DOC-HA_7-Cu]</t>
  </si>
  <si>
    <t>SpecConc[DOC-HA_8-Cu]</t>
  </si>
  <si>
    <t>SpecConc[DOC-HA_1-CuOH]</t>
  </si>
  <si>
    <t>SpecConc[DOC-HA_2-CuOH]</t>
  </si>
  <si>
    <t>SpecConc[DOC-HA_3-CuOH]</t>
  </si>
  <si>
    <t>SpecConc[DOC-HA_4-CuOH]</t>
  </si>
  <si>
    <t>SpecConc[DOC-HA_5-CuOH]</t>
  </si>
  <si>
    <t>SpecConc[DOC-HA_6-CuOH]</t>
  </si>
  <si>
    <t>SpecConc[DOC-HA_7-CuOH]</t>
  </si>
  <si>
    <t>SpecConc[DOC-HA_8-CuOH]</t>
  </si>
  <si>
    <t>SpecConc[DOC-HA_1-Mg]</t>
  </si>
  <si>
    <t>SpecConc[DOC-HA_2-Mg]</t>
  </si>
  <si>
    <t>SpecConc[DOC-HA_3-Mg]</t>
  </si>
  <si>
    <t>SpecConc[DOC-HA_4-Mg]</t>
  </si>
  <si>
    <t>SpecConc[DOC-HA_5-Mg]</t>
  </si>
  <si>
    <t>SpecConc[DOC-HA_6-Mg]</t>
  </si>
  <si>
    <t>SpecConc[DOC-HA_7-Mg]</t>
  </si>
  <si>
    <t>SpecConc[DOC-HA_8-Mg]</t>
  </si>
  <si>
    <t>SpecConc[DOC-HA_1-2H]</t>
  </si>
  <si>
    <t>SpecConc[DOC-HA_1-4H]</t>
  </si>
  <si>
    <t>SpecConc[DOC-HA_1-6H]</t>
  </si>
  <si>
    <t>SpecConc[DOC-HA_1-8H]</t>
  </si>
  <si>
    <t>SpecConc[DOC-HA_2-3H]</t>
  </si>
  <si>
    <t>SpecConc[DOC-HA_2-5H]</t>
  </si>
  <si>
    <t>SpecConc[DOC-HA_2-7H]</t>
  </si>
  <si>
    <t>SpecConc[DOC-HA_3-4H]</t>
  </si>
  <si>
    <t>SpecConc[DOC-HA_3-6H]</t>
  </si>
  <si>
    <t>SpecConc[DOC-HA_3-8H]</t>
  </si>
  <si>
    <t>SpecConc[DOC-HA_4-5H]</t>
  </si>
  <si>
    <t>SpecConc[DOC-HA_4-7H]</t>
  </si>
  <si>
    <t>SpecConc[DOC-HA_2-1H]</t>
  </si>
  <si>
    <t>SpecConc[DOC-HA_4-1H]</t>
  </si>
  <si>
    <t>SpecConc[DOC-HA_6-1H]</t>
  </si>
  <si>
    <t>SpecConc[DOC-HA_8-1H]</t>
  </si>
  <si>
    <t>SpecConc[DOC-HA_3-2H]</t>
  </si>
  <si>
    <t>SpecConc[DOC-HA_5-2H]</t>
  </si>
  <si>
    <t>SpecConc[DOC-HA_7-2H]</t>
  </si>
  <si>
    <t>SpecConc[DOC-HA_4-3H]</t>
  </si>
  <si>
    <t>SpecConc[DOC-HA_6-3H]</t>
  </si>
  <si>
    <t>SpecConc[DOC-HA_8-3H]</t>
  </si>
  <si>
    <t>SpecConc[DOC-HA_5-4H]</t>
  </si>
  <si>
    <t>SpecConc[DOC-HA_7-4H]</t>
  </si>
  <si>
    <t>SpecConc[DOC-HA_12]</t>
  </si>
  <si>
    <t>SpecConc[DOC-HA_14]</t>
  </si>
  <si>
    <t>SpecConc[DOC-HA_16]</t>
  </si>
  <si>
    <t>SpecConc[DOC-HA_18]</t>
  </si>
  <si>
    <t>SpecConc[DOC-HA_23]</t>
  </si>
  <si>
    <t>SpecConc[DOC-HA_25]</t>
  </si>
  <si>
    <t>SpecConc[DOC-HA_27]</t>
  </si>
  <si>
    <t>SpecConc[DOC-HA_34]</t>
  </si>
  <si>
    <t>SpecConc[DOC-HA_36]</t>
  </si>
  <si>
    <t>SpecConc[DOC-HA_38]</t>
  </si>
  <si>
    <t>SpecConc[DOC-HA_45]</t>
  </si>
  <si>
    <t>SpecConc[DOC-HA_47]</t>
  </si>
  <si>
    <t>SpecConc[DOC-HA_12-Ca]</t>
  </si>
  <si>
    <t>SpecConc[DOC-HA_14-Ca]</t>
  </si>
  <si>
    <t>SpecConc[DOC-HA_16-Ca]</t>
  </si>
  <si>
    <t>SpecConc[DOC-HA_18-Ca]</t>
  </si>
  <si>
    <t>SpecConc[DOC-HA_23-Ca]</t>
  </si>
  <si>
    <t>SpecConc[DOC-HA_25-Ca]</t>
  </si>
  <si>
    <t>SpecConc[DOC-HA_27-Ca]</t>
  </si>
  <si>
    <t>SpecConc[DOC-HA_34-Ca]</t>
  </si>
  <si>
    <t>SpecConc[DOC-HA_36-Ca]</t>
  </si>
  <si>
    <t>SpecConc[DOC-HA_38-Ca]</t>
  </si>
  <si>
    <t>SpecConc[DOC-HA_45-Ca]</t>
  </si>
  <si>
    <t>SpecConc[DOC-HA_47-Ca]</t>
  </si>
  <si>
    <t>SpecConc[DOC-HA_12-Cu]</t>
  </si>
  <si>
    <t>SpecConc[DOC-HA_14-Cu]</t>
  </si>
  <si>
    <t>SpecConc[DOC-HA_16-Cu]</t>
  </si>
  <si>
    <t>SpecConc[DOC-HA_18-Cu]</t>
  </si>
  <si>
    <t>SpecConc[DOC-HA_23-Cu]</t>
  </si>
  <si>
    <t>SpecConc[DOC-HA_25-Cu]</t>
  </si>
  <si>
    <t>SpecConc[DOC-HA_27-Cu]</t>
  </si>
  <si>
    <t>SpecConc[DOC-HA_34-Cu]</t>
  </si>
  <si>
    <t>SpecConc[DOC-HA_36-Cu]</t>
  </si>
  <si>
    <t>SpecConc[DOC-HA_38-Cu]</t>
  </si>
  <si>
    <t>SpecConc[DOC-HA_45-Cu]</t>
  </si>
  <si>
    <t>SpecConc[DOC-HA_47-Cu]</t>
  </si>
  <si>
    <t>SpecConc[DOC-HA_12-CuOH]</t>
  </si>
  <si>
    <t>SpecConc[DOC-HA_14-CuOH]</t>
  </si>
  <si>
    <t>SpecConc[DOC-HA_16-CuOH]</t>
  </si>
  <si>
    <t>SpecConc[DOC-HA_18-CuOH]</t>
  </si>
  <si>
    <t>SpecConc[DOC-HA_23-CuOH]</t>
  </si>
  <si>
    <t>SpecConc[DOC-HA_25-CuOH]</t>
  </si>
  <si>
    <t>SpecConc[DOC-HA_27-CuOH]</t>
  </si>
  <si>
    <t>SpecConc[DOC-HA_34-CuOH]</t>
  </si>
  <si>
    <t>SpecConc[DOC-HA_36-CuOH]</t>
  </si>
  <si>
    <t>SpecConc[DOC-HA_38-CuOH]</t>
  </si>
  <si>
    <t>SpecConc[DOC-HA_45-CuOH]</t>
  </si>
  <si>
    <t>SpecConc[DOC-HA_47-CuOH]</t>
  </si>
  <si>
    <t>SpecConc[DOC-HA_12-Mg]</t>
  </si>
  <si>
    <t>SpecConc[DOC-HA_14-Mg]</t>
  </si>
  <si>
    <t>SpecConc[DOC-HA_16-Mg]</t>
  </si>
  <si>
    <t>SpecConc[DOC-HA_18-Mg]</t>
  </si>
  <si>
    <t>SpecConc[DOC-HA_23-Mg]</t>
  </si>
  <si>
    <t>SpecConc[DOC-HA_25-Mg]</t>
  </si>
  <si>
    <t>SpecConc[DOC-HA_27-Mg]</t>
  </si>
  <si>
    <t>SpecConc[DOC-HA_34-Mg]</t>
  </si>
  <si>
    <t>SpecConc[DOC-HA_36-Mg]</t>
  </si>
  <si>
    <t>SpecConc[DOC-HA_38-Mg]</t>
  </si>
  <si>
    <t>SpecConc[DOC-HA_45-Mg]</t>
  </si>
  <si>
    <t>SpecConc[DOC-HA_47-Mg]</t>
  </si>
  <si>
    <t>SpecConc[DOC-FA_1]</t>
  </si>
  <si>
    <t>SpecConc[DOC-FA_2]</t>
  </si>
  <si>
    <t>SpecConc[DOC-FA_3]</t>
  </si>
  <si>
    <t>SpecConc[DOC-FA_4]</t>
  </si>
  <si>
    <t>SpecConc[DOC-FA_5]</t>
  </si>
  <si>
    <t>SpecConc[DOC-FA_6]</t>
  </si>
  <si>
    <t>SpecConc[DOC-FA_7]</t>
  </si>
  <si>
    <t>SpecConc[DOC-FA_8]</t>
  </si>
  <si>
    <t>SpecConc[DOC-FA_1-Ca]</t>
  </si>
  <si>
    <t>SpecConc[DOC-FA_2-Ca]</t>
  </si>
  <si>
    <t>SpecConc[DOC-FA_3-Ca]</t>
  </si>
  <si>
    <t>SpecConc[DOC-FA_4-Ca]</t>
  </si>
  <si>
    <t>SpecConc[DOC-FA_5-Ca]</t>
  </si>
  <si>
    <t>SpecConc[DOC-FA_6-Ca]</t>
  </si>
  <si>
    <t>SpecConc[DOC-FA_7-Ca]</t>
  </si>
  <si>
    <t>SpecConc[DOC-FA_8-Ca]</t>
  </si>
  <si>
    <t>SpecConc[DOC-FA_1-Cu]</t>
  </si>
  <si>
    <t>SpecConc[DOC-FA_2-Cu]</t>
  </si>
  <si>
    <t>SpecConc[DOC-FA_3-Cu]</t>
  </si>
  <si>
    <t>SpecConc[DOC-FA_4-Cu]</t>
  </si>
  <si>
    <t>SpecConc[DOC-FA_5-Cu]</t>
  </si>
  <si>
    <t>SpecConc[DOC-FA_6-Cu]</t>
  </si>
  <si>
    <t>SpecConc[DOC-FA_7-Cu]</t>
  </si>
  <si>
    <t>SpecConc[DOC-FA_8-Cu]</t>
  </si>
  <si>
    <t>SpecConc[DOC-FA_1-CuOH]</t>
  </si>
  <si>
    <t>SpecConc[DOC-FA_2-CuOH]</t>
  </si>
  <si>
    <t>SpecConc[DOC-FA_3-CuOH]</t>
  </si>
  <si>
    <t>SpecConc[DOC-FA_4-CuOH]</t>
  </si>
  <si>
    <t>SpecConc[DOC-FA_5-CuOH]</t>
  </si>
  <si>
    <t>SpecConc[DOC-FA_6-CuOH]</t>
  </si>
  <si>
    <t>SpecConc[DOC-FA_7-CuOH]</t>
  </si>
  <si>
    <t>SpecConc[DOC-FA_8-CuOH]</t>
  </si>
  <si>
    <t>SpecConc[DOC-FA_1-Mg]</t>
  </si>
  <si>
    <t>SpecConc[DOC-FA_2-Mg]</t>
  </si>
  <si>
    <t>SpecConc[DOC-FA_3-Mg]</t>
  </si>
  <si>
    <t>SpecConc[DOC-FA_4-Mg]</t>
  </si>
  <si>
    <t>SpecConc[DOC-FA_5-Mg]</t>
  </si>
  <si>
    <t>SpecConc[DOC-FA_6-Mg]</t>
  </si>
  <si>
    <t>SpecConc[DOC-FA_7-Mg]</t>
  </si>
  <si>
    <t>SpecConc[DOC-FA_8-Mg]</t>
  </si>
  <si>
    <t>SpecConc[DOC-FA_1-2H]</t>
  </si>
  <si>
    <t>SpecConc[DOC-FA_1-4H]</t>
  </si>
  <si>
    <t>SpecConc[DOC-FA_1-6H]</t>
  </si>
  <si>
    <t>SpecConc[DOC-FA_1-8H]</t>
  </si>
  <si>
    <t>SpecConc[DOC-FA_2-3H]</t>
  </si>
  <si>
    <t>SpecConc[DOC-FA_2-5H]</t>
  </si>
  <si>
    <t>SpecConc[DOC-FA_2-7H]</t>
  </si>
  <si>
    <t>SpecConc[DOC-FA_3-4H]</t>
  </si>
  <si>
    <t>SpecConc[DOC-FA_3-6H]</t>
  </si>
  <si>
    <t>SpecConc[DOC-FA_3-8H]</t>
  </si>
  <si>
    <t>SpecConc[DOC-FA_4-5H]</t>
  </si>
  <si>
    <t>SpecConc[DOC-FA_4-7H]</t>
  </si>
  <si>
    <t>SpecConc[DOC-FA_2-1H]</t>
  </si>
  <si>
    <t>SpecConc[DOC-FA_4-1H]</t>
  </si>
  <si>
    <t>SpecConc[DOC-FA_6-1H]</t>
  </si>
  <si>
    <t>SpecConc[DOC-FA_8-1H]</t>
  </si>
  <si>
    <t>SpecConc[DOC-FA_3-2H]</t>
  </si>
  <si>
    <t>SpecConc[DOC-FA_5-2H]</t>
  </si>
  <si>
    <t>SpecConc[DOC-FA_7-2H]</t>
  </si>
  <si>
    <t>SpecConc[DOC-FA_4-3H]</t>
  </si>
  <si>
    <t>SpecConc[DOC-FA_6-3H]</t>
  </si>
  <si>
    <t>SpecConc[DOC-FA_8-3H]</t>
  </si>
  <si>
    <t>SpecConc[DOC-FA_5-4H]</t>
  </si>
  <si>
    <t>SpecConc[DOC-FA_7-4H]</t>
  </si>
  <si>
    <t>SpecConc[DOC-FA_12]</t>
  </si>
  <si>
    <t>SpecConc[DOC-FA_14]</t>
  </si>
  <si>
    <t>SpecConc[DOC-FA_16]</t>
  </si>
  <si>
    <t>SpecConc[DOC-FA_18]</t>
  </si>
  <si>
    <t>SpecConc[DOC-FA_23]</t>
  </si>
  <si>
    <t>SpecConc[DOC-FA_25]</t>
  </si>
  <si>
    <t>SpecConc[DOC-FA_27]</t>
  </si>
  <si>
    <t>SpecConc[DOC-FA_34]</t>
  </si>
  <si>
    <t>SpecConc[DOC-FA_36]</t>
  </si>
  <si>
    <t>SpecConc[DOC-FA_38]</t>
  </si>
  <si>
    <t>SpecConc[DOC-FA_45]</t>
  </si>
  <si>
    <t>SpecConc[DOC-FA_47]</t>
  </si>
  <si>
    <t>SpecConc[DOC-FA_12-Ca]</t>
  </si>
  <si>
    <t>SpecConc[DOC-FA_14-Ca]</t>
  </si>
  <si>
    <t>SpecConc[DOC-FA_16-Ca]</t>
  </si>
  <si>
    <t>SpecConc[DOC-FA_18-Ca]</t>
  </si>
  <si>
    <t>SpecConc[DOC-FA_23-Ca]</t>
  </si>
  <si>
    <t>SpecConc[DOC-FA_25-Ca]</t>
  </si>
  <si>
    <t>SpecConc[DOC-FA_27-Ca]</t>
  </si>
  <si>
    <t>SpecConc[DOC-FA_34-Ca]</t>
  </si>
  <si>
    <t>SpecConc[DOC-FA_36-Ca]</t>
  </si>
  <si>
    <t>SpecConc[DOC-FA_38-Ca]</t>
  </si>
  <si>
    <t>SpecConc[DOC-FA_45-Ca]</t>
  </si>
  <si>
    <t>SpecConc[DOC-FA_47-Ca]</t>
  </si>
  <si>
    <t>SpecConc[DOC-FA_12-Cu]</t>
  </si>
  <si>
    <t>SpecConc[DOC-FA_14-Cu]</t>
  </si>
  <si>
    <t>SpecConc[DOC-FA_16-Cu]</t>
  </si>
  <si>
    <t>SpecConc[DOC-FA_18-Cu]</t>
  </si>
  <si>
    <t>SpecConc[DOC-FA_23-Cu]</t>
  </si>
  <si>
    <t>SpecConc[DOC-FA_25-Cu]</t>
  </si>
  <si>
    <t>SpecConc[DOC-FA_27-Cu]</t>
  </si>
  <si>
    <t>SpecConc[DOC-FA_34-Cu]</t>
  </si>
  <si>
    <t>SpecConc[DOC-FA_36-Cu]</t>
  </si>
  <si>
    <t>SpecConc[DOC-FA_38-Cu]</t>
  </si>
  <si>
    <t>SpecConc[DOC-FA_45-Cu]</t>
  </si>
  <si>
    <t>SpecConc[DOC-FA_47-Cu]</t>
  </si>
  <si>
    <t>SpecConc[DOC-FA_12-CuOH]</t>
  </si>
  <si>
    <t>SpecConc[DOC-FA_14-CuOH]</t>
  </si>
  <si>
    <t>SpecConc[DOC-FA_16-CuOH]</t>
  </si>
  <si>
    <t>SpecConc[DOC-FA_18-CuOH]</t>
  </si>
  <si>
    <t>SpecConc[DOC-FA_23-CuOH]</t>
  </si>
  <si>
    <t>SpecConc[DOC-FA_25-CuOH]</t>
  </si>
  <si>
    <t>SpecConc[DOC-FA_27-CuOH]</t>
  </si>
  <si>
    <t>SpecConc[DOC-FA_34-CuOH]</t>
  </si>
  <si>
    <t>SpecConc[DOC-FA_36-CuOH]</t>
  </si>
  <si>
    <t>SpecConc[DOC-FA_38-CuOH]</t>
  </si>
  <si>
    <t>SpecConc[DOC-FA_45-CuOH]</t>
  </si>
  <si>
    <t>SpecConc[DOC-FA_47-CuOH]</t>
  </si>
  <si>
    <t>SpecConc[DOC-FA_12-Mg]</t>
  </si>
  <si>
    <t>SpecConc[DOC-FA_14-Mg]</t>
  </si>
  <si>
    <t>SpecConc[DOC-FA_16-Mg]</t>
  </si>
  <si>
    <t>SpecConc[DOC-FA_18-Mg]</t>
  </si>
  <si>
    <t>SpecConc[DOC-FA_23-Mg]</t>
  </si>
  <si>
    <t>SpecConc[DOC-FA_25-Mg]</t>
  </si>
  <si>
    <t>SpecConc[DOC-FA_27-Mg]</t>
  </si>
  <si>
    <t>SpecConc[DOC-FA_34-Mg]</t>
  </si>
  <si>
    <t>SpecConc[DOC-FA_36-Mg]</t>
  </si>
  <si>
    <t>SpecConc[DOC-FA_38-Mg]</t>
  </si>
  <si>
    <t>SpecConc[DOC-FA_45-Mg]</t>
  </si>
  <si>
    <t>SpecConc[DOC-FA_47-Mg]</t>
  </si>
  <si>
    <t>BL1</t>
  </si>
  <si>
    <t>DonnanHA</t>
  </si>
  <si>
    <t>DonnanFA</t>
  </si>
  <si>
    <t>DOC-HA_1H</t>
  </si>
  <si>
    <t>DOC-HA_2H</t>
  </si>
  <si>
    <t>DOC-HA_3H</t>
  </si>
  <si>
    <t>DOC-HA_4H</t>
  </si>
  <si>
    <t>DOC-HA_5H</t>
  </si>
  <si>
    <t>DOC-HA_6H</t>
  </si>
  <si>
    <t>DOC-HA_7H</t>
  </si>
  <si>
    <t>DOC-HA_8H</t>
  </si>
  <si>
    <t>DOC-HA_12H</t>
  </si>
  <si>
    <t>DOC-HA_14H</t>
  </si>
  <si>
    <t>DOC-HA_16H</t>
  </si>
  <si>
    <t>DOC-HA_18H</t>
  </si>
  <si>
    <t>DOC-HA_23H</t>
  </si>
  <si>
    <t>DOC-HA_25H</t>
  </si>
  <si>
    <t>DOC-HA_27H</t>
  </si>
  <si>
    <t>DOC-HA_34H</t>
  </si>
  <si>
    <t>DOC-HA_36H</t>
  </si>
  <si>
    <t>DOC-HA_38H</t>
  </si>
  <si>
    <t>DOC-HA_45H</t>
  </si>
  <si>
    <t>DOC-HA_47H</t>
  </si>
  <si>
    <t>DOC-FA_1H</t>
  </si>
  <si>
    <t>DOC-FA_2H</t>
  </si>
  <si>
    <t>DOC-FA_3H</t>
  </si>
  <si>
    <t>DOC-FA_4H</t>
  </si>
  <si>
    <t>DOC-FA_5H</t>
  </si>
  <si>
    <t>DOC-FA_6H</t>
  </si>
  <si>
    <t>DOC-FA_7H</t>
  </si>
  <si>
    <t>DOC-FA_8H</t>
  </si>
  <si>
    <t>DOC-FA_12H</t>
  </si>
  <si>
    <t>DOC-FA_14H</t>
  </si>
  <si>
    <t>DOC-FA_16H</t>
  </si>
  <si>
    <t>DOC-FA_18H</t>
  </si>
  <si>
    <t>DOC-FA_23H</t>
  </si>
  <si>
    <t>DOC-FA_25H</t>
  </si>
  <si>
    <t>DOC-FA_27H</t>
  </si>
  <si>
    <t>DOC-FA_34H</t>
  </si>
  <si>
    <t>DOC-FA_36H</t>
  </si>
  <si>
    <t>DOC-FA_38H</t>
  </si>
  <si>
    <t>DOC-FA_45H</t>
  </si>
  <si>
    <t>DOC-FA_47H</t>
  </si>
  <si>
    <t>BL1-Cu</t>
  </si>
  <si>
    <t>BL1-CuOH</t>
  </si>
  <si>
    <t>BL1-Ca</t>
  </si>
  <si>
    <t>BL1-Mg</t>
  </si>
  <si>
    <t>BL1-H</t>
  </si>
  <si>
    <t>BL1-Na</t>
  </si>
  <si>
    <t>DonnanHA-Cu</t>
  </si>
  <si>
    <t>DonnanHA-Ca</t>
  </si>
  <si>
    <t>DonnanHA-Mg</t>
  </si>
  <si>
    <t>DonnanHA-Na</t>
  </si>
  <si>
    <t>DonnanHA-K</t>
  </si>
  <si>
    <t>DonnanHA-SO4</t>
  </si>
  <si>
    <t>DonnanHA-Cl</t>
  </si>
  <si>
    <t>DonnanHA-CO3</t>
  </si>
  <si>
    <t>DonnanHA-H</t>
  </si>
  <si>
    <t>DonnanHA-OH</t>
  </si>
  <si>
    <t>DonnanHA-HCO3</t>
  </si>
  <si>
    <t>DonnanHA-MgHCO3</t>
  </si>
  <si>
    <t>DonnanHA-CaHCO3</t>
  </si>
  <si>
    <t>DonnanHA-CuOH</t>
  </si>
  <si>
    <t>DonnanHA-CuCl</t>
  </si>
  <si>
    <t>DonnanHA-Cu(CO3)2</t>
  </si>
  <si>
    <t>DonnanHA-CuHCO3</t>
  </si>
  <si>
    <t>DonnanFA-Cu</t>
  </si>
  <si>
    <t>DonnanFA-Ca</t>
  </si>
  <si>
    <t>DonnanFA-Mg</t>
  </si>
  <si>
    <t>DonnanFA-Na</t>
  </si>
  <si>
    <t>DonnanFA-K</t>
  </si>
  <si>
    <t>DonnanFA-SO4</t>
  </si>
  <si>
    <t>DonnanFA-Cl</t>
  </si>
  <si>
    <t>DonnanFA-CO3</t>
  </si>
  <si>
    <t>DonnanFA-H</t>
  </si>
  <si>
    <t>DonnanFA-OH</t>
  </si>
  <si>
    <t>DonnanFA-HCO3</t>
  </si>
  <si>
    <t>DonnanFA-MgHCO3</t>
  </si>
  <si>
    <t>DonnanFA-CaHCO3</t>
  </si>
  <si>
    <t>DonnanFA-CuOH</t>
  </si>
  <si>
    <t>DonnanFA-CuCl</t>
  </si>
  <si>
    <t>DonnanFA-Cu(CO3)2</t>
  </si>
  <si>
    <t>DonnanFA-CuHCO3</t>
  </si>
  <si>
    <t>DOC-HA_1</t>
  </si>
  <si>
    <t>DOC-HA_2</t>
  </si>
  <si>
    <t>DOC-HA_3</t>
  </si>
  <si>
    <t>DOC-HA_4</t>
  </si>
  <si>
    <t>DOC-HA_5</t>
  </si>
  <si>
    <t>DOC-HA_6</t>
  </si>
  <si>
    <t>DOC-HA_7</t>
  </si>
  <si>
    <t>DOC-HA_8</t>
  </si>
  <si>
    <t>DOC-HA_1-Ca</t>
  </si>
  <si>
    <t>DOC-HA_2-Ca</t>
  </si>
  <si>
    <t>DOC-HA_3-Ca</t>
  </si>
  <si>
    <t>DOC-HA_4-Ca</t>
  </si>
  <si>
    <t>DOC-HA_5-Ca</t>
  </si>
  <si>
    <t>DOC-HA_6-Ca</t>
  </si>
  <si>
    <t>DOC-HA_7-Ca</t>
  </si>
  <si>
    <t>DOC-HA_8-Ca</t>
  </si>
  <si>
    <t>DOC-HA_1-Cu</t>
  </si>
  <si>
    <t>DOC-HA_2-Cu</t>
  </si>
  <si>
    <t>DOC-HA_3-Cu</t>
  </si>
  <si>
    <t>DOC-HA_4-Cu</t>
  </si>
  <si>
    <t>DOC-HA_5-Cu</t>
  </si>
  <si>
    <t>DOC-HA_6-Cu</t>
  </si>
  <si>
    <t>DOC-HA_7-Cu</t>
  </si>
  <si>
    <t>DOC-HA_8-Cu</t>
  </si>
  <si>
    <t>DOC-HA_1-CuOH</t>
  </si>
  <si>
    <t>DOC-HA_2-CuOH</t>
  </si>
  <si>
    <t>DOC-HA_3-CuOH</t>
  </si>
  <si>
    <t>DOC-HA_4-CuOH</t>
  </si>
  <si>
    <t>DOC-HA_5-CuOH</t>
  </si>
  <si>
    <t>DOC-HA_6-CuOH</t>
  </si>
  <si>
    <t>DOC-HA_7-CuOH</t>
  </si>
  <si>
    <t>DOC-HA_8-CuOH</t>
  </si>
  <si>
    <t>DOC-HA_1-Mg</t>
  </si>
  <si>
    <t>DOC-HA_2-Mg</t>
  </si>
  <si>
    <t>DOC-HA_3-Mg</t>
  </si>
  <si>
    <t>DOC-HA_4-Mg</t>
  </si>
  <si>
    <t>DOC-HA_5-Mg</t>
  </si>
  <si>
    <t>DOC-HA_6-Mg</t>
  </si>
  <si>
    <t>DOC-HA_7-Mg</t>
  </si>
  <si>
    <t>DOC-HA_8-Mg</t>
  </si>
  <si>
    <t>DOC-HA_1-2H</t>
  </si>
  <si>
    <t>DOC-HA_1-4H</t>
  </si>
  <si>
    <t>DOC-HA_1-6H</t>
  </si>
  <si>
    <t>DOC-HA_1-8H</t>
  </si>
  <si>
    <t>DOC-HA_2-3H</t>
  </si>
  <si>
    <t>DOC-HA_2-5H</t>
  </si>
  <si>
    <t>DOC-HA_2-7H</t>
  </si>
  <si>
    <t>DOC-HA_3-4H</t>
  </si>
  <si>
    <t>DOC-HA_3-6H</t>
  </si>
  <si>
    <t>DOC-HA_3-8H</t>
  </si>
  <si>
    <t>DOC-HA_4-5H</t>
  </si>
  <si>
    <t>DOC-HA_4-7H</t>
  </si>
  <si>
    <t>DOC-HA_2-1H</t>
  </si>
  <si>
    <t>DOC-HA_4-1H</t>
  </si>
  <si>
    <t>DOC-HA_6-1H</t>
  </si>
  <si>
    <t>DOC-HA_8-1H</t>
  </si>
  <si>
    <t>DOC-HA_3-2H</t>
  </si>
  <si>
    <t>DOC-HA_5-2H</t>
  </si>
  <si>
    <t>DOC-HA_7-2H</t>
  </si>
  <si>
    <t>DOC-HA_4-3H</t>
  </si>
  <si>
    <t>DOC-HA_6-3H</t>
  </si>
  <si>
    <t>DOC-HA_8-3H</t>
  </si>
  <si>
    <t>DOC-HA_5-4H</t>
  </si>
  <si>
    <t>DOC-HA_7-4H</t>
  </si>
  <si>
    <t>DOC-HA_12</t>
  </si>
  <si>
    <t>DOC-HA_14</t>
  </si>
  <si>
    <t>DOC-HA_16</t>
  </si>
  <si>
    <t>DOC-HA_18</t>
  </si>
  <si>
    <t>DOC-HA_23</t>
  </si>
  <si>
    <t>DOC-HA_25</t>
  </si>
  <si>
    <t>DOC-HA_27</t>
  </si>
  <si>
    <t>DOC-HA_34</t>
  </si>
  <si>
    <t>DOC-HA_36</t>
  </si>
  <si>
    <t>DOC-HA_38</t>
  </si>
  <si>
    <t>DOC-HA_45</t>
  </si>
  <si>
    <t>DOC-HA_47</t>
  </si>
  <si>
    <t>DOC-HA_12-Ca</t>
  </si>
  <si>
    <t>DOC-HA_14-Ca</t>
  </si>
  <si>
    <t>DOC-HA_16-Ca</t>
  </si>
  <si>
    <t>DOC-HA_18-Ca</t>
  </si>
  <si>
    <t>DOC-HA_23-Ca</t>
  </si>
  <si>
    <t>DOC-HA_25-Ca</t>
  </si>
  <si>
    <t>DOC-HA_27-Ca</t>
  </si>
  <si>
    <t>DOC-HA_34-Ca</t>
  </si>
  <si>
    <t>DOC-HA_36-Ca</t>
  </si>
  <si>
    <t>DOC-HA_38-Ca</t>
  </si>
  <si>
    <t>DOC-HA_45-Ca</t>
  </si>
  <si>
    <t>DOC-HA_47-Ca</t>
  </si>
  <si>
    <t>DOC-HA_12-Cu</t>
  </si>
  <si>
    <t>DOC-HA_14-Cu</t>
  </si>
  <si>
    <t>DOC-HA_16-Cu</t>
  </si>
  <si>
    <t>DOC-HA_18-Cu</t>
  </si>
  <si>
    <t>DOC-HA_23-Cu</t>
  </si>
  <si>
    <t>DOC-HA_25-Cu</t>
  </si>
  <si>
    <t>DOC-HA_27-Cu</t>
  </si>
  <si>
    <t>DOC-HA_34-Cu</t>
  </si>
  <si>
    <t>DOC-HA_36-Cu</t>
  </si>
  <si>
    <t>DOC-HA_38-Cu</t>
  </si>
  <si>
    <t>DOC-HA_45-Cu</t>
  </si>
  <si>
    <t>DOC-HA_47-Cu</t>
  </si>
  <si>
    <t>DOC-HA_12-CuOH</t>
  </si>
  <si>
    <t>DOC-HA_14-CuOH</t>
  </si>
  <si>
    <t>DOC-HA_16-CuOH</t>
  </si>
  <si>
    <t>DOC-HA_18-CuOH</t>
  </si>
  <si>
    <t>DOC-HA_23-CuOH</t>
  </si>
  <si>
    <t>DOC-HA_25-CuOH</t>
  </si>
  <si>
    <t>DOC-HA_27-CuOH</t>
  </si>
  <si>
    <t>DOC-HA_34-CuOH</t>
  </si>
  <si>
    <t>DOC-HA_36-CuOH</t>
  </si>
  <si>
    <t>DOC-HA_38-CuOH</t>
  </si>
  <si>
    <t>DOC-HA_45-CuOH</t>
  </si>
  <si>
    <t>DOC-HA_47-CuOH</t>
  </si>
  <si>
    <t>DOC-HA_12-Mg</t>
  </si>
  <si>
    <t>DOC-HA_14-Mg</t>
  </si>
  <si>
    <t>DOC-HA_16-Mg</t>
  </si>
  <si>
    <t>DOC-HA_18-Mg</t>
  </si>
  <si>
    <t>DOC-HA_23-Mg</t>
  </si>
  <si>
    <t>DOC-HA_25-Mg</t>
  </si>
  <si>
    <t>DOC-HA_27-Mg</t>
  </si>
  <si>
    <t>DOC-HA_34-Mg</t>
  </si>
  <si>
    <t>DOC-HA_36-Mg</t>
  </si>
  <si>
    <t>DOC-HA_38-Mg</t>
  </si>
  <si>
    <t>DOC-HA_45-Mg</t>
  </si>
  <si>
    <t>DOC-HA_47-Mg</t>
  </si>
  <si>
    <t>DOC-FA_1</t>
  </si>
  <si>
    <t>DOC-FA_2</t>
  </si>
  <si>
    <t>DOC-FA_3</t>
  </si>
  <si>
    <t>DOC-FA_4</t>
  </si>
  <si>
    <t>DOC-FA_5</t>
  </si>
  <si>
    <t>DOC-FA_6</t>
  </si>
  <si>
    <t>DOC-FA_7</t>
  </si>
  <si>
    <t>DOC-FA_8</t>
  </si>
  <si>
    <t>DOC-FA_1-Ca</t>
  </si>
  <si>
    <t>DOC-FA_2-Ca</t>
  </si>
  <si>
    <t>DOC-FA_3-Ca</t>
  </si>
  <si>
    <t>DOC-FA_4-Ca</t>
  </si>
  <si>
    <t>DOC-FA_5-Ca</t>
  </si>
  <si>
    <t>DOC-FA_6-Ca</t>
  </si>
  <si>
    <t>DOC-FA_7-Ca</t>
  </si>
  <si>
    <t>DOC-FA_8-Ca</t>
  </si>
  <si>
    <t>DOC-FA_1-Cu</t>
  </si>
  <si>
    <t>DOC-FA_2-Cu</t>
  </si>
  <si>
    <t>DOC-FA_3-Cu</t>
  </si>
  <si>
    <t>DOC-FA_4-Cu</t>
  </si>
  <si>
    <t>DOC-FA_5-Cu</t>
  </si>
  <si>
    <t>DOC-FA_6-Cu</t>
  </si>
  <si>
    <t>DOC-FA_7-Cu</t>
  </si>
  <si>
    <t>DOC-FA_8-Cu</t>
  </si>
  <si>
    <t>DOC-FA_1-CuOH</t>
  </si>
  <si>
    <t>DOC-FA_2-CuOH</t>
  </si>
  <si>
    <t>DOC-FA_3-CuOH</t>
  </si>
  <si>
    <t>DOC-FA_4-CuOH</t>
  </si>
  <si>
    <t>DOC-FA_5-CuOH</t>
  </si>
  <si>
    <t>DOC-FA_6-CuOH</t>
  </si>
  <si>
    <t>DOC-FA_7-CuOH</t>
  </si>
  <si>
    <t>DOC-FA_8-CuOH</t>
  </si>
  <si>
    <t>DOC-FA_1-Mg</t>
  </si>
  <si>
    <t>DOC-FA_2-Mg</t>
  </si>
  <si>
    <t>DOC-FA_3-Mg</t>
  </si>
  <si>
    <t>DOC-FA_4-Mg</t>
  </si>
  <si>
    <t>DOC-FA_5-Mg</t>
  </si>
  <si>
    <t>DOC-FA_6-Mg</t>
  </si>
  <si>
    <t>DOC-FA_7-Mg</t>
  </si>
  <si>
    <t>DOC-FA_8-Mg</t>
  </si>
  <si>
    <t>DOC-FA_1-2H</t>
  </si>
  <si>
    <t>DOC-FA_1-4H</t>
  </si>
  <si>
    <t>DOC-FA_1-6H</t>
  </si>
  <si>
    <t>DOC-FA_1-8H</t>
  </si>
  <si>
    <t>DOC-FA_2-3H</t>
  </si>
  <si>
    <t>DOC-FA_2-5H</t>
  </si>
  <si>
    <t>DOC-FA_2-7H</t>
  </si>
  <si>
    <t>DOC-FA_3-4H</t>
  </si>
  <si>
    <t>DOC-FA_3-6H</t>
  </si>
  <si>
    <t>DOC-FA_3-8H</t>
  </si>
  <si>
    <t>DOC-FA_4-5H</t>
  </si>
  <si>
    <t>DOC-FA_4-7H</t>
  </si>
  <si>
    <t>DOC-FA_2-1H</t>
  </si>
  <si>
    <t>DOC-FA_4-1H</t>
  </si>
  <si>
    <t>DOC-FA_6-1H</t>
  </si>
  <si>
    <t>DOC-FA_8-1H</t>
  </si>
  <si>
    <t>DOC-FA_3-2H</t>
  </si>
  <si>
    <t>DOC-FA_5-2H</t>
  </si>
  <si>
    <t>DOC-FA_7-2H</t>
  </si>
  <si>
    <t>DOC-FA_4-3H</t>
  </si>
  <si>
    <t>DOC-FA_6-3H</t>
  </si>
  <si>
    <t>DOC-FA_8-3H</t>
  </si>
  <si>
    <t>DOC-FA_5-4H</t>
  </si>
  <si>
    <t>DOC-FA_7-4H</t>
  </si>
  <si>
    <t>DOC-FA_12</t>
  </si>
  <si>
    <t>DOC-FA_14</t>
  </si>
  <si>
    <t>DOC-FA_16</t>
  </si>
  <si>
    <t>DOC-FA_18</t>
  </si>
  <si>
    <t>DOC-FA_23</t>
  </si>
  <si>
    <t>DOC-FA_25</t>
  </si>
  <si>
    <t>DOC-FA_27</t>
  </si>
  <si>
    <t>DOC-FA_34</t>
  </si>
  <si>
    <t>DOC-FA_36</t>
  </si>
  <si>
    <t>DOC-FA_38</t>
  </si>
  <si>
    <t>DOC-FA_45</t>
  </si>
  <si>
    <t>DOC-FA_47</t>
  </si>
  <si>
    <t>DOC-FA_12-Ca</t>
  </si>
  <si>
    <t>DOC-FA_14-Ca</t>
  </si>
  <si>
    <t>DOC-FA_16-Ca</t>
  </si>
  <si>
    <t>DOC-FA_18-Ca</t>
  </si>
  <si>
    <t>DOC-FA_23-Ca</t>
  </si>
  <si>
    <t>DOC-FA_25-Ca</t>
  </si>
  <si>
    <t>DOC-FA_27-Ca</t>
  </si>
  <si>
    <t>DOC-FA_34-Ca</t>
  </si>
  <si>
    <t>DOC-FA_36-Ca</t>
  </si>
  <si>
    <t>DOC-FA_38-Ca</t>
  </si>
  <si>
    <t>DOC-FA_45-Ca</t>
  </si>
  <si>
    <t>DOC-FA_47-Ca</t>
  </si>
  <si>
    <t>DOC-FA_12-Cu</t>
  </si>
  <si>
    <t>DOC-FA_14-Cu</t>
  </si>
  <si>
    <t>DOC-FA_16-Cu</t>
  </si>
  <si>
    <t>DOC-FA_18-Cu</t>
  </si>
  <si>
    <t>DOC-FA_23-Cu</t>
  </si>
  <si>
    <t>DOC-FA_25-Cu</t>
  </si>
  <si>
    <t>DOC-FA_27-Cu</t>
  </si>
  <si>
    <t>DOC-FA_34-Cu</t>
  </si>
  <si>
    <t>DOC-FA_36-Cu</t>
  </si>
  <si>
    <t>DOC-FA_38-Cu</t>
  </si>
  <si>
    <t>DOC-FA_45-Cu</t>
  </si>
  <si>
    <t>DOC-FA_47-Cu</t>
  </si>
  <si>
    <t>DOC-FA_12-CuOH</t>
  </si>
  <si>
    <t>DOC-FA_14-CuOH</t>
  </si>
  <si>
    <t>DOC-FA_16-CuOH</t>
  </si>
  <si>
    <t>DOC-FA_18-CuOH</t>
  </si>
  <si>
    <t>DOC-FA_23-CuOH</t>
  </si>
  <si>
    <t>DOC-FA_25-CuOH</t>
  </si>
  <si>
    <t>DOC-FA_27-CuOH</t>
  </si>
  <si>
    <t>DOC-FA_34-CuOH</t>
  </si>
  <si>
    <t>DOC-FA_36-CuOH</t>
  </si>
  <si>
    <t>DOC-FA_38-CuOH</t>
  </si>
  <si>
    <t>DOC-FA_45-CuOH</t>
  </si>
  <si>
    <t>DOC-FA_47-CuOH</t>
  </si>
  <si>
    <t>DOC-FA_12-Mg</t>
  </si>
  <si>
    <t>DOC-FA_14-Mg</t>
  </si>
  <si>
    <t>DOC-FA_16-Mg</t>
  </si>
  <si>
    <t>DOC-FA_18-Mg</t>
  </si>
  <si>
    <t>DOC-FA_23-Mg</t>
  </si>
  <si>
    <t>DOC-FA_25-Mg</t>
  </si>
  <si>
    <t>DOC-FA_27-Mg</t>
  </si>
  <si>
    <t>DOC-FA_34-Mg</t>
  </si>
  <si>
    <t>DOC-FA_36-Mg</t>
  </si>
  <si>
    <t>DOC-FA_38-Mg</t>
  </si>
  <si>
    <t>DOC-FA_45-Mg</t>
  </si>
  <si>
    <t>DOC-FA_47-Mg</t>
  </si>
  <si>
    <t>R BLM index</t>
  </si>
  <si>
    <t>SpecName</t>
  </si>
  <si>
    <t>SpecConc</t>
  </si>
  <si>
    <t>WHAM wC</t>
  </si>
  <si>
    <t>site1</t>
  </si>
  <si>
    <t>site2</t>
  </si>
  <si>
    <t>metal</t>
  </si>
  <si>
    <t>BLM DeltaH</t>
  </si>
  <si>
    <t>BLM Adj LogK</t>
  </si>
  <si>
    <t>BLM logK</t>
  </si>
  <si>
    <t>BLM Temp K</t>
  </si>
  <si>
    <t>AbundDenom</t>
  </si>
  <si>
    <t>TH (g HS / L)</t>
  </si>
  <si>
    <t>charge</t>
  </si>
  <si>
    <t>WHAM wA</t>
  </si>
  <si>
    <t>MONMETCH_HA</t>
  </si>
  <si>
    <t>moles bound / tot moles</t>
  </si>
  <si>
    <t>moles sites / g HS</t>
  </si>
  <si>
    <t>charge / mole</t>
  </si>
  <si>
    <t>charge (H+ bound at both sites) / mole</t>
  </si>
  <si>
    <t>charge (H+ bound at site 1) / mole</t>
  </si>
  <si>
    <t>charge (H+ bound at site 2) / mole</t>
  </si>
  <si>
    <t>mol/L</t>
  </si>
  <si>
    <t>H bound to site 1</t>
  </si>
  <si>
    <t>H bound to both sites</t>
  </si>
  <si>
    <t>H bound to site 2</t>
  </si>
  <si>
    <t>H bound to site</t>
  </si>
  <si>
    <t>deprotonated</t>
  </si>
  <si>
    <t>total metal-bound</t>
  </si>
  <si>
    <t>total Conc</t>
  </si>
  <si>
    <t>NUMIT =</t>
  </si>
  <si>
    <t xml:space="preserve">NUMIT = </t>
  </si>
  <si>
    <t>wGAMMA</t>
  </si>
  <si>
    <t>total Conc (HA)</t>
  </si>
  <si>
    <t>total metal-bound (HA)</t>
  </si>
  <si>
    <t>deprotonated (HA)</t>
  </si>
  <si>
    <t>H bound to site (HA)</t>
  </si>
  <si>
    <t>H bound to site (FA)</t>
  </si>
  <si>
    <t>deprotonated (FA)</t>
  </si>
  <si>
    <t>total metal-bound (FA)</t>
  </si>
  <si>
    <t>total Conc (FA)</t>
  </si>
  <si>
    <t xml:space="preserve">VOLSOL = </t>
  </si>
  <si>
    <t>DVOL</t>
  </si>
  <si>
    <t>wRATIO</t>
  </si>
  <si>
    <t>wTH (g HS / L)</t>
  </si>
  <si>
    <t>CHECK total Conc (HA)</t>
  </si>
  <si>
    <t>Total Cu-bound FA</t>
  </si>
  <si>
    <t>Total Ca-bound FA</t>
  </si>
  <si>
    <t>Total Mg-bound FA</t>
  </si>
  <si>
    <t>Total CuOH-bound FA</t>
  </si>
  <si>
    <t>CHECK total Conc (FA)</t>
  </si>
  <si>
    <t>site 1 deprotonated (HA)</t>
  </si>
  <si>
    <t>site 2 deprotonated (HA)</t>
  </si>
  <si>
    <t>fully deprotonated (HA)</t>
  </si>
  <si>
    <t>Cu-bound HA</t>
  </si>
  <si>
    <t>Ca-bound HA</t>
  </si>
  <si>
    <t>Mg-bound HA</t>
  </si>
  <si>
    <t>CuOH-bound HA</t>
  </si>
  <si>
    <t>full protonated (HA)</t>
  </si>
  <si>
    <t>fully protonated (FA)</t>
  </si>
  <si>
    <t>site 2 deprotonated (FA)</t>
  </si>
  <si>
    <t>site 1 deprotonated (FA)</t>
  </si>
  <si>
    <t>fully deprotonated (FA)</t>
  </si>
  <si>
    <t>Cu-bound FA</t>
  </si>
  <si>
    <t>Ca-bound FA</t>
  </si>
  <si>
    <t>Mg-bound FA</t>
  </si>
  <si>
    <t>CuOH-bound FA</t>
  </si>
  <si>
    <t>true total conc</t>
  </si>
  <si>
    <t>BLM total conc</t>
  </si>
  <si>
    <t>WHAM total conc</t>
  </si>
  <si>
    <t>WHAM ratio</t>
  </si>
  <si>
    <t>BLM ratio</t>
  </si>
  <si>
    <t>Species</t>
  </si>
  <si>
    <t>DonnanHA-bound</t>
  </si>
  <si>
    <t>DonnanFA-bound</t>
  </si>
  <si>
    <t>DonnanHA Species</t>
  </si>
  <si>
    <t>DonnanFA Species</t>
  </si>
  <si>
    <t>^exchange from conc</t>
  </si>
  <si>
    <t>^formation from conc</t>
  </si>
  <si>
    <t>^formation from constants</t>
  </si>
  <si>
    <t>ZED check</t>
  </si>
  <si>
    <t>^exchange from constants</t>
  </si>
  <si>
    <t>^exchange without IS FX</t>
  </si>
  <si>
    <t>SpecConc[DonnanHA-H2CO3]</t>
  </si>
  <si>
    <t>SpecConc[DonnanHA-MgCO3]</t>
  </si>
  <si>
    <t>SpecConc[DonnanHA-MgSO4]</t>
  </si>
  <si>
    <t>SpecConc[DonnanHA-CaCO3]</t>
  </si>
  <si>
    <t>SpecConc[DonnanHA-CaSO4]</t>
  </si>
  <si>
    <t>SpecConc[DonnanHA-Cu(OH)2]</t>
  </si>
  <si>
    <t>SpecConc[DonnanHA-CuSO4]</t>
  </si>
  <si>
    <t>SpecConc[DonnanHA-CuCO3]</t>
  </si>
  <si>
    <t>SpecConc[DonnanFA-H2CO3]</t>
  </si>
  <si>
    <t>SpecConc[DonnanFA-MgCO3]</t>
  </si>
  <si>
    <t>SpecConc[DonnanFA-MgSO4]</t>
  </si>
  <si>
    <t>SpecConc[DonnanFA-CaCO3]</t>
  </si>
  <si>
    <t>SpecConc[DonnanFA-CaSO4]</t>
  </si>
  <si>
    <t>SpecConc[DonnanFA-Cu(OH)2]</t>
  </si>
  <si>
    <t>SpecConc[DonnanFA-CuSO4]</t>
  </si>
  <si>
    <t>SpecConc[DonnanFA-CuCO3]</t>
  </si>
  <si>
    <t>DonnanHA-H2CO3</t>
  </si>
  <si>
    <t>DonnanHA-MgCO3</t>
  </si>
  <si>
    <t>DonnanHA-CaCO3</t>
  </si>
  <si>
    <t>DonnanHA-CaSO4</t>
  </si>
  <si>
    <t>DonnanHA-Cu(OH)2</t>
  </si>
  <si>
    <t>DonnanHA-CuSO4</t>
  </si>
  <si>
    <t>DonnanHA-CuCO3</t>
  </si>
  <si>
    <t>DonnanFA-H2CO3</t>
  </si>
  <si>
    <t>DonnanFA-MgCO3</t>
  </si>
  <si>
    <t>DonnanFA-MgSO4</t>
  </si>
  <si>
    <t>DonnanFA-CaCO3</t>
  </si>
  <si>
    <t>DonnanFA-CaSO4</t>
  </si>
  <si>
    <t>DonnanFA-Cu(OH)2</t>
  </si>
  <si>
    <t>DonnanFA-CuSO4</t>
  </si>
  <si>
    <t>DonnanFA-CuCO3</t>
  </si>
  <si>
    <t>DonnanHA-MgSO4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</si>
</sst>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0E+00"/>
    <numFmt numFmtId="166" formatCode="0.00000"/>
    <numFmt numFmtId="167" formatCode="0.0000000"/>
    <numFmt numFmtId="168" formatCode="0.00000E+00"/>
    <numFmt numFmtId="169" formatCode="0.000000E+00"/>
    <numFmt numFmtId="170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/>
    <xf numFmtId="11" fontId="0" fillId="0" borderId="0" xfId="0" applyNumberFormat="1"/>
    <xf numFmtId="0" fontId="3" fillId="0" borderId="0" xfId="0" applyFont="1" applyAlignment="1" applyProtection="1">
      <alignment horizontal="left"/>
      <protection locked="0"/>
    </xf>
    <xf numFmtId="0" fontId="1" fillId="0" borderId="0" xfId="0" applyFont="1"/>
    <xf numFmtId="11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165" fontId="0" fillId="0" borderId="0" xfId="0" applyNumberFormat="1"/>
    <xf numFmtId="0" fontId="4" fillId="0" borderId="0" xfId="0" applyFont="1"/>
    <xf numFmtId="166" fontId="0" fillId="0" borderId="0" xfId="0" applyNumberFormat="1"/>
    <xf numFmtId="0" fontId="0" fillId="2" borderId="0" xfId="0" applyFill="1"/>
    <xf numFmtId="164" fontId="0" fillId="2" borderId="0" xfId="0" applyNumberFormat="1" applyFill="1"/>
    <xf numFmtId="11" fontId="0" fillId="2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4" xfId="0" applyNumberFormat="1" applyBorder="1"/>
    <xf numFmtId="11" fontId="0" fillId="0" borderId="5" xfId="0" applyNumberFormat="1" applyBorder="1"/>
    <xf numFmtId="0" fontId="0" fillId="0" borderId="5" xfId="0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168" fontId="0" fillId="0" borderId="4" xfId="0" applyNumberFormat="1" applyBorder="1"/>
    <xf numFmtId="0" fontId="0" fillId="0" borderId="4" xfId="0" applyBorder="1"/>
    <xf numFmtId="0" fontId="0" fillId="0" borderId="6" xfId="0" applyBorder="1"/>
    <xf numFmtId="2" fontId="0" fillId="0" borderId="2" xfId="0" applyNumberFormat="1" applyBorder="1"/>
    <xf numFmtId="11" fontId="0" fillId="0" borderId="2" xfId="0" applyNumberFormat="1" applyBorder="1"/>
    <xf numFmtId="2" fontId="0" fillId="0" borderId="7" xfId="0" applyNumberFormat="1" applyBorder="1"/>
    <xf numFmtId="11" fontId="0" fillId="0" borderId="7" xfId="0" applyNumberFormat="1" applyBorder="1"/>
    <xf numFmtId="168" fontId="0" fillId="0" borderId="2" xfId="0" applyNumberFormat="1" applyBorder="1"/>
    <xf numFmtId="168" fontId="0" fillId="0" borderId="7" xfId="0" applyNumberFormat="1" applyBorder="1"/>
    <xf numFmtId="165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5" fontId="0" fillId="0" borderId="7" xfId="0" applyNumberFormat="1" applyBorder="1"/>
    <xf numFmtId="164" fontId="0" fillId="0" borderId="8" xfId="0" applyNumberFormat="1" applyBorder="1"/>
    <xf numFmtId="0" fontId="0" fillId="2" borderId="6" xfId="0" applyFill="1" applyBorder="1"/>
    <xf numFmtId="165" fontId="0" fillId="2" borderId="7" xfId="0" applyNumberFormat="1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  <xf numFmtId="11" fontId="1" fillId="0" borderId="0" xfId="0" applyNumberFormat="1" applyFont="1"/>
    <xf numFmtId="0" fontId="2" fillId="0" borderId="2" xfId="0" applyFont="1" applyBorder="1"/>
    <xf numFmtId="0" fontId="2" fillId="0" borderId="7" xfId="0" applyFont="1" applyBorder="1"/>
    <xf numFmtId="164" fontId="0" fillId="0" borderId="2" xfId="0" applyNumberFormat="1" applyBorder="1"/>
    <xf numFmtId="164" fontId="0" fillId="0" borderId="7" xfId="0" applyNumberFormat="1" applyBorder="1"/>
    <xf numFmtId="165" fontId="0" fillId="2" borderId="2" xfId="0" applyNumberFormat="1" applyFill="1" applyBorder="1"/>
    <xf numFmtId="0" fontId="0" fillId="2" borderId="1" xfId="0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64" fontId="0" fillId="2" borderId="5" xfId="0" applyNumberFormat="1" applyFill="1" applyBorder="1"/>
    <xf numFmtId="0" fontId="0" fillId="0" borderId="9" xfId="0" applyBorder="1"/>
    <xf numFmtId="165" fontId="0" fillId="0" borderId="10" xfId="0" applyNumberFormat="1" applyBorder="1"/>
    <xf numFmtId="0" fontId="0" fillId="0" borderId="10" xfId="0" applyBorder="1"/>
    <xf numFmtId="164" fontId="0" fillId="0" borderId="11" xfId="0" applyNumberFormat="1" applyBorder="1"/>
    <xf numFmtId="0" fontId="2" fillId="2" borderId="0" xfId="0" applyFont="1" applyFill="1"/>
    <xf numFmtId="166" fontId="2" fillId="0" borderId="0" xfId="0" applyNumberFormat="1" applyFont="1"/>
    <xf numFmtId="170" fontId="0" fillId="0" borderId="0" xfId="0" applyNumberFormat="1"/>
    <xf numFmtId="11" fontId="0" fillId="0" borderId="1" xfId="0" applyNumberFormat="1" applyBorder="1"/>
    <xf numFmtId="169" fontId="0" fillId="0" borderId="2" xfId="0" applyNumberFormat="1" applyBorder="1"/>
    <xf numFmtId="11" fontId="0" fillId="0" borderId="3" xfId="0" applyNumberFormat="1" applyBorder="1"/>
    <xf numFmtId="169" fontId="0" fillId="0" borderId="7" xfId="0" applyNumberFormat="1" applyBorder="1"/>
    <xf numFmtId="0" fontId="2" fillId="0" borderId="4" xfId="0" applyFont="1" applyBorder="1"/>
    <xf numFmtId="0" fontId="2" fillId="2" borderId="4" xfId="0" applyFont="1" applyFill="1" applyBorder="1"/>
    <xf numFmtId="170" fontId="0" fillId="0" borderId="2" xfId="0" applyNumberFormat="1" applyBorder="1"/>
    <xf numFmtId="16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D123-8285-44C7-BEF0-74E4C4A91F3A}">
  <dimension ref="A1:GE432"/>
  <sheetViews>
    <sheetView workbookViewId="0">
      <pane xSplit="4" topLeftCell="E1" activePane="topRight" state="frozen"/>
      <selection pane="topRight" activeCell="G20" sqref="G20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2" bestFit="1" customWidth="1"/>
    <col min="12" max="12" width="15.140625" bestFit="1" customWidth="1"/>
    <col min="13" max="13" width="12.42578125" bestFit="1" customWidth="1"/>
    <col min="14" max="15" width="9.5703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73" width="9.140625" customWidth="1"/>
    <col min="74" max="109" width="9.140625" hidden="1" customWidth="1"/>
    <col min="110" max="121" width="9.140625" customWidth="1"/>
    <col min="122" max="145" width="9.140625" hidden="1" customWidth="1"/>
    <col min="154" max="177" width="0" hidden="1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/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209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4">
        <f ca="1">SUM(_xlfn.ANCHORARRAY(M20))+SUM(_xlfn.ANCHORARRAY(K30))</f>
        <v>-2.6390420874962657E-3</v>
      </c>
      <c r="O12" s="4">
        <f ca="1">SUM(_xlfn.ANCHORARRAY(P20))+SUM(_xlfn.ANCHORARRAY(P30))</f>
        <v>-4.4623109411523684E-3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9" spans="2:17" x14ac:dyDescent="0.2">
      <c r="B19" s="6" t="s">
        <v>172</v>
      </c>
      <c r="C19" s="6" t="s">
        <v>176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181</v>
      </c>
      <c r="I19" s="6" t="s">
        <v>206</v>
      </c>
      <c r="J19" s="6" t="s">
        <v>210</v>
      </c>
      <c r="K19" s="6" t="s">
        <v>228</v>
      </c>
      <c r="L19" s="6" t="s">
        <v>229</v>
      </c>
      <c r="M19" s="6" t="s">
        <v>230</v>
      </c>
      <c r="N19" s="6" t="s">
        <v>226</v>
      </c>
      <c r="O19" s="6" t="s">
        <v>227</v>
      </c>
      <c r="P19" s="6" t="s">
        <v>231</v>
      </c>
    </row>
    <row r="20" spans="2:17" x14ac:dyDescent="0.2">
      <c r="B20">
        <v>1</v>
      </c>
      <c r="C20" s="8">
        <f>D$6-(D$8/2)</f>
        <v>3.1299999999999994</v>
      </c>
      <c r="D20" s="8">
        <f>E$6-(E$8/2)</f>
        <v>1.5899999999999999</v>
      </c>
      <c r="E20" s="4">
        <f>10^-C20</f>
        <v>7.4131024130091796E-4</v>
      </c>
      <c r="F20" s="4">
        <f>10^-D20</f>
        <v>2.5703957827688643E-2</v>
      </c>
      <c r="G20" s="4">
        <f>(1-D$10)*D$5/4</f>
        <v>4.1124999999999999E-4</v>
      </c>
      <c r="H20" s="4">
        <f t="shared" ref="G20:H23" si="3">(1-E$10)*E$5/4</f>
        <v>7.0949999999999995E-4</v>
      </c>
      <c r="I20" s="4">
        <f t="shared" ref="I20:J27" si="4">1/(1+(E20*EXP(2*N$8*N$9)/$N$45))</f>
        <v>3.9126250814713797E-5</v>
      </c>
      <c r="J20" s="4">
        <f t="shared" si="4"/>
        <v>1.0689219668043595E-6</v>
      </c>
      <c r="K20" s="4">
        <f t="shared" ref="K20:K27" ca="1" si="5">$I20*(1-OFFSET($DZ$39,0,$B20-1))</f>
        <v>3.9122206847731613E-5</v>
      </c>
      <c r="L20" s="9" cm="1">
        <f t="array" aca="1" ref="L20:L27" ca="1">TRANSPOSE(DZ37:EG37)+K20:K27-1</f>
        <v>-0.99976280497515069</v>
      </c>
      <c r="M20" s="4" cm="1">
        <f t="array" aca="1" ref="M20:M27" ca="1">_xlfn.ANCHORARRAY(L20)*$G$20:$G$27</f>
        <v>-4.1115245354603073E-4</v>
      </c>
      <c r="N20" s="4">
        <f t="shared" ref="N20:N27" ca="1" si="6">$J20*(1-OFFSET($FF$39,0,$B20-1))</f>
        <v>1.0688939249239395E-6</v>
      </c>
      <c r="O20" s="4" cm="1">
        <f t="array" aca="1" ref="O20:O27" ca="1">TRANSPOSE(FF37:FM37)+N20:N27-1</f>
        <v>-0.99994764675188874</v>
      </c>
      <c r="P20" s="4" cm="1">
        <f t="array" aca="1" ref="P20:P27" ca="1">_xlfn.ANCHORARRAY(O20)*$H$20:$H$27</f>
        <v>-7.09462855370465E-4</v>
      </c>
      <c r="Q20" s="4"/>
    </row>
    <row r="21" spans="2:17" x14ac:dyDescent="0.2">
      <c r="B21">
        <v>2</v>
      </c>
      <c r="C21" s="8">
        <f>D$6-(D$8/6)</f>
        <v>3.7233333333333327</v>
      </c>
      <c r="D21" s="8">
        <f>E$6-(E$8/6)</f>
        <v>2.7033333333333331</v>
      </c>
      <c r="E21" s="4">
        <f t="shared" ref="E21:E27" si="7">10^-C21</f>
        <v>1.8908917484896439E-4</v>
      </c>
      <c r="F21" s="4">
        <f t="shared" ref="F21:F27" si="8">10^-D21</f>
        <v>1.9800067311173839E-3</v>
      </c>
      <c r="G21" s="4">
        <f t="shared" si="3"/>
        <v>4.1124999999999999E-4</v>
      </c>
      <c r="H21" s="4">
        <f t="shared" si="3"/>
        <v>7.0949999999999995E-4</v>
      </c>
      <c r="I21" s="4">
        <f t="shared" si="4"/>
        <v>1.5337407127349856E-4</v>
      </c>
      <c r="J21" s="4">
        <f t="shared" si="4"/>
        <v>1.3876302961065827E-5</v>
      </c>
      <c r="K21" s="4">
        <f t="shared" ca="1" si="5"/>
        <v>1.5331194948173057E-4</v>
      </c>
      <c r="L21" s="9">
        <f ca="1"/>
        <v>-0.99907048107463492</v>
      </c>
      <c r="M21" s="4">
        <f ca="1"/>
        <v>-4.1086773534194362E-4</v>
      </c>
      <c r="N21" s="4">
        <f t="shared" ca="1" si="6"/>
        <v>1.3871578783769187E-5</v>
      </c>
      <c r="O21">
        <f ca="1"/>
        <v>-0.99932058533702151</v>
      </c>
      <c r="P21" s="4">
        <f ca="1"/>
        <v>-7.0901795529661671E-4</v>
      </c>
    </row>
    <row r="22" spans="2:17" x14ac:dyDescent="0.2">
      <c r="B22">
        <v>3</v>
      </c>
      <c r="C22" s="8">
        <f>D$6+(D$8/6)</f>
        <v>4.3166666666666664</v>
      </c>
      <c r="D22" s="8">
        <f>E$6+(E$8/6)</f>
        <v>3.8166666666666664</v>
      </c>
      <c r="E22" s="4">
        <f t="shared" si="7"/>
        <v>4.8231784822393027E-5</v>
      </c>
      <c r="F22" s="4">
        <f t="shared" si="8"/>
        <v>1.5252229565390185E-4</v>
      </c>
      <c r="G22" s="4">
        <f t="shared" si="3"/>
        <v>4.1124999999999999E-4</v>
      </c>
      <c r="H22" s="4">
        <f t="shared" si="3"/>
        <v>7.0949999999999995E-4</v>
      </c>
      <c r="I22" s="4">
        <f t="shared" si="4"/>
        <v>6.010225885767945E-4</v>
      </c>
      <c r="J22" s="4">
        <f t="shared" si="4"/>
        <v>1.8010878880646449E-4</v>
      </c>
      <c r="K22" s="4">
        <f t="shared" ca="1" si="5"/>
        <v>6.0006977361659467E-4</v>
      </c>
      <c r="L22" s="9">
        <f ca="1"/>
        <v>-0.99636182167794662</v>
      </c>
      <c r="M22" s="4">
        <f ca="1"/>
        <v>-4.0975379916505553E-4</v>
      </c>
      <c r="N22" s="4">
        <f t="shared" ca="1" si="6"/>
        <v>1.7931614000110549E-4</v>
      </c>
      <c r="O22">
        <f ca="1"/>
        <v>-0.99121729280246029</v>
      </c>
      <c r="P22" s="4">
        <f ca="1"/>
        <v>-7.0326866924334548E-4</v>
      </c>
    </row>
    <row r="23" spans="2:17" x14ac:dyDescent="0.2">
      <c r="B23">
        <v>4</v>
      </c>
      <c r="C23" s="8">
        <f>D$6+(D$8/2)</f>
        <v>4.9099999999999993</v>
      </c>
      <c r="D23" s="8">
        <f>E$6+(E$8/2)</f>
        <v>4.93</v>
      </c>
      <c r="E23" s="4">
        <f t="shared" si="7"/>
        <v>1.2302687708123824E-5</v>
      </c>
      <c r="F23" s="4">
        <f t="shared" si="8"/>
        <v>1.1748975549395286E-5</v>
      </c>
      <c r="G23" s="4">
        <f t="shared" si="3"/>
        <v>4.1124999999999999E-4</v>
      </c>
      <c r="H23" s="4">
        <f t="shared" si="3"/>
        <v>7.0949999999999995E-4</v>
      </c>
      <c r="I23" s="4">
        <f t="shared" si="4"/>
        <v>2.3521364071515042E-3</v>
      </c>
      <c r="J23" s="4">
        <f t="shared" si="4"/>
        <v>2.3330929057147382E-3</v>
      </c>
      <c r="K23" s="4">
        <f t="shared" ca="1" si="5"/>
        <v>2.3376102536488848E-3</v>
      </c>
      <c r="L23" s="9">
        <f ca="1"/>
        <v>-0.98582724322377047</v>
      </c>
      <c r="M23" s="4">
        <f ca="1"/>
        <v>-4.0542145377577557E-4</v>
      </c>
      <c r="N23" s="4">
        <f t="shared" ca="1" si="6"/>
        <v>2.2067332609762283E-3</v>
      </c>
      <c r="O23">
        <f ca="1"/>
        <v>-0.89191663341567218</v>
      </c>
      <c r="P23" s="4">
        <f ca="1"/>
        <v>-6.3281485140841934E-4</v>
      </c>
    </row>
    <row r="24" spans="2:17" x14ac:dyDescent="0.2">
      <c r="B24">
        <v>5</v>
      </c>
      <c r="C24" s="8">
        <f>D$7-(D$9/2)</f>
        <v>6.8350000000000009</v>
      </c>
      <c r="D24" s="8">
        <f>E$7-(E$9/2)</f>
        <v>6.8800000000000008</v>
      </c>
      <c r="E24" s="4">
        <f t="shared" si="7"/>
        <v>1.4621771744567123E-7</v>
      </c>
      <c r="F24" s="4">
        <f t="shared" si="8"/>
        <v>1.3182567385564024E-7</v>
      </c>
      <c r="G24" s="4">
        <f t="shared" ref="G24:H27" si="9">(1-D$10)*D$5/8</f>
        <v>2.05625E-4</v>
      </c>
      <c r="H24" s="4">
        <f t="shared" si="9"/>
        <v>3.5474999999999998E-4</v>
      </c>
      <c r="I24" s="4">
        <f t="shared" si="4"/>
        <v>0.16553611954037245</v>
      </c>
      <c r="J24" s="4">
        <f t="shared" si="4"/>
        <v>0.17247547181113246</v>
      </c>
      <c r="K24" s="4">
        <f t="shared" ca="1" si="5"/>
        <v>0.14850090916316208</v>
      </c>
      <c r="L24" s="9">
        <f ca="1"/>
        <v>-0.67847986831893059</v>
      </c>
      <c r="M24" s="4">
        <f ca="1"/>
        <v>-1.395124229230801E-4</v>
      </c>
      <c r="N24" s="4">
        <f t="shared" ca="1" si="6"/>
        <v>0.17204984366850173</v>
      </c>
      <c r="O24">
        <f ca="1"/>
        <v>-0.82383082581582956</v>
      </c>
      <c r="P24" s="4">
        <f ca="1"/>
        <v>-2.922539854581655E-4</v>
      </c>
    </row>
    <row r="25" spans="2:17" x14ac:dyDescent="0.2">
      <c r="B25">
        <v>6</v>
      </c>
      <c r="C25" s="8">
        <f>D$7-(D$9/6)</f>
        <v>7.9783333333333344</v>
      </c>
      <c r="D25" s="8">
        <f>E$7-(E$9/6)</f>
        <v>8.7200000000000006</v>
      </c>
      <c r="E25" s="4">
        <f t="shared" si="7"/>
        <v>1.0511547730228644E-8</v>
      </c>
      <c r="F25" s="4">
        <f t="shared" si="8"/>
        <v>1.9054607179632436E-9</v>
      </c>
      <c r="G25" s="4">
        <f t="shared" si="9"/>
        <v>2.05625E-4</v>
      </c>
      <c r="H25" s="4">
        <f t="shared" si="9"/>
        <v>3.5474999999999998E-4</v>
      </c>
      <c r="I25" s="4">
        <f t="shared" si="4"/>
        <v>0.73400185998256529</v>
      </c>
      <c r="J25" s="4">
        <f t="shared" si="4"/>
        <v>0.93514653247334056</v>
      </c>
      <c r="K25" s="4">
        <f t="shared" ca="1" si="5"/>
        <v>0.48652751435069369</v>
      </c>
      <c r="L25" s="9">
        <f ca="1"/>
        <v>5.3383385744973255E-2</v>
      </c>
      <c r="M25" s="4">
        <f ca="1"/>
        <v>1.0976958693810125E-5</v>
      </c>
      <c r="N25" s="4">
        <f t="shared" ca="1" si="6"/>
        <v>0.92276935711600638</v>
      </c>
      <c r="O25">
        <f ca="1"/>
        <v>-5.5137092023139767E-2</v>
      </c>
      <c r="P25" s="4">
        <f ca="1"/>
        <v>-1.9559883395208831E-5</v>
      </c>
    </row>
    <row r="26" spans="2:17" x14ac:dyDescent="0.2">
      <c r="B26">
        <v>7</v>
      </c>
      <c r="C26" s="8">
        <f>D$7+(D$9/6)</f>
        <v>9.1216666666666679</v>
      </c>
      <c r="D26" s="8">
        <f>E$7+(E$9/6)</f>
        <v>10.56</v>
      </c>
      <c r="E26" s="4">
        <f t="shared" si="7"/>
        <v>7.5567200483709833E-10</v>
      </c>
      <c r="F26" s="4">
        <f t="shared" si="8"/>
        <v>2.7542287033381602E-11</v>
      </c>
      <c r="G26" s="4">
        <f t="shared" si="9"/>
        <v>2.05625E-4</v>
      </c>
      <c r="H26" s="4">
        <f t="shared" si="9"/>
        <v>3.5474999999999998E-4</v>
      </c>
      <c r="I26" s="4">
        <f t="shared" si="4"/>
        <v>0.97460907304017164</v>
      </c>
      <c r="J26" s="4">
        <f t="shared" si="4"/>
        <v>0.99899857506150813</v>
      </c>
      <c r="K26" s="4">
        <f t="shared" ca="1" si="5"/>
        <v>0.58171993872624395</v>
      </c>
      <c r="L26" s="9">
        <f ca="1"/>
        <v>0.25948502507324922</v>
      </c>
      <c r="M26" s="4">
        <f ca="1"/>
        <v>5.335660828068687E-5</v>
      </c>
      <c r="N26" s="4">
        <f t="shared" ca="1" si="6"/>
        <v>0.98488621528646381</v>
      </c>
      <c r="O26">
        <f ca="1"/>
        <v>8.467008820388866E-3</v>
      </c>
      <c r="P26" s="4">
        <f ca="1"/>
        <v>3.0036713790329502E-6</v>
      </c>
    </row>
    <row r="27" spans="2:17" x14ac:dyDescent="0.2">
      <c r="B27">
        <v>8</v>
      </c>
      <c r="C27" s="8">
        <f>D$7+(D$9/2)</f>
        <v>10.265000000000001</v>
      </c>
      <c r="D27" s="8">
        <f>E$7+(E$9/2)</f>
        <v>12.4</v>
      </c>
      <c r="E27" s="4">
        <f t="shared" si="7"/>
        <v>5.4325033149243044E-11</v>
      </c>
      <c r="F27" s="4">
        <f t="shared" si="8"/>
        <v>3.9810717055349631E-13</v>
      </c>
      <c r="G27" s="4">
        <f t="shared" si="9"/>
        <v>2.05625E-4</v>
      </c>
      <c r="H27" s="4">
        <f t="shared" si="9"/>
        <v>3.5474999999999998E-4</v>
      </c>
      <c r="I27" s="4">
        <f t="shared" si="4"/>
        <v>0.99813060041033508</v>
      </c>
      <c r="J27" s="4">
        <f t="shared" si="4"/>
        <v>0.99998551070545649</v>
      </c>
      <c r="K27" s="4">
        <f t="shared" ca="1" si="5"/>
        <v>0.59001897431220507</v>
      </c>
      <c r="L27" s="9">
        <f ca="1"/>
        <v>0.27745331246933791</v>
      </c>
      <c r="M27" s="4">
        <f ca="1"/>
        <v>5.7051337376507604E-5</v>
      </c>
      <c r="N27" s="4">
        <f t="shared" ca="1" si="6"/>
        <v>0.98584545058907436</v>
      </c>
      <c r="O27">
        <f ca="1"/>
        <v>9.4492107655113067E-3</v>
      </c>
      <c r="P27" s="4">
        <f ca="1"/>
        <v>3.3521075190651359E-6</v>
      </c>
    </row>
    <row r="29" spans="2:17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</row>
    <row r="30" spans="2:17" x14ac:dyDescent="0.2">
      <c r="B30">
        <v>1</v>
      </c>
      <c r="C30">
        <v>1</v>
      </c>
      <c r="D30">
        <v>2</v>
      </c>
      <c r="E30" s="4">
        <f t="shared" ref="E30:F41" si="10">D$10*D$5/16</f>
        <v>1.028125E-4</v>
      </c>
      <c r="F30" s="4">
        <f t="shared" si="10"/>
        <v>1.1825E-4</v>
      </c>
      <c r="G30" s="4">
        <f t="shared" ref="G30:G41" ca="1" si="11">2*OFFSET($I$19,$C30,0)*OFFSET($I$19,$D30,0)*(1-OFFSET($AL$39,0,$B30-1))</f>
        <v>1.1945113311252052E-8</v>
      </c>
      <c r="H30" s="4">
        <f ca="1">OFFSET($I$19,$C30,0)*(1-OFFSET($I$19,$D30,0))*(1-OFFSET($AL$39,0,$B30-1))</f>
        <v>3.893513793245494E-5</v>
      </c>
      <c r="I30" s="4">
        <f t="shared" ref="I30:I41" ca="1" si="12">OFFSET($I$19,$D30,0)*(1-OFFSET($I$19,$C30,0))*(1-OFFSET($AL$39,0,$B30-1))</f>
        <v>1.5264235257701625E-4</v>
      </c>
      <c r="J30" s="4" cm="1">
        <f t="array" aca="1" ref="J30:J41" ca="1">TRANSPOSE($AL$37:$AW$37)+G30:G41+H30:H41+I30:I41-2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t="shared" ref="L30:L41" ca="1" si="13">2*OFFSET($J$19,$C30,0)*OFFSET($J$19,$D30,0)*(1-OFFSET($CH$39,0,$B30-1))</f>
        <v>2.9654740670437795E-11</v>
      </c>
      <c r="M30" s="4">
        <f t="shared" ref="M30:M41" ca="1" si="14">OFFSET($J$19,$C30,0)*(1-OFFSET($J$19,$D30,0))*(1-OFFSET($CH$39,0,$B30-1))</f>
        <v>1.0685241326697834E-6</v>
      </c>
      <c r="N30" s="4">
        <f t="shared" ref="N30:N41" ca="1" si="15">OFFSET($J$19,$D30,0)*(1-OFFSET($J$19,$C30,0))*(1-OFFSET($CH$39,0,$B30-1))</f>
        <v>1.3871316098259983E-5</v>
      </c>
      <c r="O30" s="4" cm="1">
        <f t="array" aca="1" ref="O30:O41" ca="1">TRANSPOSE($CH$37:$CS$37)+L30:L41+M30:M41+N30:N41-2</f>
        <v>-1.999363116887569</v>
      </c>
      <c r="P30" s="4" cm="1">
        <f t="array" aca="1" ref="P30:P41" ca="1">_xlfn.ANCHORARRAY(O30)*$F$30:$F$41</f>
        <v>-2.3642468857195504E-4</v>
      </c>
    </row>
    <row r="31" spans="2:17" x14ac:dyDescent="0.2">
      <c r="B31">
        <v>2</v>
      </c>
      <c r="C31">
        <v>1</v>
      </c>
      <c r="D31">
        <v>4</v>
      </c>
      <c r="E31" s="4">
        <f t="shared" si="10"/>
        <v>1.028125E-4</v>
      </c>
      <c r="F31" s="4">
        <f t="shared" si="10"/>
        <v>1.1825E-4</v>
      </c>
      <c r="G31" s="4">
        <f t="shared" ca="1" si="11"/>
        <v>1.7155222047637149E-7</v>
      </c>
      <c r="H31" s="4">
        <f t="shared" ref="H31:H41" ca="1" si="16">OFFSET($I$19,$C31,0)*(1-OFFSET($I$19,$D31,0))*(1-OFFSET($AL$39,0,B31-1))</f>
        <v>3.6381543547494905E-5</v>
      </c>
      <c r="I31" s="4">
        <f t="shared" ca="1" si="12"/>
        <v>2.192204782072475E-3</v>
      </c>
      <c r="J31">
        <f ca="1"/>
        <v>-1.8825104546550124</v>
      </c>
      <c r="K31">
        <f ca="1"/>
        <v>-1.9354560611921847E-4</v>
      </c>
      <c r="L31" s="4">
        <f t="shared" ca="1" si="13"/>
        <v>4.7042791390880484E-9</v>
      </c>
      <c r="M31" s="4">
        <f t="shared" ca="1" si="14"/>
        <v>1.0058115575479743E-6</v>
      </c>
      <c r="N31" s="4">
        <f t="shared" ca="1" si="15"/>
        <v>2.2004759265283873E-3</v>
      </c>
      <c r="O31" s="4">
        <f ca="1"/>
        <v>-1.8991365608493647</v>
      </c>
      <c r="P31" s="4">
        <f ca="1"/>
        <v>-2.2457289832043738E-4</v>
      </c>
    </row>
    <row r="32" spans="2:17" x14ac:dyDescent="0.2">
      <c r="B32">
        <v>3</v>
      </c>
      <c r="C32">
        <v>1</v>
      </c>
      <c r="D32">
        <v>6</v>
      </c>
      <c r="E32" s="4">
        <f t="shared" si="10"/>
        <v>1.028125E-4</v>
      </c>
      <c r="F32" s="4">
        <f t="shared" si="10"/>
        <v>1.1825E-4</v>
      </c>
      <c r="G32" s="4">
        <f t="shared" ca="1" si="11"/>
        <v>2.5326873655695324E-6</v>
      </c>
      <c r="H32" s="4">
        <f t="shared" ca="1" si="16"/>
        <v>4.589158183489851E-7</v>
      </c>
      <c r="I32" s="4">
        <f t="shared" ca="1" si="12"/>
        <v>3.236431063893333E-2</v>
      </c>
      <c r="J32">
        <f ca="1"/>
        <v>-0.36075442080543696</v>
      </c>
      <c r="K32">
        <f ca="1"/>
        <v>-3.7090063889058986E-5</v>
      </c>
      <c r="L32" s="4">
        <f t="shared" ca="1" si="13"/>
        <v>1.8465467121080772E-6</v>
      </c>
      <c r="M32" s="4">
        <f t="shared" ca="1" si="14"/>
        <v>6.4030049340729899E-8</v>
      </c>
      <c r="N32" s="4">
        <f t="shared" ca="1" si="15"/>
        <v>0.86374159931157057</v>
      </c>
      <c r="O32" s="4">
        <f ca="1"/>
        <v>-1.0088096714571486</v>
      </c>
      <c r="P32" s="4">
        <f ca="1"/>
        <v>-1.1929174364980782E-4</v>
      </c>
    </row>
    <row r="33" spans="1:187" x14ac:dyDescent="0.2">
      <c r="B33">
        <v>4</v>
      </c>
      <c r="C33">
        <v>1</v>
      </c>
      <c r="D33">
        <v>8</v>
      </c>
      <c r="E33" s="4">
        <f t="shared" si="10"/>
        <v>1.028125E-4</v>
      </c>
      <c r="F33" s="4">
        <f t="shared" si="10"/>
        <v>1.1825E-4</v>
      </c>
      <c r="G33" s="4">
        <f t="shared" ca="1" si="11"/>
        <v>2.5625888964236276E-6</v>
      </c>
      <c r="H33" s="4">
        <f t="shared" ca="1" si="16"/>
        <v>2.3997373838077003E-9</v>
      </c>
      <c r="I33" s="4">
        <f t="shared" ca="1" si="12"/>
        <v>3.2746411661861589E-2</v>
      </c>
      <c r="J33">
        <f ca="1"/>
        <v>-0.34140154567553593</v>
      </c>
      <c r="K33">
        <f ca="1"/>
        <v>-3.510034641476604E-5</v>
      </c>
      <c r="L33" s="4">
        <f t="shared" ca="1" si="13"/>
        <v>1.9641794631374225E-6</v>
      </c>
      <c r="M33" s="4">
        <f t="shared" ca="1" si="14"/>
        <v>1.4229993571421101E-11</v>
      </c>
      <c r="N33" s="4">
        <f t="shared" ca="1" si="15"/>
        <v>0.91876555285646166</v>
      </c>
      <c r="O33" s="4">
        <f ca="1"/>
        <v>-0.94566676874290634</v>
      </c>
      <c r="P33" s="4">
        <f ca="1"/>
        <v>-1.1182509540384867E-4</v>
      </c>
    </row>
    <row r="34" spans="1:187" x14ac:dyDescent="0.2">
      <c r="B34">
        <v>5</v>
      </c>
      <c r="C34">
        <v>2</v>
      </c>
      <c r="D34">
        <v>3</v>
      </c>
      <c r="E34" s="4">
        <f t="shared" si="10"/>
        <v>1.028125E-4</v>
      </c>
      <c r="F34" s="4">
        <f t="shared" si="10"/>
        <v>1.1825E-4</v>
      </c>
      <c r="G34" s="4">
        <f t="shared" ca="1" si="11"/>
        <v>1.7181454350223118E-7</v>
      </c>
      <c r="H34" s="4">
        <f t="shared" ca="1" si="16"/>
        <v>1.4284927250999673E-4</v>
      </c>
      <c r="I34" s="4">
        <f t="shared" ca="1" si="12"/>
        <v>5.600300956341422E-4</v>
      </c>
      <c r="J34">
        <f ca="1"/>
        <v>-1.8838599143832218</v>
      </c>
      <c r="K34">
        <f ca="1"/>
        <v>-1.9368434744752497E-4</v>
      </c>
      <c r="L34" s="4">
        <f t="shared" ca="1" si="13"/>
        <v>4.7137959123426179E-9</v>
      </c>
      <c r="M34" s="4">
        <f t="shared" ca="1" si="14"/>
        <v>1.3083611709072264E-5</v>
      </c>
      <c r="N34" s="4">
        <f t="shared" ca="1" si="15"/>
        <v>1.6984821229070311E-4</v>
      </c>
      <c r="O34" s="4">
        <f ca="1"/>
        <v>-1.9009555172763752</v>
      </c>
      <c r="P34" s="4">
        <f ca="1"/>
        <v>-2.2478798991793137E-4</v>
      </c>
    </row>
    <row r="35" spans="1:187" x14ac:dyDescent="0.2">
      <c r="B35">
        <v>6</v>
      </c>
      <c r="C35">
        <v>2</v>
      </c>
      <c r="D35">
        <v>5</v>
      </c>
      <c r="E35" s="4">
        <f t="shared" si="10"/>
        <v>1.028125E-4</v>
      </c>
      <c r="F35" s="4">
        <f t="shared" si="10"/>
        <v>1.1825E-4</v>
      </c>
      <c r="G35" s="4">
        <f t="shared" ca="1" si="11"/>
        <v>2.5181248675190082E-6</v>
      </c>
      <c r="H35" s="4">
        <f t="shared" ca="1" si="16"/>
        <v>6.3469056006212497E-6</v>
      </c>
      <c r="I35" s="4">
        <f t="shared" ca="1" si="12"/>
        <v>8.2078366687105761E-3</v>
      </c>
      <c r="J35">
        <f ca="1"/>
        <v>-0.39414428320661177</v>
      </c>
      <c r="K35">
        <f ca="1"/>
        <v>-4.052295911717977E-5</v>
      </c>
      <c r="L35" s="4">
        <f t="shared" ca="1" si="13"/>
        <v>3.995759299694682E-6</v>
      </c>
      <c r="M35" s="4">
        <f t="shared" ca="1" si="14"/>
        <v>9.5856784576793878E-6</v>
      </c>
      <c r="N35" s="4">
        <f t="shared" ca="1" si="15"/>
        <v>0.14397580769673446</v>
      </c>
      <c r="O35" s="4">
        <f ca="1"/>
        <v>-1.5802272756722573</v>
      </c>
      <c r="P35" s="4">
        <f ca="1"/>
        <v>-1.8686187534824444E-4</v>
      </c>
    </row>
    <row r="36" spans="1:187" x14ac:dyDescent="0.2">
      <c r="B36">
        <v>7</v>
      </c>
      <c r="C36">
        <v>2</v>
      </c>
      <c r="D36">
        <v>7</v>
      </c>
      <c r="E36" s="4">
        <f t="shared" si="10"/>
        <v>1.028125E-4</v>
      </c>
      <c r="F36" s="4">
        <f t="shared" si="10"/>
        <v>1.1825E-4</v>
      </c>
      <c r="G36" s="4">
        <f t="shared" ca="1" si="11"/>
        <v>2.6262420018192178E-6</v>
      </c>
      <c r="H36" s="4">
        <f t="shared" ca="1" si="16"/>
        <v>3.4209982592823988E-8</v>
      </c>
      <c r="I36" s="4">
        <f t="shared" ca="1" si="12"/>
        <v>8.5602448399143705E-3</v>
      </c>
      <c r="J36">
        <f ca="1"/>
        <v>-0.32520253290917167</v>
      </c>
      <c r="K36">
        <f ca="1"/>
        <v>-3.343488541472421E-5</v>
      </c>
      <c r="L36" s="4">
        <f t="shared" ca="1" si="13"/>
        <v>1.2916650703747522E-5</v>
      </c>
      <c r="M36" s="4">
        <f t="shared" ca="1" si="14"/>
        <v>6.4740113046331934E-9</v>
      </c>
      <c r="N36" s="4">
        <f t="shared" ca="1" si="15"/>
        <v>0.46541472554433955</v>
      </c>
      <c r="O36" s="4">
        <f ca="1"/>
        <v>-0.64307795854358885</v>
      </c>
      <c r="P36" s="4">
        <f ca="1"/>
        <v>-7.6043968597779379E-5</v>
      </c>
      <c r="AL36" s="3" t="s">
        <v>219</v>
      </c>
      <c r="CH36" s="3" t="s">
        <v>219</v>
      </c>
      <c r="DZ36" s="3" t="s">
        <v>224</v>
      </c>
      <c r="FF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10"/>
        <v>1.028125E-4</v>
      </c>
      <c r="F37" s="4">
        <f t="shared" si="10"/>
        <v>1.1825E-4</v>
      </c>
      <c r="G37" s="4">
        <f t="shared" ca="1" si="11"/>
        <v>1.3336544544165553E-6</v>
      </c>
      <c r="H37" s="4">
        <f t="shared" ca="1" si="16"/>
        <v>2.8283170847881483E-4</v>
      </c>
      <c r="I37" s="4">
        <f t="shared" ca="1" si="12"/>
        <v>1.1088209688759412E-3</v>
      </c>
      <c r="J37">
        <f ca="1"/>
        <v>-1.1025646179575923</v>
      </c>
      <c r="K37">
        <f ca="1"/>
        <v>-1.1335742478376496E-4</v>
      </c>
      <c r="L37" s="4">
        <f t="shared" ca="1" si="13"/>
        <v>7.5342937071823522E-8</v>
      </c>
      <c r="M37" s="4">
        <f t="shared" ca="1" si="14"/>
        <v>1.6108907368354076E-5</v>
      </c>
      <c r="N37" s="4">
        <f t="shared" ca="1" si="15"/>
        <v>2.0912185253665604E-4</v>
      </c>
      <c r="O37" s="4">
        <f ca="1"/>
        <v>-0.41962158765026758</v>
      </c>
      <c r="P37" s="4">
        <f ca="1"/>
        <v>-4.9620252739644144E-5</v>
      </c>
      <c r="AL37">
        <f t="shared" ref="AL37:AW37" ca="1" si="17">SUMPRODUCT(AN45:AN72,$E$45:$E$72)</f>
        <v>8.0255630782047824E-3</v>
      </c>
      <c r="AM37">
        <f t="shared" ca="1" si="17"/>
        <v>0.11526078746714717</v>
      </c>
      <c r="AN37">
        <f t="shared" ca="1" si="17"/>
        <v>1.6068782769524457</v>
      </c>
      <c r="AO37">
        <f t="shared" ca="1" si="17"/>
        <v>1.6258494776739687</v>
      </c>
      <c r="AP37">
        <f t="shared" ca="1" si="17"/>
        <v>0.11543703443409051</v>
      </c>
      <c r="AQ37">
        <f t="shared" ca="1" si="17"/>
        <v>1.5976390150942095</v>
      </c>
      <c r="AR37">
        <f t="shared" ca="1" si="17"/>
        <v>1.6662345617989294</v>
      </c>
      <c r="AS37">
        <f t="shared" ca="1" si="17"/>
        <v>0.89604239571059852</v>
      </c>
      <c r="AT37">
        <f t="shared" ca="1" si="17"/>
        <v>1.6759686422120512</v>
      </c>
      <c r="AU37">
        <f t="shared" ca="1" si="17"/>
        <v>1.677297519677462</v>
      </c>
      <c r="AV37">
        <f t="shared" ca="1" si="17"/>
        <v>1.6753015056159879</v>
      </c>
      <c r="AW37">
        <f t="shared" ca="1" si="17"/>
        <v>1.6800306300993677</v>
      </c>
      <c r="CH37">
        <f t="shared" ref="CH37:CS37" ca="1" si="18">SUMPRODUCT(CJ45:CJ72,$E$45:$E$72)</f>
        <v>6.2194324254532586E-4</v>
      </c>
      <c r="CI37">
        <f t="shared" ca="1" si="18"/>
        <v>9.8661952708270328E-2</v>
      </c>
      <c r="CJ37">
        <f t="shared" ca="1" si="18"/>
        <v>0.12744681865451929</v>
      </c>
      <c r="CK37">
        <f t="shared" ca="1" si="18"/>
        <v>0.1355657142069388</v>
      </c>
      <c r="CL37">
        <f t="shared" ca="1" si="18"/>
        <v>9.8861546185829055E-2</v>
      </c>
      <c r="CM37">
        <f t="shared" ca="1" si="18"/>
        <v>0.27578333519325088</v>
      </c>
      <c r="CN37">
        <f t="shared" ca="1" si="18"/>
        <v>0.89149439278735654</v>
      </c>
      <c r="CO37">
        <f t="shared" ca="1" si="18"/>
        <v>1.5801531062468905</v>
      </c>
      <c r="CP37">
        <f t="shared" ca="1" si="18"/>
        <v>1.5573125103842924</v>
      </c>
      <c r="CQ37">
        <f t="shared" ca="1" si="18"/>
        <v>1.5641056578875812</v>
      </c>
      <c r="CR37">
        <f t="shared" ca="1" si="18"/>
        <v>1.620422406413665</v>
      </c>
      <c r="CS37">
        <f t="shared" ca="1" si="18"/>
        <v>1.6604997674361603</v>
      </c>
      <c r="DZ37">
        <f t="shared" ref="DZ37:EG37" ca="1" si="19">SUMPRODUCT(EB$45:EB$72,$E$45:$E$72)</f>
        <v>1.9807281800157445E-4</v>
      </c>
      <c r="EA37">
        <f t="shared" ca="1" si="19"/>
        <v>7.7620697588336922E-4</v>
      </c>
      <c r="EB37">
        <f t="shared" ca="1" si="19"/>
        <v>3.0381085484367898E-3</v>
      </c>
      <c r="EC37">
        <f t="shared" ca="1" si="19"/>
        <v>1.1835146522580602E-2</v>
      </c>
      <c r="ED37">
        <f t="shared" ca="1" si="19"/>
        <v>0.17301922251790727</v>
      </c>
      <c r="EE37">
        <f t="shared" ca="1" si="19"/>
        <v>0.56685587139427962</v>
      </c>
      <c r="EF37">
        <f t="shared" ca="1" si="19"/>
        <v>0.67776508634700527</v>
      </c>
      <c r="EG37">
        <f t="shared" ca="1" si="19"/>
        <v>0.68743433815713284</v>
      </c>
      <c r="FF37">
        <f t="shared" ref="FF37:FM37" ca="1" si="20">SUMPRODUCT(FH$45:FH$72,$E$45:$E$72)</f>
        <v>5.1284354186361804E-5</v>
      </c>
      <c r="FG37">
        <f t="shared" ca="1" si="20"/>
        <v>6.6554308419468507E-4</v>
      </c>
      <c r="FH37">
        <f t="shared" ca="1" si="20"/>
        <v>8.6033910575385765E-3</v>
      </c>
      <c r="FI37">
        <f t="shared" ca="1" si="20"/>
        <v>0.10587663332335161</v>
      </c>
      <c r="FJ37">
        <f t="shared" ca="1" si="20"/>
        <v>4.1193305156687395E-3</v>
      </c>
      <c r="FK37">
        <f t="shared" ca="1" si="20"/>
        <v>2.2093550860853801E-2</v>
      </c>
      <c r="FL37">
        <f t="shared" ca="1" si="20"/>
        <v>2.3580793533925046E-2</v>
      </c>
      <c r="FM37">
        <f t="shared" ca="1" si="20"/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10"/>
        <v>1.028125E-4</v>
      </c>
      <c r="F38" s="4">
        <f t="shared" si="10"/>
        <v>1.1825E-4</v>
      </c>
      <c r="G38" s="4">
        <f t="shared" ca="1" si="11"/>
        <v>2.6415844100347464E-6</v>
      </c>
      <c r="H38" s="4">
        <f t="shared" ca="1" si="16"/>
        <v>4.786476561414881E-7</v>
      </c>
      <c r="I38" s="4">
        <f t="shared" ca="1" si="12"/>
        <v>2.1962541910330903E-3</v>
      </c>
      <c r="J38">
        <f ca="1"/>
        <v>-0.32183198336484931</v>
      </c>
      <c r="K38">
        <f ca="1"/>
        <v>-3.3088350789698571E-5</v>
      </c>
      <c r="L38" s="4">
        <f t="shared" ca="1" si="13"/>
        <v>2.2563531409678832E-5</v>
      </c>
      <c r="M38" s="4">
        <f t="shared" ca="1" si="14"/>
        <v>7.8240318535645278E-7</v>
      </c>
      <c r="N38" s="4">
        <f t="shared" ca="1" si="15"/>
        <v>6.2627336702615513E-2</v>
      </c>
      <c r="O38" s="4">
        <f ca="1"/>
        <v>-0.38003680697849695</v>
      </c>
      <c r="P38" s="4">
        <f ca="1"/>
        <v>-4.4939352425207267E-5</v>
      </c>
      <c r="Z38" s="3" t="s">
        <v>217</v>
      </c>
      <c r="AL38" s="3" t="s">
        <v>218</v>
      </c>
      <c r="AX38" s="3"/>
      <c r="BV38" s="3" t="s">
        <v>217</v>
      </c>
      <c r="CH38" s="3" t="s">
        <v>218</v>
      </c>
      <c r="CT38" s="3"/>
      <c r="DR38" s="3" t="s">
        <v>222</v>
      </c>
      <c r="DZ38" s="3" t="s">
        <v>223</v>
      </c>
      <c r="EX38" s="3" t="s">
        <v>222</v>
      </c>
      <c r="FF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10"/>
        <v>1.028125E-4</v>
      </c>
      <c r="F39" s="4">
        <f t="shared" si="10"/>
        <v>1.1825E-4</v>
      </c>
      <c r="G39" s="4">
        <f t="shared" ca="1" si="11"/>
        <v>2.6436789253538403E-6</v>
      </c>
      <c r="H39" s="4">
        <f t="shared" ca="1" si="16"/>
        <v>2.4756741734150616E-9</v>
      </c>
      <c r="I39" s="4">
        <f t="shared" ca="1" si="12"/>
        <v>2.1979956035089771E-3</v>
      </c>
      <c r="J39">
        <f ca="1"/>
        <v>-0.3205018385644296</v>
      </c>
      <c r="K39">
        <f ca="1"/>
        <v>-3.2951595277405416E-5</v>
      </c>
      <c r="L39" s="4">
        <f t="shared" ca="1" si="13"/>
        <v>2.2661955711826968E-5</v>
      </c>
      <c r="M39" s="4">
        <f t="shared" ca="1" si="14"/>
        <v>1.6418025447635251E-10</v>
      </c>
      <c r="N39" s="4">
        <f t="shared" ca="1" si="15"/>
        <v>6.290052319095514E-2</v>
      </c>
      <c r="O39" s="4">
        <f ca="1"/>
        <v>-0.37297115680157167</v>
      </c>
      <c r="P39" s="4">
        <f ca="1"/>
        <v>-4.4103839291785852E-5</v>
      </c>
      <c r="Y39" s="3"/>
      <c r="Z39">
        <f t="shared" ref="Z39:AK39" ca="1" si="21">1+SUM(AB45:AB72)</f>
        <v>1.0047543668703287</v>
      </c>
      <c r="AA39" s="4">
        <f t="shared" ca="1" si="21"/>
        <v>1.07291271148898</v>
      </c>
      <c r="AB39" s="4">
        <f t="shared" ca="1" si="21"/>
        <v>22.678472884225322</v>
      </c>
      <c r="AC39" s="4">
        <f t="shared" ca="1" si="21"/>
        <v>30.479417336115411</v>
      </c>
      <c r="AD39" s="4">
        <f t="shared" ca="1" si="21"/>
        <v>1.0730323459045574</v>
      </c>
      <c r="AE39" s="4">
        <f t="shared" ca="1" si="21"/>
        <v>20.164963957278289</v>
      </c>
      <c r="AF39" s="4">
        <f t="shared" ca="1" si="21"/>
        <v>113.83548151976493</v>
      </c>
      <c r="AG39" s="4">
        <f t="shared" ca="1" si="21"/>
        <v>2.120020080809276</v>
      </c>
      <c r="AH39" s="4">
        <f t="shared" ca="1" si="21"/>
        <v>334.00537664521585</v>
      </c>
      <c r="AI39" s="4">
        <f t="shared" ca="1" si="21"/>
        <v>453.83653169305887</v>
      </c>
      <c r="AJ39" s="4">
        <f t="shared" ca="1" si="21"/>
        <v>294.9128438813878</v>
      </c>
      <c r="AK39" s="4">
        <f t="shared" ca="1" si="21"/>
        <v>1731.4388016657479</v>
      </c>
      <c r="AL39" s="4">
        <f t="shared" ref="AL39:AW39" ca="1" si="22">SUM(AN45:AN72)</f>
        <v>4.7318698251969755E-3</v>
      </c>
      <c r="AM39" s="4">
        <f t="shared" ca="1" si="22"/>
        <v>6.7957729187300142E-2</v>
      </c>
      <c r="AN39" s="4">
        <f t="shared" ca="1" si="22"/>
        <v>0.95590532020806473</v>
      </c>
      <c r="AO39" s="4">
        <f t="shared" ca="1" si="22"/>
        <v>0.96719097386369368</v>
      </c>
      <c r="AP39" s="4">
        <f t="shared" ca="1" si="22"/>
        <v>6.8061644351449374E-2</v>
      </c>
      <c r="AQ39" s="4">
        <f t="shared" ca="1" si="22"/>
        <v>0.95040903608265248</v>
      </c>
      <c r="AR39" s="4">
        <f t="shared" ca="1" si="22"/>
        <v>0.99121539271719628</v>
      </c>
      <c r="AS39" s="4">
        <f t="shared" ca="1" si="22"/>
        <v>0.52830635471232434</v>
      </c>
      <c r="AT39" s="4">
        <f t="shared" ca="1" si="22"/>
        <v>0.99700603622000317</v>
      </c>
      <c r="AU39" s="4">
        <f t="shared" ca="1" si="22"/>
        <v>0.99779656345365275</v>
      </c>
      <c r="AV39" s="4">
        <f t="shared" ca="1" si="22"/>
        <v>0.99660916768887098</v>
      </c>
      <c r="AW39" s="4">
        <f t="shared" ca="1" si="22"/>
        <v>0.99942244565673466</v>
      </c>
      <c r="BV39">
        <f t="shared" ref="BV39:CG39" ca="1" si="23">1+SUM(BX45:BX72)</f>
        <v>1.0003584396812508</v>
      </c>
      <c r="BW39" s="4">
        <f t="shared" ca="1" si="23"/>
        <v>1.06026627407886</v>
      </c>
      <c r="BX39" s="4">
        <f t="shared" ca="1" si="23"/>
        <v>1.0826681655949075</v>
      </c>
      <c r="BY39" s="4">
        <f t="shared" ca="1" si="23"/>
        <v>1.0884000153140316</v>
      </c>
      <c r="BZ39" s="4">
        <f t="shared" ca="1" si="23"/>
        <v>1.0603955563222813</v>
      </c>
      <c r="CA39" s="4">
        <f t="shared" ca="1" si="23"/>
        <v>1.1979309666560334</v>
      </c>
      <c r="CB39" s="4">
        <f t="shared" ca="1" si="23"/>
        <v>2.1464398477857154</v>
      </c>
      <c r="CC39" s="4">
        <f t="shared" ca="1" si="23"/>
        <v>11.154609940959837</v>
      </c>
      <c r="CD39" s="4">
        <f t="shared" ca="1" si="23"/>
        <v>14.929233040896207</v>
      </c>
      <c r="CE39" s="4">
        <f t="shared" ca="1" si="23"/>
        <v>15.895025252668631</v>
      </c>
      <c r="CF39" s="4">
        <f t="shared" ca="1" si="23"/>
        <v>34.279133168405679</v>
      </c>
      <c r="CG39" s="4">
        <f t="shared" ca="1" si="23"/>
        <v>193.7567222481637</v>
      </c>
      <c r="CH39" s="4">
        <f t="shared" ref="CH39:CS39" ca="1" si="24">SUM(CJ45:CJ72)</f>
        <v>3.5831124828117545E-4</v>
      </c>
      <c r="CI39" s="4">
        <f t="shared" ca="1" si="24"/>
        <v>5.6840697051519604E-2</v>
      </c>
      <c r="CJ39" s="4">
        <f t="shared" ca="1" si="24"/>
        <v>7.6355958567861704E-2</v>
      </c>
      <c r="CK39" s="4">
        <f t="shared" ca="1" si="24"/>
        <v>8.1220152581976929E-2</v>
      </c>
      <c r="CL39" s="4">
        <f t="shared" ca="1" si="24"/>
        <v>5.6955685981699415E-2</v>
      </c>
      <c r="CM39" s="4">
        <f t="shared" ca="1" si="24"/>
        <v>0.16522735630463592</v>
      </c>
      <c r="CN39" s="4">
        <f t="shared" ca="1" si="24"/>
        <v>0.53411226453347493</v>
      </c>
      <c r="CO39" s="4">
        <f t="shared" ca="1" si="24"/>
        <v>0.91035096652479153</v>
      </c>
      <c r="CP39" s="4">
        <f t="shared" ca="1" si="24"/>
        <v>0.93301732264071024</v>
      </c>
      <c r="CQ39" s="4">
        <f t="shared" ca="1" si="24"/>
        <v>0.93708723426959573</v>
      </c>
      <c r="CR39" s="4">
        <f t="shared" ca="1" si="24"/>
        <v>0.97082773373856268</v>
      </c>
      <c r="CS39" s="4">
        <f t="shared" ca="1" si="24"/>
        <v>0.9948388887446229</v>
      </c>
      <c r="DR39">
        <f t="shared" ref="DR39:DY39" ca="1" si="25">1+SUM(DT$45:DT$72)</f>
        <v>1.0001033675579172</v>
      </c>
      <c r="DS39">
        <f t="shared" ca="1" si="25"/>
        <v>1.0004051986291871</v>
      </c>
      <c r="DT39">
        <f t="shared" ca="1" si="25"/>
        <v>1.0015878402847342</v>
      </c>
      <c r="DU39">
        <f t="shared" ca="1" si="25"/>
        <v>1.0062141041176325</v>
      </c>
      <c r="DV39">
        <f t="shared" ca="1" si="25"/>
        <v>1.1147145190774104</v>
      </c>
      <c r="DW39">
        <f t="shared" ca="1" si="25"/>
        <v>1.5086543686273202</v>
      </c>
      <c r="DX39">
        <f t="shared" ca="1" si="25"/>
        <v>1.6753922431715385</v>
      </c>
      <c r="DY39">
        <f t="shared" ca="1" si="25"/>
        <v>1.6916923757814271</v>
      </c>
      <c r="DZ39">
        <f t="shared" ref="DZ39:EG39" ca="1" si="26">SUM(EB$45:EB$72)</f>
        <v>1.0335687416945883E-4</v>
      </c>
      <c r="EA39">
        <f t="shared" ca="1" si="26"/>
        <v>4.0503450975891024E-4</v>
      </c>
      <c r="EB39">
        <f t="shared" ca="1" si="26"/>
        <v>1.5853230449391724E-3</v>
      </c>
      <c r="EC39">
        <f t="shared" ca="1" si="26"/>
        <v>6.1757275039210496E-3</v>
      </c>
      <c r="ED39">
        <f t="shared" ca="1" si="26"/>
        <v>0.1029093253152866</v>
      </c>
      <c r="EE39">
        <f t="shared" ca="1" si="26"/>
        <v>0.33715765466554792</v>
      </c>
      <c r="EF39">
        <f t="shared" ca="1" si="26"/>
        <v>0.40312484788219649</v>
      </c>
      <c r="EG39">
        <f t="shared" ca="1" si="26"/>
        <v>0.40887597868490744</v>
      </c>
      <c r="EX39">
        <f t="shared" ref="EX39:FE39" ca="1" si="27">1+SUM(EZ$45:EZ$72)</f>
        <v>1.0000262344838586</v>
      </c>
      <c r="EY39">
        <f t="shared" ca="1" si="27"/>
        <v>1.0003405652211821</v>
      </c>
      <c r="EZ39">
        <f t="shared" ca="1" si="27"/>
        <v>1.004420398550594</v>
      </c>
      <c r="FA39">
        <f t="shared" ca="1" si="27"/>
        <v>1.0572609508240294</v>
      </c>
      <c r="FB39">
        <f t="shared" ca="1" si="27"/>
        <v>1.0024738653262062</v>
      </c>
      <c r="FC39">
        <f t="shared" ca="1" si="27"/>
        <v>1.0134130758264637</v>
      </c>
      <c r="FD39">
        <f t="shared" ca="1" si="27"/>
        <v>1.0143289240482867</v>
      </c>
      <c r="FE39">
        <f t="shared" ca="1" si="27"/>
        <v>1.0143430799502426</v>
      </c>
      <c r="FF39">
        <f t="shared" ref="FF39:FM39" ca="1" si="28">SUM(FH$45:FH$72)</f>
        <v>2.6233795628649936E-5</v>
      </c>
      <c r="FG39">
        <f t="shared" ca="1" si="28"/>
        <v>3.4044927599903048E-4</v>
      </c>
      <c r="FH39">
        <f t="shared" ca="1" si="28"/>
        <v>4.4009446213684102E-3</v>
      </c>
      <c r="FI39">
        <f t="shared" ca="1" si="28"/>
        <v>5.4159714098397566E-2</v>
      </c>
      <c r="FJ39">
        <f t="shared" ca="1" si="28"/>
        <v>2.4677604192716381E-3</v>
      </c>
      <c r="FK39">
        <f t="shared" ca="1" si="28"/>
        <v>1.3235546438479632E-2</v>
      </c>
      <c r="FL39">
        <f t="shared" ca="1" si="28"/>
        <v>1.4126506410857848E-2</v>
      </c>
      <c r="FM39">
        <f t="shared" ca="1" si="28"/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10"/>
        <v>1.028125E-4</v>
      </c>
      <c r="F40" s="4">
        <f t="shared" si="10"/>
        <v>1.1825E-4</v>
      </c>
      <c r="G40" s="4">
        <f t="shared" ca="1" si="11"/>
        <v>2.64053290012745E-6</v>
      </c>
      <c r="H40" s="4">
        <f t="shared" ca="1" si="16"/>
        <v>6.6554336794885234E-6</v>
      </c>
      <c r="I40" s="4">
        <f t="shared" ca="1" si="12"/>
        <v>5.5998495634634741E-4</v>
      </c>
      <c r="J40">
        <f ca="1"/>
        <v>-0.32412921346108625</v>
      </c>
      <c r="K40">
        <f ca="1"/>
        <v>-3.332453475896793E-5</v>
      </c>
      <c r="L40" s="4">
        <f t="shared" ca="1" si="13"/>
        <v>2.3477915717147657E-5</v>
      </c>
      <c r="M40" s="4">
        <f t="shared" ca="1" si="14"/>
        <v>5.6322649599606989E-5</v>
      </c>
      <c r="N40" s="4">
        <f t="shared" ca="1" si="15"/>
        <v>5.019761429382809E-3</v>
      </c>
      <c r="O40" s="4">
        <f ca="1"/>
        <v>-0.37447803159163562</v>
      </c>
      <c r="P40" s="4">
        <f ca="1"/>
        <v>-4.4282027235710913E-5</v>
      </c>
      <c r="Y40" s="6" t="s">
        <v>173</v>
      </c>
      <c r="Z40">
        <v>1</v>
      </c>
      <c r="AA40">
        <v>2</v>
      </c>
      <c r="AB40">
        <v>3</v>
      </c>
      <c r="AC40">
        <v>4</v>
      </c>
      <c r="AD40">
        <v>5</v>
      </c>
      <c r="AE40">
        <v>6</v>
      </c>
      <c r="AF40">
        <v>7</v>
      </c>
      <c r="AG40">
        <v>8</v>
      </c>
      <c r="AH40">
        <v>9</v>
      </c>
      <c r="AI40">
        <v>10</v>
      </c>
      <c r="AJ40">
        <v>11</v>
      </c>
      <c r="AK40">
        <v>12</v>
      </c>
      <c r="AL40">
        <v>1</v>
      </c>
      <c r="AM40">
        <v>2</v>
      </c>
      <c r="AN40">
        <v>3</v>
      </c>
      <c r="AO40">
        <v>4</v>
      </c>
      <c r="AP40">
        <v>5</v>
      </c>
      <c r="AQ40">
        <v>6</v>
      </c>
      <c r="AR40">
        <v>7</v>
      </c>
      <c r="AS40">
        <v>8</v>
      </c>
      <c r="AT40">
        <v>9</v>
      </c>
      <c r="AU40">
        <v>10</v>
      </c>
      <c r="AV40">
        <v>11</v>
      </c>
      <c r="AW40">
        <v>12</v>
      </c>
      <c r="AX40">
        <v>1</v>
      </c>
      <c r="AY40">
        <v>2</v>
      </c>
      <c r="AZ40">
        <v>3</v>
      </c>
      <c r="BA40">
        <v>4</v>
      </c>
      <c r="BB40">
        <v>5</v>
      </c>
      <c r="BC40">
        <v>6</v>
      </c>
      <c r="BD40">
        <v>7</v>
      </c>
      <c r="BE40">
        <v>8</v>
      </c>
      <c r="BF40">
        <v>9</v>
      </c>
      <c r="BG40">
        <v>10</v>
      </c>
      <c r="BH40">
        <v>11</v>
      </c>
      <c r="BI40">
        <v>12</v>
      </c>
      <c r="BJ40">
        <v>1</v>
      </c>
      <c r="BK40">
        <v>2</v>
      </c>
      <c r="BL40">
        <v>3</v>
      </c>
      <c r="BM40">
        <v>4</v>
      </c>
      <c r="BN40">
        <v>5</v>
      </c>
      <c r="BO40">
        <v>6</v>
      </c>
      <c r="BP40">
        <v>7</v>
      </c>
      <c r="BQ40">
        <v>8</v>
      </c>
      <c r="BR40">
        <v>9</v>
      </c>
      <c r="BS40">
        <v>10</v>
      </c>
      <c r="BT40">
        <v>11</v>
      </c>
      <c r="BU40">
        <v>12</v>
      </c>
      <c r="BV40">
        <v>1</v>
      </c>
      <c r="BW40">
        <v>2</v>
      </c>
      <c r="BX40">
        <v>3</v>
      </c>
      <c r="BY40">
        <v>4</v>
      </c>
      <c r="BZ40">
        <v>5</v>
      </c>
      <c r="CA40">
        <v>6</v>
      </c>
      <c r="CB40">
        <v>7</v>
      </c>
      <c r="CC40">
        <v>8</v>
      </c>
      <c r="CD40">
        <v>9</v>
      </c>
      <c r="CE40">
        <v>10</v>
      </c>
      <c r="CF40">
        <v>11</v>
      </c>
      <c r="CG40">
        <v>12</v>
      </c>
      <c r="CH40">
        <v>1</v>
      </c>
      <c r="CI40">
        <v>2</v>
      </c>
      <c r="CJ40">
        <v>3</v>
      </c>
      <c r="CK40">
        <v>4</v>
      </c>
      <c r="CL40">
        <v>5</v>
      </c>
      <c r="CM40">
        <v>6</v>
      </c>
      <c r="CN40">
        <v>7</v>
      </c>
      <c r="CO40">
        <v>8</v>
      </c>
      <c r="CP40">
        <v>9</v>
      </c>
      <c r="CQ40">
        <v>10</v>
      </c>
      <c r="CR40">
        <v>11</v>
      </c>
      <c r="CS40">
        <v>12</v>
      </c>
      <c r="CT40">
        <v>1</v>
      </c>
      <c r="CU40">
        <v>2</v>
      </c>
      <c r="CV40">
        <v>3</v>
      </c>
      <c r="CW40">
        <v>4</v>
      </c>
      <c r="CX40">
        <v>5</v>
      </c>
      <c r="CY40">
        <v>6</v>
      </c>
      <c r="CZ40">
        <v>7</v>
      </c>
      <c r="DA40">
        <v>8</v>
      </c>
      <c r="DB40">
        <v>9</v>
      </c>
      <c r="DC40">
        <v>10</v>
      </c>
      <c r="DD40">
        <v>11</v>
      </c>
      <c r="DE40">
        <v>12</v>
      </c>
      <c r="DF40">
        <v>1</v>
      </c>
      <c r="DG40">
        <v>2</v>
      </c>
      <c r="DH40">
        <v>3</v>
      </c>
      <c r="DI40">
        <v>4</v>
      </c>
      <c r="DJ40">
        <v>5</v>
      </c>
      <c r="DK40">
        <v>6</v>
      </c>
      <c r="DL40">
        <v>7</v>
      </c>
      <c r="DM40">
        <v>8</v>
      </c>
      <c r="DN40">
        <v>9</v>
      </c>
      <c r="DO40">
        <v>10</v>
      </c>
      <c r="DP40">
        <v>11</v>
      </c>
      <c r="DQ40">
        <v>12</v>
      </c>
      <c r="DR40">
        <v>1</v>
      </c>
      <c r="DS40">
        <v>2</v>
      </c>
      <c r="DT40">
        <v>3</v>
      </c>
      <c r="DU40">
        <v>4</v>
      </c>
      <c r="DV40">
        <v>5</v>
      </c>
      <c r="DW40">
        <v>6</v>
      </c>
      <c r="DX40">
        <v>7</v>
      </c>
      <c r="DY40">
        <v>8</v>
      </c>
      <c r="DZ40">
        <v>1</v>
      </c>
      <c r="EA40">
        <v>2</v>
      </c>
      <c r="EB40">
        <v>3</v>
      </c>
      <c r="EC40">
        <v>4</v>
      </c>
      <c r="ED40">
        <v>5</v>
      </c>
      <c r="EE40">
        <v>6</v>
      </c>
      <c r="EF40">
        <v>7</v>
      </c>
      <c r="EG40">
        <v>8</v>
      </c>
      <c r="EH40">
        <v>1</v>
      </c>
      <c r="EI40">
        <v>2</v>
      </c>
      <c r="EJ40">
        <v>3</v>
      </c>
      <c r="EK40">
        <v>4</v>
      </c>
      <c r="EL40">
        <v>5</v>
      </c>
      <c r="EM40">
        <v>6</v>
      </c>
      <c r="EN40">
        <v>7</v>
      </c>
      <c r="EO40">
        <v>8</v>
      </c>
      <c r="EP40">
        <v>1</v>
      </c>
      <c r="EQ40">
        <v>2</v>
      </c>
      <c r="ER40">
        <v>3</v>
      </c>
      <c r="ES40">
        <v>4</v>
      </c>
      <c r="ET40">
        <v>5</v>
      </c>
      <c r="EU40">
        <v>6</v>
      </c>
      <c r="EV40">
        <v>7</v>
      </c>
      <c r="EW40">
        <v>8</v>
      </c>
      <c r="EX40">
        <v>1</v>
      </c>
      <c r="EY40">
        <v>2</v>
      </c>
      <c r="EZ40">
        <v>3</v>
      </c>
      <c r="FA40">
        <v>4</v>
      </c>
      <c r="FB40">
        <v>5</v>
      </c>
      <c r="FC40">
        <v>6</v>
      </c>
      <c r="FD40">
        <v>7</v>
      </c>
      <c r="FE40">
        <v>8</v>
      </c>
      <c r="FF40">
        <v>1</v>
      </c>
      <c r="FG40">
        <v>2</v>
      </c>
      <c r="FH40">
        <v>3</v>
      </c>
      <c r="FI40">
        <v>4</v>
      </c>
      <c r="FJ40">
        <v>5</v>
      </c>
      <c r="FK40">
        <v>6</v>
      </c>
      <c r="FL40">
        <v>7</v>
      </c>
      <c r="FM40">
        <v>8</v>
      </c>
      <c r="FN40">
        <v>1</v>
      </c>
      <c r="FO40">
        <v>2</v>
      </c>
      <c r="FP40">
        <v>3</v>
      </c>
      <c r="FQ40">
        <v>4</v>
      </c>
      <c r="FR40">
        <v>5</v>
      </c>
      <c r="FS40">
        <v>6</v>
      </c>
      <c r="FT40">
        <v>7</v>
      </c>
      <c r="FU40">
        <v>8</v>
      </c>
      <c r="FV40">
        <v>1</v>
      </c>
      <c r="FW40">
        <v>2</v>
      </c>
      <c r="FX40">
        <v>3</v>
      </c>
      <c r="FY40">
        <v>4</v>
      </c>
      <c r="FZ40">
        <v>5</v>
      </c>
      <c r="GA40">
        <v>6</v>
      </c>
      <c r="GB40">
        <v>7</v>
      </c>
      <c r="GC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10"/>
        <v>1.028125E-4</v>
      </c>
      <c r="F41" s="4">
        <f t="shared" si="10"/>
        <v>1.1825E-4</v>
      </c>
      <c r="G41" s="4">
        <f t="shared" ca="1" si="11"/>
        <v>2.6479867278392543E-6</v>
      </c>
      <c r="H41" s="4">
        <f t="shared" ca="1" si="16"/>
        <v>3.4493233983257883E-8</v>
      </c>
      <c r="I41" s="4">
        <f t="shared" ca="1" si="12"/>
        <v>5.6156570975623922E-4</v>
      </c>
      <c r="J41">
        <f ca="1"/>
        <v>-0.31940512171091417</v>
      </c>
      <c r="K41">
        <f ca="1"/>
        <v>-3.2838839075903362E-5</v>
      </c>
      <c r="L41" s="4">
        <f t="shared" ca="1" si="13"/>
        <v>2.4058587090566489E-5</v>
      </c>
      <c r="M41" s="4">
        <f t="shared" ca="1" si="14"/>
        <v>1.2058510241562863E-8</v>
      </c>
      <c r="N41" s="4">
        <f t="shared" ca="1" si="15"/>
        <v>5.1439134963103556E-3</v>
      </c>
      <c r="O41" s="4">
        <f ca="1"/>
        <v>-0.33433224842192866</v>
      </c>
      <c r="P41" s="4">
        <f ca="1"/>
        <v>-3.9534788375893063E-5</v>
      </c>
      <c r="Y41" s="6" t="s">
        <v>174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4</v>
      </c>
      <c r="BI41">
        <v>4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3</v>
      </c>
      <c r="BR41">
        <v>3</v>
      </c>
      <c r="BS41">
        <v>3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4</v>
      </c>
      <c r="CG41">
        <v>4</v>
      </c>
      <c r="CH41">
        <v>1</v>
      </c>
      <c r="CI41">
        <v>1</v>
      </c>
      <c r="CJ41">
        <v>1</v>
      </c>
      <c r="CK41">
        <v>1</v>
      </c>
      <c r="CL41">
        <v>2</v>
      </c>
      <c r="CM41">
        <v>2</v>
      </c>
      <c r="CN41">
        <v>2</v>
      </c>
      <c r="CO41">
        <v>3</v>
      </c>
      <c r="CP41">
        <v>3</v>
      </c>
      <c r="CQ41">
        <v>3</v>
      </c>
      <c r="CR41">
        <v>4</v>
      </c>
      <c r="CS41">
        <v>4</v>
      </c>
      <c r="CT41">
        <v>1</v>
      </c>
      <c r="CU41">
        <v>1</v>
      </c>
      <c r="CV41">
        <v>1</v>
      </c>
      <c r="CW41">
        <v>1</v>
      </c>
      <c r="CX41">
        <v>2</v>
      </c>
      <c r="CY41">
        <v>2</v>
      </c>
      <c r="CZ41">
        <v>2</v>
      </c>
      <c r="DA41">
        <v>3</v>
      </c>
      <c r="DB41">
        <v>3</v>
      </c>
      <c r="DC41">
        <v>3</v>
      </c>
      <c r="DD41">
        <v>4</v>
      </c>
      <c r="DE41">
        <v>4</v>
      </c>
      <c r="DF41">
        <v>1</v>
      </c>
      <c r="DG41">
        <v>1</v>
      </c>
      <c r="DH41">
        <v>1</v>
      </c>
      <c r="DI41">
        <v>1</v>
      </c>
      <c r="DJ41">
        <v>2</v>
      </c>
      <c r="DK41">
        <v>2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4</v>
      </c>
    </row>
    <row r="42" spans="1:187" x14ac:dyDescent="0.2">
      <c r="Y42" s="6" t="s">
        <v>175</v>
      </c>
      <c r="Z42">
        <v>2</v>
      </c>
      <c r="AA42">
        <v>4</v>
      </c>
      <c r="AB42">
        <v>6</v>
      </c>
      <c r="AC42">
        <v>8</v>
      </c>
      <c r="AD42">
        <v>3</v>
      </c>
      <c r="AE42">
        <v>5</v>
      </c>
      <c r="AF42">
        <v>7</v>
      </c>
      <c r="AG42">
        <v>4</v>
      </c>
      <c r="AH42">
        <v>6</v>
      </c>
      <c r="AI42">
        <v>8</v>
      </c>
      <c r="AJ42">
        <v>5</v>
      </c>
      <c r="AK42">
        <v>7</v>
      </c>
      <c r="AL42">
        <v>2</v>
      </c>
      <c r="AM42">
        <v>4</v>
      </c>
      <c r="AN42">
        <v>6</v>
      </c>
      <c r="AO42">
        <v>8</v>
      </c>
      <c r="AP42">
        <v>3</v>
      </c>
      <c r="AQ42">
        <v>5</v>
      </c>
      <c r="AR42">
        <v>7</v>
      </c>
      <c r="AS42">
        <v>4</v>
      </c>
      <c r="AT42">
        <v>6</v>
      </c>
      <c r="AU42">
        <v>8</v>
      </c>
      <c r="AV42">
        <v>5</v>
      </c>
      <c r="AW42">
        <v>7</v>
      </c>
      <c r="AX42">
        <v>2</v>
      </c>
      <c r="AY42">
        <v>4</v>
      </c>
      <c r="AZ42">
        <v>6</v>
      </c>
      <c r="BA42">
        <v>8</v>
      </c>
      <c r="BB42">
        <v>3</v>
      </c>
      <c r="BC42">
        <v>5</v>
      </c>
      <c r="BD42">
        <v>7</v>
      </c>
      <c r="BE42">
        <v>4</v>
      </c>
      <c r="BF42">
        <v>6</v>
      </c>
      <c r="BG42">
        <v>8</v>
      </c>
      <c r="BH42">
        <v>5</v>
      </c>
      <c r="BI42">
        <v>7</v>
      </c>
      <c r="BJ42">
        <v>2</v>
      </c>
      <c r="BK42">
        <v>4</v>
      </c>
      <c r="BL42">
        <v>6</v>
      </c>
      <c r="BM42">
        <v>8</v>
      </c>
      <c r="BN42">
        <v>3</v>
      </c>
      <c r="BO42">
        <v>5</v>
      </c>
      <c r="BP42">
        <v>7</v>
      </c>
      <c r="BQ42">
        <v>4</v>
      </c>
      <c r="BR42">
        <v>6</v>
      </c>
      <c r="BS42">
        <v>8</v>
      </c>
      <c r="BT42">
        <v>5</v>
      </c>
      <c r="BU42">
        <v>7</v>
      </c>
      <c r="BV42">
        <v>2</v>
      </c>
      <c r="BW42">
        <v>4</v>
      </c>
      <c r="BX42">
        <v>6</v>
      </c>
      <c r="BY42">
        <v>8</v>
      </c>
      <c r="BZ42">
        <v>3</v>
      </c>
      <c r="CA42">
        <v>5</v>
      </c>
      <c r="CB42">
        <v>7</v>
      </c>
      <c r="CC42">
        <v>4</v>
      </c>
      <c r="CD42">
        <v>6</v>
      </c>
      <c r="CE42">
        <v>8</v>
      </c>
      <c r="CF42">
        <v>5</v>
      </c>
      <c r="CG42">
        <v>7</v>
      </c>
      <c r="CH42">
        <v>2</v>
      </c>
      <c r="CI42">
        <v>4</v>
      </c>
      <c r="CJ42">
        <v>6</v>
      </c>
      <c r="CK42">
        <v>8</v>
      </c>
      <c r="CL42">
        <v>3</v>
      </c>
      <c r="CM42">
        <v>5</v>
      </c>
      <c r="CN42">
        <v>7</v>
      </c>
      <c r="CO42">
        <v>4</v>
      </c>
      <c r="CP42">
        <v>6</v>
      </c>
      <c r="CQ42">
        <v>8</v>
      </c>
      <c r="CR42">
        <v>5</v>
      </c>
      <c r="CS42">
        <v>7</v>
      </c>
      <c r="CT42">
        <v>2</v>
      </c>
      <c r="CU42">
        <v>4</v>
      </c>
      <c r="CV42">
        <v>6</v>
      </c>
      <c r="CW42">
        <v>8</v>
      </c>
      <c r="CX42">
        <v>3</v>
      </c>
      <c r="CY42">
        <v>5</v>
      </c>
      <c r="CZ42">
        <v>7</v>
      </c>
      <c r="DA42">
        <v>4</v>
      </c>
      <c r="DB42">
        <v>6</v>
      </c>
      <c r="DC42">
        <v>8</v>
      </c>
      <c r="DD42">
        <v>5</v>
      </c>
      <c r="DE42">
        <v>7</v>
      </c>
      <c r="DF42">
        <v>2</v>
      </c>
      <c r="DG42">
        <v>4</v>
      </c>
      <c r="DH42">
        <v>6</v>
      </c>
      <c r="DI42">
        <v>8</v>
      </c>
      <c r="DJ42">
        <v>3</v>
      </c>
      <c r="DK42">
        <v>5</v>
      </c>
      <c r="DL42">
        <v>7</v>
      </c>
      <c r="DM42">
        <v>4</v>
      </c>
      <c r="DN42">
        <v>6</v>
      </c>
      <c r="DO42">
        <v>8</v>
      </c>
      <c r="DP42">
        <v>5</v>
      </c>
      <c r="DQ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 t="shared" ref="AB44:AM44" si="29">"wBIBTERM(j="&amp;Z40&amp;")"</f>
        <v>wBIBTERM(j=1)</v>
      </c>
      <c r="AC44" s="2" t="str">
        <f t="shared" si="29"/>
        <v>wBIBTERM(j=2)</v>
      </c>
      <c r="AD44" s="2" t="str">
        <f t="shared" si="29"/>
        <v>wBIBTERM(j=3)</v>
      </c>
      <c r="AE44" s="2" t="str">
        <f t="shared" si="29"/>
        <v>wBIBTERM(j=4)</v>
      </c>
      <c r="AF44" s="2" t="str">
        <f t="shared" si="29"/>
        <v>wBIBTERM(j=5)</v>
      </c>
      <c r="AG44" s="2" t="str">
        <f t="shared" si="29"/>
        <v>wBIBTERM(j=6)</v>
      </c>
      <c r="AH44" s="2" t="str">
        <f t="shared" si="29"/>
        <v>wBIBTERM(j=7)</v>
      </c>
      <c r="AI44" s="2" t="str">
        <f t="shared" si="29"/>
        <v>wBIBTERM(j=8)</v>
      </c>
      <c r="AJ44" s="2" t="str">
        <f t="shared" si="29"/>
        <v>wBIBTERM(j=9)</v>
      </c>
      <c r="AK44" s="2" t="str">
        <f t="shared" si="29"/>
        <v>wBIBTERM(j=10)</v>
      </c>
      <c r="AL44" s="2" t="str">
        <f t="shared" si="29"/>
        <v>wBIBTERM(j=11)</v>
      </c>
      <c r="AM44" s="2" t="str">
        <f t="shared" si="29"/>
        <v>wBIBTERM(j=12)</v>
      </c>
      <c r="AN44" s="2" t="str">
        <f t="shared" ref="AN44:AY44" si="30">"BITHETA(j="&amp;AL40&amp;")"</f>
        <v>BITHETA(j=1)</v>
      </c>
      <c r="AO44" s="2" t="str">
        <f t="shared" si="30"/>
        <v>BITHETA(j=2)</v>
      </c>
      <c r="AP44" s="2" t="str">
        <f t="shared" si="30"/>
        <v>BITHETA(j=3)</v>
      </c>
      <c r="AQ44" s="2" t="str">
        <f t="shared" si="30"/>
        <v>BITHETA(j=4)</v>
      </c>
      <c r="AR44" s="2" t="str">
        <f t="shared" si="30"/>
        <v>BITHETA(j=5)</v>
      </c>
      <c r="AS44" s="2" t="str">
        <f t="shared" si="30"/>
        <v>BITHETA(j=6)</v>
      </c>
      <c r="AT44" s="2" t="str">
        <f t="shared" si="30"/>
        <v>BITHETA(j=7)</v>
      </c>
      <c r="AU44" s="2" t="str">
        <f t="shared" si="30"/>
        <v>BITHETA(j=8)</v>
      </c>
      <c r="AV44" s="2" t="str">
        <f t="shared" si="30"/>
        <v>BITHETA(j=9)</v>
      </c>
      <c r="AW44" s="2" t="str">
        <f t="shared" si="30"/>
        <v>BITHETA(j=10)</v>
      </c>
      <c r="AX44" s="2" t="str">
        <f t="shared" si="30"/>
        <v>BITHETA(j=11)</v>
      </c>
      <c r="AY44" s="2" t="str">
        <f t="shared" si="30"/>
        <v>BITHETA(j=12)</v>
      </c>
      <c r="AZ44" s="2" t="str">
        <f t="shared" ref="AZ44:BK44" si="31">"wBISNU(j="&amp;AX40&amp;")"</f>
        <v>wBISNU(j=1)</v>
      </c>
      <c r="BA44" s="2" t="str">
        <f t="shared" si="31"/>
        <v>wBISNU(j=2)</v>
      </c>
      <c r="BB44" s="2" t="str">
        <f t="shared" si="31"/>
        <v>wBISNU(j=3)</v>
      </c>
      <c r="BC44" s="2" t="str">
        <f t="shared" si="31"/>
        <v>wBISNU(j=4)</v>
      </c>
      <c r="BD44" s="2" t="str">
        <f t="shared" si="31"/>
        <v>wBISNU(j=5)</v>
      </c>
      <c r="BE44" s="2" t="str">
        <f t="shared" si="31"/>
        <v>wBISNU(j=6)</v>
      </c>
      <c r="BF44" s="2" t="str">
        <f t="shared" si="31"/>
        <v>wBISNU(j=7)</v>
      </c>
      <c r="BG44" s="2" t="str">
        <f t="shared" si="31"/>
        <v>wBISNU(j=8)</v>
      </c>
      <c r="BH44" s="2" t="str">
        <f t="shared" si="31"/>
        <v>wBISNU(j=9)</v>
      </c>
      <c r="BI44" s="2" t="str">
        <f t="shared" si="31"/>
        <v>wBISNU(j=10)</v>
      </c>
      <c r="BJ44" s="2" t="str">
        <f t="shared" si="31"/>
        <v>wBISNU(j=11)</v>
      </c>
      <c r="BK44" s="2" t="str">
        <f t="shared" si="31"/>
        <v>wBISNU(j=12)</v>
      </c>
      <c r="BL44" s="6" t="str">
        <f t="shared" ref="BL44:BW44" si="32">"wCHC_HA(j="&amp;BJ40&amp;")"</f>
        <v>wCHC_HA(j=1)</v>
      </c>
      <c r="BM44" s="6" t="str">
        <f t="shared" si="32"/>
        <v>wCHC_HA(j=2)</v>
      </c>
      <c r="BN44" s="6" t="str">
        <f t="shared" si="32"/>
        <v>wCHC_HA(j=3)</v>
      </c>
      <c r="BO44" s="6" t="str">
        <f t="shared" si="32"/>
        <v>wCHC_HA(j=4)</v>
      </c>
      <c r="BP44" s="6" t="str">
        <f t="shared" si="32"/>
        <v>wCHC_HA(j=5)</v>
      </c>
      <c r="BQ44" s="6" t="str">
        <f t="shared" si="32"/>
        <v>wCHC_HA(j=6)</v>
      </c>
      <c r="BR44" s="6" t="str">
        <f t="shared" si="32"/>
        <v>wCHC_HA(j=7)</v>
      </c>
      <c r="BS44" s="6" t="str">
        <f t="shared" si="32"/>
        <v>wCHC_HA(j=8)</v>
      </c>
      <c r="BT44" s="6" t="str">
        <f t="shared" si="32"/>
        <v>wCHC_HA(j=9)</v>
      </c>
      <c r="BU44" s="6" t="str">
        <f t="shared" si="32"/>
        <v>wCHC_HA(j=10)</v>
      </c>
      <c r="BV44" s="6" t="str">
        <f t="shared" si="32"/>
        <v>wCHC_HA(j=11)</v>
      </c>
      <c r="BW44" s="6" t="str">
        <f t="shared" si="32"/>
        <v>wCHC_HA(j=12)</v>
      </c>
      <c r="BX44" s="2" t="str">
        <f t="shared" ref="BX44:CI44" si="33">"wBIBTERM(j="&amp;BV40&amp;")"</f>
        <v>wBIBTERM(j=1)</v>
      </c>
      <c r="BY44" s="2" t="str">
        <f t="shared" si="33"/>
        <v>wBIBTERM(j=2)</v>
      </c>
      <c r="BZ44" s="2" t="str">
        <f t="shared" si="33"/>
        <v>wBIBTERM(j=3)</v>
      </c>
      <c r="CA44" s="2" t="str">
        <f t="shared" si="33"/>
        <v>wBIBTERM(j=4)</v>
      </c>
      <c r="CB44" s="2" t="str">
        <f t="shared" si="33"/>
        <v>wBIBTERM(j=5)</v>
      </c>
      <c r="CC44" s="2" t="str">
        <f t="shared" si="33"/>
        <v>wBIBTERM(j=6)</v>
      </c>
      <c r="CD44" s="2" t="str">
        <f t="shared" si="33"/>
        <v>wBIBTERM(j=7)</v>
      </c>
      <c r="CE44" s="2" t="str">
        <f t="shared" si="33"/>
        <v>wBIBTERM(j=8)</v>
      </c>
      <c r="CF44" s="2" t="str">
        <f t="shared" si="33"/>
        <v>wBIBTERM(j=9)</v>
      </c>
      <c r="CG44" s="2" t="str">
        <f t="shared" si="33"/>
        <v>wBIBTERM(j=10)</v>
      </c>
      <c r="CH44" s="2" t="str">
        <f t="shared" si="33"/>
        <v>wBIBTERM(j=11)</v>
      </c>
      <c r="CI44" s="2" t="str">
        <f t="shared" si="33"/>
        <v>wBIBTERM(j=12)</v>
      </c>
      <c r="CJ44" s="2" t="str">
        <f t="shared" ref="CJ44:CU44" si="34">"BITHETA(j="&amp;CH40&amp;")"</f>
        <v>BITHETA(j=1)</v>
      </c>
      <c r="CK44" s="2" t="str">
        <f t="shared" si="34"/>
        <v>BITHETA(j=2)</v>
      </c>
      <c r="CL44" s="2" t="str">
        <f t="shared" si="34"/>
        <v>BITHETA(j=3)</v>
      </c>
      <c r="CM44" s="2" t="str">
        <f t="shared" si="34"/>
        <v>BITHETA(j=4)</v>
      </c>
      <c r="CN44" s="2" t="str">
        <f t="shared" si="34"/>
        <v>BITHETA(j=5)</v>
      </c>
      <c r="CO44" s="2" t="str">
        <f t="shared" si="34"/>
        <v>BITHETA(j=6)</v>
      </c>
      <c r="CP44" s="2" t="str">
        <f t="shared" si="34"/>
        <v>BITHETA(j=7)</v>
      </c>
      <c r="CQ44" s="2" t="str">
        <f t="shared" si="34"/>
        <v>BITHETA(j=8)</v>
      </c>
      <c r="CR44" s="2" t="str">
        <f t="shared" si="34"/>
        <v>BITHETA(j=9)</v>
      </c>
      <c r="CS44" s="2" t="str">
        <f t="shared" si="34"/>
        <v>BITHETA(j=10)</v>
      </c>
      <c r="CT44" s="2" t="str">
        <f t="shared" si="34"/>
        <v>BITHETA(j=11)</v>
      </c>
      <c r="CU44" s="2" t="str">
        <f t="shared" si="34"/>
        <v>BITHETA(j=12)</v>
      </c>
      <c r="CV44" s="2" t="str">
        <f t="shared" ref="CV44:DG44" si="35">"wBISNU(j="&amp;CT40&amp;")"</f>
        <v>wBISNU(j=1)</v>
      </c>
      <c r="CW44" s="2" t="str">
        <f t="shared" si="35"/>
        <v>wBISNU(j=2)</v>
      </c>
      <c r="CX44" s="2" t="str">
        <f t="shared" si="35"/>
        <v>wBISNU(j=3)</v>
      </c>
      <c r="CY44" s="2" t="str">
        <f t="shared" si="35"/>
        <v>wBISNU(j=4)</v>
      </c>
      <c r="CZ44" s="2" t="str">
        <f t="shared" si="35"/>
        <v>wBISNU(j=5)</v>
      </c>
      <c r="DA44" s="2" t="str">
        <f t="shared" si="35"/>
        <v>wBISNU(j=6)</v>
      </c>
      <c r="DB44" s="2" t="str">
        <f t="shared" si="35"/>
        <v>wBISNU(j=7)</v>
      </c>
      <c r="DC44" s="2" t="str">
        <f t="shared" si="35"/>
        <v>wBISNU(j=8)</v>
      </c>
      <c r="DD44" s="2" t="str">
        <f t="shared" si="35"/>
        <v>wBISNU(j=9)</v>
      </c>
      <c r="DE44" s="2" t="str">
        <f t="shared" si="35"/>
        <v>wBISNU(j=10)</v>
      </c>
      <c r="DF44" s="2" t="str">
        <f t="shared" si="35"/>
        <v>wBISNU(j=11)</v>
      </c>
      <c r="DG44" s="2" t="str">
        <f t="shared" si="35"/>
        <v>wBISNU(j=12)</v>
      </c>
      <c r="DH44" s="6" t="str">
        <f t="shared" ref="DH44:DS44" si="36">"wCHC_FA(j="&amp;DF40&amp;")"</f>
        <v>wCHC_FA(j=1)</v>
      </c>
      <c r="DI44" s="6" t="str">
        <f t="shared" si="36"/>
        <v>wCHC_FA(j=2)</v>
      </c>
      <c r="DJ44" s="6" t="str">
        <f t="shared" si="36"/>
        <v>wCHC_FA(j=3)</v>
      </c>
      <c r="DK44" s="6" t="str">
        <f t="shared" si="36"/>
        <v>wCHC_FA(j=4)</v>
      </c>
      <c r="DL44" s="6" t="str">
        <f t="shared" si="36"/>
        <v>wCHC_FA(j=5)</v>
      </c>
      <c r="DM44" s="6" t="str">
        <f t="shared" si="36"/>
        <v>wCHC_FA(j=6)</v>
      </c>
      <c r="DN44" s="6" t="str">
        <f t="shared" si="36"/>
        <v>wCHC_FA(j=7)</v>
      </c>
      <c r="DO44" s="6" t="str">
        <f t="shared" si="36"/>
        <v>wCHC_FA(j=8)</v>
      </c>
      <c r="DP44" s="6" t="str">
        <f t="shared" si="36"/>
        <v>wCHC_FA(j=9)</v>
      </c>
      <c r="DQ44" s="6" t="str">
        <f t="shared" si="36"/>
        <v>wCHC_FA(j=10)</v>
      </c>
      <c r="DR44" s="6" t="str">
        <f t="shared" si="36"/>
        <v>wCHC_FA(j=11)</v>
      </c>
      <c r="DS44" s="6" t="str">
        <f t="shared" si="36"/>
        <v>wCHC_FA(j=12)</v>
      </c>
      <c r="DT44" s="6" t="str">
        <f t="shared" ref="DT44:EA44" si="37">"wMONBTERM(j="&amp;DR40&amp;")"</f>
        <v>wMONBTERM(j=1)</v>
      </c>
      <c r="DU44" s="6" t="str">
        <f t="shared" si="37"/>
        <v>wMONBTERM(j=2)</v>
      </c>
      <c r="DV44" s="6" t="str">
        <f t="shared" si="37"/>
        <v>wMONBTERM(j=3)</v>
      </c>
      <c r="DW44" s="6" t="str">
        <f t="shared" si="37"/>
        <v>wMONBTERM(j=4)</v>
      </c>
      <c r="DX44" s="6" t="str">
        <f t="shared" si="37"/>
        <v>wMONBTERM(j=5)</v>
      </c>
      <c r="DY44" s="6" t="str">
        <f t="shared" si="37"/>
        <v>wMONBTERM(j=6)</v>
      </c>
      <c r="DZ44" s="6" t="str">
        <f t="shared" si="37"/>
        <v>wMONBTERM(j=7)</v>
      </c>
      <c r="EA44" s="6" t="str">
        <f t="shared" si="37"/>
        <v>wMONBTERM(j=8)</v>
      </c>
      <c r="EB44" s="6" t="str">
        <f t="shared" ref="EB44:EI44" si="38">"MONTHETA(j="&amp;DZ40&amp;")"</f>
        <v>MONTHETA(j=1)</v>
      </c>
      <c r="EC44" s="6" t="str">
        <f t="shared" si="38"/>
        <v>MONTHETA(j=2)</v>
      </c>
      <c r="ED44" s="6" t="str">
        <f t="shared" si="38"/>
        <v>MONTHETA(j=3)</v>
      </c>
      <c r="EE44" s="6" t="str">
        <f t="shared" si="38"/>
        <v>MONTHETA(j=4)</v>
      </c>
      <c r="EF44" s="6" t="str">
        <f t="shared" si="38"/>
        <v>MONTHETA(j=5)</v>
      </c>
      <c r="EG44" s="6" t="str">
        <f t="shared" si="38"/>
        <v>MONTHETA(j=6)</v>
      </c>
      <c r="EH44" s="6" t="str">
        <f t="shared" si="38"/>
        <v>MONTHETA(j=7)</v>
      </c>
      <c r="EI44" s="6" t="str">
        <f t="shared" si="38"/>
        <v>MONTHETA(j=8)</v>
      </c>
      <c r="EJ44" s="3" t="str">
        <f t="shared" ref="EJ44:EQ44" si="39">"wMONSNU(j="&amp;EH40&amp;")"</f>
        <v>wMONSNU(j=1)</v>
      </c>
      <c r="EK44" s="3" t="str">
        <f t="shared" si="39"/>
        <v>wMONSNU(j=2)</v>
      </c>
      <c r="EL44" s="3" t="str">
        <f t="shared" si="39"/>
        <v>wMONSNU(j=3)</v>
      </c>
      <c r="EM44" s="3" t="str">
        <f t="shared" si="39"/>
        <v>wMONSNU(j=4)</v>
      </c>
      <c r="EN44" s="3" t="str">
        <f t="shared" si="39"/>
        <v>wMONSNU(j=5)</v>
      </c>
      <c r="EO44" s="3" t="str">
        <f t="shared" si="39"/>
        <v>wMONSNU(j=6)</v>
      </c>
      <c r="EP44" s="3" t="str">
        <f t="shared" si="39"/>
        <v>wMONSNU(j=7)</v>
      </c>
      <c r="EQ44" s="3" t="str">
        <f t="shared" si="39"/>
        <v>wMONSNU(j=8)</v>
      </c>
      <c r="ER44" s="3" t="str">
        <f t="shared" ref="ER44:EY44" si="40">"wCHC_HA(j="&amp;EP40&amp;")"</f>
        <v>wCHC_HA(j=1)</v>
      </c>
      <c r="ES44" s="3" t="str">
        <f t="shared" si="40"/>
        <v>wCHC_HA(j=2)</v>
      </c>
      <c r="ET44" s="3" t="str">
        <f t="shared" si="40"/>
        <v>wCHC_HA(j=3)</v>
      </c>
      <c r="EU44" s="3" t="str">
        <f t="shared" si="40"/>
        <v>wCHC_HA(j=4)</v>
      </c>
      <c r="EV44" s="3" t="str">
        <f t="shared" si="40"/>
        <v>wCHC_HA(j=5)</v>
      </c>
      <c r="EW44" s="3" t="str">
        <f t="shared" si="40"/>
        <v>wCHC_HA(j=6)</v>
      </c>
      <c r="EX44" s="3" t="str">
        <f t="shared" si="40"/>
        <v>wCHC_HA(j=7)</v>
      </c>
      <c r="EY44" s="3" t="str">
        <f t="shared" si="40"/>
        <v>wCHC_HA(j=8)</v>
      </c>
      <c r="EZ44" s="6" t="str">
        <f t="shared" ref="EZ44:FG44" si="41">"wMONBTERM(j="&amp;EX40&amp;")"</f>
        <v>wMONBTERM(j=1)</v>
      </c>
      <c r="FA44" s="6" t="str">
        <f t="shared" si="41"/>
        <v>wMONBTERM(j=2)</v>
      </c>
      <c r="FB44" s="6" t="str">
        <f t="shared" si="41"/>
        <v>wMONBTERM(j=3)</v>
      </c>
      <c r="FC44" s="6" t="str">
        <f t="shared" si="41"/>
        <v>wMONBTERM(j=4)</v>
      </c>
      <c r="FD44" s="6" t="str">
        <f t="shared" si="41"/>
        <v>wMONBTERM(j=5)</v>
      </c>
      <c r="FE44" s="6" t="str">
        <f t="shared" si="41"/>
        <v>wMONBTERM(j=6)</v>
      </c>
      <c r="FF44" s="6" t="str">
        <f t="shared" si="41"/>
        <v>wMONBTERM(j=7)</v>
      </c>
      <c r="FG44" s="6" t="str">
        <f t="shared" si="41"/>
        <v>wMONBTERM(j=8)</v>
      </c>
      <c r="FH44" s="6" t="str">
        <f t="shared" ref="FH44:FO44" si="42">"MONTHETA(j="&amp;FF40&amp;")"</f>
        <v>MONTHETA(j=1)</v>
      </c>
      <c r="FI44" s="6" t="str">
        <f t="shared" si="42"/>
        <v>MONTHETA(j=2)</v>
      </c>
      <c r="FJ44" s="6" t="str">
        <f t="shared" si="42"/>
        <v>MONTHETA(j=3)</v>
      </c>
      <c r="FK44" s="6" t="str">
        <f t="shared" si="42"/>
        <v>MONTHETA(j=4)</v>
      </c>
      <c r="FL44" s="6" t="str">
        <f t="shared" si="42"/>
        <v>MONTHETA(j=5)</v>
      </c>
      <c r="FM44" s="6" t="str">
        <f t="shared" si="42"/>
        <v>MONTHETA(j=6)</v>
      </c>
      <c r="FN44" s="6" t="str">
        <f t="shared" si="42"/>
        <v>MONTHETA(j=7)</v>
      </c>
      <c r="FO44" s="6" t="str">
        <f t="shared" si="42"/>
        <v>MONTHETA(j=8)</v>
      </c>
      <c r="FP44" s="3" t="str">
        <f t="shared" ref="FP44:FW44" si="43">"wMONSNU(j="&amp;FN40&amp;")"</f>
        <v>wMONSNU(j=1)</v>
      </c>
      <c r="FQ44" s="3" t="str">
        <f t="shared" si="43"/>
        <v>wMONSNU(j=2)</v>
      </c>
      <c r="FR44" s="3" t="str">
        <f t="shared" si="43"/>
        <v>wMONSNU(j=3)</v>
      </c>
      <c r="FS44" s="3" t="str">
        <f t="shared" si="43"/>
        <v>wMONSNU(j=4)</v>
      </c>
      <c r="FT44" s="3" t="str">
        <f t="shared" si="43"/>
        <v>wMONSNU(j=5)</v>
      </c>
      <c r="FU44" s="3" t="str">
        <f t="shared" si="43"/>
        <v>wMONSNU(j=6)</v>
      </c>
      <c r="FV44" s="3" t="str">
        <f t="shared" si="43"/>
        <v>wMONSNU(j=7)</v>
      </c>
      <c r="FW44" s="3" t="str">
        <f t="shared" si="43"/>
        <v>wMONSNU(j=8)</v>
      </c>
      <c r="FX44" s="3" t="str">
        <f t="shared" ref="FX44:GE44" si="44">"wCHC_FA(j="&amp;FV40&amp;")"</f>
        <v>wCHC_FA(j=1)</v>
      </c>
      <c r="FY44" s="3" t="str">
        <f t="shared" si="44"/>
        <v>wCHC_FA(j=2)</v>
      </c>
      <c r="FZ44" s="3" t="str">
        <f t="shared" si="44"/>
        <v>wCHC_FA(j=3)</v>
      </c>
      <c r="GA44" s="3" t="str">
        <f t="shared" si="44"/>
        <v>wCHC_FA(j=4)</v>
      </c>
      <c r="GB44" s="3" t="str">
        <f t="shared" si="44"/>
        <v>wCHC_FA(j=5)</v>
      </c>
      <c r="GC44" s="3" t="str">
        <f t="shared" si="44"/>
        <v>wCHC_FA(j=6)</v>
      </c>
      <c r="GD44" s="3" t="str">
        <f t="shared" si="44"/>
        <v>wCHC_FA(j=7)</v>
      </c>
      <c r="GE44" s="3" t="str">
        <f t="shared" si="44"/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 t="shared" ref="M45:M72" si="45">N45/O45</f>
        <v>3.5523207453943098E-8</v>
      </c>
      <c r="N45" s="4">
        <f>10^-7.57</f>
        <v>2.6915348039269097E-8</v>
      </c>
      <c r="O45" s="9">
        <f t="shared" ref="O45:O72" si="46"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 t="shared" si="45"/>
        <v>9.1252551771501299E-7</v>
      </c>
      <c r="N46" s="4">
        <v>3.7239270000000001E-7</v>
      </c>
      <c r="O46" s="9">
        <f t="shared" si="46"/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t="shared" ref="AB46:AM48" ca="1" si="47">(IF(Z$41&lt;=4,$P46,$R46)*IF(Z$42&lt;=4,$P46,$R46)*$N46*EXP(2*$N$8*$N$9*(2-$E46)))*OFFSET($I$19,Z$41,0)*OFFSET($I$19,Z$42,0)/($N$45^2)</f>
        <v>3.0847597067733177E-3</v>
      </c>
      <c r="AC46" s="4">
        <f t="shared" ca="1" si="47"/>
        <v>4.7307706924444408E-2</v>
      </c>
      <c r="AD46" s="4">
        <f t="shared" ca="1" si="47"/>
        <v>14.762725821715348</v>
      </c>
      <c r="AE46" s="4">
        <f t="shared" ca="1" si="47"/>
        <v>20.075055924888122</v>
      </c>
      <c r="AF46" s="4">
        <f t="shared" ca="1" si="47"/>
        <v>4.7385328915927581E-2</v>
      </c>
      <c r="AG46" s="4">
        <f t="shared" ca="1" si="47"/>
        <v>13.05106267380266</v>
      </c>
      <c r="AH46" s="4">
        <f t="shared" ca="1" si="47"/>
        <v>76.839327453255919</v>
      </c>
      <c r="AI46" s="4">
        <f t="shared" ca="1" si="47"/>
        <v>0.72669882453111068</v>
      </c>
      <c r="AJ46" s="4">
        <f t="shared" ca="1" si="47"/>
        <v>226.7718348439399</v>
      </c>
      <c r="AK46" s="4">
        <f t="shared" ca="1" si="47"/>
        <v>308.3751145730223</v>
      </c>
      <c r="AL46" s="4">
        <f t="shared" ca="1" si="47"/>
        <v>200.15038664733916</v>
      </c>
      <c r="AM46" s="4">
        <f t="shared" ca="1" si="47"/>
        <v>1178.4037425827185</v>
      </c>
      <c r="AN46" s="4">
        <f t="shared" ref="AN46:AY48" ca="1" si="48">AB46/Z$39</f>
        <v>3.070163025398853E-3</v>
      </c>
      <c r="AO46" s="4">
        <f t="shared" ca="1" si="48"/>
        <v>4.4092782588800852E-2</v>
      </c>
      <c r="AP46" s="4">
        <f t="shared" ca="1" si="48"/>
        <v>0.65095766796467125</v>
      </c>
      <c r="AQ46" s="4">
        <f t="shared" ca="1" si="48"/>
        <v>0.65864303452746642</v>
      </c>
      <c r="AR46" s="4">
        <f t="shared" ca="1" si="48"/>
        <v>4.4160205511775269E-2</v>
      </c>
      <c r="AS46" s="4">
        <f t="shared" ca="1" si="48"/>
        <v>0.64721477813958816</v>
      </c>
      <c r="AT46" s="4">
        <f t="shared" ca="1" si="48"/>
        <v>0.67500331555161497</v>
      </c>
      <c r="AU46" s="4">
        <f t="shared" ca="1" si="48"/>
        <v>0.34277921756934854</v>
      </c>
      <c r="AV46" s="4">
        <f t="shared" ca="1" si="48"/>
        <v>0.67894665984619584</v>
      </c>
      <c r="AW46" s="4">
        <f t="shared" ca="1" si="48"/>
        <v>0.67948499743423962</v>
      </c>
      <c r="AX46" s="4">
        <f t="shared" ca="1" si="48"/>
        <v>0.67867639812879244</v>
      </c>
      <c r="AY46" s="4">
        <f t="shared" ca="1" si="48"/>
        <v>0.68059219964865258</v>
      </c>
      <c r="AZ46" s="4">
        <f t="shared" ref="AZ46:BK48" ca="1" si="49">AN46*OFFSET($E$29,AX$40,0)</f>
        <v>3.1565113604881958E-7</v>
      </c>
      <c r="BA46" s="4">
        <f t="shared" ca="1" si="49"/>
        <v>4.5332892099110877E-6</v>
      </c>
      <c r="BB46" s="4">
        <f t="shared" ca="1" si="49"/>
        <v>6.6926585237617756E-5</v>
      </c>
      <c r="BC46" s="4">
        <f t="shared" ca="1" si="49"/>
        <v>6.7716736987355136E-5</v>
      </c>
      <c r="BD46" s="4">
        <f t="shared" ca="1" si="49"/>
        <v>4.5402211291793949E-6</v>
      </c>
      <c r="BE46" s="4">
        <f t="shared" ca="1" si="49"/>
        <v>6.6541769377476413E-5</v>
      </c>
      <c r="BF46" s="4">
        <f t="shared" ca="1" si="49"/>
        <v>6.9398778380150416E-5</v>
      </c>
      <c r="BG46" s="4">
        <f t="shared" ca="1" si="49"/>
        <v>3.5241988306348649E-5</v>
      </c>
      <c r="BH46" s="4">
        <f t="shared" ca="1" si="49"/>
        <v>6.9804203465437015E-5</v>
      </c>
      <c r="BI46" s="4">
        <f t="shared" ca="1" si="49"/>
        <v>6.9859551298707758E-5</v>
      </c>
      <c r="BJ46" s="4">
        <f t="shared" ca="1" si="49"/>
        <v>6.9776417182616473E-5</v>
      </c>
      <c r="BK46" s="4">
        <f t="shared" ca="1" si="49"/>
        <v>6.9973385526377087E-5</v>
      </c>
      <c r="BL46" s="4">
        <f t="shared" ref="BL46:BW48" ca="1" si="50">AZ46*$N$11</f>
        <v>6.3130227209763926E-13</v>
      </c>
      <c r="BM46" s="4">
        <f t="shared" ca="1" si="50"/>
        <v>9.0665784198221763E-12</v>
      </c>
      <c r="BN46" s="4">
        <f t="shared" ca="1" si="50"/>
        <v>1.3385317047523554E-10</v>
      </c>
      <c r="BO46" s="4">
        <f t="shared" ca="1" si="50"/>
        <v>1.3543347397471029E-10</v>
      </c>
      <c r="BP46" s="4">
        <f t="shared" ca="1" si="50"/>
        <v>9.0804422583587919E-12</v>
      </c>
      <c r="BQ46" s="4">
        <f t="shared" ca="1" si="50"/>
        <v>1.3308353875495284E-10</v>
      </c>
      <c r="BR46" s="4">
        <f t="shared" ca="1" si="50"/>
        <v>1.3879755676030085E-10</v>
      </c>
      <c r="BS46" s="4">
        <f t="shared" ca="1" si="50"/>
        <v>7.0483976612697313E-11</v>
      </c>
      <c r="BT46" s="4">
        <f t="shared" ca="1" si="50"/>
        <v>1.3960840693087406E-10</v>
      </c>
      <c r="BU46" s="4">
        <f t="shared" ca="1" si="50"/>
        <v>1.3971910259741553E-10</v>
      </c>
      <c r="BV46" s="4">
        <f t="shared" ca="1" si="50"/>
        <v>1.3955283436523296E-10</v>
      </c>
      <c r="BW46" s="4">
        <f t="shared" ca="1" si="50"/>
        <v>1.3994677105275419E-10</v>
      </c>
      <c r="BX46" s="4">
        <f t="shared" ref="BX46:CI48" ca="1" si="51">(IF(BV$41&lt;=4,$Q46,$S46)*IF(BV$42&lt;=4,$Q46,$S46)*$N46*EXP(2*$O$8*$O$9*(2-$E46)))*OFFSET($J$19,BV$41,0)*OFFSET($J$19,BV$42,0)/($N$45^2)</f>
        <v>1.9152299928732505E-4</v>
      </c>
      <c r="BY46" s="4">
        <f t="shared" ca="1" si="51"/>
        <v>3.2201729248216515E-2</v>
      </c>
      <c r="BZ46" s="4">
        <f t="shared" ca="1" si="51"/>
        <v>5.5312950967595198E-2</v>
      </c>
      <c r="CA46" s="4">
        <f t="shared" ca="1" si="51"/>
        <v>5.9148109522112156E-2</v>
      </c>
      <c r="CB46" s="4">
        <f t="shared" ca="1" si="51"/>
        <v>3.2270807880716845E-2</v>
      </c>
      <c r="CC46" s="4">
        <f t="shared" ca="1" si="51"/>
        <v>0.13243484689453791</v>
      </c>
      <c r="CD46" s="4">
        <f t="shared" ca="1" si="51"/>
        <v>0.76707848337419582</v>
      </c>
      <c r="CE46" s="4">
        <f t="shared" ca="1" si="51"/>
        <v>5.4258539280552522</v>
      </c>
      <c r="CF46" s="4">
        <f t="shared" ca="1" si="51"/>
        <v>9.3199961395388708</v>
      </c>
      <c r="CG46" s="4">
        <f t="shared" ca="1" si="51"/>
        <v>9.9662039859356</v>
      </c>
      <c r="CH46" s="4">
        <f t="shared" ca="1" si="51"/>
        <v>22.26693973358817</v>
      </c>
      <c r="CI46" s="4">
        <f t="shared" ca="1" si="51"/>
        <v>128.97277990457584</v>
      </c>
      <c r="CJ46" s="4">
        <f t="shared" ref="CJ46:CU48" ca="1" si="52">BX46/BV$39</f>
        <v>1.9145437444237584E-4</v>
      </c>
      <c r="CK46" s="4">
        <f t="shared" ca="1" si="52"/>
        <v>3.0371360511483581E-2</v>
      </c>
      <c r="CL46" s="4">
        <f t="shared" ca="1" si="52"/>
        <v>5.1089477575247337E-2</v>
      </c>
      <c r="CM46" s="4">
        <f t="shared" ca="1" si="52"/>
        <v>5.4344091041790728E-2</v>
      </c>
      <c r="CN46" s="4">
        <f t="shared" ca="1" si="52"/>
        <v>3.0432801880686984E-2</v>
      </c>
      <c r="CO46" s="4">
        <f t="shared" ca="1" si="52"/>
        <v>0.11055298725954418</v>
      </c>
      <c r="CP46" s="4">
        <f t="shared" ca="1" si="52"/>
        <v>0.35737245754430069</v>
      </c>
      <c r="CQ46" s="4">
        <f t="shared" ca="1" si="52"/>
        <v>0.4864225604278159</v>
      </c>
      <c r="CR46" s="4">
        <f t="shared" ca="1" si="52"/>
        <v>0.62427829440455895</v>
      </c>
      <c r="CS46" s="4">
        <f t="shared" ca="1" si="52"/>
        <v>0.62700145658858664</v>
      </c>
      <c r="CT46" s="4">
        <f t="shared" ca="1" si="52"/>
        <v>0.64957709473561365</v>
      </c>
      <c r="CU46" s="4">
        <f t="shared" ca="1" si="52"/>
        <v>0.66564286600279832</v>
      </c>
      <c r="CV46" s="4">
        <f t="shared" ref="CV46:DG48" ca="1" si="53">CJ46*OFFSET($F$29,CT$40,0)</f>
        <v>2.2639479777810942E-8</v>
      </c>
      <c r="CW46" s="4">
        <f t="shared" ca="1" si="53"/>
        <v>3.5914133804829336E-6</v>
      </c>
      <c r="CX46" s="4">
        <f t="shared" ca="1" si="53"/>
        <v>6.0413307232729977E-6</v>
      </c>
      <c r="CY46" s="4">
        <f t="shared" ca="1" si="53"/>
        <v>6.4261887656917534E-6</v>
      </c>
      <c r="CZ46" s="4">
        <f t="shared" ca="1" si="53"/>
        <v>3.598678822391236E-6</v>
      </c>
      <c r="DA46" s="4">
        <f t="shared" ca="1" si="53"/>
        <v>1.30728907434411E-5</v>
      </c>
      <c r="DB46" s="4">
        <f t="shared" ca="1" si="53"/>
        <v>4.2259293104613554E-5</v>
      </c>
      <c r="DC46" s="4">
        <f t="shared" ca="1" si="53"/>
        <v>5.7519467770589234E-5</v>
      </c>
      <c r="DD46" s="4">
        <f t="shared" ca="1" si="53"/>
        <v>7.3820908313339102E-5</v>
      </c>
      <c r="DE46" s="4">
        <f t="shared" ca="1" si="53"/>
        <v>7.4142922241600371E-5</v>
      </c>
      <c r="DF46" s="4">
        <f t="shared" ca="1" si="53"/>
        <v>7.6812491452486314E-5</v>
      </c>
      <c r="DG46" s="4">
        <f t="shared" ca="1" si="53"/>
        <v>7.8712268904830899E-5</v>
      </c>
      <c r="DH46" s="4">
        <f t="shared" ref="DH46:DS48" ca="1" si="54">CV46*$O$11</f>
        <v>4.0751063600059697E-13</v>
      </c>
      <c r="DI46" s="4">
        <f t="shared" ca="1" si="54"/>
        <v>6.464544084869281E-11</v>
      </c>
      <c r="DJ46" s="4">
        <f t="shared" ca="1" si="54"/>
        <v>1.0874395301891397E-10</v>
      </c>
      <c r="DK46" s="4">
        <f t="shared" ca="1" si="54"/>
        <v>1.1567139778245157E-10</v>
      </c>
      <c r="DL46" s="4">
        <f t="shared" ca="1" si="54"/>
        <v>6.477621880304225E-11</v>
      </c>
      <c r="DM46" s="4">
        <f t="shared" ca="1" si="54"/>
        <v>2.3531203338193981E-10</v>
      </c>
      <c r="DN46" s="4">
        <f t="shared" ca="1" si="54"/>
        <v>7.6066727588304403E-10</v>
      </c>
      <c r="DO46" s="4">
        <f t="shared" ca="1" si="54"/>
        <v>1.0353504198706062E-9</v>
      </c>
      <c r="DP46" s="4">
        <f t="shared" ca="1" si="54"/>
        <v>1.328776349640104E-9</v>
      </c>
      <c r="DQ46" s="4">
        <f t="shared" ca="1" si="54"/>
        <v>1.3345726003488066E-9</v>
      </c>
      <c r="DR46" s="4">
        <f t="shared" ca="1" si="54"/>
        <v>1.3826248461447538E-9</v>
      </c>
      <c r="DS46" s="4">
        <f t="shared" ca="1" si="54"/>
        <v>1.4168208402869563E-9</v>
      </c>
      <c r="DT46" s="4">
        <f t="shared" ref="DT46:EA48" ca="1" si="55">(IF(DR$40&lt;=4,$P46,$R46)*$N46*EXP(2*$N$8*$N$9*(1-$E46)))*OFFSET($I$19,DR$40,0)/$N$45</f>
        <v>1.8448226444835702E-5</v>
      </c>
      <c r="DU46" s="4">
        <f t="shared" ca="1" si="55"/>
        <v>7.2316655409156123E-5</v>
      </c>
      <c r="DV46" s="4">
        <f t="shared" ca="1" si="55"/>
        <v>2.8338521022710296E-4</v>
      </c>
      <c r="DW46" s="4">
        <f t="shared" ca="1" si="55"/>
        <v>1.1090442903349932E-3</v>
      </c>
      <c r="DX46" s="4">
        <f t="shared" ca="1" si="55"/>
        <v>7.8051123082095941E-2</v>
      </c>
      <c r="DY46" s="4">
        <f t="shared" ca="1" si="55"/>
        <v>0.3460856136718502</v>
      </c>
      <c r="DZ46" s="4">
        <f t="shared" ca="1" si="55"/>
        <v>0.459533139522661</v>
      </c>
      <c r="EA46" s="4">
        <f t="shared" ca="1" si="55"/>
        <v>0.47062365942215501</v>
      </c>
      <c r="EB46" s="4">
        <f t="shared" ref="EB46:EI48" ca="1" si="56">DT46/DR$39</f>
        <v>1.8446319693816392E-5</v>
      </c>
      <c r="EC46" s="4">
        <f t="shared" ca="1" si="56"/>
        <v>7.228736466808507E-5</v>
      </c>
      <c r="ED46" s="4">
        <f t="shared" ca="1" si="56"/>
        <v>2.8293595312273498E-4</v>
      </c>
      <c r="EE46" s="4">
        <f t="shared" ca="1" si="56"/>
        <v>1.102195135008105E-3</v>
      </c>
      <c r="EF46" s="4">
        <f t="shared" ca="1" si="56"/>
        <v>7.0018934665617066E-2</v>
      </c>
      <c r="EG46" s="4">
        <f t="shared" ca="1" si="56"/>
        <v>0.22940019985276233</v>
      </c>
      <c r="EH46" s="4">
        <f t="shared" ca="1" si="56"/>
        <v>0.27428391255576007</v>
      </c>
      <c r="EI46" s="4">
        <f t="shared" ca="1" si="56"/>
        <v>0.27819695008364886</v>
      </c>
      <c r="EJ46" s="4">
        <f t="shared" ref="EJ46:EQ48" ca="1" si="57">EB46*OFFSET($G$19,EH$40,0)</f>
        <v>7.5860489740819912E-9</v>
      </c>
      <c r="EK46" s="4">
        <f t="shared" ca="1" si="57"/>
        <v>2.9728178719749985E-8</v>
      </c>
      <c r="EL46" s="4">
        <f t="shared" ca="1" si="57"/>
        <v>1.1635741072172477E-7</v>
      </c>
      <c r="EM46" s="4">
        <f t="shared" ca="1" si="57"/>
        <v>4.5327774927208316E-7</v>
      </c>
      <c r="EN46" s="4">
        <f t="shared" ca="1" si="57"/>
        <v>1.4397643440617508E-5</v>
      </c>
      <c r="EO46" s="4">
        <f t="shared" ca="1" si="57"/>
        <v>4.7170416094724252E-5</v>
      </c>
      <c r="EP46" s="4">
        <f t="shared" ca="1" si="57"/>
        <v>5.6399629519278163E-5</v>
      </c>
      <c r="EQ46" s="4">
        <f t="shared" ca="1" si="57"/>
        <v>5.7204247860950294E-5</v>
      </c>
      <c r="ER46" s="4">
        <f t="shared" ref="ER46:EY48" ca="1" si="58">EJ46*$N$11</f>
        <v>1.5172097948163986E-14</v>
      </c>
      <c r="ES46" s="4">
        <f t="shared" ca="1" si="58"/>
        <v>5.9456357439499981E-14</v>
      </c>
      <c r="ET46" s="4">
        <f t="shared" ca="1" si="58"/>
        <v>2.3271482144344955E-13</v>
      </c>
      <c r="EU46" s="4">
        <f t="shared" ca="1" si="58"/>
        <v>9.0655549854416652E-13</v>
      </c>
      <c r="EV46" s="4">
        <f t="shared" ca="1" si="58"/>
        <v>2.879528688123502E-11</v>
      </c>
      <c r="EW46" s="4">
        <f t="shared" ca="1" si="58"/>
        <v>9.4340832189448526E-11</v>
      </c>
      <c r="EX46" s="4">
        <f t="shared" ca="1" si="58"/>
        <v>1.1279925903855634E-10</v>
      </c>
      <c r="EY46" s="4">
        <f t="shared" ca="1" si="58"/>
        <v>1.144084957219006E-10</v>
      </c>
      <c r="EZ46" s="4">
        <f t="shared" ref="EZ46:FG48" ca="1" si="59">(IF(EX$40&lt;=4,$Q46,$S46)*$N46*EXP(2*$O$8*$O$9*(1-$E46)))*OFFSET($J$19,EX$40,0)/$N$45</f>
        <v>2.3927296284516527E-6</v>
      </c>
      <c r="FA46" s="4">
        <f t="shared" ca="1" si="59"/>
        <v>3.1061426614306327E-5</v>
      </c>
      <c r="FB46" s="4">
        <f t="shared" ca="1" si="59"/>
        <v>4.0316472923663307E-4</v>
      </c>
      <c r="FC46" s="4">
        <f t="shared" ca="1" si="59"/>
        <v>5.2225145471781163E-3</v>
      </c>
      <c r="FD46" s="4">
        <f t="shared" ca="1" si="59"/>
        <v>1.6545312217496706E-3</v>
      </c>
      <c r="FE46" s="4">
        <f t="shared" ca="1" si="59"/>
        <v>8.9707198283960152E-3</v>
      </c>
      <c r="FF46" s="4">
        <f t="shared" ca="1" si="59"/>
        <v>9.5832428551502116E-3</v>
      </c>
      <c r="FG46" s="4">
        <f t="shared" ca="1" si="59"/>
        <v>9.5927103801241882E-3</v>
      </c>
      <c r="FH46" s="4">
        <f t="shared" ref="FH46:FO48" ca="1" si="60">EZ46/EX$39</f>
        <v>2.3926668580715855E-6</v>
      </c>
      <c r="FI46" s="4">
        <f t="shared" ca="1" si="60"/>
        <v>3.1050851774103984E-5</v>
      </c>
      <c r="FJ46" s="4">
        <f t="shared" ca="1" si="60"/>
        <v>4.0139042358997365E-4</v>
      </c>
      <c r="FK46" s="4">
        <f t="shared" ca="1" si="60"/>
        <v>4.9396646524282276E-3</v>
      </c>
      <c r="FL46" s="4">
        <f t="shared" ca="1" si="60"/>
        <v>1.6504482350881877E-3</v>
      </c>
      <c r="FM46" s="4">
        <f t="shared" ca="1" si="60"/>
        <v>8.8519874495206902E-3</v>
      </c>
      <c r="FN46" s="4">
        <f t="shared" ca="1" si="60"/>
        <v>9.4478651135201236E-3</v>
      </c>
      <c r="FO46" s="4">
        <f t="shared" ca="1" si="60"/>
        <v>9.4570669132920462E-3</v>
      </c>
      <c r="FP46" s="4">
        <f t="shared" ref="FP46:FW48" ca="1" si="61">FH46*OFFSET($H$19,FN$40,0)</f>
        <v>1.6975971358017899E-9</v>
      </c>
      <c r="FQ46" s="4">
        <f t="shared" ca="1" si="61"/>
        <v>2.2030579333726775E-8</v>
      </c>
      <c r="FR46" s="4">
        <f t="shared" ca="1" si="61"/>
        <v>2.8478650553708631E-7</v>
      </c>
      <c r="FS46" s="4">
        <f t="shared" ca="1" si="61"/>
        <v>3.5046920708978273E-6</v>
      </c>
      <c r="FT46" s="4">
        <f t="shared" ca="1" si="61"/>
        <v>5.8549651139753458E-7</v>
      </c>
      <c r="FU46" s="4">
        <f t="shared" ca="1" si="61"/>
        <v>3.1402425477174647E-6</v>
      </c>
      <c r="FV46" s="4">
        <f t="shared" ca="1" si="61"/>
        <v>3.3516301490212637E-6</v>
      </c>
      <c r="FW46" s="4">
        <f t="shared" ca="1" si="61"/>
        <v>3.3548944874903532E-6</v>
      </c>
      <c r="FX46" s="4">
        <f t="shared" ref="FX46:GE48" ca="1" si="62">FP46*$O$11</f>
        <v>3.0556748444432221E-14</v>
      </c>
      <c r="FY46" s="4">
        <f t="shared" ca="1" si="62"/>
        <v>3.9655042800708194E-13</v>
      </c>
      <c r="FZ46" s="4">
        <f t="shared" ca="1" si="62"/>
        <v>5.1261570996675533E-12</v>
      </c>
      <c r="GA46" s="4">
        <f t="shared" ca="1" si="62"/>
        <v>6.3084457276160889E-11</v>
      </c>
      <c r="GB46" s="4">
        <f t="shared" ca="1" si="62"/>
        <v>1.0538937205155623E-11</v>
      </c>
      <c r="GC46" s="4">
        <f t="shared" ca="1" si="62"/>
        <v>5.6524365858914365E-11</v>
      </c>
      <c r="GD46" s="4">
        <f t="shared" ca="1" si="62"/>
        <v>6.0329342682382745E-11</v>
      </c>
      <c r="GE46" s="4">
        <f t="shared" ca="1" si="62"/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 t="shared" si="45"/>
        <v>8.110062890260101E-5</v>
      </c>
      <c r="N47" s="4">
        <v>3.3096370000000002E-5</v>
      </c>
      <c r="O47" s="9">
        <f t="shared" si="46"/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t="shared" ca="1" si="47"/>
        <v>1.0914417027294482E-4</v>
      </c>
      <c r="AC47" s="4">
        <f t="shared" ca="1" si="47"/>
        <v>1.6738290533446596E-3</v>
      </c>
      <c r="AD47" s="4">
        <f t="shared" ca="1" si="47"/>
        <v>2.079436956442589E-4</v>
      </c>
      <c r="AE47" s="4">
        <f t="shared" ca="1" si="47"/>
        <v>2.8277171639575703E-4</v>
      </c>
      <c r="AF47" s="4">
        <f t="shared" ca="1" si="47"/>
        <v>1.6765754545754465E-3</v>
      </c>
      <c r="AG47" s="4">
        <f t="shared" ca="1" si="47"/>
        <v>1.8383367931167261E-4</v>
      </c>
      <c r="AH47" s="4">
        <f t="shared" ca="1" si="47"/>
        <v>1.0823376329286056E-3</v>
      </c>
      <c r="AI47" s="4">
        <f t="shared" ca="1" si="47"/>
        <v>2.5711869896257306E-2</v>
      </c>
      <c r="AJ47" s="4">
        <f t="shared" ca="1" si="47"/>
        <v>3.1942456952031321E-3</v>
      </c>
      <c r="AK47" s="4">
        <f t="shared" ca="1" si="47"/>
        <v>4.3436870496308573E-3</v>
      </c>
      <c r="AL47" s="4">
        <f t="shared" ca="1" si="47"/>
        <v>2.8192632977612946E-3</v>
      </c>
      <c r="AM47" s="4">
        <f t="shared" ca="1" si="47"/>
        <v>1.6598671014619162E-2</v>
      </c>
      <c r="AN47" s="4">
        <f t="shared" ca="1" si="48"/>
        <v>1.086277142670341E-4</v>
      </c>
      <c r="AO47" s="4">
        <f t="shared" ca="1" si="48"/>
        <v>1.5600794318316282E-3</v>
      </c>
      <c r="AP47" s="4">
        <f t="shared" ca="1" si="48"/>
        <v>9.1692106741852196E-6</v>
      </c>
      <c r="AQ47" s="4">
        <f t="shared" ca="1" si="48"/>
        <v>9.2774646338366047E-6</v>
      </c>
      <c r="AR47" s="4">
        <f t="shared" ca="1" si="48"/>
        <v>1.562464972257763E-3</v>
      </c>
      <c r="AS47" s="4">
        <f t="shared" ca="1" si="48"/>
        <v>9.1164893575383836E-6</v>
      </c>
      <c r="AT47" s="4">
        <f t="shared" ca="1" si="48"/>
        <v>9.5079110526772138E-6</v>
      </c>
      <c r="AU47" s="4">
        <f t="shared" ca="1" si="48"/>
        <v>1.2128125638528059E-2</v>
      </c>
      <c r="AV47" s="4">
        <f t="shared" ca="1" si="48"/>
        <v>9.5634559158492067E-6</v>
      </c>
      <c r="AW47" s="4">
        <f t="shared" ca="1" si="48"/>
        <v>9.5710387910521985E-6</v>
      </c>
      <c r="AX47" s="4">
        <f t="shared" ca="1" si="48"/>
        <v>9.5596490836295532E-6</v>
      </c>
      <c r="AY47" s="4">
        <f t="shared" ca="1" si="48"/>
        <v>9.5866345369240009E-6</v>
      </c>
      <c r="AZ47" s="4">
        <f t="shared" ca="1" si="49"/>
        <v>1.1168286873079443E-8</v>
      </c>
      <c r="BA47" s="4">
        <f t="shared" ca="1" si="49"/>
        <v>1.6039566658518926E-7</v>
      </c>
      <c r="BB47" s="4">
        <f t="shared" ca="1" si="49"/>
        <v>9.4270947243966795E-10</v>
      </c>
      <c r="BC47" s="4">
        <f t="shared" ca="1" si="49"/>
        <v>9.5383933266632592E-10</v>
      </c>
      <c r="BD47" s="4">
        <f t="shared" ca="1" si="49"/>
        <v>1.6064092996025126E-7</v>
      </c>
      <c r="BE47" s="4">
        <f t="shared" ca="1" si="49"/>
        <v>9.372890620719151E-10</v>
      </c>
      <c r="BF47" s="4">
        <f t="shared" ca="1" si="49"/>
        <v>9.7753210510337607E-10</v>
      </c>
      <c r="BG47" s="4">
        <f t="shared" ca="1" si="49"/>
        <v>1.246922917211166E-6</v>
      </c>
      <c r="BH47" s="4">
        <f t="shared" ca="1" si="49"/>
        <v>9.8324281134824661E-10</v>
      </c>
      <c r="BI47" s="4">
        <f t="shared" ca="1" si="49"/>
        <v>9.8402242570505425E-10</v>
      </c>
      <c r="BJ47" s="4">
        <f t="shared" ca="1" si="49"/>
        <v>9.8285142141066336E-10</v>
      </c>
      <c r="BK47" s="4">
        <f t="shared" ca="1" si="49"/>
        <v>9.8562586332749883E-10</v>
      </c>
      <c r="BL47" s="4">
        <f t="shared" ca="1" si="50"/>
        <v>2.233657374615889E-14</v>
      </c>
      <c r="BM47" s="4">
        <f t="shared" ca="1" si="50"/>
        <v>3.207913331703786E-13</v>
      </c>
      <c r="BN47" s="4">
        <f t="shared" ca="1" si="50"/>
        <v>1.8854189448793362E-15</v>
      </c>
      <c r="BO47" s="4">
        <f t="shared" ca="1" si="50"/>
        <v>1.9076786653326521E-15</v>
      </c>
      <c r="BP47" s="4">
        <f t="shared" ca="1" si="50"/>
        <v>3.2128185992050257E-13</v>
      </c>
      <c r="BQ47" s="4">
        <f t="shared" ca="1" si="50"/>
        <v>1.8745781241438305E-15</v>
      </c>
      <c r="BR47" s="4">
        <f t="shared" ca="1" si="50"/>
        <v>1.9550642102067524E-15</v>
      </c>
      <c r="BS47" s="4">
        <f t="shared" ca="1" si="50"/>
        <v>2.4938458344223327E-12</v>
      </c>
      <c r="BT47" s="4">
        <f t="shared" ca="1" si="50"/>
        <v>1.9664856226964935E-15</v>
      </c>
      <c r="BU47" s="4">
        <f t="shared" ca="1" si="50"/>
        <v>1.9680448514101088E-15</v>
      </c>
      <c r="BV47" s="4">
        <f t="shared" ca="1" si="50"/>
        <v>1.965702842821327E-15</v>
      </c>
      <c r="BW47" s="4">
        <f t="shared" ca="1" si="50"/>
        <v>1.9712517266549982E-15</v>
      </c>
      <c r="BX47" s="4">
        <f t="shared" ca="1" si="51"/>
        <v>2.6977402922498828E-5</v>
      </c>
      <c r="BY47" s="4">
        <f t="shared" ca="1" si="51"/>
        <v>4.535847015569602E-3</v>
      </c>
      <c r="BZ47" s="4">
        <f t="shared" ca="1" si="51"/>
        <v>5.5925005184770905E-7</v>
      </c>
      <c r="CA47" s="4">
        <f t="shared" ca="1" si="51"/>
        <v>5.9802600906818567E-7</v>
      </c>
      <c r="CB47" s="4">
        <f t="shared" ca="1" si="51"/>
        <v>4.5455772417525202E-3</v>
      </c>
      <c r="CC47" s="4">
        <f t="shared" ca="1" si="51"/>
        <v>1.3390027777690589E-6</v>
      </c>
      <c r="CD47" s="4">
        <f t="shared" ca="1" si="51"/>
        <v>7.7556643443160682E-6</v>
      </c>
      <c r="CE47" s="4">
        <f t="shared" ca="1" si="51"/>
        <v>0.76427086125659172</v>
      </c>
      <c r="CF47" s="4">
        <f t="shared" ca="1" si="51"/>
        <v>9.4231246626330008E-5</v>
      </c>
      <c r="CG47" s="4">
        <f t="shared" ca="1" si="51"/>
        <v>1.007648299061931E-4</v>
      </c>
      <c r="CH47" s="4">
        <f t="shared" ca="1" si="51"/>
        <v>2.251333002969666E-4</v>
      </c>
      <c r="CI47" s="4">
        <f t="shared" ca="1" si="51"/>
        <v>1.3039990198829394E-3</v>
      </c>
      <c r="CJ47" s="4">
        <f t="shared" ca="1" si="52"/>
        <v>2.6967736615582283E-5</v>
      </c>
      <c r="CK47" s="4">
        <f t="shared" ca="1" si="52"/>
        <v>4.2780263094855707E-3</v>
      </c>
      <c r="CL47" s="4">
        <f t="shared" ca="1" si="52"/>
        <v>5.165479780597509E-7</v>
      </c>
      <c r="CM47" s="4">
        <f t="shared" ca="1" si="52"/>
        <v>5.4945424536367691E-7</v>
      </c>
      <c r="CN47" s="4">
        <f t="shared" ca="1" si="52"/>
        <v>4.2866807717657045E-3</v>
      </c>
      <c r="CO47" s="4">
        <f t="shared" ca="1" si="52"/>
        <v>1.1177628887137133E-6</v>
      </c>
      <c r="CP47" s="4">
        <f t="shared" ca="1" si="52"/>
        <v>3.6132688984118861E-6</v>
      </c>
      <c r="CQ47" s="4">
        <f t="shared" ca="1" si="52"/>
        <v>6.8516144024918485E-2</v>
      </c>
      <c r="CR47" s="4">
        <f t="shared" ca="1" si="52"/>
        <v>6.3118611899351305E-6</v>
      </c>
      <c r="CS47" s="4">
        <f t="shared" ca="1" si="52"/>
        <v>6.3393941377523508E-6</v>
      </c>
      <c r="CT47" s="4">
        <f t="shared" ca="1" si="52"/>
        <v>6.5676485805792486E-6</v>
      </c>
      <c r="CU47" s="4">
        <f t="shared" ca="1" si="52"/>
        <v>6.7300840185187319E-6</v>
      </c>
      <c r="CV47" s="4">
        <f t="shared" ca="1" si="53"/>
        <v>3.188934854792605E-9</v>
      </c>
      <c r="CW47" s="4">
        <f t="shared" ca="1" si="53"/>
        <v>5.0587661109666876E-7</v>
      </c>
      <c r="CX47" s="4">
        <f t="shared" ca="1" si="53"/>
        <v>6.1081798405565544E-11</v>
      </c>
      <c r="CY47" s="4">
        <f t="shared" ca="1" si="53"/>
        <v>6.4972964514254789E-11</v>
      </c>
      <c r="CZ47" s="4">
        <f t="shared" ca="1" si="53"/>
        <v>5.069000012612946E-7</v>
      </c>
      <c r="DA47" s="4">
        <f t="shared" ca="1" si="53"/>
        <v>1.3217546159039661E-10</v>
      </c>
      <c r="DB47" s="4">
        <f t="shared" ca="1" si="53"/>
        <v>4.2726904723720556E-10</v>
      </c>
      <c r="DC47" s="4">
        <f t="shared" ca="1" si="53"/>
        <v>8.1020340309466107E-6</v>
      </c>
      <c r="DD47" s="4">
        <f t="shared" ca="1" si="53"/>
        <v>7.4637758570982918E-10</v>
      </c>
      <c r="DE47" s="4">
        <f t="shared" ca="1" si="53"/>
        <v>7.4963335678921553E-10</v>
      </c>
      <c r="DF47" s="4">
        <f t="shared" ca="1" si="53"/>
        <v>7.7662444465349611E-10</v>
      </c>
      <c r="DG47" s="4">
        <f t="shared" ca="1" si="53"/>
        <v>7.9583243518984004E-10</v>
      </c>
      <c r="DH47" s="4">
        <f t="shared" ca="1" si="54"/>
        <v>5.7400827386266887E-14</v>
      </c>
      <c r="DI47" s="4">
        <f t="shared" ca="1" si="54"/>
        <v>9.1057789997400385E-12</v>
      </c>
      <c r="DJ47" s="4">
        <f t="shared" ca="1" si="54"/>
        <v>1.0994723713001799E-15</v>
      </c>
      <c r="DK47" s="4">
        <f t="shared" ca="1" si="54"/>
        <v>1.1695133612565861E-15</v>
      </c>
      <c r="DL47" s="4">
        <f t="shared" ca="1" si="54"/>
        <v>9.1242000227033026E-12</v>
      </c>
      <c r="DM47" s="4">
        <f t="shared" ca="1" si="54"/>
        <v>2.3791583086271392E-15</v>
      </c>
      <c r="DN47" s="4">
        <f t="shared" ca="1" si="54"/>
        <v>7.6908428502697001E-15</v>
      </c>
      <c r="DO47" s="4">
        <f t="shared" ca="1" si="54"/>
        <v>1.45836612557039E-10</v>
      </c>
      <c r="DP47" s="4">
        <f t="shared" ca="1" si="54"/>
        <v>1.3434796542776925E-14</v>
      </c>
      <c r="DQ47" s="4">
        <f t="shared" ca="1" si="54"/>
        <v>1.349340042220588E-14</v>
      </c>
      <c r="DR47" s="4">
        <f t="shared" ca="1" si="54"/>
        <v>1.397924000376293E-14</v>
      </c>
      <c r="DS47" s="4">
        <f t="shared" ca="1" si="54"/>
        <v>1.4324983833417121E-14</v>
      </c>
      <c r="DT47" s="4">
        <f t="shared" ca="1" si="55"/>
        <v>3.2714013227358227E-5</v>
      </c>
      <c r="DU47" s="4">
        <f t="shared" ca="1" si="55"/>
        <v>1.2823823627098317E-4</v>
      </c>
      <c r="DV47" s="4">
        <f t="shared" ca="1" si="55"/>
        <v>5.0252351051351715E-4</v>
      </c>
      <c r="DW47" s="4">
        <f t="shared" ca="1" si="55"/>
        <v>1.9666546099829274E-3</v>
      </c>
      <c r="DX47" s="4">
        <f t="shared" ca="1" si="55"/>
        <v>5.510085789828715E-5</v>
      </c>
      <c r="DY47" s="4">
        <f t="shared" ca="1" si="55"/>
        <v>2.4432209898525445E-4</v>
      </c>
      <c r="DZ47" s="4">
        <f t="shared" ca="1" si="55"/>
        <v>3.2441135015775564E-4</v>
      </c>
      <c r="EA47" s="4">
        <f t="shared" ca="1" si="55"/>
        <v>3.3224079753620497E-4</v>
      </c>
      <c r="EB47" s="4">
        <f t="shared" ca="1" si="56"/>
        <v>3.271063200920951E-5</v>
      </c>
      <c r="EC47" s="4">
        <f t="shared" ca="1" si="56"/>
        <v>1.281862953598228E-4</v>
      </c>
      <c r="ED47" s="4">
        <f t="shared" ca="1" si="56"/>
        <v>5.0172684841167639E-4</v>
      </c>
      <c r="EE47" s="4">
        <f t="shared" ca="1" si="56"/>
        <v>1.9545090870173431E-3</v>
      </c>
      <c r="EF47" s="4">
        <f t="shared" ca="1" si="56"/>
        <v>4.9430465787680947E-5</v>
      </c>
      <c r="EG47" s="4">
        <f t="shared" ca="1" si="56"/>
        <v>1.6194703310842224E-4</v>
      </c>
      <c r="EH47" s="4">
        <f t="shared" ca="1" si="56"/>
        <v>1.936330739741524E-4</v>
      </c>
      <c r="EI47" s="4">
        <f t="shared" ca="1" si="56"/>
        <v>1.9639551628453501E-4</v>
      </c>
      <c r="EJ47" s="4">
        <f t="shared" ca="1" si="57"/>
        <v>1.3452247413787411E-8</v>
      </c>
      <c r="EK47" s="4">
        <f t="shared" ca="1" si="57"/>
        <v>5.2716613966727127E-8</v>
      </c>
      <c r="EL47" s="4">
        <f t="shared" ca="1" si="57"/>
        <v>2.0633516640930191E-7</v>
      </c>
      <c r="EM47" s="4">
        <f t="shared" ca="1" si="57"/>
        <v>8.0379186203588238E-7</v>
      </c>
      <c r="EN47" s="4">
        <f t="shared" ca="1" si="57"/>
        <v>1.0164139527591894E-8</v>
      </c>
      <c r="EO47" s="4">
        <f t="shared" ca="1" si="57"/>
        <v>3.3300358682919323E-8</v>
      </c>
      <c r="EP47" s="4">
        <f t="shared" ca="1" si="57"/>
        <v>3.9815800835935088E-8</v>
      </c>
      <c r="EQ47" s="4">
        <f t="shared" ca="1" si="57"/>
        <v>4.0383828036007514E-8</v>
      </c>
      <c r="ER47" s="4">
        <f t="shared" ca="1" si="58"/>
        <v>2.6904494827574828E-14</v>
      </c>
      <c r="ES47" s="4">
        <f t="shared" ca="1" si="58"/>
        <v>1.0543322793345427E-13</v>
      </c>
      <c r="ET47" s="4">
        <f t="shared" ca="1" si="58"/>
        <v>4.1267033281860388E-13</v>
      </c>
      <c r="EU47" s="4">
        <f t="shared" ca="1" si="58"/>
        <v>1.6075837240717651E-12</v>
      </c>
      <c r="EV47" s="4">
        <f t="shared" ca="1" si="58"/>
        <v>2.032827905518379E-14</v>
      </c>
      <c r="EW47" s="4">
        <f t="shared" ca="1" si="58"/>
        <v>6.6600717365838655E-14</v>
      </c>
      <c r="EX47" s="4">
        <f t="shared" ca="1" si="58"/>
        <v>7.9631601671870188E-14</v>
      </c>
      <c r="EY47" s="4">
        <f t="shared" ca="1" si="58"/>
        <v>8.0767656072015035E-14</v>
      </c>
      <c r="EZ47" s="4">
        <f t="shared" ca="1" si="59"/>
        <v>8.4658940990257866E-6</v>
      </c>
      <c r="FA47" s="4">
        <f t="shared" ca="1" si="59"/>
        <v>1.0990073644532207E-4</v>
      </c>
      <c r="FB47" s="4">
        <f t="shared" ca="1" si="59"/>
        <v>1.4264670197561798E-3</v>
      </c>
      <c r="FC47" s="4">
        <f t="shared" ca="1" si="59"/>
        <v>1.8478165924514491E-2</v>
      </c>
      <c r="FD47" s="4">
        <f t="shared" ca="1" si="59"/>
        <v>4.2019818391933657E-7</v>
      </c>
      <c r="FE47" s="4">
        <f t="shared" ca="1" si="59"/>
        <v>2.278276850137016E-6</v>
      </c>
      <c r="FF47" s="4">
        <f t="shared" ca="1" si="59"/>
        <v>2.4338381717170993E-6</v>
      </c>
      <c r="FG47" s="4">
        <f t="shared" ca="1" si="59"/>
        <v>2.4362426212360808E-6</v>
      </c>
      <c r="FH47" s="4">
        <f t="shared" ca="1" si="60"/>
        <v>8.4656720064901792E-6</v>
      </c>
      <c r="FI47" s="4">
        <f t="shared" ca="1" si="60"/>
        <v>1.098633208191675E-4</v>
      </c>
      <c r="FJ47" s="4">
        <f t="shared" ca="1" si="60"/>
        <v>1.4201892173980244E-3</v>
      </c>
      <c r="FK47" s="4">
        <f t="shared" ca="1" si="60"/>
        <v>1.7477393740980035E-2</v>
      </c>
      <c r="FL47" s="4">
        <f t="shared" ca="1" si="60"/>
        <v>4.1916123547281065E-7</v>
      </c>
      <c r="FM47" s="4">
        <f t="shared" ca="1" si="60"/>
        <v>2.2481226110873144E-6</v>
      </c>
      <c r="FN47" s="4">
        <f t="shared" ca="1" si="60"/>
        <v>2.3994565411813471E-6</v>
      </c>
      <c r="FO47" s="4">
        <f t="shared" ca="1" si="60"/>
        <v>2.4017935049703179E-6</v>
      </c>
      <c r="FP47" s="4">
        <f t="shared" ca="1" si="61"/>
        <v>6.0063942886047815E-9</v>
      </c>
      <c r="FQ47" s="4">
        <f t="shared" ca="1" si="61"/>
        <v>7.794802612119933E-8</v>
      </c>
      <c r="FR47" s="4">
        <f t="shared" ca="1" si="61"/>
        <v>1.0076242497438983E-6</v>
      </c>
      <c r="FS47" s="4">
        <f t="shared" ca="1" si="61"/>
        <v>1.2400210859225334E-5</v>
      </c>
      <c r="FT47" s="4">
        <f t="shared" ca="1" si="61"/>
        <v>1.4869744828397957E-10</v>
      </c>
      <c r="FU47" s="4">
        <f t="shared" ca="1" si="61"/>
        <v>7.9752149628322472E-10</v>
      </c>
      <c r="FV47" s="4">
        <f t="shared" ca="1" si="61"/>
        <v>8.5120720798408286E-10</v>
      </c>
      <c r="FW47" s="4">
        <f t="shared" ca="1" si="61"/>
        <v>8.5203624588822024E-10</v>
      </c>
      <c r="FX47" s="4">
        <f t="shared" ca="1" si="62"/>
        <v>1.0811509719488607E-13</v>
      </c>
      <c r="FY47" s="4">
        <f t="shared" ca="1" si="62"/>
        <v>1.403064470181588E-12</v>
      </c>
      <c r="FZ47" s="4">
        <f t="shared" ca="1" si="62"/>
        <v>1.813723649539017E-11</v>
      </c>
      <c r="GA47" s="4">
        <f t="shared" ca="1" si="62"/>
        <v>2.2320379546605601E-10</v>
      </c>
      <c r="GB47" s="4">
        <f t="shared" ca="1" si="62"/>
        <v>2.6765540691116323E-15</v>
      </c>
      <c r="GC47" s="4">
        <f t="shared" ca="1" si="62"/>
        <v>1.4355386933098047E-14</v>
      </c>
      <c r="GD47" s="4">
        <f t="shared" ca="1" si="62"/>
        <v>1.5321729743713492E-14</v>
      </c>
      <c r="GE47" s="4">
        <f t="shared" ca="1" si="62"/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 t="shared" si="45"/>
        <v>1.3596061148553166E-4</v>
      </c>
      <c r="N48" s="4">
        <v>5.5484189999999999E-5</v>
      </c>
      <c r="O48" s="9">
        <f t="shared" si="46"/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t="shared" ca="1" si="47"/>
        <v>1.1544880204466954E-4</v>
      </c>
      <c r="AC48" s="4">
        <f t="shared" ca="1" si="47"/>
        <v>1.7705165429628619E-3</v>
      </c>
      <c r="AD48" s="4">
        <f t="shared" ca="1" si="47"/>
        <v>1.3878248043440545E-4</v>
      </c>
      <c r="AE48" s="4">
        <f t="shared" ca="1" si="47"/>
        <v>1.8872301021923707E-4</v>
      </c>
      <c r="AF48" s="4">
        <f t="shared" ca="1" si="47"/>
        <v>1.7734215880168985E-3</v>
      </c>
      <c r="AG48" s="4">
        <f t="shared" ca="1" si="47"/>
        <v>1.2269135605776348E-4</v>
      </c>
      <c r="AH48" s="4">
        <f t="shared" ca="1" si="47"/>
        <v>7.2235660186739604E-4</v>
      </c>
      <c r="AI48" s="4">
        <f t="shared" ca="1" si="47"/>
        <v>2.7197096926276514E-2</v>
      </c>
      <c r="AJ48" s="4">
        <f t="shared" ca="1" si="47"/>
        <v>2.1318527562172417E-3</v>
      </c>
      <c r="AK48" s="4">
        <f t="shared" ca="1" si="47"/>
        <v>2.8989946586785026E-3</v>
      </c>
      <c r="AL48" s="4">
        <f t="shared" ca="1" si="47"/>
        <v>1.8815879570129044E-3</v>
      </c>
      <c r="AM48" s="4">
        <f t="shared" ca="1" si="47"/>
        <v>1.1078021520135067E-2</v>
      </c>
      <c r="AN48" s="4">
        <f t="shared" ca="1" si="48"/>
        <v>1.1490251334191922E-4</v>
      </c>
      <c r="AO48" s="4">
        <f t="shared" ca="1" si="48"/>
        <v>1.6501962592145568E-3</v>
      </c>
      <c r="AP48" s="4">
        <f t="shared" ca="1" si="48"/>
        <v>6.1195690354856161E-6</v>
      </c>
      <c r="AQ48" s="4">
        <f t="shared" ca="1" si="48"/>
        <v>6.191818174805363E-6</v>
      </c>
      <c r="AR48" s="4">
        <f t="shared" ca="1" si="48"/>
        <v>1.6527195986081097E-3</v>
      </c>
      <c r="AS48" s="4">
        <f t="shared" ca="1" si="48"/>
        <v>6.0843826112309802E-6</v>
      </c>
      <c r="AT48" s="4">
        <f t="shared" ca="1" si="48"/>
        <v>6.3456190655457051E-6</v>
      </c>
      <c r="AU48" s="4">
        <f t="shared" ca="1" si="48"/>
        <v>1.2828697790397607E-2</v>
      </c>
      <c r="AV48" s="4">
        <f t="shared" ca="1" si="48"/>
        <v>6.3826899364009903E-6</v>
      </c>
      <c r="AW48" s="4">
        <f t="shared" ca="1" si="48"/>
        <v>6.3877507785978892E-6</v>
      </c>
      <c r="AX48" s="4">
        <f t="shared" ca="1" si="48"/>
        <v>6.3801492408708651E-6</v>
      </c>
      <c r="AY48" s="4">
        <f t="shared" ca="1" si="48"/>
        <v>6.3981594437397075E-6</v>
      </c>
      <c r="AZ48" s="4">
        <f t="shared" ca="1" si="49"/>
        <v>1.181341465296607E-8</v>
      </c>
      <c r="BA48" s="4">
        <f t="shared" ca="1" si="49"/>
        <v>1.696608029004966E-7</v>
      </c>
      <c r="BB48" s="4">
        <f t="shared" ca="1" si="49"/>
        <v>6.2916819146086487E-10</v>
      </c>
      <c r="BC48" s="4">
        <f t="shared" ca="1" si="49"/>
        <v>6.3659630609717633E-10</v>
      </c>
      <c r="BD48" s="4">
        <f t="shared" ca="1" si="49"/>
        <v>1.6992023373189626E-7</v>
      </c>
      <c r="BE48" s="4">
        <f t="shared" ca="1" si="49"/>
        <v>6.2555058721718515E-10</v>
      </c>
      <c r="BF48" s="4">
        <f t="shared" ca="1" si="49"/>
        <v>6.5240896017641782E-10</v>
      </c>
      <c r="BG48" s="4">
        <f t="shared" ca="1" si="49"/>
        <v>1.318950491575254E-6</v>
      </c>
      <c r="BH48" s="4">
        <f t="shared" ca="1" si="49"/>
        <v>6.5622030908622678E-10</v>
      </c>
      <c r="BI48" s="4">
        <f t="shared" ca="1" si="49"/>
        <v>6.5674062692459549E-10</v>
      </c>
      <c r="BJ48" s="4">
        <f t="shared" ca="1" si="49"/>
        <v>6.5595909382703585E-10</v>
      </c>
      <c r="BK48" s="4">
        <f t="shared" ca="1" si="49"/>
        <v>6.5781076780948868E-10</v>
      </c>
      <c r="BL48" s="4">
        <f t="shared" ca="1" si="50"/>
        <v>2.3626829305932145E-14</v>
      </c>
      <c r="BM48" s="4">
        <f t="shared" ca="1" si="50"/>
        <v>3.3932160580099328E-13</v>
      </c>
      <c r="BN48" s="4">
        <f t="shared" ca="1" si="50"/>
        <v>1.2583363829217299E-15</v>
      </c>
      <c r="BO48" s="4">
        <f t="shared" ca="1" si="50"/>
        <v>1.2731926121943529E-15</v>
      </c>
      <c r="BP48" s="4">
        <f t="shared" ca="1" si="50"/>
        <v>3.3984046746379257E-13</v>
      </c>
      <c r="BQ48" s="4">
        <f t="shared" ca="1" si="50"/>
        <v>1.2511011744343705E-15</v>
      </c>
      <c r="BR48" s="4">
        <f t="shared" ca="1" si="50"/>
        <v>1.3048179203528359E-15</v>
      </c>
      <c r="BS48" s="4">
        <f t="shared" ca="1" si="50"/>
        <v>2.6379009831505083E-12</v>
      </c>
      <c r="BT48" s="4">
        <f t="shared" ca="1" si="50"/>
        <v>1.3124406181724538E-15</v>
      </c>
      <c r="BU48" s="4">
        <f t="shared" ca="1" si="50"/>
        <v>1.3134812538491911E-15</v>
      </c>
      <c r="BV48" s="4">
        <f t="shared" ca="1" si="50"/>
        <v>1.311918187654072E-15</v>
      </c>
      <c r="BW48" s="4">
        <f t="shared" ca="1" si="50"/>
        <v>1.3156215356189775E-15</v>
      </c>
      <c r="BX48" s="4">
        <f t="shared" ca="1" si="51"/>
        <v>4.5226088222318038E-5</v>
      </c>
      <c r="BY48" s="4">
        <f t="shared" ca="1" si="51"/>
        <v>7.6040906486964203E-3</v>
      </c>
      <c r="BZ48" s="4">
        <f t="shared" ca="1" si="51"/>
        <v>9.3755104061950422E-7</v>
      </c>
      <c r="CA48" s="4">
        <f t="shared" ca="1" si="51"/>
        <v>1.0025567369497301E-6</v>
      </c>
      <c r="CB48" s="4">
        <f t="shared" ca="1" si="51"/>
        <v>7.6204028218524482E-3</v>
      </c>
      <c r="CC48" s="4">
        <f t="shared" ca="1" si="51"/>
        <v>2.2447623268734981E-6</v>
      </c>
      <c r="CD48" s="4">
        <f t="shared" ca="1" si="51"/>
        <v>1.3001932056484085E-5</v>
      </c>
      <c r="CE48" s="4">
        <f t="shared" ca="1" si="51"/>
        <v>1.2812568169084515</v>
      </c>
      <c r="CF48" s="4">
        <f t="shared" ca="1" si="51"/>
        <v>1.5797334848964261E-4</v>
      </c>
      <c r="CG48" s="4">
        <f t="shared" ca="1" si="51"/>
        <v>1.689265308501476E-4</v>
      </c>
      <c r="CH48" s="4">
        <f t="shared" ca="1" si="51"/>
        <v>3.7742322825747813E-4</v>
      </c>
      <c r="CI48" s="4">
        <f t="shared" ca="1" si="51"/>
        <v>2.1860805091011124E-3</v>
      </c>
      <c r="CJ48" s="4">
        <f t="shared" ca="1" si="52"/>
        <v>4.5209883206192223E-5</v>
      </c>
      <c r="CK48" s="4">
        <f t="shared" ca="1" si="52"/>
        <v>7.1718688357815738E-3</v>
      </c>
      <c r="CL48" s="4">
        <f t="shared" ca="1" si="52"/>
        <v>8.6596343220670575E-7</v>
      </c>
      <c r="CM48" s="4">
        <f t="shared" ca="1" si="52"/>
        <v>9.2112892580258411E-7</v>
      </c>
      <c r="CN48" s="4">
        <f t="shared" ca="1" si="52"/>
        <v>7.1863775516769635E-3</v>
      </c>
      <c r="CO48" s="4">
        <f t="shared" ca="1" si="52"/>
        <v>1.8738661820719469E-6</v>
      </c>
      <c r="CP48" s="4">
        <f t="shared" ca="1" si="52"/>
        <v>6.0574406824849914E-6</v>
      </c>
      <c r="CQ48" s="4">
        <f t="shared" ca="1" si="52"/>
        <v>0.11486343526936464</v>
      </c>
      <c r="CR48" s="4">
        <f t="shared" ca="1" si="52"/>
        <v>1.0581477833248386E-5</v>
      </c>
      <c r="CS48" s="4">
        <f t="shared" ca="1" si="52"/>
        <v>1.0627635261025229E-5</v>
      </c>
      <c r="CT48" s="4">
        <f t="shared" ca="1" si="52"/>
        <v>1.1010290907978407E-5</v>
      </c>
      <c r="CU48" s="4">
        <f t="shared" ca="1" si="52"/>
        <v>1.1282604720682566E-5</v>
      </c>
      <c r="CV48" s="4">
        <f t="shared" ca="1" si="53"/>
        <v>5.3460686891322305E-9</v>
      </c>
      <c r="CW48" s="4">
        <f t="shared" ca="1" si="53"/>
        <v>8.4807348983117114E-7</v>
      </c>
      <c r="CX48" s="4">
        <f t="shared" ca="1" si="53"/>
        <v>1.0240017585844295E-10</v>
      </c>
      <c r="CY48" s="4">
        <f t="shared" ca="1" si="53"/>
        <v>1.0892349547615558E-10</v>
      </c>
      <c r="CZ48" s="4">
        <f t="shared" ca="1" si="53"/>
        <v>8.4978914548580093E-7</v>
      </c>
      <c r="DA48" s="4">
        <f t="shared" ca="1" si="53"/>
        <v>2.2158467603000772E-10</v>
      </c>
      <c r="DB48" s="4">
        <f t="shared" ca="1" si="53"/>
        <v>7.1629236070385024E-10</v>
      </c>
      <c r="DC48" s="4">
        <f t="shared" ca="1" si="53"/>
        <v>1.3582601220602369E-5</v>
      </c>
      <c r="DD48" s="4">
        <f t="shared" ca="1" si="53"/>
        <v>1.2512597537816216E-9</v>
      </c>
      <c r="DE48" s="4">
        <f t="shared" ca="1" si="53"/>
        <v>1.2567178696162333E-9</v>
      </c>
      <c r="DF48" s="4">
        <f t="shared" ca="1" si="53"/>
        <v>1.3019668998684467E-9</v>
      </c>
      <c r="DG48" s="4">
        <f t="shared" ca="1" si="53"/>
        <v>1.3341680082207134E-9</v>
      </c>
      <c r="DH48" s="4">
        <f t="shared" ca="1" si="54"/>
        <v>9.6229236404380156E-14</v>
      </c>
      <c r="DI48" s="4">
        <f t="shared" ca="1" si="54"/>
        <v>1.5265322816961081E-11</v>
      </c>
      <c r="DJ48" s="4">
        <f t="shared" ca="1" si="54"/>
        <v>1.8432031654519734E-15</v>
      </c>
      <c r="DK48" s="4">
        <f t="shared" ca="1" si="54"/>
        <v>1.9606229185708003E-15</v>
      </c>
      <c r="DL48" s="4">
        <f t="shared" ca="1" si="54"/>
        <v>1.5296204618744418E-11</v>
      </c>
      <c r="DM48" s="4">
        <f t="shared" ca="1" si="54"/>
        <v>3.9885241685401391E-15</v>
      </c>
      <c r="DN48" s="4">
        <f t="shared" ca="1" si="54"/>
        <v>1.2893262492669305E-14</v>
      </c>
      <c r="DO48" s="4">
        <f t="shared" ca="1" si="54"/>
        <v>2.4448682197084265E-10</v>
      </c>
      <c r="DP48" s="4">
        <f t="shared" ca="1" si="54"/>
        <v>2.2522675568069188E-14</v>
      </c>
      <c r="DQ48" s="4">
        <f t="shared" ca="1" si="54"/>
        <v>2.2620921653092201E-14</v>
      </c>
      <c r="DR48" s="4">
        <f t="shared" ca="1" si="54"/>
        <v>2.3435404197632041E-14</v>
      </c>
      <c r="DS48" s="4">
        <f t="shared" ca="1" si="54"/>
        <v>2.4015024147972842E-14</v>
      </c>
      <c r="DT48" s="4">
        <f t="shared" ca="1" si="55"/>
        <v>4.3563494715731423E-5</v>
      </c>
      <c r="DU48" s="4">
        <f t="shared" ca="1" si="55"/>
        <v>1.7076797301878523E-4</v>
      </c>
      <c r="DV48" s="4">
        <f t="shared" ca="1" si="55"/>
        <v>6.6918357410452873E-4</v>
      </c>
      <c r="DW48" s="4">
        <f t="shared" ca="1" si="55"/>
        <v>2.6188883373688917E-3</v>
      </c>
      <c r="DX48" s="4">
        <f t="shared" ca="1" si="55"/>
        <v>4.6296402791778323E-5</v>
      </c>
      <c r="DY48" s="4">
        <f t="shared" ca="1" si="55"/>
        <v>2.0528236287053691E-4</v>
      </c>
      <c r="DZ48" s="4">
        <f t="shared" ca="1" si="55"/>
        <v>2.7257431390364926E-4</v>
      </c>
      <c r="EA48" s="4">
        <f t="shared" ca="1" si="55"/>
        <v>2.7915270965456174E-4</v>
      </c>
      <c r="EB48" s="4">
        <f t="shared" ca="1" si="56"/>
        <v>4.3558992129089704E-5</v>
      </c>
      <c r="EC48" s="4">
        <f t="shared" ca="1" si="56"/>
        <v>1.7069880609655103E-4</v>
      </c>
      <c r="ED48" s="4">
        <f t="shared" ca="1" si="56"/>
        <v>6.6812270196320604E-4</v>
      </c>
      <c r="EE48" s="4">
        <f t="shared" ca="1" si="56"/>
        <v>2.6027147966341049E-3</v>
      </c>
      <c r="EF48" s="4">
        <f t="shared" ca="1" si="56"/>
        <v>4.1532071215951669E-5</v>
      </c>
      <c r="EG48" s="4">
        <f t="shared" ca="1" si="56"/>
        <v>1.3606984286090474E-4</v>
      </c>
      <c r="EH48" s="4">
        <f t="shared" ca="1" si="56"/>
        <v>1.6269283507464657E-4</v>
      </c>
      <c r="EI48" s="4">
        <f t="shared" ca="1" si="56"/>
        <v>1.6501387229200904E-4</v>
      </c>
      <c r="EJ48" s="4">
        <f t="shared" ca="1" si="57"/>
        <v>1.791363551308814E-8</v>
      </c>
      <c r="EK48" s="4">
        <f t="shared" ca="1" si="57"/>
        <v>7.0199884007206605E-8</v>
      </c>
      <c r="EL48" s="4">
        <f t="shared" ca="1" si="57"/>
        <v>2.7476546118236849E-7</v>
      </c>
      <c r="EM48" s="4">
        <f t="shared" ca="1" si="57"/>
        <v>1.0703664601157757E-6</v>
      </c>
      <c r="EN48" s="4">
        <f t="shared" ca="1" si="57"/>
        <v>8.5400321437800619E-9</v>
      </c>
      <c r="EO48" s="4">
        <f t="shared" ca="1" si="57"/>
        <v>2.7979361438273536E-8</v>
      </c>
      <c r="EP48" s="4">
        <f t="shared" ca="1" si="57"/>
        <v>3.3453714212224202E-8</v>
      </c>
      <c r="EQ48" s="4">
        <f t="shared" ca="1" si="57"/>
        <v>3.3930977490044358E-8</v>
      </c>
      <c r="ER48" s="4">
        <f t="shared" ca="1" si="58"/>
        <v>3.5827271026176288E-14</v>
      </c>
      <c r="ES48" s="4">
        <f t="shared" ca="1" si="58"/>
        <v>1.4039976801441324E-13</v>
      </c>
      <c r="ET48" s="4">
        <f t="shared" ca="1" si="58"/>
        <v>5.4953092236473708E-13</v>
      </c>
      <c r="EU48" s="4">
        <f t="shared" ca="1" si="58"/>
        <v>2.1407329202315517E-12</v>
      </c>
      <c r="EV48" s="4">
        <f t="shared" ca="1" si="58"/>
        <v>1.7080064287560127E-14</v>
      </c>
      <c r="EW48" s="4">
        <f t="shared" ca="1" si="58"/>
        <v>5.5958722876547079E-14</v>
      </c>
      <c r="EX48" s="4">
        <f t="shared" ca="1" si="58"/>
        <v>6.6907428424448413E-14</v>
      </c>
      <c r="EY48" s="4">
        <f t="shared" ca="1" si="58"/>
        <v>6.786195498008873E-14</v>
      </c>
      <c r="EZ48" s="4">
        <f t="shared" ca="1" si="59"/>
        <v>1.4192592018708561E-5</v>
      </c>
      <c r="FA48" s="4">
        <f t="shared" ca="1" si="59"/>
        <v>1.8424236078071925E-4</v>
      </c>
      <c r="FB48" s="4">
        <f t="shared" ca="1" si="59"/>
        <v>2.3913911753127496E-3</v>
      </c>
      <c r="FC48" s="4">
        <f t="shared" ca="1" si="59"/>
        <v>3.0977598721771828E-2</v>
      </c>
      <c r="FD48" s="4">
        <f t="shared" ca="1" si="59"/>
        <v>7.0443845878673145E-7</v>
      </c>
      <c r="FE48" s="4">
        <f t="shared" ca="1" si="59"/>
        <v>3.8194021164739139E-6</v>
      </c>
      <c r="FF48" s="4">
        <f t="shared" ca="1" si="59"/>
        <v>4.0801918623947028E-6</v>
      </c>
      <c r="FG48" s="4">
        <f t="shared" ca="1" si="59"/>
        <v>4.0842227858451167E-6</v>
      </c>
      <c r="FH48" s="4">
        <f t="shared" ca="1" si="60"/>
        <v>1.4192219693150103E-5</v>
      </c>
      <c r="FI48" s="4">
        <f t="shared" ca="1" si="60"/>
        <v>1.8417963560238309E-4</v>
      </c>
      <c r="FJ48" s="4">
        <f t="shared" ca="1" si="60"/>
        <v>2.380866795182169E-3</v>
      </c>
      <c r="FK48" s="4">
        <f t="shared" ca="1" si="60"/>
        <v>2.9299860831545781E-2</v>
      </c>
      <c r="FL48" s="4">
        <f t="shared" ca="1" si="60"/>
        <v>7.027000734403249E-7</v>
      </c>
      <c r="FM48" s="4">
        <f t="shared" ca="1" si="60"/>
        <v>3.7688502423940958E-6</v>
      </c>
      <c r="FN48" s="4">
        <f t="shared" ca="1" si="60"/>
        <v>4.0225530058930539E-6</v>
      </c>
      <c r="FO48" s="4">
        <f t="shared" ca="1" si="60"/>
        <v>4.0264707933389391E-6</v>
      </c>
      <c r="FP48" s="4">
        <f t="shared" ca="1" si="61"/>
        <v>1.0069379872289998E-8</v>
      </c>
      <c r="FQ48" s="4">
        <f t="shared" ca="1" si="61"/>
        <v>1.3067545145989079E-7</v>
      </c>
      <c r="FR48" s="4">
        <f t="shared" ca="1" si="61"/>
        <v>1.6892249911817487E-6</v>
      </c>
      <c r="FS48" s="4">
        <f t="shared" ca="1" si="61"/>
        <v>2.0788251259981732E-5</v>
      </c>
      <c r="FT48" s="4">
        <f t="shared" ca="1" si="61"/>
        <v>2.4928285105295524E-10</v>
      </c>
      <c r="FU48" s="4">
        <f t="shared" ca="1" si="61"/>
        <v>1.3369996234893055E-9</v>
      </c>
      <c r="FV48" s="4">
        <f t="shared" ca="1" si="61"/>
        <v>1.4270006788405609E-9</v>
      </c>
      <c r="FW48" s="4">
        <f t="shared" ca="1" si="61"/>
        <v>1.4283905139369885E-9</v>
      </c>
      <c r="FX48" s="4">
        <f t="shared" ca="1" si="62"/>
        <v>1.8124883770121996E-13</v>
      </c>
      <c r="FY48" s="4">
        <f t="shared" ca="1" si="62"/>
        <v>2.3521581262780341E-12</v>
      </c>
      <c r="FZ48" s="4">
        <f t="shared" ca="1" si="62"/>
        <v>3.0406049841271475E-11</v>
      </c>
      <c r="GA48" s="4">
        <f t="shared" ca="1" si="62"/>
        <v>3.7418852267967119E-10</v>
      </c>
      <c r="GB48" s="4">
        <f t="shared" ca="1" si="62"/>
        <v>4.4870913189531941E-15</v>
      </c>
      <c r="GC48" s="4">
        <f t="shared" ca="1" si="62"/>
        <v>2.40659932228075E-14</v>
      </c>
      <c r="GD48" s="4">
        <f t="shared" ca="1" si="62"/>
        <v>2.5686012219130095E-14</v>
      </c>
      <c r="GE48" s="4">
        <f t="shared" ca="1" si="62"/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 t="shared" si="45"/>
        <v>1.7605847372053327E-4</v>
      </c>
      <c r="N49" s="4">
        <v>1.333966E-4</v>
      </c>
      <c r="O49" s="9">
        <f t="shared" si="46"/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 t="shared" si="45"/>
        <v>8.5927580948737873E-6</v>
      </c>
      <c r="N50" s="4">
        <v>6.5105910000000004E-6</v>
      </c>
      <c r="O50" s="9">
        <f t="shared" si="46"/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 t="shared" si="45"/>
        <v>2.2062167225408363E-7</v>
      </c>
      <c r="N51" s="4">
        <f>10^AA51/N45</f>
        <v>1.6716140009100124E-7</v>
      </c>
      <c r="O51" s="9">
        <f t="shared" si="46"/>
        <v>0.75768349674408353</v>
      </c>
      <c r="P51" s="4"/>
      <c r="Q51" s="4"/>
      <c r="R51" s="4"/>
      <c r="S51" s="4"/>
      <c r="T51">
        <v>-14</v>
      </c>
      <c r="U51">
        <f>Y51*220*8.314*LN(10)</f>
        <v>56167.593686889435</v>
      </c>
      <c r="V51" s="17">
        <f>1/0.003354</f>
        <v>298.15146094215862</v>
      </c>
      <c r="W51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 t="shared" si="45"/>
        <v>2.165511815537023E-4</v>
      </c>
      <c r="N52" s="4">
        <v>8.8372410000000002E-5</v>
      </c>
      <c r="O52" s="9">
        <f t="shared" si="46"/>
        <v>0.40809017695470123</v>
      </c>
      <c r="P52" s="4"/>
      <c r="Q52" s="4"/>
      <c r="R52" s="4"/>
      <c r="S52" s="4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 t="shared" si="45"/>
        <v>8.5737686354730889E-6</v>
      </c>
      <c r="N53" s="4">
        <v>6.4962029999999996E-6</v>
      </c>
      <c r="O53" s="9">
        <f t="shared" si="46"/>
        <v>0.75768349674408353</v>
      </c>
      <c r="P53" s="4"/>
      <c r="Q53" s="4"/>
      <c r="R53" s="4"/>
      <c r="S53" s="4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 t="shared" si="45"/>
        <v>3.3689539166550664E-10</v>
      </c>
      <c r="N54" s="4">
        <v>1.3748369999999999E-10</v>
      </c>
      <c r="O54" s="9">
        <f t="shared" si="46"/>
        <v>0.40809017695470123</v>
      </c>
      <c r="P54" s="4"/>
      <c r="Q54" s="4"/>
      <c r="R54" s="4"/>
      <c r="S54" s="4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 t="shared" si="45"/>
        <v>6.7580455392978776E-20</v>
      </c>
      <c r="N55" s="4">
        <v>2.7578920000000003E-20</v>
      </c>
      <c r="O55" s="9">
        <f t="shared" si="46"/>
        <v>0.40809017695470123</v>
      </c>
      <c r="P55" s="4"/>
      <c r="Q55" s="4"/>
      <c r="R55" s="4"/>
      <c r="S55" s="4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 t="shared" si="45"/>
        <v>1.2893803190737628E-7</v>
      </c>
      <c r="N56" s="4">
        <f t="shared" ref="N56:N72" si="63">10^(AA56+I56*LOG10(_xlfn.XLOOKUP(F56,$B$45:$B$55,$N$45:$N$55))+J56*LOG10(_xlfn.XLOOKUP(G56,$B$45:$B$55,$N$45:$N$55))+IFERROR(K56*LOG10(_xlfn.XLOOKUP(H56,$B$45:$B$55,$N$45:$N$55)),0))</f>
        <v>9.7694218878881066E-8</v>
      </c>
      <c r="O56" s="9">
        <f t="shared" si="46"/>
        <v>0.75768349674408353</v>
      </c>
      <c r="P56" s="4"/>
      <c r="Q56" s="4"/>
      <c r="R56" s="4"/>
      <c r="S56" s="4"/>
      <c r="T56">
        <v>10.329000000000001</v>
      </c>
      <c r="U56">
        <f>Y56*220*8.314*LN(10)</f>
        <v>-14997.551549482929</v>
      </c>
      <c r="V56">
        <f>1/0.003354</f>
        <v>298.15146094215862</v>
      </c>
      <c r="W56">
        <f>LOG10((10^T56)*EXP(U56/8.314*(1/V56-1/$H$8)))</f>
        <v>10.421617653333335</v>
      </c>
      <c r="X56">
        <v>10.329000000000001</v>
      </c>
      <c r="Y56">
        <v>-3.5609999999999999</v>
      </c>
      <c r="Z56">
        <f t="shared" ref="Z56:Z72" si="64">220*Y56*(0.003354-(1/$H$8))</f>
        <v>9.2617653333333008E-2</v>
      </c>
      <c r="AA56">
        <f t="shared" ref="AA56:AA72" si="65"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 t="shared" si="45"/>
        <v>6.7373671690621644E-9</v>
      </c>
      <c r="N57" s="4">
        <f t="shared" si="63"/>
        <v>6.7373671690621644E-9</v>
      </c>
      <c r="O57" s="9">
        <f t="shared" si="46"/>
        <v>1</v>
      </c>
      <c r="P57" s="4"/>
      <c r="Q57" s="4"/>
      <c r="R57" s="4"/>
      <c r="S57" s="4"/>
      <c r="T57">
        <v>16.681000000000001</v>
      </c>
      <c r="U57">
        <f>Y57*220*8.314*LN(10)</f>
        <v>-24166.23161778519</v>
      </c>
      <c r="V57">
        <f>1/0.003354</f>
        <v>298.15146094215862</v>
      </c>
      <c r="W57">
        <f>LOG10((10^T57)*EXP(U57*(1/V57-1/$H$8)/8.314))</f>
        <v>16.830239004444447</v>
      </c>
      <c r="X57">
        <v>16.681000000000001</v>
      </c>
      <c r="Y57">
        <v>-5.7380000000000004</v>
      </c>
      <c r="Z57">
        <f t="shared" si="64"/>
        <v>0.14923900444444396</v>
      </c>
      <c r="AA57">
        <f t="shared" si="65"/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 t="shared" si="45"/>
        <v>7.7819677586734841E-14</v>
      </c>
      <c r="N58" s="4">
        <f t="shared" si="63"/>
        <v>5.8962685429414438E-14</v>
      </c>
      <c r="O58" s="9">
        <f t="shared" si="46"/>
        <v>0.75768349674408353</v>
      </c>
      <c r="P58" s="4"/>
      <c r="Q58" s="4"/>
      <c r="R58" s="4"/>
      <c r="S58" s="4"/>
      <c r="U58">
        <f>Y58*8.314*LN(10)*1000</f>
        <v>0</v>
      </c>
      <c r="X58">
        <v>13.9</v>
      </c>
      <c r="Y58">
        <v>0</v>
      </c>
      <c r="Z58">
        <f t="shared" si="64"/>
        <v>0</v>
      </c>
      <c r="AA58">
        <f t="shared" si="65"/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 t="shared" si="45"/>
        <v>1.5870011996626257E-14</v>
      </c>
      <c r="N59" s="4">
        <f t="shared" si="63"/>
        <v>1.5870011996626257E-14</v>
      </c>
      <c r="O59" s="9">
        <f t="shared" si="46"/>
        <v>1</v>
      </c>
      <c r="P59" s="4"/>
      <c r="Q59" s="4"/>
      <c r="R59" s="4"/>
      <c r="S59" s="4"/>
      <c r="U59">
        <f>Y59*8.314*LN(10)*1000</f>
        <v>0</v>
      </c>
      <c r="X59">
        <v>20.9</v>
      </c>
      <c r="Y59">
        <v>0</v>
      </c>
      <c r="Z59">
        <f t="shared" si="64"/>
        <v>0</v>
      </c>
      <c r="AA59">
        <f t="shared" si="65"/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 t="shared" si="45"/>
        <v>8.0348404274269732E-11</v>
      </c>
      <c r="N60" s="4">
        <f t="shared" si="63"/>
        <v>6.0878659908335957E-11</v>
      </c>
      <c r="O60" s="9">
        <f t="shared" si="46"/>
        <v>0.75768349674408353</v>
      </c>
      <c r="P60" s="4"/>
      <c r="Q60" s="4"/>
      <c r="R60" s="4"/>
      <c r="S60" s="4"/>
      <c r="T60">
        <v>11.4</v>
      </c>
      <c r="U60">
        <f t="shared" ref="U60:U65" si="66">Y60*220*8.314*LN(10)</f>
        <v>-11666.166187045132</v>
      </c>
      <c r="V60">
        <f t="shared" ref="V60:V64" si="67">1/0.003354</f>
        <v>298.15146094215862</v>
      </c>
      <c r="W60">
        <f t="shared" ref="W60:W72" si="68">LOG10((10^T60)*EXP(U60*(1/V60-1/$H$8)/8.314))</f>
        <v>11.472044622222224</v>
      </c>
      <c r="X60">
        <v>11.4</v>
      </c>
      <c r="Y60">
        <v>-2.77</v>
      </c>
      <c r="Z60">
        <f t="shared" si="64"/>
        <v>7.204462222222198E-2</v>
      </c>
      <c r="AA60">
        <f t="shared" si="65"/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 t="shared" si="45"/>
        <v>6.1935032931335944E-12</v>
      </c>
      <c r="N61" s="4">
        <f t="shared" si="63"/>
        <v>6.1935032931335944E-12</v>
      </c>
      <c r="O61" s="9">
        <f t="shared" si="46"/>
        <v>1</v>
      </c>
      <c r="P61" s="4"/>
      <c r="Q61" s="4"/>
      <c r="R61" s="4"/>
      <c r="S61" s="4"/>
      <c r="T61">
        <v>2.98</v>
      </c>
      <c r="U61">
        <f t="shared" si="66"/>
        <v>11413.469446531521</v>
      </c>
      <c r="V61">
        <f t="shared" si="67"/>
        <v>298.15146094215862</v>
      </c>
      <c r="W61">
        <f t="shared" si="68"/>
        <v>2.9095159111111113</v>
      </c>
      <c r="X61">
        <v>2.98</v>
      </c>
      <c r="Y61">
        <v>2.71</v>
      </c>
      <c r="Z61">
        <f t="shared" si="64"/>
        <v>-7.0484088888888657E-2</v>
      </c>
      <c r="AA61">
        <f t="shared" si="65"/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 t="shared" si="45"/>
        <v>8.7527697602797393E-7</v>
      </c>
      <c r="N62" s="4">
        <f t="shared" si="63"/>
        <v>8.7527697602797393E-7</v>
      </c>
      <c r="O62" s="9">
        <f t="shared" si="46"/>
        <v>1</v>
      </c>
      <c r="P62" s="4"/>
      <c r="Q62" s="4"/>
      <c r="R62" s="4"/>
      <c r="S62" s="4"/>
      <c r="T62">
        <v>2.37</v>
      </c>
      <c r="U62">
        <f t="shared" si="66"/>
        <v>19162.836155615652</v>
      </c>
      <c r="V62">
        <f t="shared" si="67"/>
        <v>298.15146094215862</v>
      </c>
      <c r="W62">
        <f t="shared" si="68"/>
        <v>2.2516595555555559</v>
      </c>
      <c r="X62">
        <v>2.37</v>
      </c>
      <c r="Y62">
        <v>4.55</v>
      </c>
      <c r="Z62">
        <f t="shared" si="64"/>
        <v>-0.11834044444444404</v>
      </c>
      <c r="AA62">
        <f t="shared" si="65"/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 t="shared" si="45"/>
        <v>4.6899852840233419E-11</v>
      </c>
      <c r="N63" s="4">
        <f t="shared" si="63"/>
        <v>3.5535244496770996E-11</v>
      </c>
      <c r="O63" s="9">
        <f t="shared" si="46"/>
        <v>0.75768349674408353</v>
      </c>
      <c r="P63" s="4"/>
      <c r="Q63" s="4"/>
      <c r="R63" s="4"/>
      <c r="S63" s="4"/>
      <c r="T63">
        <v>11.44</v>
      </c>
      <c r="U63">
        <f t="shared" si="66"/>
        <v>-3664.1027374473883</v>
      </c>
      <c r="V63">
        <f t="shared" si="67"/>
        <v>298.15146094215862</v>
      </c>
      <c r="W63">
        <f t="shared" si="68"/>
        <v>11.462627733333333</v>
      </c>
      <c r="X63">
        <v>11.44</v>
      </c>
      <c r="Y63">
        <v>-0.87</v>
      </c>
      <c r="Z63">
        <f t="shared" si="64"/>
        <v>2.2627733333333257E-2</v>
      </c>
      <c r="AA63">
        <f t="shared" si="65"/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 t="shared" si="45"/>
        <v>6.1052017357264626E-12</v>
      </c>
      <c r="N64" s="4">
        <f t="shared" si="63"/>
        <v>6.1052017357264626E-12</v>
      </c>
      <c r="O64" s="9">
        <f t="shared" si="46"/>
        <v>1</v>
      </c>
      <c r="P64" s="4"/>
      <c r="Q64" s="4"/>
      <c r="R64" s="4"/>
      <c r="S64" s="4"/>
      <c r="T64">
        <v>3.22</v>
      </c>
      <c r="U64">
        <f t="shared" si="66"/>
        <v>14951.223813722101</v>
      </c>
      <c r="V64">
        <f t="shared" si="67"/>
        <v>298.15146094215862</v>
      </c>
      <c r="W64">
        <f t="shared" si="68"/>
        <v>3.1276684444444451</v>
      </c>
      <c r="X64">
        <v>3.22</v>
      </c>
      <c r="Y64">
        <v>3.55</v>
      </c>
      <c r="Z64">
        <f t="shared" si="64"/>
        <v>-9.2331555555555236E-2</v>
      </c>
      <c r="AA64">
        <f t="shared" si="65"/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 t="shared" si="45"/>
        <v>5.2866723508512116E-7</v>
      </c>
      <c r="N65" s="4">
        <f t="shared" si="63"/>
        <v>5.2866723508512116E-7</v>
      </c>
      <c r="O65" s="9">
        <f t="shared" si="46"/>
        <v>1</v>
      </c>
      <c r="P65" s="4"/>
      <c r="Q65" s="4"/>
      <c r="R65" s="4"/>
      <c r="S65" s="4"/>
      <c r="T65">
        <v>2.2999999999999998</v>
      </c>
      <c r="U65">
        <f t="shared" si="66"/>
        <v>6949.1603641243564</v>
      </c>
      <c r="V65">
        <f>1/0.003354</f>
        <v>298.15146094215862</v>
      </c>
      <c r="W65">
        <f t="shared" si="68"/>
        <v>2.2570853333333334</v>
      </c>
      <c r="X65">
        <v>2.2999999999999998</v>
      </c>
      <c r="Y65">
        <v>1.65</v>
      </c>
      <c r="Z65">
        <f t="shared" si="64"/>
        <v>-4.2914666666666518E-2</v>
      </c>
      <c r="AA65">
        <f t="shared" si="65"/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 t="shared" si="45"/>
        <v>2.4811289208143086E-7</v>
      </c>
      <c r="N66" s="4">
        <f t="shared" si="63"/>
        <v>1.8799104365954597E-7</v>
      </c>
      <c r="O66" s="9">
        <f t="shared" si="46"/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>
        <f>Y66*220*8.314*LN(10)+U51</f>
        <v>56167.593686889435</v>
      </c>
      <c r="V66">
        <f t="shared" ref="V66:V72" si="69">1/0.003354</f>
        <v>298.15146094215862</v>
      </c>
      <c r="W66">
        <f t="shared" si="68"/>
        <v>-7.8668639999999996</v>
      </c>
      <c r="X66">
        <v>6.48</v>
      </c>
      <c r="Y66">
        <v>0</v>
      </c>
      <c r="Z66">
        <f t="shared" si="64"/>
        <v>0</v>
      </c>
      <c r="AA66">
        <f t="shared" si="65"/>
        <v>6.48</v>
      </c>
      <c r="AB66" s="4">
        <f t="shared" ref="AB66:AM66" ca="1" si="70">(IF(Z$41&lt;=4,$P66,$R66)*IF(Z$42&lt;=4,$P66,$R66)*$N66*EXP(2*$N$8*$N$9*(2-$E66)))*OFFSET($I$19,Z$41,0)*OFFSET($I$19,Z$42,0)/($N$45^2)</f>
        <v>1.4450141912376682E-3</v>
      </c>
      <c r="AC66" s="4">
        <f t="shared" ca="1" si="70"/>
        <v>2.2160658968228057E-2</v>
      </c>
      <c r="AD66" s="4">
        <f t="shared" ca="1" si="70"/>
        <v>6.9154003363338949</v>
      </c>
      <c r="AE66" s="4">
        <f t="shared" ca="1" si="70"/>
        <v>9.4038899165006722</v>
      </c>
      <c r="AF66" s="4">
        <f t="shared" ca="1" si="70"/>
        <v>2.2197019946037455E-2</v>
      </c>
      <c r="AG66" s="4">
        <f t="shared" ca="1" si="70"/>
        <v>6.1135947584402608</v>
      </c>
      <c r="AH66" s="4">
        <f t="shared" ca="1" si="70"/>
        <v>35.994349372274215</v>
      </c>
      <c r="AI66" s="4">
        <f t="shared" ca="1" si="70"/>
        <v>0.34041228945563135</v>
      </c>
      <c r="AJ66" s="4">
        <f t="shared" ca="1" si="70"/>
        <v>106.22821570282457</v>
      </c>
      <c r="AK66" s="4">
        <f t="shared" ca="1" si="70"/>
        <v>144.45417443832827</v>
      </c>
      <c r="AL66" s="4">
        <f t="shared" ca="1" si="70"/>
        <v>93.757756382793886</v>
      </c>
      <c r="AM66" s="4">
        <f t="shared" ca="1" si="70"/>
        <v>552.00738239049451</v>
      </c>
      <c r="AN66" s="4">
        <f t="shared" ref="AN66:AY66" ca="1" si="71">AB66/Z$39</f>
        <v>1.4381765721891691E-3</v>
      </c>
      <c r="AO66" s="4">
        <f t="shared" ca="1" si="71"/>
        <v>2.0654670907453099E-2</v>
      </c>
      <c r="AP66" s="4">
        <f t="shared" ca="1" si="71"/>
        <v>0.30493236346368385</v>
      </c>
      <c r="AQ66" s="4">
        <f t="shared" ca="1" si="71"/>
        <v>0.30853247005341849</v>
      </c>
      <c r="AR66" s="4">
        <f t="shared" ca="1" si="71"/>
        <v>2.0686254268808227E-2</v>
      </c>
      <c r="AS66" s="4">
        <f t="shared" ca="1" si="71"/>
        <v>0.30317905707109566</v>
      </c>
      <c r="AT66" s="4">
        <f t="shared" ca="1" si="71"/>
        <v>0.31619622363546307</v>
      </c>
      <c r="AU66" s="4">
        <f t="shared" ca="1" si="71"/>
        <v>0.16057031371405012</v>
      </c>
      <c r="AV66" s="4">
        <f t="shared" ca="1" si="71"/>
        <v>0.31804343022795512</v>
      </c>
      <c r="AW66" s="4">
        <f t="shared" ca="1" si="71"/>
        <v>0.31829560722984346</v>
      </c>
      <c r="AX66" s="4">
        <f t="shared" ca="1" si="71"/>
        <v>0.31791682976175395</v>
      </c>
      <c r="AY66" s="4">
        <f t="shared" ca="1" si="71"/>
        <v>0.31881426121410145</v>
      </c>
      <c r="AZ66" s="4">
        <f t="shared" ref="AZ66:BK66" ca="1" si="72">AN66*OFFSET($E$29,AX$40,0)</f>
        <v>1.4786252882819895E-7</v>
      </c>
      <c r="BA66" s="4">
        <f t="shared" ca="1" si="72"/>
        <v>2.1235583526725217E-6</v>
      </c>
      <c r="BB66" s="4">
        <f t="shared" ca="1" si="72"/>
        <v>3.1350858618609998E-5</v>
      </c>
      <c r="BC66" s="4">
        <f t="shared" ca="1" si="72"/>
        <v>3.1720994577367086E-5</v>
      </c>
      <c r="BD66" s="4">
        <f t="shared" ca="1" si="72"/>
        <v>2.1268055170118459E-6</v>
      </c>
      <c r="BE66" s="4">
        <f t="shared" ca="1" si="72"/>
        <v>3.117059680512202E-5</v>
      </c>
      <c r="BF66" s="4">
        <f t="shared" ca="1" si="72"/>
        <v>3.2508924242521046E-5</v>
      </c>
      <c r="BG66" s="4">
        <f t="shared" ca="1" si="72"/>
        <v>1.6508635378725777E-5</v>
      </c>
      <c r="BH66" s="4">
        <f t="shared" ca="1" si="72"/>
        <v>3.2698840170311636E-5</v>
      </c>
      <c r="BI66" s="4">
        <f t="shared" ca="1" si="72"/>
        <v>3.2724767118318277E-5</v>
      </c>
      <c r="BJ66" s="4">
        <f t="shared" ca="1" si="72"/>
        <v>3.2685824059880327E-5</v>
      </c>
      <c r="BK66" s="4">
        <f t="shared" ca="1" si="72"/>
        <v>3.2778091231074802E-5</v>
      </c>
      <c r="BL66" s="4">
        <f t="shared" ref="BL66:BW66" ca="1" si="73">AZ66*$N$11</f>
        <v>2.9572505765639795E-13</v>
      </c>
      <c r="BM66" s="4">
        <f t="shared" ca="1" si="73"/>
        <v>4.2471167053450443E-12</v>
      </c>
      <c r="BN66" s="4">
        <f t="shared" ca="1" si="73"/>
        <v>6.2701717237220009E-11</v>
      </c>
      <c r="BO66" s="4">
        <f t="shared" ca="1" si="73"/>
        <v>6.3441989154734183E-11</v>
      </c>
      <c r="BP66" s="4">
        <f t="shared" ca="1" si="73"/>
        <v>4.2536110340236926E-12</v>
      </c>
      <c r="BQ66" s="4">
        <f t="shared" ca="1" si="73"/>
        <v>6.2341193610244056E-11</v>
      </c>
      <c r="BR66" s="4">
        <f t="shared" ca="1" si="73"/>
        <v>6.50178484850421E-11</v>
      </c>
      <c r="BS66" s="4">
        <f t="shared" ca="1" si="73"/>
        <v>3.3017270757451562E-11</v>
      </c>
      <c r="BT66" s="4">
        <f t="shared" ca="1" si="73"/>
        <v>6.5397680340623289E-11</v>
      </c>
      <c r="BU66" s="4">
        <f t="shared" ca="1" si="73"/>
        <v>6.5449534236636566E-11</v>
      </c>
      <c r="BV66" s="4">
        <f t="shared" ca="1" si="73"/>
        <v>6.5371648119760667E-11</v>
      </c>
      <c r="BW66" s="4">
        <f t="shared" ca="1" si="73"/>
        <v>6.5556182462149618E-11</v>
      </c>
      <c r="BX66" s="4">
        <f t="shared" ref="BX66:CI66" ca="1" si="74">(IF(BV$41&lt;=4,$Q66,$S66)*IF(BV$42&lt;=4,$Q66,$S66)*$N66*EXP(2*$O$8*$O$9*(2-$E66)))*OFFSET($J$19,BV$41,0)*OFFSET($J$19,BV$42,0)/($N$45^2)</f>
        <v>9.4713190818656028E-5</v>
      </c>
      <c r="BY66" s="4">
        <f t="shared" ca="1" si="74"/>
        <v>1.5924607166377391E-2</v>
      </c>
      <c r="BZ66" s="4">
        <f t="shared" ca="1" si="74"/>
        <v>2.7353717826219925E-2</v>
      </c>
      <c r="CA66" s="4">
        <f t="shared" ca="1" si="74"/>
        <v>2.9250305209173492E-2</v>
      </c>
      <c r="CB66" s="4">
        <f t="shared" ca="1" si="74"/>
        <v>1.5958768377959502E-2</v>
      </c>
      <c r="CC66" s="4">
        <f t="shared" ca="1" si="74"/>
        <v>6.5492535996390794E-2</v>
      </c>
      <c r="CD66" s="4">
        <f t="shared" ca="1" si="74"/>
        <v>0.379340606815119</v>
      </c>
      <c r="CE66" s="4">
        <f t="shared" ca="1" si="74"/>
        <v>2.6832283347395407</v>
      </c>
      <c r="CF66" s="4">
        <f t="shared" ca="1" si="74"/>
        <v>4.6089846967622208</v>
      </c>
      <c r="CG66" s="4">
        <f t="shared" ca="1" si="74"/>
        <v>4.9285515753722748</v>
      </c>
      <c r="CH66" s="4">
        <f t="shared" ca="1" si="74"/>
        <v>11.011590878288956</v>
      </c>
      <c r="CI66" s="4">
        <f t="shared" ca="1" si="74"/>
        <v>63.780452264058887</v>
      </c>
      <c r="CJ66" s="4">
        <f t="shared" ref="CJ66:CU66" ca="1" si="75">BX66/BV$39</f>
        <v>9.4679254017025099E-5</v>
      </c>
      <c r="CK66" s="4">
        <f t="shared" ca="1" si="75"/>
        <v>1.5019441394768875E-2</v>
      </c>
      <c r="CL66" s="4">
        <f t="shared" ca="1" si="75"/>
        <v>2.5265098481204097E-2</v>
      </c>
      <c r="CM66" s="4">
        <f t="shared" ca="1" si="75"/>
        <v>2.6874590957015027E-2</v>
      </c>
      <c r="CN66" s="4">
        <f t="shared" ca="1" si="75"/>
        <v>1.5049825777569767E-2</v>
      </c>
      <c r="CO66" s="4">
        <f t="shared" ca="1" si="75"/>
        <v>5.467137741602094E-2</v>
      </c>
      <c r="CP66" s="4">
        <f t="shared" ca="1" si="75"/>
        <v>0.1767301362795933</v>
      </c>
      <c r="CQ66" s="4">
        <f t="shared" ca="1" si="75"/>
        <v>0.24054882680269257</v>
      </c>
      <c r="CR66" s="4">
        <f t="shared" ca="1" si="75"/>
        <v>0.30872213489712808</v>
      </c>
      <c r="CS66" s="4">
        <f t="shared" ca="1" si="75"/>
        <v>0.31006881065161035</v>
      </c>
      <c r="CT66" s="4">
        <f t="shared" ca="1" si="75"/>
        <v>0.3212330610634605</v>
      </c>
      <c r="CU66" s="4">
        <f t="shared" ca="1" si="75"/>
        <v>0.32917801005308528</v>
      </c>
      <c r="CV66" s="4">
        <f t="shared" ref="CV66:DG66" ca="1" si="76">CJ66*OFFSET($F$29,CT$40,0)</f>
        <v>1.1195821787513218E-8</v>
      </c>
      <c r="CW66" s="4">
        <f t="shared" ca="1" si="76"/>
        <v>1.7760489449314196E-6</v>
      </c>
      <c r="CX66" s="4">
        <f t="shared" ca="1" si="76"/>
        <v>2.9875978954023844E-6</v>
      </c>
      <c r="CY66" s="4">
        <f t="shared" ca="1" si="76"/>
        <v>3.1779203806670269E-6</v>
      </c>
      <c r="CZ66" s="4">
        <f t="shared" ca="1" si="76"/>
        <v>1.7796418981976249E-6</v>
      </c>
      <c r="DA66" s="4">
        <f t="shared" ca="1" si="76"/>
        <v>6.464890379444476E-6</v>
      </c>
      <c r="DB66" s="4">
        <f t="shared" ca="1" si="76"/>
        <v>2.0898338615061909E-5</v>
      </c>
      <c r="DC66" s="4">
        <f t="shared" ca="1" si="76"/>
        <v>2.8444898769418397E-5</v>
      </c>
      <c r="DD66" s="4">
        <f t="shared" ca="1" si="76"/>
        <v>3.6506392451585395E-5</v>
      </c>
      <c r="DE66" s="4">
        <f t="shared" ca="1" si="76"/>
        <v>3.6665636859552923E-5</v>
      </c>
      <c r="DF66" s="4">
        <f t="shared" ca="1" si="76"/>
        <v>3.7985809470754203E-5</v>
      </c>
      <c r="DG66" s="4">
        <f t="shared" ca="1" si="76"/>
        <v>3.8925299688777332E-5</v>
      </c>
      <c r="DH66" s="4">
        <f t="shared" ref="DH66:DS66" ca="1" si="77">CV66*$O$11</f>
        <v>2.0152479217523794E-13</v>
      </c>
      <c r="DI66" s="4">
        <f t="shared" ca="1" si="77"/>
        <v>3.1968881008765556E-11</v>
      </c>
      <c r="DJ66" s="4">
        <f t="shared" ca="1" si="77"/>
        <v>5.3776762117242918E-11</v>
      </c>
      <c r="DK66" s="4">
        <f t="shared" ca="1" si="77"/>
        <v>5.7202566852006489E-11</v>
      </c>
      <c r="DL66" s="4">
        <f t="shared" ca="1" si="77"/>
        <v>3.2033554167557248E-11</v>
      </c>
      <c r="DM66" s="4">
        <f t="shared" ca="1" si="77"/>
        <v>1.1636802683000057E-10</v>
      </c>
      <c r="DN66" s="4">
        <f t="shared" ca="1" si="77"/>
        <v>3.7617009507111439E-10</v>
      </c>
      <c r="DO66" s="4">
        <f t="shared" ca="1" si="77"/>
        <v>5.1200817784953114E-10</v>
      </c>
      <c r="DP66" s="4">
        <f t="shared" ca="1" si="77"/>
        <v>6.5711506412853714E-10</v>
      </c>
      <c r="DQ66" s="4">
        <f t="shared" ca="1" si="77"/>
        <v>6.5998146347195261E-10</v>
      </c>
      <c r="DR66" s="4">
        <f t="shared" ca="1" si="77"/>
        <v>6.8374457047357563E-10</v>
      </c>
      <c r="DS66" s="4">
        <f t="shared" ca="1" si="77"/>
        <v>7.0065539439799201E-10</v>
      </c>
      <c r="DT66" s="4">
        <f t="shared" ref="DT66:EA66" ca="1" si="78">(IF(DR$40&lt;=4,$P66,$R66)*$N66*EXP(2*$N$8*$N$9*(1-$E66)))*OFFSET($I$19,DR$40,0)/$N$45</f>
        <v>8.6418235292103345E-6</v>
      </c>
      <c r="DU66" s="4">
        <f t="shared" ca="1" si="78"/>
        <v>3.3875764488113476E-5</v>
      </c>
      <c r="DV66" s="4">
        <f t="shared" ca="1" si="78"/>
        <v>1.3274798988909559E-4</v>
      </c>
      <c r="DW66" s="4">
        <f t="shared" ca="1" si="78"/>
        <v>5.195168799457284E-4</v>
      </c>
      <c r="DX66" s="4">
        <f t="shared" ca="1" si="78"/>
        <v>3.6561998734624464E-2</v>
      </c>
      <c r="DY66" s="4">
        <f t="shared" ca="1" si="78"/>
        <v>0.16211915049361422</v>
      </c>
      <c r="DZ66" s="4">
        <f t="shared" ca="1" si="78"/>
        <v>0.21526211798481609</v>
      </c>
      <c r="EA66" s="4">
        <f t="shared" ca="1" si="78"/>
        <v>0.22045732285208136</v>
      </c>
      <c r="EB66" s="4">
        <f t="shared" ref="EB66:EI66" ca="1" si="79">DT66/DR$39</f>
        <v>8.6409303373432304E-6</v>
      </c>
      <c r="EC66" s="4">
        <f t="shared" ca="1" si="79"/>
        <v>3.3862043634451326E-5</v>
      </c>
      <c r="ED66" s="4">
        <f t="shared" ca="1" si="79"/>
        <v>1.3253754144155507E-4</v>
      </c>
      <c r="EE66" s="4">
        <f t="shared" ca="1" si="79"/>
        <v>5.163084852614964E-4</v>
      </c>
      <c r="EF66" s="4">
        <f t="shared" ca="1" si="79"/>
        <v>3.2799428112665903E-2</v>
      </c>
      <c r="EG66" s="4">
        <f t="shared" ca="1" si="79"/>
        <v>0.10745943793681625</v>
      </c>
      <c r="EH66" s="4">
        <f t="shared" ca="1" si="79"/>
        <v>0.12848460941738765</v>
      </c>
      <c r="EI66" s="4">
        <f t="shared" ca="1" si="79"/>
        <v>0.13031761921268201</v>
      </c>
      <c r="EJ66" s="4">
        <f t="shared" ref="EJ66:EQ66" ca="1" si="80">EB66*OFFSET($G$19,EH$40,0)</f>
        <v>3.5535826012324036E-9</v>
      </c>
      <c r="EK66" s="4">
        <f t="shared" ca="1" si="80"/>
        <v>1.3925765444668109E-8</v>
      </c>
      <c r="EL66" s="4">
        <f t="shared" ca="1" si="80"/>
        <v>5.4506063917839517E-8</v>
      </c>
      <c r="EM66" s="4">
        <f t="shared" ca="1" si="80"/>
        <v>2.1233186456379038E-7</v>
      </c>
      <c r="EN66" s="4">
        <f t="shared" ca="1" si="80"/>
        <v>6.7443824056669264E-6</v>
      </c>
      <c r="EO66" s="4">
        <f t="shared" ca="1" si="80"/>
        <v>2.2096346925757842E-5</v>
      </c>
      <c r="EP66" s="4">
        <f t="shared" ca="1" si="80"/>
        <v>2.6419647811450335E-5</v>
      </c>
      <c r="EQ66" s="4">
        <f t="shared" ca="1" si="80"/>
        <v>2.6796560450607736E-5</v>
      </c>
      <c r="ER66" s="4">
        <f t="shared" ref="ER66:EY66" ca="1" si="81">EJ66*$N$11</f>
        <v>7.1071652024648085E-15</v>
      </c>
      <c r="ES66" s="4">
        <f t="shared" ca="1" si="81"/>
        <v>2.7851530889336221E-14</v>
      </c>
      <c r="ET66" s="4">
        <f t="shared" ca="1" si="81"/>
        <v>1.0901212783567905E-13</v>
      </c>
      <c r="EU66" s="4">
        <f t="shared" ca="1" si="81"/>
        <v>4.2466372912758083E-13</v>
      </c>
      <c r="EV66" s="4">
        <f t="shared" ca="1" si="81"/>
        <v>1.3488764811333855E-11</v>
      </c>
      <c r="EW66" s="4">
        <f t="shared" ca="1" si="81"/>
        <v>4.4192693851515693E-11</v>
      </c>
      <c r="EX66" s="4">
        <f t="shared" ca="1" si="81"/>
        <v>5.2839295622900679E-11</v>
      </c>
      <c r="EY66" s="4">
        <f t="shared" ca="1" si="81"/>
        <v>5.3593120901215478E-11</v>
      </c>
      <c r="EZ66" s="4">
        <f t="shared" ref="EZ66:FG66" ca="1" si="82">(IF(EX$40&lt;=4,$Q66,$S66)*$N66*EXP(2*$O$8*$O$9*(1-$E66)))*OFFSET($J$19,EX$40,0)/$N$45</f>
        <v>1.1832681125519071E-6</v>
      </c>
      <c r="FA66" s="4">
        <f t="shared" ca="1" si="82"/>
        <v>1.5360697341664768E-5</v>
      </c>
      <c r="FB66" s="4">
        <f t="shared" ca="1" si="82"/>
        <v>1.9937562628838856E-4</v>
      </c>
      <c r="FC66" s="4">
        <f t="shared" ca="1" si="82"/>
        <v>2.582671630564963E-3</v>
      </c>
      <c r="FD66" s="4">
        <f t="shared" ca="1" si="82"/>
        <v>8.1820946781388157E-4</v>
      </c>
      <c r="FE66" s="4">
        <f t="shared" ca="1" si="82"/>
        <v>4.4362583191010132E-3</v>
      </c>
      <c r="FF66" s="4">
        <f t="shared" ca="1" si="82"/>
        <v>4.7391671631023414E-3</v>
      </c>
      <c r="FG66" s="4">
        <f t="shared" ca="1" si="82"/>
        <v>4.7438491047113252E-3</v>
      </c>
      <c r="FH66" s="4">
        <f t="shared" ref="FH66:FO66" ca="1" si="83">EZ66/EX$39</f>
        <v>1.1832370709380686E-6</v>
      </c>
      <c r="FI66" s="4">
        <f t="shared" ca="1" si="83"/>
        <v>1.5355467803375956E-5</v>
      </c>
      <c r="FJ66" s="4">
        <f t="shared" ca="1" si="83"/>
        <v>1.9849818519824272E-4</v>
      </c>
      <c r="FK66" s="4">
        <f t="shared" ca="1" si="83"/>
        <v>2.4427948734435222E-3</v>
      </c>
      <c r="FL66" s="4">
        <f t="shared" ca="1" si="83"/>
        <v>8.1619032287453717E-4</v>
      </c>
      <c r="FM66" s="4">
        <f t="shared" ca="1" si="83"/>
        <v>4.3775420161054597E-3</v>
      </c>
      <c r="FN66" s="4">
        <f t="shared" ca="1" si="83"/>
        <v>4.672219287790649E-3</v>
      </c>
      <c r="FO66" s="4">
        <f t="shared" ca="1" si="83"/>
        <v>4.6767698212561663E-3</v>
      </c>
      <c r="FP66" s="4">
        <f t="shared" ref="FP66:FW66" ca="1" si="84">FH66*OFFSET($H$19,FN$40,0)</f>
        <v>8.395067018305596E-10</v>
      </c>
      <c r="FQ66" s="4">
        <f t="shared" ca="1" si="84"/>
        <v>1.089470440649524E-8</v>
      </c>
      <c r="FR66" s="4">
        <f t="shared" ca="1" si="84"/>
        <v>1.4083446239815319E-7</v>
      </c>
      <c r="FS66" s="4">
        <f t="shared" ca="1" si="84"/>
        <v>1.7331629627081789E-6</v>
      </c>
      <c r="FT66" s="4">
        <f t="shared" ca="1" si="84"/>
        <v>2.8954351703974203E-7</v>
      </c>
      <c r="FU66" s="4">
        <f t="shared" ca="1" si="84"/>
        <v>1.5529330302134118E-6</v>
      </c>
      <c r="FV66" s="4">
        <f t="shared" ca="1" si="84"/>
        <v>1.6574697923437327E-6</v>
      </c>
      <c r="FW66" s="4">
        <f t="shared" ca="1" si="84"/>
        <v>1.6590840940906249E-6</v>
      </c>
      <c r="FX66" s="4">
        <f t="shared" ref="FX66:GE66" ca="1" si="85">FP66*$O$11</f>
        <v>1.5111120632950075E-14</v>
      </c>
      <c r="FY66" s="4">
        <f t="shared" ca="1" si="85"/>
        <v>1.9610467931691432E-13</v>
      </c>
      <c r="FZ66" s="4">
        <f t="shared" ca="1" si="85"/>
        <v>2.5350203231667578E-12</v>
      </c>
      <c r="GA66" s="4">
        <f t="shared" ca="1" si="85"/>
        <v>3.1196933328747224E-11</v>
      </c>
      <c r="GB66" s="4">
        <f t="shared" ca="1" si="85"/>
        <v>5.2117833067153569E-12</v>
      </c>
      <c r="GC66" s="4">
        <f t="shared" ca="1" si="85"/>
        <v>2.7952794543841414E-11</v>
      </c>
      <c r="GD66" s="4">
        <f t="shared" ca="1" si="85"/>
        <v>2.9834456262187189E-11</v>
      </c>
      <c r="GE66" s="4">
        <f t="shared" ca="1" si="85"/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 t="shared" si="45"/>
        <v>6.2700811102599929E-9</v>
      </c>
      <c r="N67" s="4">
        <f t="shared" si="63"/>
        <v>6.2700811102599929E-9</v>
      </c>
      <c r="O67" s="9">
        <f t="shared" si="46"/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>
        <f t="shared" si="69"/>
        <v>298.15146094215862</v>
      </c>
      <c r="W67">
        <f t="shared" si="68"/>
        <v>-16.913728000000003</v>
      </c>
      <c r="X67">
        <v>11.78</v>
      </c>
      <c r="Y67">
        <v>0</v>
      </c>
      <c r="Z67">
        <f t="shared" si="64"/>
        <v>0</v>
      </c>
      <c r="AA67">
        <f t="shared" si="65"/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 t="shared" si="45"/>
        <v>6.6481252213925032E-9</v>
      </c>
      <c r="N68" s="4">
        <f t="shared" si="63"/>
        <v>6.6481252213925032E-9</v>
      </c>
      <c r="O68" s="9">
        <f t="shared" si="46"/>
        <v>1</v>
      </c>
      <c r="P68" s="4"/>
      <c r="Q68" s="4"/>
      <c r="R68" s="4"/>
      <c r="S68" s="4"/>
      <c r="T68">
        <v>2.36</v>
      </c>
      <c r="U68">
        <f>Y68*220*8.314*LN(10)</f>
        <v>8844.3859179764549</v>
      </c>
      <c r="V68">
        <f t="shared" si="69"/>
        <v>298.15146094215862</v>
      </c>
      <c r="W68">
        <f t="shared" si="68"/>
        <v>2.3053813333333335</v>
      </c>
      <c r="X68">
        <v>2.36</v>
      </c>
      <c r="Y68">
        <v>2.1</v>
      </c>
      <c r="Z68">
        <f t="shared" si="64"/>
        <v>-5.4618666666666482E-2</v>
      </c>
      <c r="AA68">
        <f t="shared" si="65"/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 t="shared" si="45"/>
        <v>2.8790709693854716E-10</v>
      </c>
      <c r="N69" s="4">
        <f t="shared" si="63"/>
        <v>2.8790709693854716E-10</v>
      </c>
      <c r="O69" s="9">
        <f t="shared" si="46"/>
        <v>1</v>
      </c>
      <c r="P69" s="4"/>
      <c r="Q69" s="4"/>
      <c r="R69" s="4"/>
      <c r="S69" s="4"/>
      <c r="T69">
        <v>6.75</v>
      </c>
      <c r="U69">
        <v>0</v>
      </c>
      <c r="V69">
        <f t="shared" si="69"/>
        <v>298.15146094215862</v>
      </c>
      <c r="W69">
        <f t="shared" si="68"/>
        <v>6.7500000000000009</v>
      </c>
      <c r="X69">
        <v>6.75</v>
      </c>
      <c r="Y69">
        <v>0</v>
      </c>
      <c r="Z69">
        <f t="shared" si="64"/>
        <v>0</v>
      </c>
      <c r="AA69">
        <f t="shared" si="65"/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 t="shared" si="45"/>
        <v>1.4346548828589335E-16</v>
      </c>
      <c r="N70" s="4">
        <f t="shared" si="63"/>
        <v>5.8546856501482838E-17</v>
      </c>
      <c r="O70" s="9">
        <f t="shared" si="46"/>
        <v>0.40809017695470123</v>
      </c>
      <c r="P70" s="4"/>
      <c r="Q70" s="4"/>
      <c r="R70" s="4"/>
      <c r="S70" s="4"/>
      <c r="T70">
        <v>9.92</v>
      </c>
      <c r="U70">
        <v>0</v>
      </c>
      <c r="V70">
        <f t="shared" si="69"/>
        <v>298.15146094215862</v>
      </c>
      <c r="W70">
        <f t="shared" si="68"/>
        <v>9.92</v>
      </c>
      <c r="X70">
        <v>9.92</v>
      </c>
      <c r="Y70">
        <v>0</v>
      </c>
      <c r="Z70">
        <f t="shared" si="64"/>
        <v>0</v>
      </c>
      <c r="AA70">
        <f t="shared" si="65"/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 t="shared" si="45"/>
        <v>7.2871665666463401E-12</v>
      </c>
      <c r="N71" s="4">
        <f t="shared" si="63"/>
        <v>5.5213658455731765E-12</v>
      </c>
      <c r="O71" s="9">
        <f t="shared" si="46"/>
        <v>0.75768349674408353</v>
      </c>
      <c r="P71" s="4"/>
      <c r="Q71" s="4"/>
      <c r="R71" s="4"/>
      <c r="S71" s="4"/>
      <c r="T71">
        <v>0.4</v>
      </c>
      <c r="U71">
        <f>Y71*220*8.314*LN(10)</f>
        <v>6738.5797470296793</v>
      </c>
      <c r="V71">
        <f t="shared" si="69"/>
        <v>298.15146094215862</v>
      </c>
      <c r="W71">
        <f t="shared" si="68"/>
        <v>0.35838577777777786</v>
      </c>
      <c r="X71">
        <v>0.4</v>
      </c>
      <c r="Y71">
        <v>1.6</v>
      </c>
      <c r="Z71">
        <f t="shared" si="64"/>
        <v>-4.161422222222208E-2</v>
      </c>
      <c r="AA71">
        <f t="shared" si="65"/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 t="shared" si="45"/>
        <v>7.5816641539917124E-10</v>
      </c>
      <c r="N72" s="4">
        <f t="shared" si="63"/>
        <v>5.7445018073357147E-10</v>
      </c>
      <c r="O72" s="9">
        <f t="shared" si="46"/>
        <v>0.75768349674408353</v>
      </c>
      <c r="P72" s="4"/>
      <c r="Q72" s="4"/>
      <c r="R72" s="4"/>
      <c r="S72" s="4"/>
      <c r="T72">
        <v>14.62</v>
      </c>
      <c r="U72">
        <v>0</v>
      </c>
      <c r="V72">
        <f t="shared" si="69"/>
        <v>298.15146094215862</v>
      </c>
      <c r="W72">
        <f t="shared" si="68"/>
        <v>14.620000000000001</v>
      </c>
      <c r="X72">
        <v>14.62</v>
      </c>
      <c r="Y72">
        <v>0</v>
      </c>
      <c r="Z72">
        <f t="shared" si="64"/>
        <v>0</v>
      </c>
      <c r="AA72">
        <f t="shared" si="65"/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935</v>
      </c>
      <c r="K76" s="6"/>
      <c r="L76" s="6"/>
      <c r="N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>
        <f ca="1">OFFSET($B$44,_xlfn.XMATCH($A77,$D$45:$D$72),0)</f>
        <v>14</v>
      </c>
      <c r="J77" s="11">
        <f ca="1">OFFSET($M$44,_xlfn.XMATCH($A77,$D$45:$D$72),0)</f>
        <v>9.1252551771501299E-7</v>
      </c>
      <c r="K77" s="9">
        <f ca="1">B77/J77</f>
        <v>1.0000049119557755</v>
      </c>
      <c r="N77" s="4"/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>
        <f t="shared" ref="E78:E141" ca="1" si="86">OFFSET($B$44,_xlfn.XMATCH($A78,$D$45:$D$72),0)</f>
        <v>7</v>
      </c>
      <c r="J78" s="11">
        <f t="shared" ref="J78:J88" ca="1" si="87">OFFSET($M$44,_xlfn.XMATCH(A78,$D$45:$D$72),0)</f>
        <v>8.110062890260101E-5</v>
      </c>
      <c r="K78" s="9">
        <f t="shared" ref="K78:K141" ca="1" si="88">B78/J78</f>
        <v>1.0000045757647507</v>
      </c>
      <c r="N78" s="4"/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>
        <f t="shared" ca="1" si="86"/>
        <v>4</v>
      </c>
      <c r="J79" s="11">
        <f t="shared" ca="1" si="87"/>
        <v>1.3596061148553166E-4</v>
      </c>
      <c r="K79" s="9">
        <f t="shared" ca="1" si="88"/>
        <v>0.99999550248027724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>
        <f t="shared" ca="1" si="86"/>
        <v>3</v>
      </c>
      <c r="J80" s="11">
        <f t="shared" ca="1" si="87"/>
        <v>1.7605847372053327E-4</v>
      </c>
      <c r="K80" s="9">
        <f t="shared" ca="1" si="88"/>
        <v>1.0000086691622077</v>
      </c>
      <c r="N80" s="4"/>
    </row>
    <row r="81" spans="1:14" x14ac:dyDescent="0.2">
      <c r="A81" t="s">
        <v>12</v>
      </c>
      <c r="B81" s="11">
        <v>8.5928000000000001E-6</v>
      </c>
      <c r="C81">
        <v>4</v>
      </c>
      <c r="D81">
        <v>5</v>
      </c>
      <c r="E81">
        <f t="shared" ca="1" si="86"/>
        <v>6</v>
      </c>
      <c r="J81" s="11">
        <f t="shared" ca="1" si="87"/>
        <v>8.5927580948737873E-6</v>
      </c>
      <c r="K81" s="9">
        <f t="shared" ca="1" si="88"/>
        <v>1.0000048767957563</v>
      </c>
      <c r="N81" s="4"/>
    </row>
    <row r="82" spans="1:14" x14ac:dyDescent="0.2">
      <c r="A82" t="s">
        <v>13</v>
      </c>
      <c r="B82" s="11">
        <v>2.1655000000000001E-4</v>
      </c>
      <c r="C82">
        <v>5</v>
      </c>
      <c r="D82">
        <v>6</v>
      </c>
      <c r="E82">
        <f t="shared" ca="1" si="86"/>
        <v>54</v>
      </c>
      <c r="J82" s="11">
        <f t="shared" ca="1" si="87"/>
        <v>2.165511815537023E-4</v>
      </c>
      <c r="K82" s="9">
        <f t="shared" ca="1" si="88"/>
        <v>0.99999454376700314</v>
      </c>
      <c r="N82" s="4"/>
    </row>
    <row r="83" spans="1:14" x14ac:dyDescent="0.2">
      <c r="A83" t="s">
        <v>14</v>
      </c>
      <c r="B83" s="11">
        <v>8.5738000000000008E-6</v>
      </c>
      <c r="C83">
        <v>6</v>
      </c>
      <c r="D83">
        <v>7</v>
      </c>
      <c r="E83">
        <f t="shared" ca="1" si="86"/>
        <v>52</v>
      </c>
      <c r="J83" s="11">
        <f t="shared" ca="1" si="87"/>
        <v>8.5737686354730889E-6</v>
      </c>
      <c r="K83" s="9">
        <f t="shared" ca="1" si="88"/>
        <v>1.0000036581960916</v>
      </c>
      <c r="N83" s="4"/>
    </row>
    <row r="84" spans="1:14" x14ac:dyDescent="0.2">
      <c r="A84" t="s">
        <v>15</v>
      </c>
      <c r="B84" s="11">
        <v>3.3689999999999999E-10</v>
      </c>
      <c r="C84">
        <v>7</v>
      </c>
      <c r="D84">
        <v>8</v>
      </c>
      <c r="E84">
        <f t="shared" ca="1" si="86"/>
        <v>55</v>
      </c>
      <c r="J84" s="11">
        <f t="shared" ca="1" si="87"/>
        <v>3.3689539166550664E-10</v>
      </c>
      <c r="K84" s="9">
        <f t="shared" ca="1" si="88"/>
        <v>1.0000136788291183</v>
      </c>
      <c r="N84" s="4"/>
    </row>
    <row r="85" spans="1:14" x14ac:dyDescent="0.2">
      <c r="A85" t="s">
        <v>6</v>
      </c>
      <c r="B85" s="11">
        <v>3.5523199999999997E-8</v>
      </c>
      <c r="C85">
        <v>8</v>
      </c>
      <c r="D85">
        <v>9</v>
      </c>
      <c r="E85">
        <f t="shared" ca="1" si="86"/>
        <v>1</v>
      </c>
      <c r="J85" s="11">
        <f t="shared" ca="1" si="87"/>
        <v>3.5523207453943098E-8</v>
      </c>
      <c r="K85" s="9">
        <f t="shared" ca="1" si="88"/>
        <v>0.99999979016694618</v>
      </c>
      <c r="N85" s="4"/>
    </row>
    <row r="86" spans="1:14" x14ac:dyDescent="0.2">
      <c r="A86" t="s">
        <v>601</v>
      </c>
      <c r="B86" s="11">
        <v>1.3312100000000001E-10</v>
      </c>
      <c r="C86">
        <v>9</v>
      </c>
      <c r="D86">
        <v>10</v>
      </c>
      <c r="E86" t="e">
        <f t="shared" ca="1" si="86"/>
        <v>#N/A</v>
      </c>
      <c r="J86" s="11" t="e">
        <f t="shared" ca="1" si="87"/>
        <v>#N/A</v>
      </c>
      <c r="K86" s="9" t="e">
        <f t="shared" ca="1" si="88"/>
        <v>#N/A</v>
      </c>
      <c r="N86" s="4"/>
    </row>
    <row r="87" spans="1:14" x14ac:dyDescent="0.2">
      <c r="A87" t="s">
        <v>602</v>
      </c>
      <c r="B87" s="11">
        <v>10</v>
      </c>
      <c r="C87">
        <v>10</v>
      </c>
      <c r="D87">
        <v>11</v>
      </c>
      <c r="E87" t="e">
        <f t="shared" ca="1" si="86"/>
        <v>#N/A</v>
      </c>
      <c r="J87" s="11" t="e">
        <f t="shared" ca="1" si="87"/>
        <v>#N/A</v>
      </c>
      <c r="K87" s="9" t="e">
        <f t="shared" ca="1" si="88"/>
        <v>#N/A</v>
      </c>
    </row>
    <row r="88" spans="1:14" x14ac:dyDescent="0.2">
      <c r="A88" t="s">
        <v>603</v>
      </c>
      <c r="B88" s="11">
        <v>10</v>
      </c>
      <c r="C88">
        <v>11</v>
      </c>
      <c r="D88">
        <v>12</v>
      </c>
      <c r="E88" t="e">
        <f t="shared" ca="1" si="86"/>
        <v>#N/A</v>
      </c>
      <c r="J88" s="11" t="e">
        <f t="shared" ca="1" si="87"/>
        <v>#N/A</v>
      </c>
      <c r="K88" s="9" t="e">
        <f t="shared" ca="1" si="88"/>
        <v>#N/A</v>
      </c>
      <c r="N88" s="4"/>
    </row>
    <row r="89" spans="1:14" x14ac:dyDescent="0.2">
      <c r="A89" s="14" t="s">
        <v>604</v>
      </c>
      <c r="B89" s="20">
        <v>2.9859700000000002E-14</v>
      </c>
      <c r="C89" s="14">
        <v>12</v>
      </c>
      <c r="D89" s="14">
        <v>13</v>
      </c>
      <c r="E89" s="14" t="e">
        <f t="shared" ca="1" si="86"/>
        <v>#N/A</v>
      </c>
      <c r="F89" s="14" t="s">
        <v>143</v>
      </c>
      <c r="G89" s="14">
        <v>1</v>
      </c>
      <c r="H89" s="14"/>
      <c r="I89" s="14" t="s">
        <v>6</v>
      </c>
      <c r="J89" s="16" cm="1">
        <f t="array" ref="J89:J96">$I$20:$I$27*$G$20:$G$27*$N$11</f>
        <v>3.2181341295102104E-14</v>
      </c>
      <c r="K89" s="15">
        <f t="shared" ref="K89:K96" si="89">B89/J89</f>
        <v>0.92785753478039623</v>
      </c>
      <c r="N89" s="4"/>
    </row>
    <row r="90" spans="1:14" x14ac:dyDescent="0.2">
      <c r="A90" s="14" t="s">
        <v>605</v>
      </c>
      <c r="B90" s="20">
        <v>1.1702200000000001E-13</v>
      </c>
      <c r="C90" s="14">
        <v>13</v>
      </c>
      <c r="D90" s="14">
        <v>14</v>
      </c>
      <c r="E90" s="14" t="e">
        <f t="shared" ca="1" si="86"/>
        <v>#N/A</v>
      </c>
      <c r="F90" s="14" t="s">
        <v>143</v>
      </c>
      <c r="G90" s="14">
        <v>2</v>
      </c>
      <c r="H90" s="14"/>
      <c r="I90" s="14" t="s">
        <v>6</v>
      </c>
      <c r="J90" s="20">
        <v>1.2615017362245259E-13</v>
      </c>
      <c r="K90" s="15">
        <f t="shared" si="89"/>
        <v>0.92764041966543975</v>
      </c>
      <c r="N90" s="4"/>
    </row>
    <row r="91" spans="1:14" x14ac:dyDescent="0.2">
      <c r="A91" s="14" t="s">
        <v>606</v>
      </c>
      <c r="B91" s="20">
        <v>4.5816199999999998E-13</v>
      </c>
      <c r="C91" s="14">
        <v>14</v>
      </c>
      <c r="D91" s="14">
        <v>15</v>
      </c>
      <c r="E91" s="14" t="e">
        <f t="shared" ca="1" si="86"/>
        <v>#N/A</v>
      </c>
      <c r="F91" s="14" t="s">
        <v>143</v>
      </c>
      <c r="G91" s="14">
        <v>3</v>
      </c>
      <c r="H91" s="14"/>
      <c r="I91" s="14" t="s">
        <v>6</v>
      </c>
      <c r="J91" s="20">
        <v>4.9434107910441356E-13</v>
      </c>
      <c r="K91" s="15">
        <f t="shared" si="89"/>
        <v>0.92681352888989443</v>
      </c>
      <c r="N91" s="4"/>
    </row>
    <row r="92" spans="1:14" x14ac:dyDescent="0.2">
      <c r="A92" s="14" t="s">
        <v>607</v>
      </c>
      <c r="B92" s="20">
        <v>1.78678E-12</v>
      </c>
      <c r="C92" s="14">
        <v>15</v>
      </c>
      <c r="D92" s="14">
        <v>16</v>
      </c>
      <c r="E92" s="14" t="e">
        <f t="shared" ca="1" si="86"/>
        <v>#N/A</v>
      </c>
      <c r="F92" s="14" t="s">
        <v>143</v>
      </c>
      <c r="G92" s="14">
        <v>4</v>
      </c>
      <c r="H92" s="14"/>
      <c r="I92" s="14" t="s">
        <v>6</v>
      </c>
      <c r="J92" s="20">
        <v>1.9346321948821126E-12</v>
      </c>
      <c r="K92" s="15">
        <f t="shared" si="89"/>
        <v>0.92357607028703348</v>
      </c>
      <c r="N92" s="4"/>
    </row>
    <row r="93" spans="1:14" x14ac:dyDescent="0.2">
      <c r="A93" s="14" t="s">
        <v>608</v>
      </c>
      <c r="B93" s="20">
        <v>6.1731599999999996E-11</v>
      </c>
      <c r="C93" s="14">
        <v>16</v>
      </c>
      <c r="D93" s="14">
        <v>17</v>
      </c>
      <c r="E93" s="14" t="e">
        <f t="shared" ca="1" si="86"/>
        <v>#N/A</v>
      </c>
      <c r="F93" s="14" t="s">
        <v>143</v>
      </c>
      <c r="G93" s="14">
        <v>5</v>
      </c>
      <c r="H93" s="14"/>
      <c r="I93" s="14" t="s">
        <v>6</v>
      </c>
      <c r="J93" s="20">
        <v>6.8076729160978179E-11</v>
      </c>
      <c r="K93" s="15">
        <f t="shared" si="89"/>
        <v>0.9067944473951719</v>
      </c>
      <c r="N93" s="4"/>
    </row>
    <row r="94" spans="1:14" x14ac:dyDescent="0.2">
      <c r="A94" s="14" t="s">
        <v>609</v>
      </c>
      <c r="B94" s="20">
        <v>2.53867E-10</v>
      </c>
      <c r="C94" s="14">
        <v>17</v>
      </c>
      <c r="D94" s="14">
        <v>18</v>
      </c>
      <c r="E94" s="14" t="e">
        <f t="shared" ca="1" si="86"/>
        <v>#N/A</v>
      </c>
      <c r="F94" s="14" t="s">
        <v>143</v>
      </c>
      <c r="G94" s="14">
        <v>6</v>
      </c>
      <c r="H94" s="14"/>
      <c r="I94" s="14" t="s">
        <v>6</v>
      </c>
      <c r="J94" s="20">
        <v>3.0185826491783E-10</v>
      </c>
      <c r="K94" s="15">
        <f t="shared" si="89"/>
        <v>0.8410139111781687</v>
      </c>
      <c r="N94" s="4"/>
    </row>
    <row r="95" spans="1:14" x14ac:dyDescent="0.2">
      <c r="A95" s="14" t="s">
        <v>610</v>
      </c>
      <c r="B95" s="20">
        <v>3.2704300000000002E-10</v>
      </c>
      <c r="C95" s="14">
        <v>18</v>
      </c>
      <c r="D95" s="14">
        <v>19</v>
      </c>
      <c r="E95" s="14" t="e">
        <f t="shared" ca="1" si="86"/>
        <v>#N/A</v>
      </c>
      <c r="F95" s="14" t="s">
        <v>143</v>
      </c>
      <c r="G95" s="14">
        <v>7</v>
      </c>
      <c r="H95" s="14"/>
      <c r="I95" s="14" t="s">
        <v>6</v>
      </c>
      <c r="J95" s="20">
        <v>4.0080798128777068E-10</v>
      </c>
      <c r="K95" s="15">
        <f t="shared" si="89"/>
        <v>0.81595930038426767</v>
      </c>
      <c r="N95" s="4"/>
    </row>
    <row r="96" spans="1:14" x14ac:dyDescent="0.2">
      <c r="A96" s="14" t="s">
        <v>611</v>
      </c>
      <c r="B96" s="20">
        <v>3.3396299999999998E-10</v>
      </c>
      <c r="C96" s="14">
        <v>19</v>
      </c>
      <c r="D96" s="14">
        <v>20</v>
      </c>
      <c r="E96" s="14" t="e">
        <f t="shared" ca="1" si="86"/>
        <v>#N/A</v>
      </c>
      <c r="F96" s="14" t="s">
        <v>143</v>
      </c>
      <c r="G96" s="14">
        <v>8</v>
      </c>
      <c r="H96" s="14"/>
      <c r="I96" s="14" t="s">
        <v>6</v>
      </c>
      <c r="J96" s="20">
        <v>4.1048120941875034E-10</v>
      </c>
      <c r="K96" s="15">
        <f t="shared" si="89"/>
        <v>0.81358900806421397</v>
      </c>
      <c r="N96" s="4"/>
    </row>
    <row r="97" spans="1:14" hidden="1" x14ac:dyDescent="0.2">
      <c r="A97" t="s">
        <v>612</v>
      </c>
      <c r="B97" s="11">
        <v>1.0608099999999999E-18</v>
      </c>
      <c r="C97">
        <v>20</v>
      </c>
      <c r="D97">
        <v>21</v>
      </c>
      <c r="E97" t="e">
        <f t="shared" ca="1" si="86"/>
        <v>#N/A</v>
      </c>
      <c r="F97" t="s">
        <v>143</v>
      </c>
      <c r="G97">
        <v>1</v>
      </c>
      <c r="H97">
        <v>2</v>
      </c>
      <c r="I97" t="s">
        <v>6</v>
      </c>
      <c r="J97" s="11" t="e">
        <f t="shared" ref="J97:J128" ca="1" si="90">OFFSET($M$44,_xlfn.XMATCH(A97,$D$45:$D$72),0)</f>
        <v>#N/A</v>
      </c>
      <c r="K97" s="9" t="e">
        <f t="shared" ca="1" si="88"/>
        <v>#N/A</v>
      </c>
      <c r="N97" s="4"/>
    </row>
    <row r="98" spans="1:14" hidden="1" x14ac:dyDescent="0.2">
      <c r="A98" t="s">
        <v>613</v>
      </c>
      <c r="B98" s="11">
        <v>1.5905900000000001E-17</v>
      </c>
      <c r="C98">
        <v>21</v>
      </c>
      <c r="D98">
        <v>22</v>
      </c>
      <c r="E98" t="e">
        <f t="shared" ca="1" si="86"/>
        <v>#N/A</v>
      </c>
      <c r="F98" t="s">
        <v>143</v>
      </c>
      <c r="G98">
        <v>1</v>
      </c>
      <c r="H98">
        <v>4</v>
      </c>
      <c r="I98" t="s">
        <v>6</v>
      </c>
      <c r="J98" s="11" t="e">
        <f t="shared" ca="1" si="90"/>
        <v>#N/A</v>
      </c>
      <c r="K98" s="9" t="e">
        <f t="shared" ca="1" si="88"/>
        <v>#N/A</v>
      </c>
      <c r="N98" s="4"/>
    </row>
    <row r="99" spans="1:14" hidden="1" x14ac:dyDescent="0.2">
      <c r="A99" t="s">
        <v>614</v>
      </c>
      <c r="B99" s="11">
        <v>6.6957199999999999E-16</v>
      </c>
      <c r="C99">
        <v>22</v>
      </c>
      <c r="D99">
        <v>23</v>
      </c>
      <c r="E99" t="e">
        <f t="shared" ca="1" si="86"/>
        <v>#N/A</v>
      </c>
      <c r="F99" t="s">
        <v>143</v>
      </c>
      <c r="G99">
        <v>1</v>
      </c>
      <c r="H99">
        <v>6</v>
      </c>
      <c r="I99" t="s">
        <v>6</v>
      </c>
      <c r="J99" s="11" t="e">
        <f t="shared" ca="1" si="90"/>
        <v>#N/A</v>
      </c>
      <c r="K99" s="9" t="e">
        <f t="shared" ca="1" si="88"/>
        <v>#N/A</v>
      </c>
      <c r="N99" s="4"/>
    </row>
    <row r="100" spans="1:14" hidden="1" x14ac:dyDescent="0.2">
      <c r="A100" t="s">
        <v>615</v>
      </c>
      <c r="B100" s="11">
        <v>6.9374600000000001E-16</v>
      </c>
      <c r="C100">
        <v>23</v>
      </c>
      <c r="D100">
        <v>24</v>
      </c>
      <c r="E100" t="e">
        <f t="shared" ca="1" si="86"/>
        <v>#N/A</v>
      </c>
      <c r="F100" t="s">
        <v>143</v>
      </c>
      <c r="G100">
        <v>1</v>
      </c>
      <c r="H100">
        <v>8</v>
      </c>
      <c r="I100" t="s">
        <v>6</v>
      </c>
      <c r="J100" s="11" t="e">
        <f t="shared" ca="1" si="90"/>
        <v>#N/A</v>
      </c>
      <c r="K100" s="9" t="e">
        <f t="shared" ca="1" si="88"/>
        <v>#N/A</v>
      </c>
      <c r="N100" s="4"/>
    </row>
    <row r="101" spans="1:14" hidden="1" x14ac:dyDescent="0.2">
      <c r="A101" t="s">
        <v>616</v>
      </c>
      <c r="B101" s="11">
        <v>1.5929599999999999E-17</v>
      </c>
      <c r="C101">
        <v>24</v>
      </c>
      <c r="D101">
        <v>25</v>
      </c>
      <c r="E101" t="e">
        <f t="shared" ca="1" si="86"/>
        <v>#N/A</v>
      </c>
      <c r="F101" t="s">
        <v>143</v>
      </c>
      <c r="G101">
        <v>2</v>
      </c>
      <c r="H101">
        <v>3</v>
      </c>
      <c r="I101" t="s">
        <v>6</v>
      </c>
      <c r="J101" s="11" t="e">
        <f t="shared" ca="1" si="90"/>
        <v>#N/A</v>
      </c>
      <c r="K101" s="9" t="e">
        <f t="shared" ca="1" si="88"/>
        <v>#N/A</v>
      </c>
      <c r="N101" s="4"/>
    </row>
    <row r="102" spans="1:14" hidden="1" x14ac:dyDescent="0.2">
      <c r="A102" t="s">
        <v>617</v>
      </c>
      <c r="B102" s="11">
        <v>6.5486500000000004E-16</v>
      </c>
      <c r="C102">
        <v>25</v>
      </c>
      <c r="D102">
        <v>26</v>
      </c>
      <c r="E102" t="e">
        <f t="shared" ca="1" si="86"/>
        <v>#N/A</v>
      </c>
      <c r="F102" t="s">
        <v>143</v>
      </c>
      <c r="G102">
        <v>2</v>
      </c>
      <c r="H102">
        <v>5</v>
      </c>
      <c r="I102" t="s">
        <v>6</v>
      </c>
      <c r="J102" s="11" t="e">
        <f t="shared" ca="1" si="90"/>
        <v>#N/A</v>
      </c>
      <c r="K102" s="9" t="e">
        <f t="shared" ca="1" si="88"/>
        <v>#N/A</v>
      </c>
      <c r="N102" s="4"/>
    </row>
    <row r="103" spans="1:14" hidden="1" x14ac:dyDescent="0.2">
      <c r="A103" t="s">
        <v>618</v>
      </c>
      <c r="B103" s="11">
        <v>7.4495600000000001E-16</v>
      </c>
      <c r="C103">
        <v>26</v>
      </c>
      <c r="D103">
        <v>27</v>
      </c>
      <c r="E103" t="e">
        <f t="shared" ca="1" si="86"/>
        <v>#N/A</v>
      </c>
      <c r="F103" t="s">
        <v>143</v>
      </c>
      <c r="G103">
        <v>2</v>
      </c>
      <c r="H103">
        <v>7</v>
      </c>
      <c r="I103" t="s">
        <v>6</v>
      </c>
      <c r="J103" s="11" t="e">
        <f t="shared" ca="1" si="90"/>
        <v>#N/A</v>
      </c>
      <c r="K103" s="9" t="e">
        <f t="shared" ca="1" si="88"/>
        <v>#N/A</v>
      </c>
      <c r="N103" s="4"/>
    </row>
    <row r="104" spans="1:14" hidden="1" x14ac:dyDescent="0.2">
      <c r="A104" t="s">
        <v>619</v>
      </c>
      <c r="B104" s="11">
        <v>1.81703E-16</v>
      </c>
      <c r="C104">
        <v>27</v>
      </c>
      <c r="D104">
        <v>28</v>
      </c>
      <c r="E104" t="e">
        <f t="shared" ca="1" si="86"/>
        <v>#N/A</v>
      </c>
      <c r="F104" t="s">
        <v>143</v>
      </c>
      <c r="G104">
        <v>3</v>
      </c>
      <c r="H104">
        <v>4</v>
      </c>
      <c r="I104" t="s">
        <v>6</v>
      </c>
      <c r="J104" s="11" t="e">
        <f t="shared" ca="1" si="90"/>
        <v>#N/A</v>
      </c>
      <c r="K104" s="9" t="e">
        <f t="shared" ca="1" si="88"/>
        <v>#N/A</v>
      </c>
      <c r="N104" s="4"/>
    </row>
    <row r="105" spans="1:14" hidden="1" x14ac:dyDescent="0.2">
      <c r="A105" t="s">
        <v>620</v>
      </c>
      <c r="B105" s="11">
        <v>7.5794599999999995E-16</v>
      </c>
      <c r="C105">
        <v>28</v>
      </c>
      <c r="D105">
        <v>29</v>
      </c>
      <c r="E105" t="e">
        <f t="shared" ca="1" si="86"/>
        <v>#N/A</v>
      </c>
      <c r="F105" t="s">
        <v>143</v>
      </c>
      <c r="G105">
        <v>3</v>
      </c>
      <c r="H105">
        <v>6</v>
      </c>
      <c r="I105" t="s">
        <v>6</v>
      </c>
      <c r="J105" s="11" t="e">
        <f t="shared" ca="1" si="90"/>
        <v>#N/A</v>
      </c>
      <c r="K105" s="9" t="e">
        <f t="shared" ca="1" si="88"/>
        <v>#N/A</v>
      </c>
      <c r="N105" s="4"/>
    </row>
    <row r="106" spans="1:14" hidden="1" x14ac:dyDescent="0.2">
      <c r="A106" t="s">
        <v>621</v>
      </c>
      <c r="B106" s="11">
        <v>7.5989700000000003E-16</v>
      </c>
      <c r="C106">
        <v>29</v>
      </c>
      <c r="D106">
        <v>30</v>
      </c>
      <c r="E106" t="e">
        <f t="shared" ca="1" si="86"/>
        <v>#N/A</v>
      </c>
      <c r="F106" t="s">
        <v>143</v>
      </c>
      <c r="G106">
        <v>3</v>
      </c>
      <c r="H106">
        <v>8</v>
      </c>
      <c r="I106" t="s">
        <v>6</v>
      </c>
      <c r="J106" s="11" t="e">
        <f t="shared" ca="1" si="90"/>
        <v>#N/A</v>
      </c>
      <c r="K106" s="9" t="e">
        <f t="shared" ca="1" si="88"/>
        <v>#N/A</v>
      </c>
      <c r="N106" s="4"/>
    </row>
    <row r="107" spans="1:14" hidden="1" x14ac:dyDescent="0.2">
      <c r="A107" t="s">
        <v>622</v>
      </c>
      <c r="B107" s="11">
        <v>7.5668100000000002E-16</v>
      </c>
      <c r="C107">
        <v>30</v>
      </c>
      <c r="D107">
        <v>31</v>
      </c>
      <c r="E107" t="e">
        <f t="shared" ca="1" si="86"/>
        <v>#N/A</v>
      </c>
      <c r="F107" t="s">
        <v>143</v>
      </c>
      <c r="G107">
        <v>4</v>
      </c>
      <c r="H107">
        <v>5</v>
      </c>
      <c r="I107" t="s">
        <v>6</v>
      </c>
      <c r="J107" s="11" t="e">
        <f t="shared" ca="1" si="90"/>
        <v>#N/A</v>
      </c>
      <c r="K107" s="9" t="e">
        <f t="shared" ca="1" si="88"/>
        <v>#N/A</v>
      </c>
      <c r="N107" s="4"/>
    </row>
    <row r="108" spans="1:14" hidden="1" x14ac:dyDescent="0.2">
      <c r="A108" t="s">
        <v>623</v>
      </c>
      <c r="B108" s="11">
        <v>7.6363799999999999E-16</v>
      </c>
      <c r="C108">
        <v>31</v>
      </c>
      <c r="D108">
        <v>32</v>
      </c>
      <c r="E108" t="e">
        <f t="shared" ca="1" si="86"/>
        <v>#N/A</v>
      </c>
      <c r="F108" t="s">
        <v>143</v>
      </c>
      <c r="G108">
        <v>4</v>
      </c>
      <c r="H108">
        <v>7</v>
      </c>
      <c r="I108" t="s">
        <v>6</v>
      </c>
      <c r="J108" s="11" t="e">
        <f t="shared" ca="1" si="90"/>
        <v>#N/A</v>
      </c>
      <c r="K108" s="9" t="e">
        <f t="shared" ca="1" si="88"/>
        <v>#N/A</v>
      </c>
      <c r="N108" s="4"/>
    </row>
    <row r="109" spans="1:14" hidden="1" x14ac:dyDescent="0.2">
      <c r="A109" t="s">
        <v>624</v>
      </c>
      <c r="B109" s="11">
        <v>1.33725E-14</v>
      </c>
      <c r="C109">
        <v>32</v>
      </c>
      <c r="D109">
        <v>33</v>
      </c>
      <c r="E109" t="e">
        <f t="shared" ca="1" si="86"/>
        <v>#N/A</v>
      </c>
      <c r="F109" t="s">
        <v>144</v>
      </c>
      <c r="G109">
        <v>1</v>
      </c>
      <c r="I109" t="s">
        <v>6</v>
      </c>
      <c r="J109" s="11" t="e">
        <f t="shared" ca="1" si="90"/>
        <v>#N/A</v>
      </c>
      <c r="K109" s="9" t="e">
        <f t="shared" ca="1" si="88"/>
        <v>#N/A</v>
      </c>
      <c r="N109" s="4"/>
    </row>
    <row r="110" spans="1:14" hidden="1" x14ac:dyDescent="0.2">
      <c r="A110" t="s">
        <v>625</v>
      </c>
      <c r="B110" s="11">
        <v>1.73544E-13</v>
      </c>
      <c r="C110">
        <v>33</v>
      </c>
      <c r="D110">
        <v>34</v>
      </c>
      <c r="E110" t="e">
        <f t="shared" ca="1" si="86"/>
        <v>#N/A</v>
      </c>
      <c r="F110" t="s">
        <v>144</v>
      </c>
      <c r="G110">
        <v>2</v>
      </c>
      <c r="I110" t="s">
        <v>6</v>
      </c>
      <c r="J110" s="11" t="e">
        <f t="shared" ca="1" si="90"/>
        <v>#N/A</v>
      </c>
      <c r="K110" s="9" t="e">
        <f t="shared" ca="1" si="88"/>
        <v>#N/A</v>
      </c>
      <c r="N110" s="4"/>
    </row>
    <row r="111" spans="1:14" hidden="1" x14ac:dyDescent="0.2">
      <c r="A111" t="s">
        <v>626</v>
      </c>
      <c r="B111" s="11">
        <v>2.2436999999999998E-12</v>
      </c>
      <c r="C111">
        <v>34</v>
      </c>
      <c r="D111">
        <v>35</v>
      </c>
      <c r="E111" t="e">
        <f t="shared" ca="1" si="86"/>
        <v>#N/A</v>
      </c>
      <c r="F111" t="s">
        <v>144</v>
      </c>
      <c r="G111">
        <v>3</v>
      </c>
      <c r="I111" t="s">
        <v>6</v>
      </c>
      <c r="J111" s="11" t="e">
        <f t="shared" ca="1" si="90"/>
        <v>#N/A</v>
      </c>
      <c r="K111" s="9" t="e">
        <f t="shared" ca="1" si="88"/>
        <v>#N/A</v>
      </c>
      <c r="N111" s="4"/>
    </row>
    <row r="112" spans="1:14" hidden="1" x14ac:dyDescent="0.2">
      <c r="A112" t="s">
        <v>627</v>
      </c>
      <c r="B112" s="11">
        <v>2.7660700000000001E-11</v>
      </c>
      <c r="C112">
        <v>35</v>
      </c>
      <c r="D112">
        <v>36</v>
      </c>
      <c r="E112" t="e">
        <f t="shared" ca="1" si="86"/>
        <v>#N/A</v>
      </c>
      <c r="F112" t="s">
        <v>144</v>
      </c>
      <c r="G112">
        <v>4</v>
      </c>
      <c r="I112" t="s">
        <v>6</v>
      </c>
      <c r="J112" s="11" t="e">
        <f t="shared" ca="1" si="90"/>
        <v>#N/A</v>
      </c>
      <c r="K112" s="9" t="e">
        <f t="shared" ca="1" si="88"/>
        <v>#N/A</v>
      </c>
      <c r="N112" s="4"/>
    </row>
    <row r="113" spans="1:14" hidden="1" x14ac:dyDescent="0.2">
      <c r="A113" t="s">
        <v>628</v>
      </c>
      <c r="B113" s="11">
        <v>1.08179E-9</v>
      </c>
      <c r="C113">
        <v>36</v>
      </c>
      <c r="D113">
        <v>37</v>
      </c>
      <c r="E113" t="e">
        <f t="shared" ca="1" si="86"/>
        <v>#N/A</v>
      </c>
      <c r="F113" t="s">
        <v>144</v>
      </c>
      <c r="G113">
        <v>5</v>
      </c>
      <c r="I113" t="s">
        <v>6</v>
      </c>
      <c r="J113" s="11" t="e">
        <f t="shared" ca="1" si="90"/>
        <v>#N/A</v>
      </c>
      <c r="K113" s="9" t="e">
        <f t="shared" ca="1" si="88"/>
        <v>#N/A</v>
      </c>
      <c r="N113" s="4"/>
    </row>
    <row r="114" spans="1:14" hidden="1" x14ac:dyDescent="0.2">
      <c r="A114" t="s">
        <v>629</v>
      </c>
      <c r="B114" s="11">
        <v>5.9360500000000004E-9</v>
      </c>
      <c r="C114">
        <v>37</v>
      </c>
      <c r="D114">
        <v>38</v>
      </c>
      <c r="E114" t="e">
        <f t="shared" ca="1" si="86"/>
        <v>#N/A</v>
      </c>
      <c r="F114" t="s">
        <v>144</v>
      </c>
      <c r="G114">
        <v>6</v>
      </c>
      <c r="I114" t="s">
        <v>6</v>
      </c>
      <c r="J114" s="11" t="e">
        <f t="shared" ca="1" si="90"/>
        <v>#N/A</v>
      </c>
      <c r="K114" s="9" t="e">
        <f t="shared" ca="1" si="88"/>
        <v>#N/A</v>
      </c>
      <c r="N114" s="4"/>
    </row>
    <row r="115" spans="1:14" hidden="1" x14ac:dyDescent="0.2">
      <c r="A115" t="s">
        <v>630</v>
      </c>
      <c r="B115" s="11">
        <v>6.3477700000000003E-9</v>
      </c>
      <c r="C115">
        <v>38</v>
      </c>
      <c r="D115">
        <v>39</v>
      </c>
      <c r="E115" t="e">
        <f t="shared" ca="1" si="86"/>
        <v>#N/A</v>
      </c>
      <c r="F115" t="s">
        <v>144</v>
      </c>
      <c r="G115">
        <v>7</v>
      </c>
      <c r="I115" t="s">
        <v>6</v>
      </c>
      <c r="J115" s="11" t="e">
        <f t="shared" ca="1" si="90"/>
        <v>#N/A</v>
      </c>
      <c r="K115" s="9" t="e">
        <f t="shared" ca="1" si="88"/>
        <v>#N/A</v>
      </c>
      <c r="N115" s="4"/>
    </row>
    <row r="116" spans="1:14" hidden="1" x14ac:dyDescent="0.2">
      <c r="A116" t="s">
        <v>631</v>
      </c>
      <c r="B116" s="11">
        <v>6.3541400000000001E-9</v>
      </c>
      <c r="C116">
        <v>39</v>
      </c>
      <c r="D116">
        <v>40</v>
      </c>
      <c r="E116" t="e">
        <f t="shared" ca="1" si="86"/>
        <v>#N/A</v>
      </c>
      <c r="F116" t="s">
        <v>144</v>
      </c>
      <c r="G116">
        <v>8</v>
      </c>
      <c r="I116" t="s">
        <v>6</v>
      </c>
      <c r="J116" s="11" t="e">
        <f t="shared" ca="1" si="90"/>
        <v>#N/A</v>
      </c>
      <c r="K116" s="9" t="e">
        <f t="shared" ca="1" si="88"/>
        <v>#N/A</v>
      </c>
      <c r="N116" s="4"/>
    </row>
    <row r="117" spans="1:14" hidden="1" x14ac:dyDescent="0.2">
      <c r="A117" t="s">
        <v>632</v>
      </c>
      <c r="B117" s="11">
        <v>3.0291799999999998E-20</v>
      </c>
      <c r="C117">
        <v>40</v>
      </c>
      <c r="D117">
        <v>41</v>
      </c>
      <c r="E117" t="e">
        <f t="shared" ca="1" si="86"/>
        <v>#N/A</v>
      </c>
      <c r="F117" t="s">
        <v>144</v>
      </c>
      <c r="G117">
        <v>1</v>
      </c>
      <c r="H117">
        <v>2</v>
      </c>
      <c r="I117" t="s">
        <v>6</v>
      </c>
      <c r="J117" s="11" t="e">
        <f t="shared" ca="1" si="90"/>
        <v>#N/A</v>
      </c>
      <c r="K117" s="9" t="e">
        <f t="shared" ca="1" si="88"/>
        <v>#N/A</v>
      </c>
      <c r="N117" s="4"/>
    </row>
    <row r="118" spans="1:14" hidden="1" x14ac:dyDescent="0.2">
      <c r="A118" t="s">
        <v>633</v>
      </c>
      <c r="B118" s="11">
        <v>4.95026E-18</v>
      </c>
      <c r="C118">
        <v>41</v>
      </c>
      <c r="D118">
        <v>42</v>
      </c>
      <c r="E118" t="e">
        <f t="shared" ca="1" si="86"/>
        <v>#N/A</v>
      </c>
      <c r="F118" t="s">
        <v>144</v>
      </c>
      <c r="G118">
        <v>1</v>
      </c>
      <c r="H118">
        <v>4</v>
      </c>
      <c r="I118" t="s">
        <v>6</v>
      </c>
      <c r="J118" s="11" t="e">
        <f t="shared" ca="1" si="90"/>
        <v>#N/A</v>
      </c>
      <c r="K118" s="9" t="e">
        <f t="shared" ca="1" si="88"/>
        <v>#N/A</v>
      </c>
      <c r="N118" s="4"/>
    </row>
    <row r="119" spans="1:14" hidden="1" x14ac:dyDescent="0.2">
      <c r="A119" t="s">
        <v>634</v>
      </c>
      <c r="B119" s="11">
        <v>2.0241800000000001E-15</v>
      </c>
      <c r="C119">
        <v>42</v>
      </c>
      <c r="D119">
        <v>43</v>
      </c>
      <c r="E119" t="e">
        <f t="shared" ca="1" si="86"/>
        <v>#N/A</v>
      </c>
      <c r="F119" t="s">
        <v>144</v>
      </c>
      <c r="G119">
        <v>1</v>
      </c>
      <c r="H119">
        <v>6</v>
      </c>
      <c r="I119" t="s">
        <v>6</v>
      </c>
      <c r="J119" s="11" t="e">
        <f t="shared" ca="1" si="90"/>
        <v>#N/A</v>
      </c>
      <c r="K119" s="9" t="e">
        <f t="shared" ca="1" si="88"/>
        <v>#N/A</v>
      </c>
      <c r="N119" s="4"/>
    </row>
    <row r="120" spans="1:14" hidden="1" x14ac:dyDescent="0.2">
      <c r="A120" t="s">
        <v>635</v>
      </c>
      <c r="B120" s="11">
        <v>2.1632299999999999E-15</v>
      </c>
      <c r="C120">
        <v>43</v>
      </c>
      <c r="D120">
        <v>44</v>
      </c>
      <c r="E120" t="e">
        <f t="shared" ca="1" si="86"/>
        <v>#N/A</v>
      </c>
      <c r="F120" t="s">
        <v>144</v>
      </c>
      <c r="G120">
        <v>1</v>
      </c>
      <c r="H120">
        <v>8</v>
      </c>
      <c r="I120" t="s">
        <v>6</v>
      </c>
      <c r="J120" s="11" t="e">
        <f t="shared" ca="1" si="90"/>
        <v>#N/A</v>
      </c>
      <c r="K120" s="9" t="e">
        <f t="shared" ca="1" si="88"/>
        <v>#N/A</v>
      </c>
      <c r="N120" s="4"/>
    </row>
    <row r="121" spans="1:14" hidden="1" x14ac:dyDescent="0.2">
      <c r="A121" t="s">
        <v>636</v>
      </c>
      <c r="B121" s="11">
        <v>4.9603700000000002E-18</v>
      </c>
      <c r="C121">
        <v>44</v>
      </c>
      <c r="D121">
        <v>45</v>
      </c>
      <c r="E121" t="e">
        <f t="shared" ca="1" si="86"/>
        <v>#N/A</v>
      </c>
      <c r="F121" t="s">
        <v>144</v>
      </c>
      <c r="G121">
        <v>2</v>
      </c>
      <c r="H121">
        <v>3</v>
      </c>
      <c r="I121" t="s">
        <v>6</v>
      </c>
      <c r="J121" s="11" t="e">
        <f t="shared" ca="1" si="90"/>
        <v>#N/A</v>
      </c>
      <c r="K121" s="9" t="e">
        <f t="shared" ca="1" si="88"/>
        <v>#N/A</v>
      </c>
      <c r="N121" s="4"/>
    </row>
    <row r="122" spans="1:14" hidden="1" x14ac:dyDescent="0.2">
      <c r="A122" t="s">
        <v>637</v>
      </c>
      <c r="B122" s="11">
        <v>4.5991000000000001E-15</v>
      </c>
      <c r="C122">
        <v>45</v>
      </c>
      <c r="D122">
        <v>46</v>
      </c>
      <c r="E122" t="e">
        <f t="shared" ca="1" si="86"/>
        <v>#N/A</v>
      </c>
      <c r="F122" t="s">
        <v>144</v>
      </c>
      <c r="G122">
        <v>2</v>
      </c>
      <c r="H122">
        <v>5</v>
      </c>
      <c r="I122" t="s">
        <v>6</v>
      </c>
      <c r="J122" s="11" t="e">
        <f t="shared" ca="1" si="90"/>
        <v>#N/A</v>
      </c>
      <c r="K122" s="9" t="e">
        <f t="shared" ca="1" si="88"/>
        <v>#N/A</v>
      </c>
      <c r="N122" s="4"/>
    </row>
    <row r="123" spans="1:14" hidden="1" x14ac:dyDescent="0.2">
      <c r="A123" t="s">
        <v>638</v>
      </c>
      <c r="B123" s="11">
        <v>2.0750500000000001E-14</v>
      </c>
      <c r="C123">
        <v>46</v>
      </c>
      <c r="D123">
        <v>47</v>
      </c>
      <c r="E123" t="e">
        <f t="shared" ca="1" si="86"/>
        <v>#N/A</v>
      </c>
      <c r="F123" t="s">
        <v>144</v>
      </c>
      <c r="G123">
        <v>2</v>
      </c>
      <c r="H123">
        <v>7</v>
      </c>
      <c r="I123" t="s">
        <v>6</v>
      </c>
      <c r="J123" s="11" t="e">
        <f t="shared" ca="1" si="90"/>
        <v>#N/A</v>
      </c>
      <c r="K123" s="9" t="e">
        <f t="shared" ca="1" si="88"/>
        <v>#N/A</v>
      </c>
      <c r="N123" s="4"/>
    </row>
    <row r="124" spans="1:14" hidden="1" x14ac:dyDescent="0.2">
      <c r="A124" t="s">
        <v>639</v>
      </c>
      <c r="B124" s="11">
        <v>1.4546499999999999E-16</v>
      </c>
      <c r="C124">
        <v>47</v>
      </c>
      <c r="D124">
        <v>48</v>
      </c>
      <c r="E124" t="e">
        <f t="shared" ca="1" si="86"/>
        <v>#N/A</v>
      </c>
      <c r="F124" t="s">
        <v>144</v>
      </c>
      <c r="G124">
        <v>3</v>
      </c>
      <c r="H124">
        <v>4</v>
      </c>
      <c r="I124" t="s">
        <v>6</v>
      </c>
      <c r="J124" s="11" t="e">
        <f t="shared" ca="1" si="90"/>
        <v>#N/A</v>
      </c>
      <c r="K124" s="9" t="e">
        <f t="shared" ca="1" si="88"/>
        <v>#N/A</v>
      </c>
      <c r="N124" s="4"/>
    </row>
    <row r="125" spans="1:14" hidden="1" x14ac:dyDescent="0.2">
      <c r="A125" t="s">
        <v>640</v>
      </c>
      <c r="B125" s="11">
        <v>6.08064E-14</v>
      </c>
      <c r="C125">
        <v>48</v>
      </c>
      <c r="D125">
        <v>49</v>
      </c>
      <c r="E125" t="e">
        <f t="shared" ca="1" si="86"/>
        <v>#N/A</v>
      </c>
      <c r="F125" t="s">
        <v>144</v>
      </c>
      <c r="G125">
        <v>3</v>
      </c>
      <c r="H125">
        <v>6</v>
      </c>
      <c r="I125" t="s">
        <v>6</v>
      </c>
      <c r="J125" s="11" t="e">
        <f t="shared" ca="1" si="90"/>
        <v>#N/A</v>
      </c>
      <c r="K125" s="9" t="e">
        <f t="shared" ca="1" si="88"/>
        <v>#N/A</v>
      </c>
      <c r="N125" s="4"/>
    </row>
    <row r="126" spans="1:14" hidden="1" x14ac:dyDescent="0.2">
      <c r="A126" t="s">
        <v>641</v>
      </c>
      <c r="B126" s="11">
        <v>6.1511399999999995E-14</v>
      </c>
      <c r="C126">
        <v>49</v>
      </c>
      <c r="D126">
        <v>50</v>
      </c>
      <c r="E126" t="e">
        <f t="shared" ca="1" si="86"/>
        <v>#N/A</v>
      </c>
      <c r="F126" t="s">
        <v>144</v>
      </c>
      <c r="G126">
        <v>3</v>
      </c>
      <c r="H126">
        <v>8</v>
      </c>
      <c r="I126" t="s">
        <v>6</v>
      </c>
      <c r="J126" s="11" t="e">
        <f t="shared" ca="1" si="90"/>
        <v>#N/A</v>
      </c>
      <c r="K126" s="9" t="e">
        <f t="shared" ca="1" si="88"/>
        <v>#N/A</v>
      </c>
      <c r="N126" s="4"/>
    </row>
    <row r="127" spans="1:14" hidden="1" x14ac:dyDescent="0.2">
      <c r="A127" t="s">
        <v>642</v>
      </c>
      <c r="B127" s="11">
        <v>6.7537300000000002E-14</v>
      </c>
      <c r="C127">
        <v>50</v>
      </c>
      <c r="D127">
        <v>51</v>
      </c>
      <c r="E127" t="e">
        <f t="shared" ca="1" si="86"/>
        <v>#N/A</v>
      </c>
      <c r="F127" t="s">
        <v>144</v>
      </c>
      <c r="G127">
        <v>4</v>
      </c>
      <c r="H127">
        <v>5</v>
      </c>
      <c r="I127" t="s">
        <v>6</v>
      </c>
      <c r="J127" s="11" t="e">
        <f t="shared" ca="1" si="90"/>
        <v>#N/A</v>
      </c>
      <c r="K127" s="9" t="e">
        <f t="shared" ca="1" si="88"/>
        <v>#N/A</v>
      </c>
      <c r="N127" s="4"/>
    </row>
    <row r="128" spans="1:14" hidden="1" x14ac:dyDescent="0.2">
      <c r="A128" t="s">
        <v>643</v>
      </c>
      <c r="B128" s="11">
        <v>7.24633E-14</v>
      </c>
      <c r="C128">
        <v>51</v>
      </c>
      <c r="D128">
        <v>52</v>
      </c>
      <c r="E128" t="e">
        <f t="shared" ca="1" si="86"/>
        <v>#N/A</v>
      </c>
      <c r="F128" t="s">
        <v>144</v>
      </c>
      <c r="G128">
        <v>4</v>
      </c>
      <c r="H128">
        <v>7</v>
      </c>
      <c r="I128" t="s">
        <v>6</v>
      </c>
      <c r="J128" s="11" t="e">
        <f t="shared" ca="1" si="90"/>
        <v>#N/A</v>
      </c>
      <c r="K128" s="9" t="e">
        <f t="shared" ca="1" si="88"/>
        <v>#N/A</v>
      </c>
      <c r="N128" s="4"/>
    </row>
    <row r="129" spans="1:14" hidden="1" x14ac:dyDescent="0.2">
      <c r="A129" t="s">
        <v>644</v>
      </c>
      <c r="B129" s="11">
        <v>1.2452300000000001E-9</v>
      </c>
      <c r="C129">
        <v>52</v>
      </c>
      <c r="D129">
        <v>53</v>
      </c>
      <c r="E129" t="e">
        <f t="shared" ca="1" si="86"/>
        <v>#N/A</v>
      </c>
      <c r="J129" s="11" t="e">
        <f t="shared" ref="J129:J160" ca="1" si="91">OFFSET($M$44,_xlfn.XMATCH(A129,$D$45:$D$72),0)</f>
        <v>#N/A</v>
      </c>
      <c r="K129" s="9" t="e">
        <f t="shared" ca="1" si="88"/>
        <v>#N/A</v>
      </c>
      <c r="N129" s="4"/>
    </row>
    <row r="130" spans="1:14" hidden="1" x14ac:dyDescent="0.2">
      <c r="A130" t="s">
        <v>645</v>
      </c>
      <c r="B130" s="11">
        <v>9.2310799999999999E-11</v>
      </c>
      <c r="C130">
        <v>53</v>
      </c>
      <c r="D130">
        <v>54</v>
      </c>
      <c r="E130" t="e">
        <f t="shared" ca="1" si="86"/>
        <v>#N/A</v>
      </c>
      <c r="J130" s="11" t="e">
        <f t="shared" ca="1" si="91"/>
        <v>#N/A</v>
      </c>
      <c r="K130" s="9" t="e">
        <f t="shared" ca="1" si="88"/>
        <v>#N/A</v>
      </c>
      <c r="N130" s="4"/>
    </row>
    <row r="131" spans="1:14" hidden="1" x14ac:dyDescent="0.2">
      <c r="A131" t="s">
        <v>646</v>
      </c>
      <c r="B131" s="11">
        <v>1.7540000000000002E-11</v>
      </c>
      <c r="C131">
        <v>54</v>
      </c>
      <c r="D131">
        <v>55</v>
      </c>
      <c r="E131" t="e">
        <f t="shared" ca="1" si="86"/>
        <v>#N/A</v>
      </c>
      <c r="J131" s="11" t="e">
        <f t="shared" ca="1" si="91"/>
        <v>#N/A</v>
      </c>
      <c r="K131" s="9" t="e">
        <f t="shared" ca="1" si="88"/>
        <v>#N/A</v>
      </c>
      <c r="N131" s="4"/>
    </row>
    <row r="132" spans="1:14" hidden="1" x14ac:dyDescent="0.2">
      <c r="A132" t="s">
        <v>647</v>
      </c>
      <c r="B132" s="11">
        <v>2.9404500000000003E-11</v>
      </c>
      <c r="C132">
        <v>55</v>
      </c>
      <c r="D132">
        <v>56</v>
      </c>
      <c r="E132" t="e">
        <f t="shared" ca="1" si="86"/>
        <v>#N/A</v>
      </c>
      <c r="J132" s="11" t="e">
        <f t="shared" ca="1" si="91"/>
        <v>#N/A</v>
      </c>
      <c r="K132" s="9" t="e">
        <f t="shared" ca="1" si="88"/>
        <v>#N/A</v>
      </c>
      <c r="N132" s="4"/>
    </row>
    <row r="133" spans="1:14" hidden="1" x14ac:dyDescent="0.2">
      <c r="A133" t="s">
        <v>648</v>
      </c>
      <c r="B133" s="11">
        <v>9.0000300000000002E-13</v>
      </c>
      <c r="C133">
        <v>56</v>
      </c>
      <c r="D133">
        <v>57</v>
      </c>
      <c r="E133" t="e">
        <f t="shared" ca="1" si="86"/>
        <v>#N/A</v>
      </c>
      <c r="J133" s="11" t="e">
        <f t="shared" ca="1" si="91"/>
        <v>#N/A</v>
      </c>
      <c r="K133" s="9" t="e">
        <f t="shared" ca="1" si="88"/>
        <v>#N/A</v>
      </c>
      <c r="N133" s="4"/>
    </row>
    <row r="134" spans="1:14" hidden="1" x14ac:dyDescent="0.2">
      <c r="A134" t="s">
        <v>649</v>
      </c>
      <c r="B134" s="11">
        <v>1.7758000000000001E-11</v>
      </c>
      <c r="C134">
        <v>57</v>
      </c>
      <c r="D134">
        <v>58</v>
      </c>
      <c r="E134" t="e">
        <f t="shared" ca="1" si="86"/>
        <v>#N/A</v>
      </c>
      <c r="J134" s="11" t="e">
        <f t="shared" ca="1" si="91"/>
        <v>#N/A</v>
      </c>
      <c r="K134" s="9" t="e">
        <f t="shared" ca="1" si="88"/>
        <v>#N/A</v>
      </c>
      <c r="N134" s="4"/>
    </row>
    <row r="135" spans="1:14" x14ac:dyDescent="0.2">
      <c r="A135" t="s">
        <v>184</v>
      </c>
      <c r="B135" s="11">
        <v>2.20623E-7</v>
      </c>
      <c r="C135">
        <v>58</v>
      </c>
      <c r="D135">
        <v>59</v>
      </c>
      <c r="E135">
        <f t="shared" ca="1" si="86"/>
        <v>51</v>
      </c>
      <c r="I135" s="9"/>
      <c r="J135" s="11">
        <f t="shared" ca="1" si="91"/>
        <v>2.2062167225408363E-7</v>
      </c>
      <c r="K135" s="9">
        <f t="shared" ca="1" si="88"/>
        <v>1.0000060182025765</v>
      </c>
      <c r="N135" s="4"/>
    </row>
    <row r="136" spans="1:14" x14ac:dyDescent="0.2">
      <c r="A136" t="s">
        <v>24</v>
      </c>
      <c r="B136" s="11">
        <v>1.2893899999999999E-7</v>
      </c>
      <c r="C136">
        <v>59</v>
      </c>
      <c r="D136">
        <v>60</v>
      </c>
      <c r="E136">
        <f t="shared" ca="1" si="86"/>
        <v>101</v>
      </c>
      <c r="I136" s="9"/>
      <c r="J136" s="11">
        <f t="shared" ca="1" si="91"/>
        <v>1.2893803190737628E-7</v>
      </c>
      <c r="K136" s="9">
        <f t="shared" ca="1" si="88"/>
        <v>1.0000075082007176</v>
      </c>
      <c r="N136" s="4"/>
    </row>
    <row r="137" spans="1:14" x14ac:dyDescent="0.2">
      <c r="A137" t="s">
        <v>25</v>
      </c>
      <c r="B137" s="11">
        <v>6.7373799999999997E-9</v>
      </c>
      <c r="C137">
        <v>60</v>
      </c>
      <c r="D137">
        <v>61</v>
      </c>
      <c r="E137">
        <f t="shared" ca="1" si="86"/>
        <v>102</v>
      </c>
      <c r="I137" s="9"/>
      <c r="J137" s="11">
        <f t="shared" ca="1" si="91"/>
        <v>6.7373671690621644E-9</v>
      </c>
      <c r="K137" s="9">
        <f t="shared" ca="1" si="88"/>
        <v>1.0000019044439041</v>
      </c>
      <c r="N137" s="4"/>
    </row>
    <row r="138" spans="1:14" x14ac:dyDescent="0.2">
      <c r="A138" t="s">
        <v>28</v>
      </c>
      <c r="B138" s="11">
        <v>8.0348699999999998E-11</v>
      </c>
      <c r="C138">
        <v>61</v>
      </c>
      <c r="D138">
        <v>62</v>
      </c>
      <c r="E138">
        <f t="shared" ca="1" si="86"/>
        <v>124</v>
      </c>
      <c r="I138" s="9"/>
      <c r="J138" s="11">
        <f t="shared" ca="1" si="91"/>
        <v>8.0348404274269732E-11</v>
      </c>
      <c r="K138" s="9">
        <f t="shared" ca="1" si="88"/>
        <v>1.0000036805426684</v>
      </c>
      <c r="N138" s="4"/>
    </row>
    <row r="139" spans="1:14" x14ac:dyDescent="0.2">
      <c r="A139" t="s">
        <v>29</v>
      </c>
      <c r="B139" s="11">
        <v>6.1935600000000001E-12</v>
      </c>
      <c r="C139">
        <v>62</v>
      </c>
      <c r="D139">
        <v>63</v>
      </c>
      <c r="E139">
        <f t="shared" ca="1" si="86"/>
        <v>125</v>
      </c>
      <c r="I139" s="9"/>
      <c r="J139" s="11">
        <f t="shared" ca="1" si="91"/>
        <v>6.1935032931335944E-12</v>
      </c>
      <c r="K139" s="9">
        <f t="shared" ca="1" si="88"/>
        <v>1.0000091558628004</v>
      </c>
      <c r="N139" s="4"/>
    </row>
    <row r="140" spans="1:14" x14ac:dyDescent="0.2">
      <c r="A140" t="s">
        <v>30</v>
      </c>
      <c r="B140" s="11">
        <v>8.7526799999999997E-7</v>
      </c>
      <c r="C140">
        <v>63</v>
      </c>
      <c r="D140">
        <v>64</v>
      </c>
      <c r="E140">
        <f t="shared" ca="1" si="86"/>
        <v>126</v>
      </c>
      <c r="I140" s="9"/>
      <c r="J140" s="11">
        <f t="shared" ca="1" si="91"/>
        <v>8.7527697602797393E-7</v>
      </c>
      <c r="K140" s="9">
        <f t="shared" ca="1" si="88"/>
        <v>0.99998974492849713</v>
      </c>
      <c r="N140" s="4"/>
    </row>
    <row r="141" spans="1:14" x14ac:dyDescent="0.2">
      <c r="A141" t="s">
        <v>31</v>
      </c>
      <c r="B141" s="11">
        <v>4.6900499999999999E-11</v>
      </c>
      <c r="C141">
        <v>64</v>
      </c>
      <c r="D141">
        <v>65</v>
      </c>
      <c r="E141">
        <f t="shared" ca="1" si="86"/>
        <v>145</v>
      </c>
      <c r="I141" s="9"/>
      <c r="J141" s="11">
        <f t="shared" ca="1" si="91"/>
        <v>4.6899852840233419E-11</v>
      </c>
      <c r="K141" s="9">
        <f t="shared" ca="1" si="88"/>
        <v>1.0000137987590021</v>
      </c>
      <c r="N141" s="4"/>
    </row>
    <row r="142" spans="1:14" x14ac:dyDescent="0.2">
      <c r="A142" t="s">
        <v>32</v>
      </c>
      <c r="B142" s="11">
        <v>6.10531E-12</v>
      </c>
      <c r="C142">
        <v>65</v>
      </c>
      <c r="D142">
        <v>66</v>
      </c>
      <c r="E142">
        <f t="shared" ref="E142:E205" ca="1" si="92">OFFSET($B$44,_xlfn.XMATCH($A142,$D$45:$D$72),0)</f>
        <v>146</v>
      </c>
      <c r="I142" s="9"/>
      <c r="J142" s="11">
        <f t="shared" ca="1" si="91"/>
        <v>6.1052017357264626E-12</v>
      </c>
      <c r="K142" s="9">
        <f t="shared" ref="K142:K205" ca="1" si="93">B142/J142</f>
        <v>1.0000177331197597</v>
      </c>
      <c r="N142" s="4"/>
    </row>
    <row r="143" spans="1:14" x14ac:dyDescent="0.2">
      <c r="A143" t="s">
        <v>33</v>
      </c>
      <c r="B143" s="11">
        <v>5.2866699999999995E-7</v>
      </c>
      <c r="C143">
        <v>66</v>
      </c>
      <c r="D143">
        <v>67</v>
      </c>
      <c r="E143">
        <f t="shared" ca="1" si="92"/>
        <v>147</v>
      </c>
      <c r="I143" s="9"/>
      <c r="J143" s="11">
        <f t="shared" ca="1" si="91"/>
        <v>5.2866723508512116E-7</v>
      </c>
      <c r="K143" s="9">
        <f t="shared" ca="1" si="93"/>
        <v>0.99999955532496509</v>
      </c>
      <c r="N143" s="4"/>
    </row>
    <row r="144" spans="1:14" x14ac:dyDescent="0.2">
      <c r="A144" t="s">
        <v>34</v>
      </c>
      <c r="B144" s="11">
        <v>2.4811600000000002E-7</v>
      </c>
      <c r="C144">
        <v>67</v>
      </c>
      <c r="D144">
        <v>68</v>
      </c>
      <c r="E144">
        <f t="shared" ca="1" si="92"/>
        <v>221</v>
      </c>
      <c r="I144" s="9"/>
      <c r="J144" s="11">
        <f t="shared" ca="1" si="91"/>
        <v>2.4811289208143086E-7</v>
      </c>
      <c r="K144" s="9">
        <f t="shared" ca="1" si="93"/>
        <v>1.0000125262276502</v>
      </c>
      <c r="N144" s="4"/>
    </row>
    <row r="145" spans="1:14" x14ac:dyDescent="0.2">
      <c r="A145" t="s">
        <v>35</v>
      </c>
      <c r="B145" s="11">
        <v>6.2701900000000002E-9</v>
      </c>
      <c r="C145">
        <v>68</v>
      </c>
      <c r="D145">
        <v>69</v>
      </c>
      <c r="E145">
        <f t="shared" ca="1" si="92"/>
        <v>222</v>
      </c>
      <c r="I145" s="9"/>
      <c r="J145" s="11">
        <f t="shared" ca="1" si="91"/>
        <v>6.2700811102599929E-9</v>
      </c>
      <c r="K145" s="9">
        <f t="shared" ca="1" si="93"/>
        <v>1.000017366560032</v>
      </c>
      <c r="N145" s="4"/>
    </row>
    <row r="146" spans="1:14" x14ac:dyDescent="0.2">
      <c r="A146" t="s">
        <v>36</v>
      </c>
      <c r="B146" s="11">
        <v>6.6481200000000004E-9</v>
      </c>
      <c r="C146">
        <v>69</v>
      </c>
      <c r="D146">
        <v>70</v>
      </c>
      <c r="E146">
        <f t="shared" ca="1" si="92"/>
        <v>223</v>
      </c>
      <c r="I146" s="9"/>
      <c r="J146" s="11">
        <f t="shared" ca="1" si="91"/>
        <v>6.6481252213925032E-9</v>
      </c>
      <c r="K146" s="9">
        <f t="shared" ca="1" si="93"/>
        <v>0.99999921460677577</v>
      </c>
      <c r="N146" s="4"/>
    </row>
    <row r="147" spans="1:14" x14ac:dyDescent="0.2">
      <c r="A147" t="s">
        <v>39</v>
      </c>
      <c r="B147" s="11">
        <v>7.2872300000000002E-12</v>
      </c>
      <c r="C147">
        <v>70</v>
      </c>
      <c r="D147">
        <v>71</v>
      </c>
      <c r="E147">
        <f t="shared" ca="1" si="92"/>
        <v>226</v>
      </c>
      <c r="I147" s="9"/>
      <c r="J147" s="11">
        <f t="shared" ca="1" si="91"/>
        <v>7.2871665666463401E-12</v>
      </c>
      <c r="K147" s="9">
        <f t="shared" ca="1" si="93"/>
        <v>1.0000087048035859</v>
      </c>
      <c r="N147" s="4"/>
    </row>
    <row r="148" spans="1:14" x14ac:dyDescent="0.2">
      <c r="A148" t="s">
        <v>37</v>
      </c>
      <c r="B148" s="11">
        <v>2.8791200000000001E-10</v>
      </c>
      <c r="C148">
        <v>71</v>
      </c>
      <c r="D148">
        <v>72</v>
      </c>
      <c r="E148">
        <f t="shared" ca="1" si="92"/>
        <v>224</v>
      </c>
      <c r="I148" s="9"/>
      <c r="J148" s="11">
        <f t="shared" ca="1" si="91"/>
        <v>2.8790709693854716E-10</v>
      </c>
      <c r="K148" s="9">
        <f t="shared" ca="1" si="93"/>
        <v>1.0000170300124762</v>
      </c>
      <c r="N148" s="4"/>
    </row>
    <row r="149" spans="1:14" x14ac:dyDescent="0.2">
      <c r="A149" t="s">
        <v>38</v>
      </c>
      <c r="B149" s="11">
        <v>1.4346999999999999E-16</v>
      </c>
      <c r="C149">
        <v>72</v>
      </c>
      <c r="D149">
        <v>73</v>
      </c>
      <c r="E149">
        <f t="shared" ca="1" si="92"/>
        <v>225</v>
      </c>
      <c r="I149" s="9"/>
      <c r="J149" s="11">
        <f t="shared" ca="1" si="91"/>
        <v>1.4346548828589335E-16</v>
      </c>
      <c r="K149" s="9">
        <f t="shared" ca="1" si="93"/>
        <v>1.0000314480796779</v>
      </c>
      <c r="N149" s="4"/>
    </row>
    <row r="150" spans="1:14" x14ac:dyDescent="0.2">
      <c r="A150" t="s">
        <v>40</v>
      </c>
      <c r="B150" s="11">
        <v>7.5817600000000003E-10</v>
      </c>
      <c r="C150">
        <v>73</v>
      </c>
      <c r="D150">
        <v>74</v>
      </c>
      <c r="E150">
        <f t="shared" ca="1" si="92"/>
        <v>227</v>
      </c>
      <c r="I150" s="9"/>
      <c r="J150" s="11">
        <f t="shared" ca="1" si="91"/>
        <v>7.5816641539917124E-10</v>
      </c>
      <c r="K150" s="9">
        <f t="shared" ca="1" si="93"/>
        <v>1.0000126418166699</v>
      </c>
      <c r="N150" s="4"/>
    </row>
    <row r="151" spans="1:14" hidden="1" x14ac:dyDescent="0.2">
      <c r="A151" t="s">
        <v>650</v>
      </c>
      <c r="B151" s="11">
        <v>9.1253000000000002E-5</v>
      </c>
      <c r="C151">
        <v>74</v>
      </c>
      <c r="D151">
        <v>75</v>
      </c>
      <c r="E151" t="e">
        <f t="shared" ca="1" si="92"/>
        <v>#N/A</v>
      </c>
      <c r="J151" s="11" t="e">
        <f t="shared" ca="1" si="91"/>
        <v>#N/A</v>
      </c>
      <c r="K151" s="9" t="e">
        <f t="shared" ca="1" si="93"/>
        <v>#N/A</v>
      </c>
      <c r="N151" s="4"/>
    </row>
    <row r="152" spans="1:14" hidden="1" x14ac:dyDescent="0.2">
      <c r="A152" t="s">
        <v>651</v>
      </c>
      <c r="B152" s="11">
        <v>8.1101000000000003E-3</v>
      </c>
      <c r="C152">
        <v>75</v>
      </c>
      <c r="D152">
        <v>76</v>
      </c>
      <c r="E152" t="e">
        <f t="shared" ca="1" si="92"/>
        <v>#N/A</v>
      </c>
      <c r="J152" s="11" t="e">
        <f t="shared" ca="1" si="91"/>
        <v>#N/A</v>
      </c>
      <c r="K152" s="9" t="e">
        <f t="shared" ca="1" si="93"/>
        <v>#N/A</v>
      </c>
    </row>
    <row r="153" spans="1:14" hidden="1" x14ac:dyDescent="0.2">
      <c r="A153" t="s">
        <v>652</v>
      </c>
      <c r="B153" s="11">
        <v>1.3596E-2</v>
      </c>
      <c r="C153">
        <v>76</v>
      </c>
      <c r="D153">
        <v>77</v>
      </c>
      <c r="E153" t="e">
        <f t="shared" ca="1" si="92"/>
        <v>#N/A</v>
      </c>
      <c r="J153" s="11" t="e">
        <f t="shared" ca="1" si="91"/>
        <v>#N/A</v>
      </c>
      <c r="K153" s="9" t="e">
        <f t="shared" ca="1" si="93"/>
        <v>#N/A</v>
      </c>
    </row>
    <row r="154" spans="1:14" hidden="1" x14ac:dyDescent="0.2">
      <c r="A154" t="s">
        <v>653</v>
      </c>
      <c r="B154" s="11">
        <v>1.7606E-3</v>
      </c>
      <c r="C154">
        <v>77</v>
      </c>
      <c r="D154">
        <v>78</v>
      </c>
      <c r="E154" t="e">
        <f t="shared" ca="1" si="92"/>
        <v>#N/A</v>
      </c>
      <c r="J154" s="11" t="e">
        <f t="shared" ca="1" si="91"/>
        <v>#N/A</v>
      </c>
      <c r="K154" s="9" t="e">
        <f t="shared" ca="1" si="93"/>
        <v>#N/A</v>
      </c>
      <c r="N154" s="4"/>
    </row>
    <row r="155" spans="1:14" hidden="1" x14ac:dyDescent="0.2">
      <c r="A155" t="s">
        <v>654</v>
      </c>
      <c r="B155" s="11">
        <v>8.5927999999999995E-5</v>
      </c>
      <c r="C155">
        <v>78</v>
      </c>
      <c r="D155">
        <v>79</v>
      </c>
      <c r="E155" t="e">
        <f t="shared" ca="1" si="92"/>
        <v>#N/A</v>
      </c>
      <c r="J155" s="11" t="e">
        <f t="shared" ca="1" si="91"/>
        <v>#N/A</v>
      </c>
      <c r="K155" s="9" t="e">
        <f t="shared" ca="1" si="93"/>
        <v>#N/A</v>
      </c>
      <c r="N155" s="4"/>
    </row>
    <row r="156" spans="1:14" hidden="1" x14ac:dyDescent="0.2">
      <c r="A156" t="s">
        <v>655</v>
      </c>
      <c r="B156" s="11">
        <v>0</v>
      </c>
      <c r="C156">
        <v>79</v>
      </c>
      <c r="D156">
        <v>80</v>
      </c>
      <c r="E156" t="e">
        <f t="shared" ca="1" si="92"/>
        <v>#N/A</v>
      </c>
      <c r="J156" s="11" t="e">
        <f t="shared" ca="1" si="91"/>
        <v>#N/A</v>
      </c>
      <c r="K156" s="9" t="e">
        <f t="shared" ca="1" si="93"/>
        <v>#N/A</v>
      </c>
    </row>
    <row r="157" spans="1:14" hidden="1" x14ac:dyDescent="0.2">
      <c r="A157" t="s">
        <v>656</v>
      </c>
      <c r="B157" s="11">
        <v>0</v>
      </c>
      <c r="C157">
        <v>80</v>
      </c>
      <c r="D157">
        <v>81</v>
      </c>
      <c r="E157" t="e">
        <f t="shared" ca="1" si="92"/>
        <v>#N/A</v>
      </c>
      <c r="J157" s="11" t="e">
        <f t="shared" ca="1" si="91"/>
        <v>#N/A</v>
      </c>
      <c r="K157" s="9" t="e">
        <f t="shared" ca="1" si="93"/>
        <v>#N/A</v>
      </c>
    </row>
    <row r="158" spans="1:14" hidden="1" x14ac:dyDescent="0.2">
      <c r="A158" t="s">
        <v>657</v>
      </c>
      <c r="B158" s="11">
        <v>0</v>
      </c>
      <c r="C158">
        <v>81</v>
      </c>
      <c r="D158">
        <v>82</v>
      </c>
      <c r="E158" t="e">
        <f t="shared" ca="1" si="92"/>
        <v>#N/A</v>
      </c>
      <c r="J158" s="11" t="e">
        <f t="shared" ca="1" si="91"/>
        <v>#N/A</v>
      </c>
      <c r="K158" s="9" t="e">
        <f t="shared" ca="1" si="93"/>
        <v>#N/A</v>
      </c>
      <c r="N158" s="4"/>
    </row>
    <row r="159" spans="1:14" hidden="1" x14ac:dyDescent="0.2">
      <c r="A159" t="s">
        <v>658</v>
      </c>
      <c r="B159" s="11">
        <v>3.5522999999999999E-7</v>
      </c>
      <c r="C159">
        <v>82</v>
      </c>
      <c r="D159">
        <v>83</v>
      </c>
      <c r="E159" t="e">
        <f t="shared" ca="1" si="92"/>
        <v>#N/A</v>
      </c>
      <c r="J159" s="11" t="e">
        <f t="shared" ca="1" si="91"/>
        <v>#N/A</v>
      </c>
      <c r="K159" s="9" t="e">
        <f t="shared" ca="1" si="93"/>
        <v>#N/A</v>
      </c>
      <c r="N159" s="4"/>
    </row>
    <row r="160" spans="1:14" hidden="1" x14ac:dyDescent="0.2">
      <c r="A160" t="s">
        <v>659</v>
      </c>
      <c r="B160" s="11">
        <v>0</v>
      </c>
      <c r="C160">
        <v>83</v>
      </c>
      <c r="D160">
        <v>84</v>
      </c>
      <c r="E160" t="e">
        <f t="shared" ca="1" si="92"/>
        <v>#N/A</v>
      </c>
      <c r="J160" s="11" t="e">
        <f t="shared" ca="1" si="91"/>
        <v>#N/A</v>
      </c>
      <c r="K160" s="9" t="e">
        <f t="shared" ca="1" si="93"/>
        <v>#N/A</v>
      </c>
    </row>
    <row r="161" spans="1:14" hidden="1" x14ac:dyDescent="0.2">
      <c r="A161" t="s">
        <v>660</v>
      </c>
      <c r="B161" s="11">
        <v>0</v>
      </c>
      <c r="C161">
        <v>84</v>
      </c>
      <c r="D161">
        <v>85</v>
      </c>
      <c r="E161" t="e">
        <f t="shared" ca="1" si="92"/>
        <v>#N/A</v>
      </c>
      <c r="J161" s="11" t="e">
        <f t="shared" ref="J161:J184" ca="1" si="94">OFFSET($M$44,_xlfn.XMATCH(A161,$D$45:$D$72),0)</f>
        <v>#N/A</v>
      </c>
      <c r="K161" s="9" t="e">
        <f t="shared" ca="1" si="93"/>
        <v>#N/A</v>
      </c>
      <c r="N161" s="4"/>
    </row>
    <row r="162" spans="1:14" hidden="1" x14ac:dyDescent="0.2">
      <c r="A162" t="s">
        <v>661</v>
      </c>
      <c r="B162" s="11">
        <v>6.8066599999999995E-10</v>
      </c>
      <c r="C162">
        <v>85</v>
      </c>
      <c r="D162">
        <v>86</v>
      </c>
      <c r="E162" t="e">
        <f t="shared" ca="1" si="92"/>
        <v>#N/A</v>
      </c>
      <c r="J162" s="11" t="e">
        <f t="shared" ca="1" si="94"/>
        <v>#N/A</v>
      </c>
      <c r="K162" s="9" t="e">
        <f t="shared" ca="1" si="93"/>
        <v>#N/A</v>
      </c>
      <c r="N162" s="4"/>
    </row>
    <row r="163" spans="1:14" hidden="1" x14ac:dyDescent="0.2">
      <c r="A163" t="s">
        <v>662</v>
      </c>
      <c r="B163" s="11">
        <v>4.4519400000000002E-10</v>
      </c>
      <c r="C163">
        <v>86</v>
      </c>
      <c r="D163">
        <v>87</v>
      </c>
      <c r="E163" t="e">
        <f t="shared" ca="1" si="92"/>
        <v>#N/A</v>
      </c>
      <c r="J163" s="11" t="e">
        <f t="shared" ca="1" si="94"/>
        <v>#N/A</v>
      </c>
      <c r="K163" s="9" t="e">
        <f t="shared" ca="1" si="93"/>
        <v>#N/A</v>
      </c>
      <c r="N163" s="4"/>
    </row>
    <row r="164" spans="1:14" hidden="1" x14ac:dyDescent="0.2">
      <c r="A164" t="s">
        <v>663</v>
      </c>
      <c r="B164" s="11">
        <v>5.5146499999999998E-6</v>
      </c>
      <c r="C164">
        <v>87</v>
      </c>
      <c r="D164">
        <v>88</v>
      </c>
      <c r="E164" t="e">
        <f t="shared" ca="1" si="92"/>
        <v>#N/A</v>
      </c>
      <c r="J164" s="11" t="e">
        <f t="shared" ca="1" si="94"/>
        <v>#N/A</v>
      </c>
      <c r="K164" s="9" t="e">
        <f t="shared" ca="1" si="93"/>
        <v>#N/A</v>
      </c>
      <c r="N164" s="4"/>
    </row>
    <row r="165" spans="1:14" hidden="1" x14ac:dyDescent="0.2">
      <c r="A165" t="s">
        <v>664</v>
      </c>
      <c r="B165" s="11">
        <v>8.0200400000000003E-11</v>
      </c>
      <c r="C165">
        <v>88</v>
      </c>
      <c r="D165">
        <v>89</v>
      </c>
      <c r="E165" t="e">
        <f t="shared" ca="1" si="92"/>
        <v>#N/A</v>
      </c>
      <c r="J165" s="11" t="e">
        <f t="shared" ca="1" si="94"/>
        <v>#N/A</v>
      </c>
      <c r="K165" s="9" t="e">
        <f t="shared" ca="1" si="93"/>
        <v>#N/A</v>
      </c>
      <c r="N165" s="4"/>
    </row>
    <row r="166" spans="1:14" hidden="1" x14ac:dyDescent="0.2">
      <c r="A166" t="s">
        <v>665</v>
      </c>
      <c r="B166" s="11">
        <v>0</v>
      </c>
      <c r="C166">
        <v>89</v>
      </c>
      <c r="D166">
        <v>90</v>
      </c>
      <c r="E166" t="e">
        <f t="shared" ca="1" si="92"/>
        <v>#N/A</v>
      </c>
      <c r="J166" s="11" t="e">
        <f t="shared" ca="1" si="94"/>
        <v>#N/A</v>
      </c>
      <c r="K166" s="9" t="e">
        <f t="shared" ca="1" si="93"/>
        <v>#N/A</v>
      </c>
      <c r="N166" s="4"/>
    </row>
    <row r="167" spans="1:14" hidden="1" x14ac:dyDescent="0.2">
      <c r="A167" t="s">
        <v>666</v>
      </c>
      <c r="B167" s="11">
        <v>7.5817599999999993E-9</v>
      </c>
      <c r="C167">
        <v>90</v>
      </c>
      <c r="D167">
        <v>91</v>
      </c>
      <c r="E167" t="e">
        <f t="shared" ca="1" si="92"/>
        <v>#N/A</v>
      </c>
      <c r="J167" s="11" t="e">
        <f t="shared" ca="1" si="94"/>
        <v>#N/A</v>
      </c>
      <c r="K167" s="9" t="e">
        <f t="shared" ca="1" si="93"/>
        <v>#N/A</v>
      </c>
      <c r="N167" s="4"/>
    </row>
    <row r="168" spans="1:14" hidden="1" x14ac:dyDescent="0.2">
      <c r="A168" t="s">
        <v>667</v>
      </c>
      <c r="B168" s="11">
        <v>9.1253000000000002E-5</v>
      </c>
      <c r="C168">
        <v>91</v>
      </c>
      <c r="D168">
        <v>92</v>
      </c>
      <c r="E168" t="e">
        <f t="shared" ca="1" si="92"/>
        <v>#N/A</v>
      </c>
      <c r="J168" s="11" t="e">
        <f t="shared" ca="1" si="94"/>
        <v>#N/A</v>
      </c>
      <c r="K168" s="9" t="e">
        <f t="shared" ca="1" si="93"/>
        <v>#N/A</v>
      </c>
      <c r="N168" s="4"/>
    </row>
    <row r="169" spans="1:14" hidden="1" x14ac:dyDescent="0.2">
      <c r="A169" t="s">
        <v>668</v>
      </c>
      <c r="B169" s="11">
        <v>8.1101000000000003E-3</v>
      </c>
      <c r="C169">
        <v>92</v>
      </c>
      <c r="D169">
        <v>93</v>
      </c>
      <c r="E169" t="e">
        <f t="shared" ca="1" si="92"/>
        <v>#N/A</v>
      </c>
      <c r="J169" s="11" t="e">
        <f t="shared" ca="1" si="94"/>
        <v>#N/A</v>
      </c>
      <c r="K169" s="9" t="e">
        <f t="shared" ca="1" si="93"/>
        <v>#N/A</v>
      </c>
    </row>
    <row r="170" spans="1:14" hidden="1" x14ac:dyDescent="0.2">
      <c r="A170" t="s">
        <v>669</v>
      </c>
      <c r="B170" s="11">
        <v>1.3596E-2</v>
      </c>
      <c r="C170">
        <v>93</v>
      </c>
      <c r="D170">
        <v>94</v>
      </c>
      <c r="E170" t="e">
        <f t="shared" ca="1" si="92"/>
        <v>#N/A</v>
      </c>
      <c r="J170" s="11" t="e">
        <f t="shared" ca="1" si="94"/>
        <v>#N/A</v>
      </c>
      <c r="K170" s="9" t="e">
        <f t="shared" ca="1" si="93"/>
        <v>#N/A</v>
      </c>
    </row>
    <row r="171" spans="1:14" hidden="1" x14ac:dyDescent="0.2">
      <c r="A171" t="s">
        <v>670</v>
      </c>
      <c r="B171" s="11">
        <v>1.7606E-3</v>
      </c>
      <c r="C171">
        <v>94</v>
      </c>
      <c r="D171">
        <v>95</v>
      </c>
      <c r="E171" t="e">
        <f t="shared" ca="1" si="92"/>
        <v>#N/A</v>
      </c>
      <c r="J171" s="11" t="e">
        <f t="shared" ca="1" si="94"/>
        <v>#N/A</v>
      </c>
      <c r="K171" s="9" t="e">
        <f t="shared" ca="1" si="93"/>
        <v>#N/A</v>
      </c>
      <c r="N171" s="4"/>
    </row>
    <row r="172" spans="1:14" hidden="1" x14ac:dyDescent="0.2">
      <c r="A172" t="s">
        <v>671</v>
      </c>
      <c r="B172" s="11">
        <v>8.5927999999999995E-5</v>
      </c>
      <c r="C172">
        <v>95</v>
      </c>
      <c r="D172">
        <v>96</v>
      </c>
      <c r="E172" t="e">
        <f t="shared" ca="1" si="92"/>
        <v>#N/A</v>
      </c>
      <c r="J172" s="11" t="e">
        <f t="shared" ca="1" si="94"/>
        <v>#N/A</v>
      </c>
      <c r="K172" s="9" t="e">
        <f t="shared" ca="1" si="93"/>
        <v>#N/A</v>
      </c>
      <c r="N172" s="4"/>
    </row>
    <row r="173" spans="1:14" hidden="1" x14ac:dyDescent="0.2">
      <c r="A173" t="s">
        <v>672</v>
      </c>
      <c r="B173" s="11">
        <v>0</v>
      </c>
      <c r="C173">
        <v>96</v>
      </c>
      <c r="D173">
        <v>97</v>
      </c>
      <c r="E173" t="e">
        <f t="shared" ca="1" si="92"/>
        <v>#N/A</v>
      </c>
      <c r="J173" s="11" t="e">
        <f t="shared" ca="1" si="94"/>
        <v>#N/A</v>
      </c>
      <c r="K173" s="9" t="e">
        <f t="shared" ca="1" si="93"/>
        <v>#N/A</v>
      </c>
    </row>
    <row r="174" spans="1:14" hidden="1" x14ac:dyDescent="0.2">
      <c r="A174" t="s">
        <v>673</v>
      </c>
      <c r="B174" s="11">
        <v>0</v>
      </c>
      <c r="C174">
        <v>97</v>
      </c>
      <c r="D174">
        <v>98</v>
      </c>
      <c r="E174" t="e">
        <f t="shared" ca="1" si="92"/>
        <v>#N/A</v>
      </c>
      <c r="J174" s="11" t="e">
        <f t="shared" ca="1" si="94"/>
        <v>#N/A</v>
      </c>
      <c r="K174" s="9" t="e">
        <f t="shared" ca="1" si="93"/>
        <v>#N/A</v>
      </c>
    </row>
    <row r="175" spans="1:14" hidden="1" x14ac:dyDescent="0.2">
      <c r="A175" t="s">
        <v>674</v>
      </c>
      <c r="B175" s="11">
        <v>0</v>
      </c>
      <c r="C175">
        <v>98</v>
      </c>
      <c r="D175">
        <v>99</v>
      </c>
      <c r="E175" t="e">
        <f t="shared" ca="1" si="92"/>
        <v>#N/A</v>
      </c>
      <c r="J175" s="11" t="e">
        <f t="shared" ca="1" si="94"/>
        <v>#N/A</v>
      </c>
      <c r="K175" s="9" t="e">
        <f t="shared" ca="1" si="93"/>
        <v>#N/A</v>
      </c>
      <c r="N175" s="4"/>
    </row>
    <row r="176" spans="1:14" hidden="1" x14ac:dyDescent="0.2">
      <c r="A176" t="s">
        <v>675</v>
      </c>
      <c r="B176" s="11">
        <v>3.5522999999999999E-7</v>
      </c>
      <c r="C176">
        <v>99</v>
      </c>
      <c r="D176">
        <v>100</v>
      </c>
      <c r="E176" t="e">
        <f t="shared" ca="1" si="92"/>
        <v>#N/A</v>
      </c>
      <c r="J176" s="11" t="e">
        <f t="shared" ca="1" si="94"/>
        <v>#N/A</v>
      </c>
      <c r="K176" s="9" t="e">
        <f t="shared" ca="1" si="93"/>
        <v>#N/A</v>
      </c>
      <c r="N176" s="4"/>
    </row>
    <row r="177" spans="1:14" hidden="1" x14ac:dyDescent="0.2">
      <c r="A177" t="s">
        <v>676</v>
      </c>
      <c r="B177" s="11">
        <v>0</v>
      </c>
      <c r="C177">
        <v>100</v>
      </c>
      <c r="D177">
        <v>101</v>
      </c>
      <c r="E177" t="e">
        <f t="shared" ca="1" si="92"/>
        <v>#N/A</v>
      </c>
      <c r="J177" s="11" t="e">
        <f t="shared" ca="1" si="94"/>
        <v>#N/A</v>
      </c>
      <c r="K177" s="9" t="e">
        <f t="shared" ca="1" si="93"/>
        <v>#N/A</v>
      </c>
    </row>
    <row r="178" spans="1:14" hidden="1" x14ac:dyDescent="0.2">
      <c r="A178" t="s">
        <v>677</v>
      </c>
      <c r="B178" s="11">
        <v>0</v>
      </c>
      <c r="C178">
        <v>101</v>
      </c>
      <c r="D178">
        <v>102</v>
      </c>
      <c r="E178" t="e">
        <f t="shared" ca="1" si="92"/>
        <v>#N/A</v>
      </c>
      <c r="J178" s="11" t="e">
        <f t="shared" ca="1" si="94"/>
        <v>#N/A</v>
      </c>
      <c r="K178" s="9" t="e">
        <f t="shared" ca="1" si="93"/>
        <v>#N/A</v>
      </c>
      <c r="N178" s="4"/>
    </row>
    <row r="179" spans="1:14" hidden="1" x14ac:dyDescent="0.2">
      <c r="A179" t="s">
        <v>678</v>
      </c>
      <c r="B179" s="11">
        <v>6.8066599999999995E-10</v>
      </c>
      <c r="C179">
        <v>102</v>
      </c>
      <c r="D179">
        <v>103</v>
      </c>
      <c r="E179" t="e">
        <f t="shared" ca="1" si="92"/>
        <v>#N/A</v>
      </c>
      <c r="J179" s="11" t="e">
        <f t="shared" ca="1" si="94"/>
        <v>#N/A</v>
      </c>
      <c r="K179" s="9" t="e">
        <f t="shared" ca="1" si="93"/>
        <v>#N/A</v>
      </c>
      <c r="N179" s="4"/>
    </row>
    <row r="180" spans="1:14" hidden="1" x14ac:dyDescent="0.2">
      <c r="A180" t="s">
        <v>679</v>
      </c>
      <c r="B180" s="11">
        <v>4.4519400000000002E-10</v>
      </c>
      <c r="C180">
        <v>103</v>
      </c>
      <c r="D180">
        <v>104</v>
      </c>
      <c r="E180" t="e">
        <f t="shared" ca="1" si="92"/>
        <v>#N/A</v>
      </c>
      <c r="J180" s="11" t="e">
        <f t="shared" ca="1" si="94"/>
        <v>#N/A</v>
      </c>
      <c r="K180" s="9" t="e">
        <f t="shared" ca="1" si="93"/>
        <v>#N/A</v>
      </c>
      <c r="N180" s="4"/>
    </row>
    <row r="181" spans="1:14" hidden="1" x14ac:dyDescent="0.2">
      <c r="A181" t="s">
        <v>680</v>
      </c>
      <c r="B181" s="11">
        <v>5.5146499999999998E-6</v>
      </c>
      <c r="C181">
        <v>104</v>
      </c>
      <c r="D181">
        <v>105</v>
      </c>
      <c r="E181" t="e">
        <f t="shared" ca="1" si="92"/>
        <v>#N/A</v>
      </c>
      <c r="J181" s="11" t="e">
        <f t="shared" ca="1" si="94"/>
        <v>#N/A</v>
      </c>
      <c r="K181" s="9" t="e">
        <f t="shared" ca="1" si="93"/>
        <v>#N/A</v>
      </c>
      <c r="N181" s="4"/>
    </row>
    <row r="182" spans="1:14" hidden="1" x14ac:dyDescent="0.2">
      <c r="A182" t="s">
        <v>681</v>
      </c>
      <c r="B182" s="11">
        <v>8.0200400000000003E-11</v>
      </c>
      <c r="C182">
        <v>105</v>
      </c>
      <c r="D182">
        <v>106</v>
      </c>
      <c r="E182" t="e">
        <f t="shared" ca="1" si="92"/>
        <v>#N/A</v>
      </c>
      <c r="J182" s="11" t="e">
        <f t="shared" ca="1" si="94"/>
        <v>#N/A</v>
      </c>
      <c r="K182" s="9" t="e">
        <f t="shared" ca="1" si="93"/>
        <v>#N/A</v>
      </c>
      <c r="N182" s="4"/>
    </row>
    <row r="183" spans="1:14" hidden="1" x14ac:dyDescent="0.2">
      <c r="A183" t="s">
        <v>682</v>
      </c>
      <c r="B183" s="11">
        <v>0</v>
      </c>
      <c r="C183">
        <v>106</v>
      </c>
      <c r="D183">
        <v>107</v>
      </c>
      <c r="E183" t="e">
        <f t="shared" ca="1" si="92"/>
        <v>#N/A</v>
      </c>
      <c r="J183" s="11" t="e">
        <f t="shared" ca="1" si="94"/>
        <v>#N/A</v>
      </c>
      <c r="K183" s="9" t="e">
        <f t="shared" ca="1" si="93"/>
        <v>#N/A</v>
      </c>
      <c r="N183" s="4"/>
    </row>
    <row r="184" spans="1:14" hidden="1" x14ac:dyDescent="0.2">
      <c r="A184" t="s">
        <v>683</v>
      </c>
      <c r="B184" s="11">
        <v>7.5817599999999993E-9</v>
      </c>
      <c r="C184">
        <v>107</v>
      </c>
      <c r="D184">
        <v>108</v>
      </c>
      <c r="E184" t="e">
        <f t="shared" ca="1" si="92"/>
        <v>#N/A</v>
      </c>
      <c r="J184" s="11" t="e">
        <f t="shared" ca="1" si="94"/>
        <v>#N/A</v>
      </c>
      <c r="K184" s="9" t="e">
        <f t="shared" ca="1" si="93"/>
        <v>#N/A</v>
      </c>
      <c r="N184" s="4"/>
    </row>
    <row r="185" spans="1:14" x14ac:dyDescent="0.2">
      <c r="A185" s="14" t="s">
        <v>684</v>
      </c>
      <c r="B185" s="20">
        <v>7.6313599999999998E-10</v>
      </c>
      <c r="C185" s="14">
        <v>108</v>
      </c>
      <c r="D185" s="14">
        <v>109</v>
      </c>
      <c r="E185" s="14" t="e">
        <f t="shared" ca="1" si="92"/>
        <v>#N/A</v>
      </c>
      <c r="F185" s="14" t="s">
        <v>143</v>
      </c>
      <c r="G185" s="14">
        <v>1</v>
      </c>
      <c r="H185" s="14"/>
      <c r="I185" s="14"/>
      <c r="J185" s="14" cm="1">
        <f t="array" ref="J185:J192">(1-$I$20:$I$27)*$G$20:$G$27*$N$11</f>
        <v>8.2246781865870499E-10</v>
      </c>
      <c r="K185" s="15">
        <f t="shared" si="93"/>
        <v>0.92786122774327584</v>
      </c>
      <c r="N185" s="4"/>
    </row>
    <row r="186" spans="1:14" x14ac:dyDescent="0.2">
      <c r="A186" s="14" t="s">
        <v>685</v>
      </c>
      <c r="B186" s="20">
        <v>7.6287500000000002E-10</v>
      </c>
      <c r="C186" s="14">
        <v>109</v>
      </c>
      <c r="D186" s="14">
        <v>110</v>
      </c>
      <c r="E186" s="14" t="e">
        <f t="shared" ca="1" si="92"/>
        <v>#N/A</v>
      </c>
      <c r="F186" s="14" t="s">
        <v>143</v>
      </c>
      <c r="G186" s="14">
        <v>2</v>
      </c>
      <c r="H186" s="14"/>
      <c r="I186" s="14"/>
      <c r="J186" s="20">
        <v>8.223738498263778E-10</v>
      </c>
      <c r="K186" s="15">
        <f t="shared" si="93"/>
        <v>0.92764987622242689</v>
      </c>
      <c r="N186" s="4"/>
    </row>
    <row r="187" spans="1:14" x14ac:dyDescent="0.2">
      <c r="A187" s="14" t="s">
        <v>686</v>
      </c>
      <c r="B187" s="20">
        <v>7.6185000000000001E-10</v>
      </c>
      <c r="C187" s="14">
        <v>110</v>
      </c>
      <c r="D187" s="14">
        <v>111</v>
      </c>
      <c r="E187" s="14" t="e">
        <f t="shared" ca="1" si="92"/>
        <v>#N/A</v>
      </c>
      <c r="F187" s="14" t="s">
        <v>143</v>
      </c>
      <c r="G187" s="14">
        <v>3</v>
      </c>
      <c r="H187" s="14"/>
      <c r="I187" s="14"/>
      <c r="J187" s="20">
        <v>8.2200565892089578E-10</v>
      </c>
      <c r="K187" s="15">
        <f t="shared" si="93"/>
        <v>0.92681843699243349</v>
      </c>
      <c r="N187" s="4"/>
    </row>
    <row r="188" spans="1:14" x14ac:dyDescent="0.2">
      <c r="A188" s="14" t="s">
        <v>687</v>
      </c>
      <c r="B188" s="20">
        <v>7.5786100000000002E-10</v>
      </c>
      <c r="C188" s="14">
        <v>111</v>
      </c>
      <c r="D188" s="14">
        <v>112</v>
      </c>
      <c r="E188" s="14" t="e">
        <f t="shared" ca="1" si="92"/>
        <v>#N/A</v>
      </c>
      <c r="F188" s="14" t="s">
        <v>143</v>
      </c>
      <c r="G188" s="14">
        <v>4</v>
      </c>
      <c r="H188" s="14"/>
      <c r="I188" s="14"/>
      <c r="J188" s="20">
        <v>8.2056536780511806E-10</v>
      </c>
      <c r="K188" s="15">
        <f t="shared" si="93"/>
        <v>0.92358394557542411</v>
      </c>
      <c r="N188" s="4"/>
    </row>
    <row r="189" spans="1:14" x14ac:dyDescent="0.2">
      <c r="A189" s="14" t="s">
        <v>688</v>
      </c>
      <c r="B189" s="20">
        <v>3.1118899999999998E-10</v>
      </c>
      <c r="C189" s="14">
        <v>112</v>
      </c>
      <c r="D189" s="14">
        <v>113</v>
      </c>
      <c r="E189" s="14" t="e">
        <f t="shared" ca="1" si="92"/>
        <v>#N/A</v>
      </c>
      <c r="F189" s="14" t="s">
        <v>143</v>
      </c>
      <c r="G189" s="14">
        <v>5</v>
      </c>
      <c r="H189" s="14"/>
      <c r="I189" s="14"/>
      <c r="J189" s="20">
        <v>3.4317327083902191E-10</v>
      </c>
      <c r="K189" s="15">
        <f t="shared" si="93"/>
        <v>0.90679847891176424</v>
      </c>
      <c r="N189" s="4"/>
    </row>
    <row r="190" spans="1:14" x14ac:dyDescent="0.2">
      <c r="A190" s="14" t="s">
        <v>689</v>
      </c>
      <c r="B190" s="20">
        <v>9.2000299999999998E-11</v>
      </c>
      <c r="C190" s="14">
        <v>113</v>
      </c>
      <c r="D190" s="14">
        <v>114</v>
      </c>
      <c r="E190" s="14" t="e">
        <f t="shared" ca="1" si="92"/>
        <v>#N/A</v>
      </c>
      <c r="F190" s="14" t="s">
        <v>143</v>
      </c>
      <c r="G190" s="14">
        <v>6</v>
      </c>
      <c r="H190" s="14"/>
      <c r="I190" s="14"/>
      <c r="J190" s="20">
        <v>1.0939173508217005E-10</v>
      </c>
      <c r="K190" s="15">
        <f t="shared" si="93"/>
        <v>0.84101691897375608</v>
      </c>
      <c r="N190" s="4"/>
    </row>
    <row r="191" spans="1:14" x14ac:dyDescent="0.2">
      <c r="A191" s="14" t="s">
        <v>690</v>
      </c>
      <c r="B191" s="20">
        <v>8.5203099999999997E-12</v>
      </c>
      <c r="C191" s="14">
        <v>114</v>
      </c>
      <c r="D191" s="14">
        <v>115</v>
      </c>
      <c r="E191" s="14" t="e">
        <f t="shared" ca="1" si="92"/>
        <v>#N/A</v>
      </c>
      <c r="F191" s="14" t="s">
        <v>143</v>
      </c>
      <c r="G191" s="14">
        <v>7</v>
      </c>
      <c r="H191" s="14"/>
      <c r="I191" s="14"/>
      <c r="J191" s="20">
        <v>1.0442018712229415E-11</v>
      </c>
      <c r="K191" s="15">
        <f t="shared" si="93"/>
        <v>0.81596387009163651</v>
      </c>
      <c r="N191" s="4"/>
    </row>
    <row r="192" spans="1:14" x14ac:dyDescent="0.2">
      <c r="A192" s="14" t="s">
        <v>691</v>
      </c>
      <c r="B192" s="20">
        <v>6.2548399999999996E-13</v>
      </c>
      <c r="C192" s="14">
        <v>115</v>
      </c>
      <c r="D192" s="14">
        <v>116</v>
      </c>
      <c r="E192" s="14" t="e">
        <f t="shared" ca="1" si="92"/>
        <v>#N/A</v>
      </c>
      <c r="F192" s="14" t="s">
        <v>143</v>
      </c>
      <c r="G192" s="14">
        <v>8</v>
      </c>
      <c r="H192" s="14"/>
      <c r="I192" s="14"/>
      <c r="J192" s="20">
        <v>7.6879058124969913E-13</v>
      </c>
      <c r="K192" s="15">
        <f t="shared" si="93"/>
        <v>0.81359477503386068</v>
      </c>
      <c r="N192" s="4"/>
    </row>
    <row r="193" spans="1:14" x14ac:dyDescent="0.2">
      <c r="A193" t="s">
        <v>692</v>
      </c>
      <c r="B193" s="11">
        <v>2.14973E-14</v>
      </c>
      <c r="C193">
        <v>116</v>
      </c>
      <c r="D193">
        <v>117</v>
      </c>
      <c r="E193" t="e">
        <f t="shared" ca="1" si="92"/>
        <v>#N/A</v>
      </c>
      <c r="F193" t="s">
        <v>143</v>
      </c>
      <c r="G193">
        <v>1</v>
      </c>
      <c r="I193" t="s">
        <v>9</v>
      </c>
      <c r="J193" s="11" cm="1">
        <f t="array" aca="1" ref="J193:J200" ca="1">TRANSPOSE(ER47:EY47)</f>
        <v>2.6904494827574828E-14</v>
      </c>
      <c r="K193" s="9">
        <f t="shared" ca="1" si="93"/>
        <v>0.79902262197345142</v>
      </c>
      <c r="N193" s="4"/>
    </row>
    <row r="194" spans="1:14" x14ac:dyDescent="0.2">
      <c r="A194" t="s">
        <v>693</v>
      </c>
      <c r="B194" s="11">
        <v>8.4249800000000005E-14</v>
      </c>
      <c r="C194">
        <v>117</v>
      </c>
      <c r="D194">
        <v>118</v>
      </c>
      <c r="E194" t="e">
        <f t="shared" ca="1" si="92"/>
        <v>#N/A</v>
      </c>
      <c r="F194" t="s">
        <v>143</v>
      </c>
      <c r="G194">
        <v>2</v>
      </c>
      <c r="I194" t="s">
        <v>9</v>
      </c>
      <c r="J194" s="11">
        <f ca="1"/>
        <v>1.0543322793345427E-13</v>
      </c>
      <c r="K194" s="9">
        <f t="shared" ca="1" si="93"/>
        <v>0.79908205080447225</v>
      </c>
      <c r="N194" s="4"/>
    </row>
    <row r="195" spans="1:14" x14ac:dyDescent="0.2">
      <c r="A195" t="s">
        <v>694</v>
      </c>
      <c r="B195" s="11">
        <v>3.29852E-13</v>
      </c>
      <c r="C195">
        <v>118</v>
      </c>
      <c r="D195">
        <v>119</v>
      </c>
      <c r="E195" t="e">
        <f t="shared" ca="1" si="92"/>
        <v>#N/A</v>
      </c>
      <c r="F195" t="s">
        <v>143</v>
      </c>
      <c r="G195">
        <v>3</v>
      </c>
      <c r="I195" t="s">
        <v>9</v>
      </c>
      <c r="J195" s="11">
        <f ca="1"/>
        <v>4.1267033281860388E-13</v>
      </c>
      <c r="K195" s="9">
        <f t="shared" ca="1" si="93"/>
        <v>0.79931115412891074</v>
      </c>
      <c r="N195" s="4"/>
    </row>
    <row r="196" spans="1:14" x14ac:dyDescent="0.2">
      <c r="A196" t="s">
        <v>695</v>
      </c>
      <c r="B196" s="11">
        <v>1.2863899999999999E-12</v>
      </c>
      <c r="C196">
        <v>119</v>
      </c>
      <c r="D196">
        <v>120</v>
      </c>
      <c r="E196" t="e">
        <f t="shared" ca="1" si="92"/>
        <v>#N/A</v>
      </c>
      <c r="F196" t="s">
        <v>143</v>
      </c>
      <c r="G196">
        <v>4</v>
      </c>
      <c r="I196" t="s">
        <v>9</v>
      </c>
      <c r="J196" s="11">
        <f ca="1"/>
        <v>1.6075837240717651E-12</v>
      </c>
      <c r="K196" s="9">
        <f t="shared" ca="1" si="93"/>
        <v>0.80020093556419547</v>
      </c>
      <c r="N196" s="4"/>
    </row>
    <row r="197" spans="1:14" x14ac:dyDescent="0.2">
      <c r="A197" t="s">
        <v>696</v>
      </c>
      <c r="B197" s="11">
        <v>1.76932E-14</v>
      </c>
      <c r="C197">
        <v>120</v>
      </c>
      <c r="D197">
        <v>121</v>
      </c>
      <c r="E197" t="e">
        <f t="shared" ca="1" si="92"/>
        <v>#N/A</v>
      </c>
      <c r="F197" t="s">
        <v>143</v>
      </c>
      <c r="G197">
        <v>5</v>
      </c>
      <c r="I197" t="s">
        <v>9</v>
      </c>
      <c r="J197" s="11">
        <f ca="1"/>
        <v>2.032827905518379E-14</v>
      </c>
      <c r="K197" s="9">
        <f t="shared" ca="1" si="93"/>
        <v>0.87037372676602276</v>
      </c>
      <c r="N197" s="4"/>
    </row>
    <row r="198" spans="1:14" x14ac:dyDescent="0.2">
      <c r="A198" t="s">
        <v>697</v>
      </c>
      <c r="B198" s="11">
        <v>7.2762099999999998E-14</v>
      </c>
      <c r="C198">
        <v>121</v>
      </c>
      <c r="D198">
        <v>122</v>
      </c>
      <c r="E198" t="e">
        <f t="shared" ca="1" si="92"/>
        <v>#N/A</v>
      </c>
      <c r="F198" t="s">
        <v>143</v>
      </c>
      <c r="G198">
        <v>6</v>
      </c>
      <c r="I198" t="s">
        <v>9</v>
      </c>
      <c r="J198" s="11">
        <f ca="1"/>
        <v>6.6600717365838655E-14</v>
      </c>
      <c r="K198" s="9">
        <f t="shared" ca="1" si="93"/>
        <v>1.0925122562917271</v>
      </c>
      <c r="N198" s="4"/>
    </row>
    <row r="199" spans="1:14" x14ac:dyDescent="0.2">
      <c r="A199" t="s">
        <v>698</v>
      </c>
      <c r="B199" s="11">
        <v>9.3735599999999997E-14</v>
      </c>
      <c r="C199">
        <v>122</v>
      </c>
      <c r="D199">
        <v>123</v>
      </c>
      <c r="E199" t="e">
        <f t="shared" ca="1" si="92"/>
        <v>#N/A</v>
      </c>
      <c r="F199" t="s">
        <v>143</v>
      </c>
      <c r="G199">
        <v>7</v>
      </c>
      <c r="I199" t="s">
        <v>9</v>
      </c>
      <c r="J199" s="11">
        <f ca="1"/>
        <v>7.9631601671870188E-14</v>
      </c>
      <c r="K199" s="9">
        <f t="shared" ca="1" si="93"/>
        <v>1.1771155927045989</v>
      </c>
      <c r="N199" s="4"/>
    </row>
    <row r="200" spans="1:14" x14ac:dyDescent="0.2">
      <c r="A200" t="s">
        <v>699</v>
      </c>
      <c r="B200" s="11">
        <v>9.5718999999999998E-14</v>
      </c>
      <c r="C200">
        <v>123</v>
      </c>
      <c r="D200">
        <v>124</v>
      </c>
      <c r="E200" t="e">
        <f t="shared" ca="1" si="92"/>
        <v>#N/A</v>
      </c>
      <c r="F200" t="s">
        <v>143</v>
      </c>
      <c r="G200">
        <v>8</v>
      </c>
      <c r="I200" t="s">
        <v>9</v>
      </c>
      <c r="J200" s="11">
        <f ca="1"/>
        <v>8.0767656072015035E-14</v>
      </c>
      <c r="K200" s="9">
        <f t="shared" ca="1" si="93"/>
        <v>1.1851154862616524</v>
      </c>
      <c r="N200" s="4"/>
    </row>
    <row r="201" spans="1:14" x14ac:dyDescent="0.2">
      <c r="A201" t="s">
        <v>700</v>
      </c>
      <c r="B201" s="11">
        <v>1.21229E-14</v>
      </c>
      <c r="C201">
        <v>124</v>
      </c>
      <c r="D201">
        <v>125</v>
      </c>
      <c r="E201" t="e">
        <f t="shared" ca="1" si="92"/>
        <v>#N/A</v>
      </c>
      <c r="F201" t="s">
        <v>143</v>
      </c>
      <c r="G201">
        <v>1</v>
      </c>
      <c r="I201" t="s">
        <v>7</v>
      </c>
      <c r="J201" s="11" cm="1">
        <f t="array" aca="1" ref="J201:J208" ca="1">TRANSPOSE(ER46:EY46)</f>
        <v>1.5172097948163986E-14</v>
      </c>
      <c r="K201" s="9">
        <f t="shared" ca="1" si="93"/>
        <v>0.79902595154726264</v>
      </c>
      <c r="N201" s="4"/>
    </row>
    <row r="202" spans="1:14" x14ac:dyDescent="0.2">
      <c r="A202" t="s">
        <v>701</v>
      </c>
      <c r="B202" s="11">
        <v>4.7510500000000002E-14</v>
      </c>
      <c r="C202">
        <v>125</v>
      </c>
      <c r="D202">
        <v>126</v>
      </c>
      <c r="E202" t="e">
        <f t="shared" ca="1" si="92"/>
        <v>#N/A</v>
      </c>
      <c r="F202" t="s">
        <v>143</v>
      </c>
      <c r="G202">
        <v>2</v>
      </c>
      <c r="I202" t="s">
        <v>7</v>
      </c>
      <c r="J202" s="11">
        <f ca="1"/>
        <v>5.9456357439499981E-14</v>
      </c>
      <c r="K202" s="9">
        <f t="shared" ca="1" si="93"/>
        <v>0.79908191564450404</v>
      </c>
      <c r="N202" s="4"/>
    </row>
    <row r="203" spans="1:14" x14ac:dyDescent="0.2">
      <c r="A203" t="s">
        <v>702</v>
      </c>
      <c r="B203" s="11">
        <v>1.86011E-13</v>
      </c>
      <c r="C203">
        <v>126</v>
      </c>
      <c r="D203">
        <v>127</v>
      </c>
      <c r="E203" t="e">
        <f t="shared" ca="1" si="92"/>
        <v>#N/A</v>
      </c>
      <c r="F203" t="s">
        <v>143</v>
      </c>
      <c r="G203">
        <v>3</v>
      </c>
      <c r="I203" t="s">
        <v>7</v>
      </c>
      <c r="J203" s="11">
        <f ca="1"/>
        <v>2.3271482144344955E-13</v>
      </c>
      <c r="K203" s="9">
        <f t="shared" ca="1" si="93"/>
        <v>0.79930877993175553</v>
      </c>
      <c r="N203" s="4"/>
    </row>
    <row r="204" spans="1:14" x14ac:dyDescent="0.2">
      <c r="A204" t="s">
        <v>703</v>
      </c>
      <c r="B204" s="11">
        <v>7.2542500000000001E-13</v>
      </c>
      <c r="C204">
        <v>127</v>
      </c>
      <c r="D204">
        <v>128</v>
      </c>
      <c r="E204" t="e">
        <f t="shared" ca="1" si="92"/>
        <v>#N/A</v>
      </c>
      <c r="F204" t="s">
        <v>143</v>
      </c>
      <c r="G204">
        <v>4</v>
      </c>
      <c r="I204" t="s">
        <v>7</v>
      </c>
      <c r="J204" s="11">
        <f ca="1"/>
        <v>9.0655549854416652E-13</v>
      </c>
      <c r="K204" s="9">
        <f t="shared" ca="1" si="93"/>
        <v>0.8001992168873906</v>
      </c>
      <c r="N204" s="4"/>
    </row>
    <row r="205" spans="1:14" x14ac:dyDescent="0.2">
      <c r="A205" t="s">
        <v>704</v>
      </c>
      <c r="B205" s="11">
        <v>2.50627E-11</v>
      </c>
      <c r="C205">
        <v>128</v>
      </c>
      <c r="D205">
        <v>129</v>
      </c>
      <c r="E205" t="e">
        <f t="shared" ca="1" si="92"/>
        <v>#N/A</v>
      </c>
      <c r="F205" t="s">
        <v>143</v>
      </c>
      <c r="G205">
        <v>5</v>
      </c>
      <c r="I205" t="s">
        <v>7</v>
      </c>
      <c r="J205" s="11">
        <f ca="1"/>
        <v>2.879528688123502E-11</v>
      </c>
      <c r="K205" s="9">
        <f t="shared" ca="1" si="93"/>
        <v>0.87037507573270856</v>
      </c>
      <c r="N205" s="4"/>
    </row>
    <row r="206" spans="1:14" x14ac:dyDescent="0.2">
      <c r="A206" t="s">
        <v>705</v>
      </c>
      <c r="B206" s="11">
        <v>1.03069E-10</v>
      </c>
      <c r="C206">
        <v>129</v>
      </c>
      <c r="D206">
        <v>130</v>
      </c>
      <c r="E206" t="e">
        <f t="shared" ref="E206:E269" ca="1" si="95">OFFSET($B$44,_xlfn.XMATCH($A206,$D$45:$D$72),0)</f>
        <v>#N/A</v>
      </c>
      <c r="F206" t="s">
        <v>143</v>
      </c>
      <c r="G206">
        <v>6</v>
      </c>
      <c r="I206" t="s">
        <v>7</v>
      </c>
      <c r="J206" s="11">
        <f ca="1"/>
        <v>9.4340832189448526E-11</v>
      </c>
      <c r="K206" s="9">
        <f t="shared" ref="K206:K269" ca="1" si="96">B206/J206</f>
        <v>1.0925173926070972</v>
      </c>
      <c r="N206" s="4"/>
    </row>
    <row r="207" spans="1:14" x14ac:dyDescent="0.2">
      <c r="A207" t="s">
        <v>706</v>
      </c>
      <c r="B207" s="11">
        <v>1.3277799999999999E-10</v>
      </c>
      <c r="C207">
        <v>130</v>
      </c>
      <c r="D207">
        <v>131</v>
      </c>
      <c r="E207" t="e">
        <f t="shared" ca="1" si="95"/>
        <v>#N/A</v>
      </c>
      <c r="F207" t="s">
        <v>143</v>
      </c>
      <c r="G207">
        <v>7</v>
      </c>
      <c r="I207" t="s">
        <v>7</v>
      </c>
      <c r="J207" s="11">
        <f ca="1"/>
        <v>1.1279925903855634E-10</v>
      </c>
      <c r="K207" s="9">
        <f t="shared" ca="1" si="96"/>
        <v>1.1771176613368943</v>
      </c>
      <c r="N207" s="4"/>
    </row>
    <row r="208" spans="1:14" x14ac:dyDescent="0.2">
      <c r="A208" t="s">
        <v>707</v>
      </c>
      <c r="B208" s="11">
        <v>1.3558699999999999E-10</v>
      </c>
      <c r="C208">
        <v>131</v>
      </c>
      <c r="D208">
        <v>132</v>
      </c>
      <c r="E208" t="e">
        <f t="shared" ca="1" si="95"/>
        <v>#N/A</v>
      </c>
      <c r="F208" t="s">
        <v>143</v>
      </c>
      <c r="G208">
        <v>8</v>
      </c>
      <c r="I208" t="s">
        <v>7</v>
      </c>
      <c r="J208" s="11">
        <f ca="1"/>
        <v>1.144084957219006E-10</v>
      </c>
      <c r="K208" s="9">
        <f t="shared" ca="1" si="96"/>
        <v>1.185113038541991</v>
      </c>
      <c r="N208" s="4"/>
    </row>
    <row r="209" spans="1:14" x14ac:dyDescent="0.2">
      <c r="A209" t="s">
        <v>708</v>
      </c>
      <c r="B209" s="11">
        <v>1.46586E-14</v>
      </c>
      <c r="C209">
        <v>132</v>
      </c>
      <c r="D209">
        <v>133</v>
      </c>
      <c r="E209" t="e">
        <f t="shared" ca="1" si="95"/>
        <v>#N/A</v>
      </c>
      <c r="F209" t="s">
        <v>143</v>
      </c>
      <c r="G209">
        <v>1</v>
      </c>
      <c r="I209" t="s">
        <v>34</v>
      </c>
      <c r="J209" s="11" cm="1">
        <f t="array" aca="1" ref="J209:J216" ca="1">TRANSPOSE(ER66:EY66)</f>
        <v>7.1071652024648085E-15</v>
      </c>
      <c r="K209" s="9">
        <f t="shared" ca="1" si="96"/>
        <v>2.0625100982479356</v>
      </c>
      <c r="N209" s="4"/>
    </row>
    <row r="210" spans="1:14" x14ac:dyDescent="0.2">
      <c r="A210" t="s">
        <v>709</v>
      </c>
      <c r="B210" s="11">
        <v>5.7448399999999995E-14</v>
      </c>
      <c r="C210">
        <v>133</v>
      </c>
      <c r="D210">
        <v>134</v>
      </c>
      <c r="E210" t="e">
        <f t="shared" ca="1" si="95"/>
        <v>#N/A</v>
      </c>
      <c r="F210" t="s">
        <v>143</v>
      </c>
      <c r="G210">
        <v>2</v>
      </c>
      <c r="I210" t="s">
        <v>34</v>
      </c>
      <c r="J210" s="11">
        <f ca="1"/>
        <v>2.7851530889336221E-14</v>
      </c>
      <c r="K210" s="9">
        <f t="shared" ca="1" si="96"/>
        <v>2.0626657912723858</v>
      </c>
      <c r="N210" s="4"/>
    </row>
    <row r="211" spans="1:14" x14ac:dyDescent="0.2">
      <c r="A211" t="s">
        <v>710</v>
      </c>
      <c r="B211" s="11">
        <v>2.2491999999999999E-13</v>
      </c>
      <c r="C211">
        <v>134</v>
      </c>
      <c r="D211">
        <v>135</v>
      </c>
      <c r="E211" t="e">
        <f t="shared" ca="1" si="95"/>
        <v>#N/A</v>
      </c>
      <c r="F211" t="s">
        <v>143</v>
      </c>
      <c r="G211">
        <v>3</v>
      </c>
      <c r="I211" t="s">
        <v>34</v>
      </c>
      <c r="J211" s="11">
        <f ca="1"/>
        <v>1.0901212783567905E-13</v>
      </c>
      <c r="K211" s="9">
        <f t="shared" ca="1" si="96"/>
        <v>2.0632566712121818</v>
      </c>
      <c r="N211" s="4"/>
    </row>
    <row r="212" spans="1:14" x14ac:dyDescent="0.2">
      <c r="A212" t="s">
        <v>711</v>
      </c>
      <c r="B212" s="11">
        <v>8.7716399999999996E-13</v>
      </c>
      <c r="C212">
        <v>135</v>
      </c>
      <c r="D212">
        <v>136</v>
      </c>
      <c r="E212" t="e">
        <f t="shared" ca="1" si="95"/>
        <v>#N/A</v>
      </c>
      <c r="F212" t="s">
        <v>143</v>
      </c>
      <c r="G212">
        <v>4</v>
      </c>
      <c r="I212" t="s">
        <v>34</v>
      </c>
      <c r="J212" s="11">
        <f ca="1"/>
        <v>4.2466372912758083E-13</v>
      </c>
      <c r="K212" s="9">
        <f t="shared" ca="1" si="96"/>
        <v>2.0655496098101551</v>
      </c>
      <c r="N212" s="4"/>
    </row>
    <row r="213" spans="1:14" x14ac:dyDescent="0.2">
      <c r="A213" t="s">
        <v>712</v>
      </c>
      <c r="B213" s="11">
        <v>3.0305099999999999E-11</v>
      </c>
      <c r="C213">
        <v>136</v>
      </c>
      <c r="D213">
        <v>137</v>
      </c>
      <c r="E213" t="e">
        <f t="shared" ca="1" si="95"/>
        <v>#N/A</v>
      </c>
      <c r="F213" t="s">
        <v>143</v>
      </c>
      <c r="G213">
        <v>5</v>
      </c>
      <c r="I213" t="s">
        <v>34</v>
      </c>
      <c r="J213" s="11">
        <f ca="1"/>
        <v>1.3488764811333855E-11</v>
      </c>
      <c r="K213" s="9">
        <f t="shared" ca="1" si="96"/>
        <v>2.2466920006297624</v>
      </c>
      <c r="N213" s="4"/>
    </row>
    <row r="214" spans="1:14" x14ac:dyDescent="0.2">
      <c r="A214" t="s">
        <v>713</v>
      </c>
      <c r="B214" s="11">
        <v>1.2462699999999999E-10</v>
      </c>
      <c r="C214">
        <v>137</v>
      </c>
      <c r="D214">
        <v>138</v>
      </c>
      <c r="E214" t="e">
        <f t="shared" ca="1" si="95"/>
        <v>#N/A</v>
      </c>
      <c r="F214" t="s">
        <v>143</v>
      </c>
      <c r="G214">
        <v>6</v>
      </c>
      <c r="I214" t="s">
        <v>34</v>
      </c>
      <c r="J214" s="11">
        <f ca="1"/>
        <v>4.4192693851515693E-11</v>
      </c>
      <c r="K214" s="9">
        <f t="shared" ca="1" si="96"/>
        <v>2.8200815369784391</v>
      </c>
      <c r="N214" s="4"/>
    </row>
    <row r="215" spans="1:14" x14ac:dyDescent="0.2">
      <c r="A215" t="s">
        <v>714</v>
      </c>
      <c r="B215" s="11">
        <v>1.6055100000000001E-10</v>
      </c>
      <c r="C215">
        <v>138</v>
      </c>
      <c r="D215">
        <v>139</v>
      </c>
      <c r="E215" t="e">
        <f t="shared" ca="1" si="95"/>
        <v>#N/A</v>
      </c>
      <c r="F215" t="s">
        <v>143</v>
      </c>
      <c r="G215">
        <v>7</v>
      </c>
      <c r="I215" t="s">
        <v>34</v>
      </c>
      <c r="J215" s="11">
        <f ca="1"/>
        <v>5.2839295622900679E-11</v>
      </c>
      <c r="K215" s="9">
        <f t="shared" ca="1" si="96"/>
        <v>3.0384772943569827</v>
      </c>
      <c r="N215" s="4"/>
    </row>
    <row r="216" spans="1:14" x14ac:dyDescent="0.2">
      <c r="A216" t="s">
        <v>715</v>
      </c>
      <c r="B216" s="11">
        <v>1.63948E-10</v>
      </c>
      <c r="C216">
        <v>139</v>
      </c>
      <c r="D216">
        <v>140</v>
      </c>
      <c r="E216" t="e">
        <f t="shared" ca="1" si="95"/>
        <v>#N/A</v>
      </c>
      <c r="F216" t="s">
        <v>143</v>
      </c>
      <c r="G216">
        <v>8</v>
      </c>
      <c r="I216" t="s">
        <v>34</v>
      </c>
      <c r="J216" s="11">
        <f ca="1"/>
        <v>5.3593120901215478E-11</v>
      </c>
      <c r="K216" s="9">
        <f t="shared" ca="1" si="96"/>
        <v>3.0591239555202261</v>
      </c>
      <c r="N216" s="4"/>
    </row>
    <row r="217" spans="1:14" x14ac:dyDescent="0.2">
      <c r="A217" t="s">
        <v>716</v>
      </c>
      <c r="B217" s="11">
        <v>2.86266E-14</v>
      </c>
      <c r="C217">
        <v>140</v>
      </c>
      <c r="D217">
        <v>141</v>
      </c>
      <c r="E217" t="e">
        <f t="shared" ca="1" si="95"/>
        <v>#N/A</v>
      </c>
      <c r="F217" t="s">
        <v>143</v>
      </c>
      <c r="G217">
        <v>1</v>
      </c>
      <c r="I217" t="s">
        <v>10</v>
      </c>
      <c r="J217" s="11" cm="1">
        <f t="array" aca="1" ref="J217:J224" ca="1">TRANSPOSE(ER48:EY48)</f>
        <v>3.5827271026176288E-14</v>
      </c>
      <c r="K217" s="9">
        <f t="shared" ca="1" si="96"/>
        <v>0.79901703869894802</v>
      </c>
      <c r="N217" s="4"/>
    </row>
    <row r="218" spans="1:14" x14ac:dyDescent="0.2">
      <c r="A218" t="s">
        <v>717</v>
      </c>
      <c r="B218" s="11">
        <v>1.1219E-13</v>
      </c>
      <c r="C218">
        <v>141</v>
      </c>
      <c r="D218">
        <v>142</v>
      </c>
      <c r="E218" t="e">
        <f t="shared" ca="1" si="95"/>
        <v>#N/A</v>
      </c>
      <c r="F218" t="s">
        <v>143</v>
      </c>
      <c r="G218">
        <v>2</v>
      </c>
      <c r="I218" t="s">
        <v>10</v>
      </c>
      <c r="J218" s="11">
        <f ca="1"/>
        <v>1.4039976801441324E-13</v>
      </c>
      <c r="K218" s="9">
        <f t="shared" ca="1" si="96"/>
        <v>0.79907539440152586</v>
      </c>
      <c r="N218" s="4"/>
    </row>
    <row r="219" spans="1:14" x14ac:dyDescent="0.2">
      <c r="A219" t="s">
        <v>718</v>
      </c>
      <c r="B219" s="11">
        <v>4.39242E-13</v>
      </c>
      <c r="C219">
        <v>142</v>
      </c>
      <c r="D219">
        <v>143</v>
      </c>
      <c r="E219" t="e">
        <f t="shared" ca="1" si="95"/>
        <v>#N/A</v>
      </c>
      <c r="F219" t="s">
        <v>143</v>
      </c>
      <c r="G219">
        <v>3</v>
      </c>
      <c r="I219" t="s">
        <v>10</v>
      </c>
      <c r="J219" s="11">
        <f ca="1"/>
        <v>5.4953092236473708E-13</v>
      </c>
      <c r="K219" s="9">
        <f t="shared" ca="1" si="96"/>
        <v>0.79930351891729279</v>
      </c>
      <c r="N219" s="4"/>
    </row>
    <row r="220" spans="1:14" x14ac:dyDescent="0.2">
      <c r="A220" t="s">
        <v>719</v>
      </c>
      <c r="B220" s="11">
        <v>1.7130000000000001E-12</v>
      </c>
      <c r="C220">
        <v>143</v>
      </c>
      <c r="D220">
        <v>144</v>
      </c>
      <c r="E220" t="e">
        <f t="shared" ca="1" si="95"/>
        <v>#N/A</v>
      </c>
      <c r="F220" t="s">
        <v>143</v>
      </c>
      <c r="G220">
        <v>4</v>
      </c>
      <c r="I220" t="s">
        <v>10</v>
      </c>
      <c r="J220" s="11">
        <f ca="1"/>
        <v>2.1407329202315517E-12</v>
      </c>
      <c r="K220" s="9">
        <f t="shared" ca="1" si="96"/>
        <v>0.80019323466783232</v>
      </c>
      <c r="N220" s="4"/>
    </row>
    <row r="221" spans="1:14" x14ac:dyDescent="0.2">
      <c r="A221" t="s">
        <v>720</v>
      </c>
      <c r="B221" s="11">
        <v>1.48659E-14</v>
      </c>
      <c r="C221">
        <v>144</v>
      </c>
      <c r="D221">
        <v>145</v>
      </c>
      <c r="E221" t="e">
        <f t="shared" ca="1" si="95"/>
        <v>#N/A</v>
      </c>
      <c r="F221" t="s">
        <v>143</v>
      </c>
      <c r="G221">
        <v>5</v>
      </c>
      <c r="I221" t="s">
        <v>10</v>
      </c>
      <c r="J221" s="11">
        <f ca="1"/>
        <v>1.7080064287560127E-14</v>
      </c>
      <c r="K221" s="9">
        <f t="shared" ca="1" si="96"/>
        <v>0.87036557648247481</v>
      </c>
      <c r="N221" s="4"/>
    </row>
    <row r="222" spans="1:14" x14ac:dyDescent="0.2">
      <c r="A222" t="s">
        <v>721</v>
      </c>
      <c r="B222" s="11">
        <v>6.1134999999999996E-14</v>
      </c>
      <c r="C222">
        <v>145</v>
      </c>
      <c r="D222">
        <v>146</v>
      </c>
      <c r="E222" t="e">
        <f t="shared" ca="1" si="95"/>
        <v>#N/A</v>
      </c>
      <c r="F222" t="s">
        <v>143</v>
      </c>
      <c r="G222">
        <v>6</v>
      </c>
      <c r="I222" t="s">
        <v>10</v>
      </c>
      <c r="J222" s="11">
        <f ca="1"/>
        <v>5.5958722876547079E-14</v>
      </c>
      <c r="K222" s="9">
        <f t="shared" ca="1" si="96"/>
        <v>1.0925017022792411</v>
      </c>
      <c r="N222" s="4"/>
    </row>
    <row r="223" spans="1:14" x14ac:dyDescent="0.2">
      <c r="A223" t="s">
        <v>722</v>
      </c>
      <c r="B223" s="11">
        <v>7.8756999999999994E-14</v>
      </c>
      <c r="C223">
        <v>146</v>
      </c>
      <c r="D223">
        <v>147</v>
      </c>
      <c r="E223" t="e">
        <f t="shared" ca="1" si="95"/>
        <v>#N/A</v>
      </c>
      <c r="F223" t="s">
        <v>143</v>
      </c>
      <c r="G223">
        <v>7</v>
      </c>
      <c r="I223" t="s">
        <v>10</v>
      </c>
      <c r="J223" s="11">
        <f ca="1"/>
        <v>6.6907428424448413E-14</v>
      </c>
      <c r="K223" s="9">
        <f t="shared" ca="1" si="96"/>
        <v>1.1771039756659019</v>
      </c>
      <c r="N223" s="4"/>
    </row>
    <row r="224" spans="1:14" x14ac:dyDescent="0.2">
      <c r="A224" t="s">
        <v>723</v>
      </c>
      <c r="B224" s="11">
        <v>8.0423599999999995E-14</v>
      </c>
      <c r="C224">
        <v>147</v>
      </c>
      <c r="D224">
        <v>148</v>
      </c>
      <c r="E224" t="e">
        <f t="shared" ca="1" si="95"/>
        <v>#N/A</v>
      </c>
      <c r="F224" t="s">
        <v>143</v>
      </c>
      <c r="G224">
        <v>8</v>
      </c>
      <c r="I224" t="s">
        <v>10</v>
      </c>
      <c r="J224" s="11">
        <f ca="1"/>
        <v>6.786195498008873E-14</v>
      </c>
      <c r="K224" s="9">
        <f t="shared" ca="1" si="96"/>
        <v>1.1851058523674562</v>
      </c>
      <c r="N224" s="4"/>
    </row>
    <row r="225" spans="1:14" hidden="1" x14ac:dyDescent="0.2">
      <c r="A225" t="s">
        <v>724</v>
      </c>
      <c r="B225" s="11">
        <v>2.7111499999999999E-14</v>
      </c>
      <c r="C225">
        <v>148</v>
      </c>
      <c r="D225">
        <v>149</v>
      </c>
      <c r="E225" t="e">
        <f t="shared" ca="1" si="95"/>
        <v>#N/A</v>
      </c>
      <c r="F225" t="s">
        <v>143</v>
      </c>
      <c r="G225">
        <v>1</v>
      </c>
      <c r="H225">
        <v>2</v>
      </c>
      <c r="I225" t="s">
        <v>6</v>
      </c>
      <c r="J225" s="11" t="e">
        <f t="shared" ref="J225:J260" ca="1" si="97">OFFSET($M$44,_xlfn.XMATCH(A225,$D$45:$D$72),0)</f>
        <v>#N/A</v>
      </c>
      <c r="K225" s="9" t="e">
        <f t="shared" ca="1" si="96"/>
        <v>#N/A</v>
      </c>
      <c r="N225" s="4"/>
    </row>
    <row r="226" spans="1:14" hidden="1" x14ac:dyDescent="0.2">
      <c r="A226" t="s">
        <v>725</v>
      </c>
      <c r="B226" s="11">
        <v>4.0651500000000001E-13</v>
      </c>
      <c r="C226">
        <v>149</v>
      </c>
      <c r="D226">
        <v>150</v>
      </c>
      <c r="E226" t="e">
        <f t="shared" ca="1" si="95"/>
        <v>#N/A</v>
      </c>
      <c r="F226" t="s">
        <v>143</v>
      </c>
      <c r="G226">
        <v>1</v>
      </c>
      <c r="H226">
        <v>4</v>
      </c>
      <c r="I226" t="s">
        <v>6</v>
      </c>
      <c r="J226" s="11" t="e">
        <f t="shared" ca="1" si="97"/>
        <v>#N/A</v>
      </c>
      <c r="K226" s="9" t="e">
        <f t="shared" ca="1" si="96"/>
        <v>#N/A</v>
      </c>
      <c r="N226" s="4"/>
    </row>
    <row r="227" spans="1:14" hidden="1" x14ac:dyDescent="0.2">
      <c r="A227" t="s">
        <v>726</v>
      </c>
      <c r="B227" s="11">
        <v>1.7112499999999998E-11</v>
      </c>
      <c r="C227">
        <v>150</v>
      </c>
      <c r="D227">
        <v>151</v>
      </c>
      <c r="E227" t="e">
        <f t="shared" ca="1" si="95"/>
        <v>#N/A</v>
      </c>
      <c r="F227" t="s">
        <v>143</v>
      </c>
      <c r="G227">
        <v>1</v>
      </c>
      <c r="H227">
        <v>6</v>
      </c>
      <c r="I227" t="s">
        <v>6</v>
      </c>
      <c r="J227" s="11" t="e">
        <f t="shared" ca="1" si="97"/>
        <v>#N/A</v>
      </c>
      <c r="K227" s="9" t="e">
        <f t="shared" ca="1" si="96"/>
        <v>#N/A</v>
      </c>
      <c r="N227" s="4"/>
    </row>
    <row r="228" spans="1:14" hidden="1" x14ac:dyDescent="0.2">
      <c r="A228" t="s">
        <v>727</v>
      </c>
      <c r="B228" s="11">
        <v>1.7730400000000001E-11</v>
      </c>
      <c r="C228">
        <v>151</v>
      </c>
      <c r="D228">
        <v>152</v>
      </c>
      <c r="E228" t="e">
        <f t="shared" ca="1" si="95"/>
        <v>#N/A</v>
      </c>
      <c r="F228" t="s">
        <v>143</v>
      </c>
      <c r="G228">
        <v>1</v>
      </c>
      <c r="H228">
        <v>8</v>
      </c>
      <c r="I228" t="s">
        <v>6</v>
      </c>
      <c r="J228" s="11" t="e">
        <f t="shared" ca="1" si="97"/>
        <v>#N/A</v>
      </c>
      <c r="K228" s="9" t="e">
        <f t="shared" ca="1" si="96"/>
        <v>#N/A</v>
      </c>
      <c r="N228" s="4"/>
    </row>
    <row r="229" spans="1:14" hidden="1" x14ac:dyDescent="0.2">
      <c r="A229" t="s">
        <v>728</v>
      </c>
      <c r="B229" s="11">
        <v>1.0384599999999999E-13</v>
      </c>
      <c r="C229">
        <v>152</v>
      </c>
      <c r="D229">
        <v>153</v>
      </c>
      <c r="E229" t="e">
        <f t="shared" ca="1" si="95"/>
        <v>#N/A</v>
      </c>
      <c r="F229" t="s">
        <v>143</v>
      </c>
      <c r="G229">
        <v>2</v>
      </c>
      <c r="H229">
        <v>3</v>
      </c>
      <c r="I229" t="s">
        <v>6</v>
      </c>
      <c r="J229" s="11" t="e">
        <f t="shared" ca="1" si="97"/>
        <v>#N/A</v>
      </c>
      <c r="K229" s="9" t="e">
        <f t="shared" ca="1" si="96"/>
        <v>#N/A</v>
      </c>
      <c r="N229" s="4"/>
    </row>
    <row r="230" spans="1:14" hidden="1" x14ac:dyDescent="0.2">
      <c r="A230" t="s">
        <v>729</v>
      </c>
      <c r="B230" s="11">
        <v>4.2690899999999999E-12</v>
      </c>
      <c r="C230">
        <v>153</v>
      </c>
      <c r="D230">
        <v>154</v>
      </c>
      <c r="E230" t="e">
        <f t="shared" ca="1" si="95"/>
        <v>#N/A</v>
      </c>
      <c r="F230" t="s">
        <v>143</v>
      </c>
      <c r="G230">
        <v>2</v>
      </c>
      <c r="H230">
        <v>5</v>
      </c>
      <c r="I230" t="s">
        <v>6</v>
      </c>
      <c r="J230" s="11" t="e">
        <f t="shared" ca="1" si="97"/>
        <v>#N/A</v>
      </c>
      <c r="K230" s="9" t="e">
        <f t="shared" ca="1" si="96"/>
        <v>#N/A</v>
      </c>
      <c r="N230" s="4"/>
    </row>
    <row r="231" spans="1:14" hidden="1" x14ac:dyDescent="0.2">
      <c r="A231" t="s">
        <v>730</v>
      </c>
      <c r="B231" s="11">
        <v>4.8564000000000002E-12</v>
      </c>
      <c r="C231">
        <v>154</v>
      </c>
      <c r="D231">
        <v>155</v>
      </c>
      <c r="E231" t="e">
        <f t="shared" ca="1" si="95"/>
        <v>#N/A</v>
      </c>
      <c r="F231" t="s">
        <v>143</v>
      </c>
      <c r="G231">
        <v>2</v>
      </c>
      <c r="H231">
        <v>7</v>
      </c>
      <c r="I231" t="s">
        <v>6</v>
      </c>
      <c r="J231" s="11" t="e">
        <f t="shared" ca="1" si="97"/>
        <v>#N/A</v>
      </c>
      <c r="K231" s="9" t="e">
        <f t="shared" ca="1" si="96"/>
        <v>#N/A</v>
      </c>
      <c r="N231" s="4"/>
    </row>
    <row r="232" spans="1:14" hidden="1" x14ac:dyDescent="0.2">
      <c r="A232" t="s">
        <v>731</v>
      </c>
      <c r="B232" s="11">
        <v>3.0214299999999998E-13</v>
      </c>
      <c r="C232">
        <v>155</v>
      </c>
      <c r="D232">
        <v>156</v>
      </c>
      <c r="E232" t="e">
        <f t="shared" ca="1" si="95"/>
        <v>#N/A</v>
      </c>
      <c r="F232" t="s">
        <v>143</v>
      </c>
      <c r="G232">
        <v>3</v>
      </c>
      <c r="H232">
        <v>4</v>
      </c>
      <c r="I232" t="s">
        <v>6</v>
      </c>
      <c r="J232" s="11" t="e">
        <f t="shared" ca="1" si="97"/>
        <v>#N/A</v>
      </c>
      <c r="K232" s="9" t="e">
        <f t="shared" ca="1" si="96"/>
        <v>#N/A</v>
      </c>
      <c r="N232" s="4"/>
    </row>
    <row r="233" spans="1:14" hidden="1" x14ac:dyDescent="0.2">
      <c r="A233" t="s">
        <v>732</v>
      </c>
      <c r="B233" s="11">
        <v>1.2603400000000001E-12</v>
      </c>
      <c r="C233">
        <v>156</v>
      </c>
      <c r="D233">
        <v>157</v>
      </c>
      <c r="E233" t="e">
        <f t="shared" ca="1" si="95"/>
        <v>#N/A</v>
      </c>
      <c r="F233" t="s">
        <v>143</v>
      </c>
      <c r="G233">
        <v>3</v>
      </c>
      <c r="H233">
        <v>6</v>
      </c>
      <c r="I233" t="s">
        <v>6</v>
      </c>
      <c r="J233" s="11" t="e">
        <f t="shared" ca="1" si="97"/>
        <v>#N/A</v>
      </c>
      <c r="K233" s="9" t="e">
        <f t="shared" ca="1" si="96"/>
        <v>#N/A</v>
      </c>
      <c r="N233" s="4"/>
    </row>
    <row r="234" spans="1:14" hidden="1" x14ac:dyDescent="0.2">
      <c r="A234" t="s">
        <v>733</v>
      </c>
      <c r="B234" s="11">
        <v>1.2635900000000001E-12</v>
      </c>
      <c r="C234">
        <v>157</v>
      </c>
      <c r="D234">
        <v>158</v>
      </c>
      <c r="E234" t="e">
        <f t="shared" ca="1" si="95"/>
        <v>#N/A</v>
      </c>
      <c r="F234" t="s">
        <v>143</v>
      </c>
      <c r="G234">
        <v>3</v>
      </c>
      <c r="H234">
        <v>8</v>
      </c>
      <c r="I234" t="s">
        <v>6</v>
      </c>
      <c r="J234" s="11" t="e">
        <f t="shared" ca="1" si="97"/>
        <v>#N/A</v>
      </c>
      <c r="K234" s="9" t="e">
        <f t="shared" ca="1" si="96"/>
        <v>#N/A</v>
      </c>
      <c r="N234" s="4"/>
    </row>
    <row r="235" spans="1:14" hidden="1" x14ac:dyDescent="0.2">
      <c r="A235" t="s">
        <v>734</v>
      </c>
      <c r="B235" s="11">
        <v>3.20945E-13</v>
      </c>
      <c r="C235">
        <v>158</v>
      </c>
      <c r="D235">
        <v>159</v>
      </c>
      <c r="E235" t="e">
        <f t="shared" ca="1" si="95"/>
        <v>#N/A</v>
      </c>
      <c r="F235" t="s">
        <v>143</v>
      </c>
      <c r="G235">
        <v>4</v>
      </c>
      <c r="H235">
        <v>5</v>
      </c>
      <c r="I235" t="s">
        <v>6</v>
      </c>
      <c r="J235" s="11" t="e">
        <f t="shared" ca="1" si="97"/>
        <v>#N/A</v>
      </c>
      <c r="K235" s="9" t="e">
        <f t="shared" ca="1" si="96"/>
        <v>#N/A</v>
      </c>
      <c r="N235" s="4"/>
    </row>
    <row r="236" spans="1:14" hidden="1" x14ac:dyDescent="0.2">
      <c r="A236" t="s">
        <v>735</v>
      </c>
      <c r="B236" s="11">
        <v>3.23895E-13</v>
      </c>
      <c r="C236">
        <v>159</v>
      </c>
      <c r="D236">
        <v>160</v>
      </c>
      <c r="E236" t="e">
        <f t="shared" ca="1" si="95"/>
        <v>#N/A</v>
      </c>
      <c r="F236" t="s">
        <v>143</v>
      </c>
      <c r="G236">
        <v>4</v>
      </c>
      <c r="H236">
        <v>7</v>
      </c>
      <c r="I236" t="s">
        <v>6</v>
      </c>
      <c r="J236" s="11" t="e">
        <f t="shared" ca="1" si="97"/>
        <v>#N/A</v>
      </c>
      <c r="K236" s="9" t="e">
        <f t="shared" ca="1" si="96"/>
        <v>#N/A</v>
      </c>
      <c r="N236" s="4"/>
    </row>
    <row r="237" spans="1:14" hidden="1" x14ac:dyDescent="0.2">
      <c r="A237" t="s">
        <v>736</v>
      </c>
      <c r="B237" s="11">
        <v>6.9154400000000002E-15</v>
      </c>
      <c r="C237">
        <v>160</v>
      </c>
      <c r="D237">
        <v>161</v>
      </c>
      <c r="E237" t="e">
        <f t="shared" ca="1" si="95"/>
        <v>#N/A</v>
      </c>
      <c r="F237" t="s">
        <v>143</v>
      </c>
      <c r="G237">
        <v>2</v>
      </c>
      <c r="H237">
        <v>1</v>
      </c>
      <c r="I237" t="s">
        <v>6</v>
      </c>
      <c r="J237" s="11" t="e">
        <f t="shared" ca="1" si="97"/>
        <v>#N/A</v>
      </c>
      <c r="K237" s="9" t="e">
        <f t="shared" ca="1" si="96"/>
        <v>#N/A</v>
      </c>
      <c r="N237" s="4"/>
    </row>
    <row r="238" spans="1:14" hidden="1" x14ac:dyDescent="0.2">
      <c r="A238" t="s">
        <v>737</v>
      </c>
      <c r="B238" s="11">
        <v>6.7464700000000001E-15</v>
      </c>
      <c r="C238">
        <v>161</v>
      </c>
      <c r="D238">
        <v>162</v>
      </c>
      <c r="E238" t="e">
        <f t="shared" ca="1" si="95"/>
        <v>#N/A</v>
      </c>
      <c r="F238" t="s">
        <v>143</v>
      </c>
      <c r="G238">
        <v>4</v>
      </c>
      <c r="H238">
        <v>1</v>
      </c>
      <c r="I238" t="s">
        <v>6</v>
      </c>
      <c r="J238" s="11" t="e">
        <f t="shared" ca="1" si="97"/>
        <v>#N/A</v>
      </c>
      <c r="K238" s="9" t="e">
        <f t="shared" ca="1" si="96"/>
        <v>#N/A</v>
      </c>
      <c r="N238" s="4"/>
    </row>
    <row r="239" spans="1:14" hidden="1" x14ac:dyDescent="0.2">
      <c r="A239" t="s">
        <v>738</v>
      </c>
      <c r="B239" s="11">
        <v>2.4265000000000001E-16</v>
      </c>
      <c r="C239">
        <v>162</v>
      </c>
      <c r="D239">
        <v>163</v>
      </c>
      <c r="E239" t="e">
        <f t="shared" ca="1" si="95"/>
        <v>#N/A</v>
      </c>
      <c r="F239" t="s">
        <v>143</v>
      </c>
      <c r="G239">
        <v>6</v>
      </c>
      <c r="H239">
        <v>1</v>
      </c>
      <c r="I239" t="s">
        <v>6</v>
      </c>
      <c r="J239" s="11" t="e">
        <f t="shared" ca="1" si="97"/>
        <v>#N/A</v>
      </c>
      <c r="K239" s="9" t="e">
        <f t="shared" ca="1" si="96"/>
        <v>#N/A</v>
      </c>
      <c r="N239" s="4"/>
    </row>
    <row r="240" spans="1:14" hidden="1" x14ac:dyDescent="0.2">
      <c r="A240" t="s">
        <v>739</v>
      </c>
      <c r="B240" s="11">
        <v>1.29932E-18</v>
      </c>
      <c r="C240">
        <v>163</v>
      </c>
      <c r="D240">
        <v>164</v>
      </c>
      <c r="E240" t="e">
        <f t="shared" ca="1" si="95"/>
        <v>#N/A</v>
      </c>
      <c r="F240" t="s">
        <v>143</v>
      </c>
      <c r="G240">
        <v>8</v>
      </c>
      <c r="H240">
        <v>1</v>
      </c>
      <c r="I240" t="s">
        <v>6</v>
      </c>
      <c r="J240" s="11" t="e">
        <f t="shared" ca="1" si="97"/>
        <v>#N/A</v>
      </c>
      <c r="K240" s="9" t="e">
        <f t="shared" ca="1" si="96"/>
        <v>#N/A</v>
      </c>
      <c r="N240" s="4"/>
    </row>
    <row r="241" spans="1:14" hidden="1" x14ac:dyDescent="0.2">
      <c r="A241" t="s">
        <v>740</v>
      </c>
      <c r="B241" s="11">
        <v>2.6488299999999999E-14</v>
      </c>
      <c r="C241">
        <v>164</v>
      </c>
      <c r="D241">
        <v>165</v>
      </c>
      <c r="E241" t="e">
        <f t="shared" ca="1" si="95"/>
        <v>#N/A</v>
      </c>
      <c r="F241" t="s">
        <v>143</v>
      </c>
      <c r="G241">
        <v>3</v>
      </c>
      <c r="H241">
        <v>2</v>
      </c>
      <c r="I241" t="s">
        <v>6</v>
      </c>
      <c r="J241" s="11" t="e">
        <f t="shared" ca="1" si="97"/>
        <v>#N/A</v>
      </c>
      <c r="K241" s="9" t="e">
        <f t="shared" ca="1" si="96"/>
        <v>#N/A</v>
      </c>
      <c r="N241" s="4"/>
    </row>
    <row r="242" spans="1:14" hidden="1" x14ac:dyDescent="0.2">
      <c r="A242" t="s">
        <v>741</v>
      </c>
      <c r="B242" s="11">
        <v>3.3011800000000001E-15</v>
      </c>
      <c r="C242">
        <v>165</v>
      </c>
      <c r="D242">
        <v>166</v>
      </c>
      <c r="E242" t="e">
        <f t="shared" ca="1" si="95"/>
        <v>#N/A</v>
      </c>
      <c r="F242" t="s">
        <v>143</v>
      </c>
      <c r="G242">
        <v>5</v>
      </c>
      <c r="H242">
        <v>2</v>
      </c>
      <c r="I242" t="s">
        <v>6</v>
      </c>
      <c r="J242" s="11" t="e">
        <f t="shared" ca="1" si="97"/>
        <v>#N/A</v>
      </c>
      <c r="K242" s="9" t="e">
        <f t="shared" ca="1" si="96"/>
        <v>#N/A</v>
      </c>
      <c r="N242" s="4"/>
    </row>
    <row r="243" spans="1:14" hidden="1" x14ac:dyDescent="0.2">
      <c r="A243" t="s">
        <v>742</v>
      </c>
      <c r="B243" s="11">
        <v>1.9408E-17</v>
      </c>
      <c r="C243">
        <v>166</v>
      </c>
      <c r="D243">
        <v>167</v>
      </c>
      <c r="E243" t="e">
        <f t="shared" ca="1" si="95"/>
        <v>#N/A</v>
      </c>
      <c r="F243" t="s">
        <v>143</v>
      </c>
      <c r="G243">
        <v>7</v>
      </c>
      <c r="H243">
        <v>2</v>
      </c>
      <c r="I243" t="s">
        <v>6</v>
      </c>
      <c r="J243" s="11" t="e">
        <f t="shared" ca="1" si="97"/>
        <v>#N/A</v>
      </c>
      <c r="K243" s="9" t="e">
        <f t="shared" ca="1" si="96"/>
        <v>#N/A</v>
      </c>
      <c r="N243" s="4"/>
    </row>
    <row r="244" spans="1:14" hidden="1" x14ac:dyDescent="0.2">
      <c r="A244" t="s">
        <v>743</v>
      </c>
      <c r="B244" s="11">
        <v>7.7068999999999997E-14</v>
      </c>
      <c r="C244">
        <v>167</v>
      </c>
      <c r="D244">
        <v>168</v>
      </c>
      <c r="E244" t="e">
        <f t="shared" ca="1" si="95"/>
        <v>#N/A</v>
      </c>
      <c r="F244" t="s">
        <v>143</v>
      </c>
      <c r="G244">
        <v>4</v>
      </c>
      <c r="H244">
        <v>3</v>
      </c>
      <c r="I244" t="s">
        <v>6</v>
      </c>
      <c r="J244" s="11" t="e">
        <f t="shared" ca="1" si="97"/>
        <v>#N/A</v>
      </c>
      <c r="K244" s="9" t="e">
        <f t="shared" ca="1" si="96"/>
        <v>#N/A</v>
      </c>
      <c r="N244" s="4"/>
    </row>
    <row r="245" spans="1:14" hidden="1" x14ac:dyDescent="0.2">
      <c r="A245" t="s">
        <v>744</v>
      </c>
      <c r="B245" s="11">
        <v>2.7467700000000001E-16</v>
      </c>
      <c r="C245">
        <v>168</v>
      </c>
      <c r="D245">
        <v>169</v>
      </c>
      <c r="E245" t="e">
        <f t="shared" ca="1" si="95"/>
        <v>#N/A</v>
      </c>
      <c r="F245" t="s">
        <v>143</v>
      </c>
      <c r="G245">
        <v>6</v>
      </c>
      <c r="H245">
        <v>3</v>
      </c>
      <c r="I245" t="s">
        <v>6</v>
      </c>
      <c r="J245" s="11" t="e">
        <f t="shared" ca="1" si="97"/>
        <v>#N/A</v>
      </c>
      <c r="K245" s="9" t="e">
        <f t="shared" ca="1" si="96"/>
        <v>#N/A</v>
      </c>
      <c r="N245" s="4"/>
    </row>
    <row r="246" spans="1:14" hidden="1" x14ac:dyDescent="0.2">
      <c r="A246" t="s">
        <v>745</v>
      </c>
      <c r="B246" s="11">
        <v>1.4232199999999999E-18</v>
      </c>
      <c r="C246">
        <v>169</v>
      </c>
      <c r="D246">
        <v>170</v>
      </c>
      <c r="E246" t="e">
        <f t="shared" ca="1" si="95"/>
        <v>#N/A</v>
      </c>
      <c r="F246" t="s">
        <v>143</v>
      </c>
      <c r="G246">
        <v>8</v>
      </c>
      <c r="H246">
        <v>3</v>
      </c>
      <c r="I246" t="s">
        <v>6</v>
      </c>
      <c r="J246" s="11" t="e">
        <f t="shared" ca="1" si="97"/>
        <v>#N/A</v>
      </c>
      <c r="K246" s="9" t="e">
        <f t="shared" ca="1" si="96"/>
        <v>#N/A</v>
      </c>
      <c r="N246" s="4"/>
    </row>
    <row r="247" spans="1:14" hidden="1" x14ac:dyDescent="0.2">
      <c r="A247" t="s">
        <v>746</v>
      </c>
      <c r="B247" s="11">
        <v>3.8144299999999999E-15</v>
      </c>
      <c r="C247">
        <v>170</v>
      </c>
      <c r="D247">
        <v>171</v>
      </c>
      <c r="E247" t="e">
        <f t="shared" ca="1" si="95"/>
        <v>#N/A</v>
      </c>
      <c r="F247" t="s">
        <v>143</v>
      </c>
      <c r="G247">
        <v>5</v>
      </c>
      <c r="H247">
        <v>4</v>
      </c>
      <c r="I247" t="s">
        <v>6</v>
      </c>
      <c r="J247" s="11" t="e">
        <f t="shared" ca="1" si="97"/>
        <v>#N/A</v>
      </c>
      <c r="K247" s="9" t="e">
        <f t="shared" ca="1" si="96"/>
        <v>#N/A</v>
      </c>
      <c r="N247" s="4"/>
    </row>
    <row r="248" spans="1:14" hidden="1" x14ac:dyDescent="0.2">
      <c r="A248" t="s">
        <v>747</v>
      </c>
      <c r="B248" s="11">
        <v>1.9894699999999999E-17</v>
      </c>
      <c r="C248">
        <v>171</v>
      </c>
      <c r="D248">
        <v>172</v>
      </c>
      <c r="E248" t="e">
        <f t="shared" ca="1" si="95"/>
        <v>#N/A</v>
      </c>
      <c r="F248" t="s">
        <v>143</v>
      </c>
      <c r="G248">
        <v>7</v>
      </c>
      <c r="H248">
        <v>4</v>
      </c>
      <c r="I248" t="s">
        <v>6</v>
      </c>
      <c r="J248" s="11" t="e">
        <f t="shared" ca="1" si="97"/>
        <v>#N/A</v>
      </c>
      <c r="K248" s="9" t="e">
        <f t="shared" ca="1" si="96"/>
        <v>#N/A</v>
      </c>
      <c r="N248" s="4"/>
    </row>
    <row r="249" spans="1:14" hidden="1" x14ac:dyDescent="0.2">
      <c r="A249" t="s">
        <v>748</v>
      </c>
      <c r="B249" s="11">
        <v>1.7674100000000001E-10</v>
      </c>
      <c r="C249">
        <v>172</v>
      </c>
      <c r="D249">
        <v>173</v>
      </c>
      <c r="E249" t="e">
        <f t="shared" ca="1" si="95"/>
        <v>#N/A</v>
      </c>
      <c r="F249" t="s">
        <v>143</v>
      </c>
      <c r="G249">
        <v>1</v>
      </c>
      <c r="H249">
        <v>2</v>
      </c>
      <c r="J249" s="11" t="e">
        <f t="shared" ca="1" si="97"/>
        <v>#N/A</v>
      </c>
      <c r="K249" s="9" t="e">
        <f t="shared" ca="1" si="96"/>
        <v>#N/A</v>
      </c>
      <c r="N249" s="4"/>
    </row>
    <row r="250" spans="1:14" hidden="1" x14ac:dyDescent="0.2">
      <c r="A250" t="s">
        <v>749</v>
      </c>
      <c r="B250" s="11">
        <v>1.72422E-10</v>
      </c>
      <c r="C250">
        <v>173</v>
      </c>
      <c r="D250">
        <v>174</v>
      </c>
      <c r="E250" t="e">
        <f t="shared" ca="1" si="95"/>
        <v>#N/A</v>
      </c>
      <c r="F250" t="s">
        <v>143</v>
      </c>
      <c r="G250">
        <v>1</v>
      </c>
      <c r="H250">
        <v>4</v>
      </c>
      <c r="J250" s="11" t="e">
        <f t="shared" ca="1" si="97"/>
        <v>#N/A</v>
      </c>
      <c r="K250" s="9" t="e">
        <f t="shared" ca="1" si="96"/>
        <v>#N/A</v>
      </c>
      <c r="N250" s="4"/>
    </row>
    <row r="251" spans="1:14" hidden="1" x14ac:dyDescent="0.2">
      <c r="A251" t="s">
        <v>750</v>
      </c>
      <c r="B251" s="11">
        <v>6.2015199999999996E-12</v>
      </c>
      <c r="C251">
        <v>174</v>
      </c>
      <c r="D251">
        <v>175</v>
      </c>
      <c r="E251" t="e">
        <f t="shared" ca="1" si="95"/>
        <v>#N/A</v>
      </c>
      <c r="F251" t="s">
        <v>143</v>
      </c>
      <c r="G251">
        <v>1</v>
      </c>
      <c r="H251">
        <v>6</v>
      </c>
      <c r="J251" s="11" t="e">
        <f t="shared" ca="1" si="97"/>
        <v>#N/A</v>
      </c>
      <c r="K251" s="9" t="e">
        <f t="shared" ca="1" si="96"/>
        <v>#N/A</v>
      </c>
      <c r="N251" s="4"/>
    </row>
    <row r="252" spans="1:14" hidden="1" x14ac:dyDescent="0.2">
      <c r="A252" t="s">
        <v>751</v>
      </c>
      <c r="B252" s="11">
        <v>3.3207399999999999E-14</v>
      </c>
      <c r="C252">
        <v>175</v>
      </c>
      <c r="D252">
        <v>176</v>
      </c>
      <c r="E252" t="e">
        <f t="shared" ca="1" si="95"/>
        <v>#N/A</v>
      </c>
      <c r="F252" t="s">
        <v>143</v>
      </c>
      <c r="G252">
        <v>1</v>
      </c>
      <c r="H252">
        <v>8</v>
      </c>
      <c r="J252" s="11" t="e">
        <f t="shared" ca="1" si="97"/>
        <v>#N/A</v>
      </c>
      <c r="K252" s="9" t="e">
        <f t="shared" ca="1" si="96"/>
        <v>#N/A</v>
      </c>
      <c r="N252" s="4"/>
    </row>
    <row r="253" spans="1:14" hidden="1" x14ac:dyDescent="0.2">
      <c r="A253" t="s">
        <v>752</v>
      </c>
      <c r="B253" s="11">
        <v>1.7267900000000001E-10</v>
      </c>
      <c r="C253">
        <v>176</v>
      </c>
      <c r="D253">
        <v>177</v>
      </c>
      <c r="E253" t="e">
        <f t="shared" ca="1" si="95"/>
        <v>#N/A</v>
      </c>
      <c r="F253" t="s">
        <v>143</v>
      </c>
      <c r="G253">
        <v>2</v>
      </c>
      <c r="H253">
        <v>3</v>
      </c>
      <c r="J253" s="11" t="e">
        <f t="shared" ca="1" si="97"/>
        <v>#N/A</v>
      </c>
      <c r="K253" s="9" t="e">
        <f t="shared" ca="1" si="96"/>
        <v>#N/A</v>
      </c>
      <c r="N253" s="4"/>
    </row>
    <row r="254" spans="1:14" hidden="1" x14ac:dyDescent="0.2">
      <c r="A254" t="s">
        <v>753</v>
      </c>
      <c r="B254" s="11">
        <v>2.1520500000000001E-11</v>
      </c>
      <c r="C254">
        <v>177</v>
      </c>
      <c r="D254">
        <v>178</v>
      </c>
      <c r="E254" t="e">
        <f t="shared" ca="1" si="95"/>
        <v>#N/A</v>
      </c>
      <c r="F254" t="s">
        <v>143</v>
      </c>
      <c r="G254">
        <v>2</v>
      </c>
      <c r="H254">
        <v>5</v>
      </c>
      <c r="J254" s="11" t="e">
        <f t="shared" ca="1" si="97"/>
        <v>#N/A</v>
      </c>
      <c r="K254" s="9" t="e">
        <f t="shared" ca="1" si="96"/>
        <v>#N/A</v>
      </c>
      <c r="N254" s="4"/>
    </row>
    <row r="255" spans="1:14" hidden="1" x14ac:dyDescent="0.2">
      <c r="A255" t="s">
        <v>754</v>
      </c>
      <c r="B255" s="11">
        <v>1.2652199999999999E-13</v>
      </c>
      <c r="C255">
        <v>178</v>
      </c>
      <c r="D255">
        <v>179</v>
      </c>
      <c r="E255" t="e">
        <f t="shared" ca="1" si="95"/>
        <v>#N/A</v>
      </c>
      <c r="F255" t="s">
        <v>143</v>
      </c>
      <c r="G255">
        <v>2</v>
      </c>
      <c r="H255">
        <v>7</v>
      </c>
      <c r="J255" s="11" t="e">
        <f t="shared" ca="1" si="97"/>
        <v>#N/A</v>
      </c>
      <c r="K255" s="9" t="e">
        <f t="shared" ca="1" si="96"/>
        <v>#N/A</v>
      </c>
      <c r="N255" s="4"/>
    </row>
    <row r="256" spans="1:14" hidden="1" x14ac:dyDescent="0.2">
      <c r="A256" t="s">
        <v>755</v>
      </c>
      <c r="B256" s="11">
        <v>1.2815299999999999E-10</v>
      </c>
      <c r="C256">
        <v>179</v>
      </c>
      <c r="D256">
        <v>180</v>
      </c>
      <c r="E256" t="e">
        <f t="shared" ca="1" si="95"/>
        <v>#N/A</v>
      </c>
      <c r="F256" t="s">
        <v>143</v>
      </c>
      <c r="G256">
        <v>3</v>
      </c>
      <c r="H256">
        <v>4</v>
      </c>
      <c r="J256" s="11" t="e">
        <f t="shared" ca="1" si="97"/>
        <v>#N/A</v>
      </c>
      <c r="K256" s="9" t="e">
        <f t="shared" ca="1" si="96"/>
        <v>#N/A</v>
      </c>
      <c r="N256" s="4"/>
    </row>
    <row r="257" spans="1:14" hidden="1" x14ac:dyDescent="0.2">
      <c r="A257" t="s">
        <v>756</v>
      </c>
      <c r="B257" s="11">
        <v>4.5674400000000002E-13</v>
      </c>
      <c r="C257">
        <v>180</v>
      </c>
      <c r="D257">
        <v>181</v>
      </c>
      <c r="E257" t="e">
        <f t="shared" ca="1" si="95"/>
        <v>#N/A</v>
      </c>
      <c r="F257" t="s">
        <v>143</v>
      </c>
      <c r="G257">
        <v>3</v>
      </c>
      <c r="H257">
        <v>6</v>
      </c>
      <c r="J257" s="11" t="e">
        <f t="shared" ca="1" si="97"/>
        <v>#N/A</v>
      </c>
      <c r="K257" s="9" t="e">
        <f t="shared" ca="1" si="96"/>
        <v>#N/A</v>
      </c>
      <c r="N257" s="4"/>
    </row>
    <row r="258" spans="1:14" hidden="1" x14ac:dyDescent="0.2">
      <c r="A258" t="s">
        <v>757</v>
      </c>
      <c r="B258" s="11">
        <v>2.3665900000000001E-15</v>
      </c>
      <c r="C258">
        <v>181</v>
      </c>
      <c r="D258">
        <v>182</v>
      </c>
      <c r="E258" t="e">
        <f t="shared" ca="1" si="95"/>
        <v>#N/A</v>
      </c>
      <c r="F258" t="s">
        <v>143</v>
      </c>
      <c r="G258">
        <v>3</v>
      </c>
      <c r="H258">
        <v>8</v>
      </c>
      <c r="J258" s="11" t="e">
        <f t="shared" ca="1" si="97"/>
        <v>#N/A</v>
      </c>
      <c r="K258" s="9" t="e">
        <f t="shared" ca="1" si="96"/>
        <v>#N/A</v>
      </c>
      <c r="N258" s="4"/>
    </row>
    <row r="259" spans="1:14" hidden="1" x14ac:dyDescent="0.2">
      <c r="A259" t="s">
        <v>758</v>
      </c>
      <c r="B259" s="11">
        <v>1.61788E-12</v>
      </c>
      <c r="C259">
        <v>182</v>
      </c>
      <c r="D259">
        <v>183</v>
      </c>
      <c r="E259" t="e">
        <f t="shared" ca="1" si="95"/>
        <v>#N/A</v>
      </c>
      <c r="F259" t="s">
        <v>143</v>
      </c>
      <c r="G259">
        <v>4</v>
      </c>
      <c r="H259">
        <v>5</v>
      </c>
      <c r="J259" s="11" t="e">
        <f t="shared" ca="1" si="97"/>
        <v>#N/A</v>
      </c>
      <c r="K259" s="9" t="e">
        <f t="shared" ca="1" si="96"/>
        <v>#N/A</v>
      </c>
      <c r="N259" s="4"/>
    </row>
    <row r="260" spans="1:14" hidden="1" x14ac:dyDescent="0.2">
      <c r="A260" t="s">
        <v>759</v>
      </c>
      <c r="B260" s="11">
        <v>8.4383099999999997E-15</v>
      </c>
      <c r="C260">
        <v>183</v>
      </c>
      <c r="D260">
        <v>184</v>
      </c>
      <c r="E260" t="e">
        <f t="shared" ca="1" si="95"/>
        <v>#N/A</v>
      </c>
      <c r="F260" t="s">
        <v>143</v>
      </c>
      <c r="G260">
        <v>4</v>
      </c>
      <c r="H260">
        <v>7</v>
      </c>
      <c r="J260" s="11" t="e">
        <f t="shared" ca="1" si="97"/>
        <v>#N/A</v>
      </c>
      <c r="K260" s="9" t="e">
        <f t="shared" ca="1" si="96"/>
        <v>#N/A</v>
      </c>
      <c r="N260" s="4"/>
    </row>
    <row r="261" spans="1:14" hidden="1" x14ac:dyDescent="0.2">
      <c r="A261" t="s">
        <v>760</v>
      </c>
      <c r="B261" s="11">
        <v>1.9294000000000002E-14</v>
      </c>
      <c r="C261">
        <v>184</v>
      </c>
      <c r="D261">
        <v>185</v>
      </c>
      <c r="E261" t="e">
        <f t="shared" ca="1" si="95"/>
        <v>#N/A</v>
      </c>
      <c r="F261" t="s">
        <v>143</v>
      </c>
      <c r="G261">
        <v>1</v>
      </c>
      <c r="H261">
        <v>2</v>
      </c>
      <c r="I261" t="s">
        <v>9</v>
      </c>
      <c r="J261" s="11" cm="1">
        <f t="array" aca="1" ref="J261:J272" ca="1">TRANSPOSE(BL47:BW47)</f>
        <v>2.233657374615889E-14</v>
      </c>
      <c r="K261" s="9">
        <f t="shared" ca="1" si="96"/>
        <v>0.86378511849060535</v>
      </c>
      <c r="N261" s="4"/>
    </row>
    <row r="262" spans="1:14" hidden="1" x14ac:dyDescent="0.2">
      <c r="A262" t="s">
        <v>761</v>
      </c>
      <c r="B262" s="11">
        <v>2.8929900000000002E-13</v>
      </c>
      <c r="C262">
        <v>185</v>
      </c>
      <c r="D262">
        <v>186</v>
      </c>
      <c r="E262" t="e">
        <f t="shared" ca="1" si="95"/>
        <v>#N/A</v>
      </c>
      <c r="F262" t="s">
        <v>143</v>
      </c>
      <c r="G262">
        <v>1</v>
      </c>
      <c r="H262">
        <v>4</v>
      </c>
      <c r="I262" t="s">
        <v>9</v>
      </c>
      <c r="J262" s="11">
        <f ca="1"/>
        <v>3.207913331703786E-13</v>
      </c>
      <c r="K262" s="9">
        <f t="shared" ca="1" si="96"/>
        <v>0.9018292269334709</v>
      </c>
      <c r="N262" s="4"/>
    </row>
    <row r="263" spans="1:14" hidden="1" x14ac:dyDescent="0.2">
      <c r="A263" t="s">
        <v>762</v>
      </c>
      <c r="B263" s="11">
        <v>4.8482400000000001E-15</v>
      </c>
      <c r="C263">
        <v>186</v>
      </c>
      <c r="D263">
        <v>187</v>
      </c>
      <c r="E263" t="e">
        <f t="shared" ca="1" si="95"/>
        <v>#N/A</v>
      </c>
      <c r="F263" t="s">
        <v>143</v>
      </c>
      <c r="G263">
        <v>1</v>
      </c>
      <c r="H263">
        <v>6</v>
      </c>
      <c r="I263" t="s">
        <v>9</v>
      </c>
      <c r="J263" s="11">
        <f ca="1"/>
        <v>1.8854189448793362E-15</v>
      </c>
      <c r="K263" s="9">
        <f t="shared" ca="1" si="96"/>
        <v>2.5714391027879904</v>
      </c>
      <c r="N263" s="4"/>
    </row>
    <row r="264" spans="1:14" hidden="1" x14ac:dyDescent="0.2">
      <c r="A264" t="s">
        <v>763</v>
      </c>
      <c r="B264" s="11">
        <v>5.0232899999999996E-15</v>
      </c>
      <c r="C264">
        <v>187</v>
      </c>
      <c r="D264">
        <v>188</v>
      </c>
      <c r="E264" t="e">
        <f t="shared" ca="1" si="95"/>
        <v>#N/A</v>
      </c>
      <c r="F264" t="s">
        <v>143</v>
      </c>
      <c r="G264">
        <v>1</v>
      </c>
      <c r="H264">
        <v>8</v>
      </c>
      <c r="I264" t="s">
        <v>9</v>
      </c>
      <c r="J264" s="11">
        <f ca="1"/>
        <v>1.9076786653326521E-15</v>
      </c>
      <c r="K264" s="9">
        <f t="shared" ca="1" si="96"/>
        <v>2.633195040278999</v>
      </c>
      <c r="N264" s="4"/>
    </row>
    <row r="265" spans="1:14" hidden="1" x14ac:dyDescent="0.2">
      <c r="A265" t="s">
        <v>764</v>
      </c>
      <c r="B265" s="11">
        <v>2.89729E-13</v>
      </c>
      <c r="C265">
        <v>188</v>
      </c>
      <c r="D265">
        <v>189</v>
      </c>
      <c r="E265" t="e">
        <f t="shared" ca="1" si="95"/>
        <v>#N/A</v>
      </c>
      <c r="F265" t="s">
        <v>143</v>
      </c>
      <c r="G265">
        <v>2</v>
      </c>
      <c r="H265">
        <v>3</v>
      </c>
      <c r="I265" t="s">
        <v>9</v>
      </c>
      <c r="J265" s="11">
        <f ca="1"/>
        <v>3.2128185992050257E-13</v>
      </c>
      <c r="K265" s="9">
        <f t="shared" ca="1" si="96"/>
        <v>0.90179072068273647</v>
      </c>
      <c r="N265" s="4"/>
    </row>
    <row r="266" spans="1:14" hidden="1" x14ac:dyDescent="0.2">
      <c r="A266" t="s">
        <v>765</v>
      </c>
      <c r="B266" s="11">
        <v>4.7417500000000002E-15</v>
      </c>
      <c r="C266">
        <v>189</v>
      </c>
      <c r="D266">
        <v>190</v>
      </c>
      <c r="E266" t="e">
        <f t="shared" ca="1" si="95"/>
        <v>#N/A</v>
      </c>
      <c r="F266" t="s">
        <v>143</v>
      </c>
      <c r="G266">
        <v>2</v>
      </c>
      <c r="H266">
        <v>5</v>
      </c>
      <c r="I266" t="s">
        <v>9</v>
      </c>
      <c r="J266" s="11">
        <f ca="1"/>
        <v>1.8745781241438305E-15</v>
      </c>
      <c r="K266" s="9">
        <f t="shared" ca="1" si="96"/>
        <v>2.5295024725446869</v>
      </c>
      <c r="N266" s="4"/>
    </row>
    <row r="267" spans="1:14" hidden="1" x14ac:dyDescent="0.2">
      <c r="A267" t="s">
        <v>766</v>
      </c>
      <c r="B267" s="11">
        <v>5.3940900000000001E-15</v>
      </c>
      <c r="C267">
        <v>190</v>
      </c>
      <c r="D267">
        <v>191</v>
      </c>
      <c r="E267" t="e">
        <f t="shared" ca="1" si="95"/>
        <v>#N/A</v>
      </c>
      <c r="F267" t="s">
        <v>143</v>
      </c>
      <c r="G267">
        <v>2</v>
      </c>
      <c r="H267">
        <v>7</v>
      </c>
      <c r="I267" t="s">
        <v>9</v>
      </c>
      <c r="J267" s="11">
        <f ca="1"/>
        <v>1.9550642102067524E-15</v>
      </c>
      <c r="K267" s="9">
        <f t="shared" ca="1" si="96"/>
        <v>2.7590347016937939</v>
      </c>
      <c r="N267" s="4"/>
    </row>
    <row r="268" spans="1:14" hidden="1" x14ac:dyDescent="0.2">
      <c r="A268" t="s">
        <v>767</v>
      </c>
      <c r="B268" s="11">
        <v>3.3048399999999999E-12</v>
      </c>
      <c r="C268">
        <v>191</v>
      </c>
      <c r="D268">
        <v>192</v>
      </c>
      <c r="E268" t="e">
        <f t="shared" ca="1" si="95"/>
        <v>#N/A</v>
      </c>
      <c r="F268" t="s">
        <v>143</v>
      </c>
      <c r="G268">
        <v>3</v>
      </c>
      <c r="H268">
        <v>4</v>
      </c>
      <c r="I268" t="s">
        <v>9</v>
      </c>
      <c r="J268" s="11">
        <f ca="1"/>
        <v>2.4938458344223327E-12</v>
      </c>
      <c r="K268" s="9">
        <f t="shared" ca="1" si="96"/>
        <v>1.3251981956476968</v>
      </c>
      <c r="N268" s="4"/>
    </row>
    <row r="269" spans="1:14" hidden="1" x14ac:dyDescent="0.2">
      <c r="A269" t="s">
        <v>768</v>
      </c>
      <c r="B269" s="11">
        <v>5.4881400000000001E-15</v>
      </c>
      <c r="C269">
        <v>192</v>
      </c>
      <c r="D269">
        <v>193</v>
      </c>
      <c r="E269" t="e">
        <f t="shared" ca="1" si="95"/>
        <v>#N/A</v>
      </c>
      <c r="F269" t="s">
        <v>143</v>
      </c>
      <c r="G269">
        <v>3</v>
      </c>
      <c r="H269">
        <v>6</v>
      </c>
      <c r="I269" t="s">
        <v>9</v>
      </c>
      <c r="J269" s="11">
        <f ca="1"/>
        <v>1.9664856226964935E-15</v>
      </c>
      <c r="K269" s="9">
        <f t="shared" ca="1" si="96"/>
        <v>2.7908365749832065</v>
      </c>
      <c r="N269" s="4"/>
    </row>
    <row r="270" spans="1:14" hidden="1" x14ac:dyDescent="0.2">
      <c r="A270" t="s">
        <v>769</v>
      </c>
      <c r="B270" s="11">
        <v>5.5022700000000002E-15</v>
      </c>
      <c r="C270">
        <v>193</v>
      </c>
      <c r="D270">
        <v>194</v>
      </c>
      <c r="E270" t="e">
        <f t="shared" ref="E270:E333" ca="1" si="98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J270" s="11">
        <f ca="1"/>
        <v>1.9680448514101088E-15</v>
      </c>
      <c r="K270" s="9">
        <f t="shared" ref="K270:K333" ca="1" si="99">B270/J270</f>
        <v>2.795805185058466</v>
      </c>
      <c r="N270" s="4"/>
    </row>
    <row r="271" spans="1:14" hidden="1" x14ac:dyDescent="0.2">
      <c r="A271" t="s">
        <v>770</v>
      </c>
      <c r="B271" s="11">
        <v>5.4789900000000003E-15</v>
      </c>
      <c r="C271">
        <v>194</v>
      </c>
      <c r="D271">
        <v>195</v>
      </c>
      <c r="E271" t="e">
        <f t="shared" ca="1" si="98"/>
        <v>#N/A</v>
      </c>
      <c r="F271" t="s">
        <v>143</v>
      </c>
      <c r="G271">
        <v>4</v>
      </c>
      <c r="H271">
        <v>5</v>
      </c>
      <c r="I271" t="s">
        <v>9</v>
      </c>
      <c r="J271" s="11">
        <f ca="1"/>
        <v>1.965702842821327E-15</v>
      </c>
      <c r="K271" s="9">
        <f t="shared" ca="1" si="99"/>
        <v>2.7872931150346889</v>
      </c>
      <c r="N271" s="4"/>
    </row>
    <row r="272" spans="1:14" hidden="1" x14ac:dyDescent="0.2">
      <c r="A272" t="s">
        <v>771</v>
      </c>
      <c r="B272" s="11">
        <v>5.5293600000000004E-15</v>
      </c>
      <c r="C272">
        <v>195</v>
      </c>
      <c r="D272">
        <v>196</v>
      </c>
      <c r="E272" t="e">
        <f t="shared" ca="1" si="98"/>
        <v>#N/A</v>
      </c>
      <c r="F272" t="s">
        <v>143</v>
      </c>
      <c r="G272">
        <v>4</v>
      </c>
      <c r="H272">
        <v>7</v>
      </c>
      <c r="I272" t="s">
        <v>9</v>
      </c>
      <c r="J272" s="11">
        <f ca="1"/>
        <v>1.9712517266549982E-15</v>
      </c>
      <c r="K272" s="9">
        <f t="shared" ca="1" si="99"/>
        <v>2.8049994453943885</v>
      </c>
      <c r="N272" s="4"/>
    </row>
    <row r="273" spans="1:14" hidden="1" x14ac:dyDescent="0.2">
      <c r="A273" t="s">
        <v>772</v>
      </c>
      <c r="B273" s="11">
        <v>5.45311E-13</v>
      </c>
      <c r="C273">
        <v>196</v>
      </c>
      <c r="D273">
        <v>197</v>
      </c>
      <c r="E273" t="e">
        <f t="shared" ca="1" si="98"/>
        <v>#N/A</v>
      </c>
      <c r="F273" t="s">
        <v>143</v>
      </c>
      <c r="G273">
        <v>1</v>
      </c>
      <c r="H273">
        <v>2</v>
      </c>
      <c r="I273" t="s">
        <v>7</v>
      </c>
      <c r="J273" s="11" cm="1">
        <f t="array" aca="1" ref="J273:J284" ca="1">TRANSPOSE(BL46:BW46)</f>
        <v>6.3130227209763926E-13</v>
      </c>
      <c r="K273" s="9">
        <f t="shared" ca="1" si="99"/>
        <v>0.86378748200617983</v>
      </c>
      <c r="N273" s="4"/>
    </row>
    <row r="274" spans="1:14" hidden="1" x14ac:dyDescent="0.2">
      <c r="A274" t="s">
        <v>773</v>
      </c>
      <c r="B274" s="11">
        <v>8.1765000000000001E-12</v>
      </c>
      <c r="C274">
        <v>197</v>
      </c>
      <c r="D274">
        <v>198</v>
      </c>
      <c r="E274" t="e">
        <f t="shared" ca="1" si="98"/>
        <v>#N/A</v>
      </c>
      <c r="F274" t="s">
        <v>143</v>
      </c>
      <c r="G274">
        <v>1</v>
      </c>
      <c r="H274">
        <v>4</v>
      </c>
      <c r="I274" t="s">
        <v>7</v>
      </c>
      <c r="J274" s="11">
        <f ca="1"/>
        <v>9.0665784198221763E-12</v>
      </c>
      <c r="K274" s="9">
        <f t="shared" ca="1" si="99"/>
        <v>0.90182863053649809</v>
      </c>
      <c r="N274" s="4"/>
    </row>
    <row r="275" spans="1:14" hidden="1" x14ac:dyDescent="0.2">
      <c r="A275" t="s">
        <v>774</v>
      </c>
      <c r="B275" s="11">
        <v>3.4419599999999998E-10</v>
      </c>
      <c r="C275">
        <v>198</v>
      </c>
      <c r="D275">
        <v>199</v>
      </c>
      <c r="E275" t="e">
        <f t="shared" ca="1" si="98"/>
        <v>#N/A</v>
      </c>
      <c r="F275" t="s">
        <v>143</v>
      </c>
      <c r="G275">
        <v>1</v>
      </c>
      <c r="H275">
        <v>6</v>
      </c>
      <c r="I275" t="s">
        <v>7</v>
      </c>
      <c r="J275" s="11">
        <f ca="1"/>
        <v>1.3385317047523554E-10</v>
      </c>
      <c r="K275" s="9">
        <f t="shared" ca="1" si="99"/>
        <v>2.5714445072758316</v>
      </c>
      <c r="N275" s="4"/>
    </row>
    <row r="276" spans="1:14" hidden="1" x14ac:dyDescent="0.2">
      <c r="A276" t="s">
        <v>775</v>
      </c>
      <c r="B276" s="11">
        <v>3.5662299999999998E-10</v>
      </c>
      <c r="C276">
        <v>199</v>
      </c>
      <c r="D276">
        <v>200</v>
      </c>
      <c r="E276" t="e">
        <f t="shared" ca="1" si="98"/>
        <v>#N/A</v>
      </c>
      <c r="F276" t="s">
        <v>143</v>
      </c>
      <c r="G276">
        <v>1</v>
      </c>
      <c r="H276">
        <v>8</v>
      </c>
      <c r="I276" t="s">
        <v>7</v>
      </c>
      <c r="J276" s="11">
        <f ca="1"/>
        <v>1.3543347397471029E-10</v>
      </c>
      <c r="K276" s="9">
        <f t="shared" ca="1" si="99"/>
        <v>2.6331968717467351</v>
      </c>
      <c r="N276" s="4"/>
    </row>
    <row r="277" spans="1:14" hidden="1" x14ac:dyDescent="0.2">
      <c r="A277" t="s">
        <v>776</v>
      </c>
      <c r="B277" s="11">
        <v>8.1886500000000007E-12</v>
      </c>
      <c r="C277">
        <v>200</v>
      </c>
      <c r="D277">
        <v>201</v>
      </c>
      <c r="E277" t="e">
        <f t="shared" ca="1" si="98"/>
        <v>#N/A</v>
      </c>
      <c r="F277" t="s">
        <v>143</v>
      </c>
      <c r="G277">
        <v>2</v>
      </c>
      <c r="H277">
        <v>3</v>
      </c>
      <c r="I277" t="s">
        <v>7</v>
      </c>
      <c r="J277" s="11">
        <f ca="1"/>
        <v>9.0804422583587919E-12</v>
      </c>
      <c r="K277" s="9">
        <f t="shared" ca="1" si="99"/>
        <v>0.90178977708515551</v>
      </c>
      <c r="N277" s="4"/>
    </row>
    <row r="278" spans="1:14" hidden="1" x14ac:dyDescent="0.2">
      <c r="A278" t="s">
        <v>777</v>
      </c>
      <c r="B278" s="11">
        <v>3.36636E-10</v>
      </c>
      <c r="C278">
        <v>201</v>
      </c>
      <c r="D278">
        <v>202</v>
      </c>
      <c r="E278" t="e">
        <f t="shared" ca="1" si="98"/>
        <v>#N/A</v>
      </c>
      <c r="F278" t="s">
        <v>143</v>
      </c>
      <c r="G278">
        <v>2</v>
      </c>
      <c r="H278">
        <v>5</v>
      </c>
      <c r="I278" t="s">
        <v>7</v>
      </c>
      <c r="J278" s="11">
        <f ca="1"/>
        <v>1.3308353875495284E-10</v>
      </c>
      <c r="K278" s="9">
        <f t="shared" ca="1" si="99"/>
        <v>2.5295089321290818</v>
      </c>
      <c r="N278" s="4"/>
    </row>
    <row r="279" spans="1:14" hidden="1" x14ac:dyDescent="0.2">
      <c r="A279" t="s">
        <v>778</v>
      </c>
      <c r="B279" s="11">
        <v>3.8294699999999998E-10</v>
      </c>
      <c r="C279">
        <v>202</v>
      </c>
      <c r="D279">
        <v>203</v>
      </c>
      <c r="E279" t="e">
        <f t="shared" ca="1" si="98"/>
        <v>#N/A</v>
      </c>
      <c r="F279" t="s">
        <v>143</v>
      </c>
      <c r="G279">
        <v>2</v>
      </c>
      <c r="H279">
        <v>7</v>
      </c>
      <c r="I279" t="s">
        <v>7</v>
      </c>
      <c r="J279" s="11">
        <f ca="1"/>
        <v>1.3879755676030085E-10</v>
      </c>
      <c r="K279" s="9">
        <f t="shared" ca="1" si="99"/>
        <v>2.7590327159817214</v>
      </c>
      <c r="N279" s="4"/>
    </row>
    <row r="280" spans="1:14" hidden="1" x14ac:dyDescent="0.2">
      <c r="A280" t="s">
        <v>779</v>
      </c>
      <c r="B280" s="11">
        <v>9.3405100000000006E-11</v>
      </c>
      <c r="C280">
        <v>203</v>
      </c>
      <c r="D280">
        <v>204</v>
      </c>
      <c r="E280" t="e">
        <f t="shared" ca="1" si="98"/>
        <v>#N/A</v>
      </c>
      <c r="F280" t="s">
        <v>143</v>
      </c>
      <c r="G280">
        <v>3</v>
      </c>
      <c r="H280">
        <v>4</v>
      </c>
      <c r="I280" t="s">
        <v>7</v>
      </c>
      <c r="J280" s="11">
        <f ca="1"/>
        <v>7.0483976612697313E-11</v>
      </c>
      <c r="K280" s="9">
        <f t="shared" ca="1" si="99"/>
        <v>1.325196228828746</v>
      </c>
      <c r="N280" s="4"/>
    </row>
    <row r="281" spans="1:14" hidden="1" x14ac:dyDescent="0.2">
      <c r="A281" t="s">
        <v>780</v>
      </c>
      <c r="B281" s="11">
        <v>3.8962499999999999E-10</v>
      </c>
      <c r="C281">
        <v>204</v>
      </c>
      <c r="D281">
        <v>205</v>
      </c>
      <c r="E281" t="e">
        <f t="shared" ca="1" si="98"/>
        <v>#N/A</v>
      </c>
      <c r="F281" t="s">
        <v>143</v>
      </c>
      <c r="G281">
        <v>3</v>
      </c>
      <c r="H281">
        <v>6</v>
      </c>
      <c r="I281" t="s">
        <v>7</v>
      </c>
      <c r="J281" s="11">
        <f ca="1"/>
        <v>1.3960840693087406E-10</v>
      </c>
      <c r="K281" s="9">
        <f t="shared" ca="1" si="99"/>
        <v>2.790841959774812</v>
      </c>
      <c r="N281" s="4"/>
    </row>
    <row r="282" spans="1:14" hidden="1" x14ac:dyDescent="0.2">
      <c r="A282" t="s">
        <v>781</v>
      </c>
      <c r="B282" s="11">
        <v>3.9062800000000001E-10</v>
      </c>
      <c r="C282">
        <v>205</v>
      </c>
      <c r="D282">
        <v>206</v>
      </c>
      <c r="E282" t="e">
        <f t="shared" ca="1" si="98"/>
        <v>#N/A</v>
      </c>
      <c r="F282" t="s">
        <v>143</v>
      </c>
      <c r="G282">
        <v>3</v>
      </c>
      <c r="H282">
        <v>8</v>
      </c>
      <c r="I282" t="s">
        <v>7</v>
      </c>
      <c r="J282" s="11">
        <f ca="1"/>
        <v>1.3971910259741553E-10</v>
      </c>
      <c r="K282" s="9">
        <f t="shared" ca="1" si="99"/>
        <v>2.7958095402713079</v>
      </c>
      <c r="N282" s="4"/>
    </row>
    <row r="283" spans="1:14" hidden="1" x14ac:dyDescent="0.2">
      <c r="A283" t="s">
        <v>782</v>
      </c>
      <c r="B283" s="11">
        <v>3.8897499999999999E-10</v>
      </c>
      <c r="C283">
        <v>206</v>
      </c>
      <c r="D283">
        <v>207</v>
      </c>
      <c r="E283" t="e">
        <f t="shared" ca="1" si="98"/>
        <v>#N/A</v>
      </c>
      <c r="F283" t="s">
        <v>143</v>
      </c>
      <c r="G283">
        <v>4</v>
      </c>
      <c r="H283">
        <v>5</v>
      </c>
      <c r="I283" t="s">
        <v>7</v>
      </c>
      <c r="J283" s="11">
        <f ca="1"/>
        <v>1.3955283436523296E-10</v>
      </c>
      <c r="K283" s="9">
        <f t="shared" ca="1" si="99"/>
        <v>2.787295591445945</v>
      </c>
      <c r="N283" s="4"/>
    </row>
    <row r="284" spans="1:14" hidden="1" x14ac:dyDescent="0.2">
      <c r="A284" t="s">
        <v>783</v>
      </c>
      <c r="B284" s="11">
        <v>3.9255100000000001E-10</v>
      </c>
      <c r="C284">
        <v>207</v>
      </c>
      <c r="D284">
        <v>208</v>
      </c>
      <c r="E284" t="e">
        <f t="shared" ca="1" si="98"/>
        <v>#N/A</v>
      </c>
      <c r="F284" t="s">
        <v>143</v>
      </c>
      <c r="G284">
        <v>4</v>
      </c>
      <c r="H284">
        <v>7</v>
      </c>
      <c r="I284" t="s">
        <v>7</v>
      </c>
      <c r="J284" s="11">
        <f ca="1"/>
        <v>1.3994677105275419E-10</v>
      </c>
      <c r="K284" s="9">
        <f t="shared" ca="1" si="99"/>
        <v>2.8050021950990525</v>
      </c>
      <c r="N284" s="4"/>
    </row>
    <row r="285" spans="1:14" hidden="1" x14ac:dyDescent="0.2">
      <c r="A285" t="s">
        <v>784</v>
      </c>
      <c r="B285" s="11">
        <v>5.6775600000000001E-13</v>
      </c>
      <c r="C285">
        <v>208</v>
      </c>
      <c r="D285">
        <v>209</v>
      </c>
      <c r="E285" t="e">
        <f t="shared" ca="1" si="98"/>
        <v>#N/A</v>
      </c>
      <c r="F285" t="s">
        <v>143</v>
      </c>
      <c r="G285">
        <v>1</v>
      </c>
      <c r="H285">
        <v>2</v>
      </c>
      <c r="I285" t="s">
        <v>34</v>
      </c>
      <c r="J285" s="11" cm="1">
        <f t="array" aca="1" ref="J285:J296" ca="1">TRANSPOSE(BL66:BW66)</f>
        <v>2.9572505765639795E-13</v>
      </c>
      <c r="K285" s="9">
        <f t="shared" ca="1" si="99"/>
        <v>1.9198778909688268</v>
      </c>
      <c r="N285" s="4"/>
    </row>
    <row r="286" spans="1:14" hidden="1" x14ac:dyDescent="0.2">
      <c r="A286" t="s">
        <v>785</v>
      </c>
      <c r="B286" s="11">
        <v>8.5130400000000002E-12</v>
      </c>
      <c r="C286">
        <v>209</v>
      </c>
      <c r="D286">
        <v>210</v>
      </c>
      <c r="E286" t="e">
        <f t="shared" ca="1" si="98"/>
        <v>#N/A</v>
      </c>
      <c r="F286" t="s">
        <v>143</v>
      </c>
      <c r="G286">
        <v>1</v>
      </c>
      <c r="H286">
        <v>4</v>
      </c>
      <c r="I286" t="s">
        <v>34</v>
      </c>
      <c r="J286" s="11">
        <f ca="1"/>
        <v>4.2471167053450443E-12</v>
      </c>
      <c r="K286" s="9">
        <f t="shared" ca="1" si="99"/>
        <v>2.0044280839483979</v>
      </c>
      <c r="N286" s="4"/>
    </row>
    <row r="287" spans="1:14" hidden="1" x14ac:dyDescent="0.2">
      <c r="A287" t="s">
        <v>786</v>
      </c>
      <c r="B287" s="11">
        <v>3.5836300000000002E-10</v>
      </c>
      <c r="C287">
        <v>210</v>
      </c>
      <c r="D287">
        <v>211</v>
      </c>
      <c r="E287" t="e">
        <f t="shared" ca="1" si="98"/>
        <v>#N/A</v>
      </c>
      <c r="F287" t="s">
        <v>143</v>
      </c>
      <c r="G287">
        <v>1</v>
      </c>
      <c r="H287">
        <v>6</v>
      </c>
      <c r="I287" t="s">
        <v>34</v>
      </c>
      <c r="J287" s="11">
        <f ca="1"/>
        <v>6.2701717237220009E-11</v>
      </c>
      <c r="K287" s="9">
        <f t="shared" ca="1" si="99"/>
        <v>5.7153618081017115</v>
      </c>
      <c r="N287" s="4"/>
    </row>
    <row r="288" spans="1:14" hidden="1" x14ac:dyDescent="0.2">
      <c r="A288" t="s">
        <v>787</v>
      </c>
      <c r="B288" s="11">
        <v>3.7130100000000001E-10</v>
      </c>
      <c r="C288">
        <v>211</v>
      </c>
      <c r="D288">
        <v>212</v>
      </c>
      <c r="E288" t="e">
        <f t="shared" ca="1" si="98"/>
        <v>#N/A</v>
      </c>
      <c r="F288" t="s">
        <v>143</v>
      </c>
      <c r="G288">
        <v>1</v>
      </c>
      <c r="H288">
        <v>8</v>
      </c>
      <c r="I288" t="s">
        <v>34</v>
      </c>
      <c r="J288" s="11">
        <f ca="1"/>
        <v>6.3441989154734183E-11</v>
      </c>
      <c r="K288" s="9">
        <f t="shared" ca="1" si="99"/>
        <v>5.8526065299497736</v>
      </c>
      <c r="N288" s="4"/>
    </row>
    <row r="289" spans="1:14" hidden="1" x14ac:dyDescent="0.2">
      <c r="A289" t="s">
        <v>788</v>
      </c>
      <c r="B289" s="11">
        <v>8.5256900000000002E-12</v>
      </c>
      <c r="C289">
        <v>212</v>
      </c>
      <c r="D289">
        <v>213</v>
      </c>
      <c r="E289" t="e">
        <f t="shared" ca="1" si="98"/>
        <v>#N/A</v>
      </c>
      <c r="F289" t="s">
        <v>143</v>
      </c>
      <c r="G289">
        <v>2</v>
      </c>
      <c r="H289">
        <v>3</v>
      </c>
      <c r="I289" t="s">
        <v>34</v>
      </c>
      <c r="J289" s="11">
        <f ca="1"/>
        <v>4.2536110340236926E-12</v>
      </c>
      <c r="K289" s="9">
        <f t="shared" ca="1" si="99"/>
        <v>2.0043417068003855</v>
      </c>
      <c r="N289" s="4"/>
    </row>
    <row r="290" spans="1:14" hidden="1" x14ac:dyDescent="0.2">
      <c r="A290" t="s">
        <v>789</v>
      </c>
      <c r="B290" s="11">
        <v>3.50491E-10</v>
      </c>
      <c r="C290">
        <v>213</v>
      </c>
      <c r="D290">
        <v>214</v>
      </c>
      <c r="E290" t="e">
        <f t="shared" ca="1" si="98"/>
        <v>#N/A</v>
      </c>
      <c r="F290" t="s">
        <v>143</v>
      </c>
      <c r="G290">
        <v>2</v>
      </c>
      <c r="H290">
        <v>5</v>
      </c>
      <c r="I290" t="s">
        <v>34</v>
      </c>
      <c r="J290" s="11">
        <f ca="1"/>
        <v>6.2341193610244056E-11</v>
      </c>
      <c r="K290" s="9">
        <f t="shared" ca="1" si="99"/>
        <v>5.6221413114298553</v>
      </c>
      <c r="N290" s="4"/>
    </row>
    <row r="291" spans="1:14" hidden="1" x14ac:dyDescent="0.2">
      <c r="A291" t="s">
        <v>790</v>
      </c>
      <c r="B291" s="11">
        <v>3.98709E-10</v>
      </c>
      <c r="C291">
        <v>214</v>
      </c>
      <c r="D291">
        <v>215</v>
      </c>
      <c r="E291" t="e">
        <f t="shared" ca="1" si="98"/>
        <v>#N/A</v>
      </c>
      <c r="F291" t="s">
        <v>143</v>
      </c>
      <c r="G291">
        <v>2</v>
      </c>
      <c r="H291">
        <v>7</v>
      </c>
      <c r="I291" t="s">
        <v>34</v>
      </c>
      <c r="J291" s="11">
        <f ca="1"/>
        <v>6.50178484850421E-11</v>
      </c>
      <c r="K291" s="9">
        <f t="shared" ca="1" si="99"/>
        <v>6.1323007341857263</v>
      </c>
      <c r="N291" s="4"/>
    </row>
    <row r="292" spans="1:14" hidden="1" x14ac:dyDescent="0.2">
      <c r="A292" t="s">
        <v>791</v>
      </c>
      <c r="B292" s="11">
        <v>9.7249699999999995E-11</v>
      </c>
      <c r="C292">
        <v>215</v>
      </c>
      <c r="D292">
        <v>216</v>
      </c>
      <c r="E292" t="e">
        <f t="shared" ca="1" si="98"/>
        <v>#N/A</v>
      </c>
      <c r="F292" t="s">
        <v>143</v>
      </c>
      <c r="G292">
        <v>3</v>
      </c>
      <c r="H292">
        <v>4</v>
      </c>
      <c r="I292" t="s">
        <v>34</v>
      </c>
      <c r="J292" s="11">
        <f ca="1"/>
        <v>3.3017270757451562E-11</v>
      </c>
      <c r="K292" s="9">
        <f t="shared" ca="1" si="99"/>
        <v>2.9454191024572198</v>
      </c>
      <c r="N292" s="4"/>
    </row>
    <row r="293" spans="1:14" hidden="1" x14ac:dyDescent="0.2">
      <c r="A293" t="s">
        <v>792</v>
      </c>
      <c r="B293" s="11">
        <v>4.0566199999999999E-10</v>
      </c>
      <c r="C293">
        <v>216</v>
      </c>
      <c r="D293">
        <v>217</v>
      </c>
      <c r="E293" t="e">
        <f t="shared" ca="1" si="98"/>
        <v>#N/A</v>
      </c>
      <c r="F293" t="s">
        <v>143</v>
      </c>
      <c r="G293">
        <v>3</v>
      </c>
      <c r="H293">
        <v>6</v>
      </c>
      <c r="I293" t="s">
        <v>34</v>
      </c>
      <c r="J293" s="11">
        <f ca="1"/>
        <v>6.5397680340623289E-11</v>
      </c>
      <c r="K293" s="9">
        <f t="shared" ca="1" si="99"/>
        <v>6.2030028876729686</v>
      </c>
      <c r="N293" s="4"/>
    </row>
    <row r="294" spans="1:14" hidden="1" x14ac:dyDescent="0.2">
      <c r="A294" t="s">
        <v>793</v>
      </c>
      <c r="B294" s="11">
        <v>4.06706E-10</v>
      </c>
      <c r="C294">
        <v>217</v>
      </c>
      <c r="D294">
        <v>218</v>
      </c>
      <c r="E294" t="e">
        <f t="shared" ca="1" si="98"/>
        <v>#N/A</v>
      </c>
      <c r="F294" t="s">
        <v>143</v>
      </c>
      <c r="G294">
        <v>3</v>
      </c>
      <c r="H294">
        <v>8</v>
      </c>
      <c r="I294" t="s">
        <v>34</v>
      </c>
      <c r="J294" s="11">
        <f ca="1"/>
        <v>6.5449534236636566E-11</v>
      </c>
      <c r="K294" s="9">
        <f t="shared" ca="1" si="99"/>
        <v>6.2140396374637445</v>
      </c>
      <c r="N294" s="4"/>
    </row>
    <row r="295" spans="1:14" hidden="1" x14ac:dyDescent="0.2">
      <c r="A295" t="s">
        <v>794</v>
      </c>
      <c r="B295" s="11">
        <v>4.0498500000000002E-10</v>
      </c>
      <c r="C295">
        <v>218</v>
      </c>
      <c r="D295">
        <v>219</v>
      </c>
      <c r="E295" t="e">
        <f t="shared" ca="1" si="98"/>
        <v>#N/A</v>
      </c>
      <c r="F295" t="s">
        <v>143</v>
      </c>
      <c r="G295">
        <v>4</v>
      </c>
      <c r="H295">
        <v>5</v>
      </c>
      <c r="I295" t="s">
        <v>34</v>
      </c>
      <c r="J295" s="11">
        <f ca="1"/>
        <v>6.5371648119760667E-11</v>
      </c>
      <c r="K295" s="9">
        <f t="shared" ca="1" si="99"/>
        <v>6.19511686867782</v>
      </c>
      <c r="N295" s="4"/>
    </row>
    <row r="296" spans="1:14" hidden="1" x14ac:dyDescent="0.2">
      <c r="A296" t="s">
        <v>795</v>
      </c>
      <c r="B296" s="11">
        <v>4.0870800000000001E-10</v>
      </c>
      <c r="C296">
        <v>219</v>
      </c>
      <c r="D296">
        <v>220</v>
      </c>
      <c r="E296" t="e">
        <f t="shared" ca="1" si="98"/>
        <v>#N/A</v>
      </c>
      <c r="F296" t="s">
        <v>143</v>
      </c>
      <c r="G296">
        <v>4</v>
      </c>
      <c r="H296">
        <v>7</v>
      </c>
      <c r="I296" t="s">
        <v>34</v>
      </c>
      <c r="J296" s="11">
        <f ca="1"/>
        <v>6.5556182462149618E-11</v>
      </c>
      <c r="K296" s="9">
        <f t="shared" ca="1" si="99"/>
        <v>6.2344691934429992</v>
      </c>
      <c r="N296" s="4"/>
    </row>
    <row r="297" spans="1:14" hidden="1" x14ac:dyDescent="0.2">
      <c r="A297" t="s">
        <v>796</v>
      </c>
      <c r="B297" s="11">
        <v>2.0408399999999999E-14</v>
      </c>
      <c r="C297">
        <v>220</v>
      </c>
      <c r="D297">
        <v>221</v>
      </c>
      <c r="E297" t="e">
        <f t="shared" ca="1" si="98"/>
        <v>#N/A</v>
      </c>
      <c r="F297" t="s">
        <v>143</v>
      </c>
      <c r="G297">
        <v>1</v>
      </c>
      <c r="H297">
        <v>2</v>
      </c>
      <c r="I297" t="s">
        <v>10</v>
      </c>
      <c r="J297" s="11" cm="1">
        <f t="array" aca="1" ref="J297:J308" ca="1">TRANSPOSE(BL48:BW48)</f>
        <v>2.3626829305932145E-14</v>
      </c>
      <c r="K297" s="9">
        <f t="shared" ca="1" si="99"/>
        <v>0.86378073569422731</v>
      </c>
      <c r="N297" s="4"/>
    </row>
    <row r="298" spans="1:14" hidden="1" x14ac:dyDescent="0.2">
      <c r="A298" t="s">
        <v>797</v>
      </c>
      <c r="B298" s="11">
        <v>3.0600700000000001E-13</v>
      </c>
      <c r="C298">
        <v>221</v>
      </c>
      <c r="D298">
        <v>222</v>
      </c>
      <c r="E298" t="e">
        <f t="shared" ca="1" si="98"/>
        <v>#N/A</v>
      </c>
      <c r="F298" t="s">
        <v>143</v>
      </c>
      <c r="G298">
        <v>1</v>
      </c>
      <c r="H298">
        <v>4</v>
      </c>
      <c r="I298" t="s">
        <v>10</v>
      </c>
      <c r="J298" s="11">
        <f ca="1"/>
        <v>3.3932160580099328E-13</v>
      </c>
      <c r="K298" s="9">
        <f t="shared" ca="1" si="99"/>
        <v>0.90181996892785021</v>
      </c>
      <c r="N298" s="4"/>
    </row>
    <row r="299" spans="1:14" hidden="1" x14ac:dyDescent="0.2">
      <c r="A299" t="s">
        <v>798</v>
      </c>
      <c r="B299" s="11">
        <v>3.2357099999999999E-15</v>
      </c>
      <c r="C299">
        <v>222</v>
      </c>
      <c r="D299">
        <v>223</v>
      </c>
      <c r="E299" t="e">
        <f t="shared" ca="1" si="98"/>
        <v>#N/A</v>
      </c>
      <c r="F299" t="s">
        <v>143</v>
      </c>
      <c r="G299">
        <v>1</v>
      </c>
      <c r="H299">
        <v>6</v>
      </c>
      <c r="I299" t="s">
        <v>10</v>
      </c>
      <c r="J299" s="11">
        <f ca="1"/>
        <v>1.2583363829217299E-15</v>
      </c>
      <c r="K299" s="9">
        <f t="shared" ca="1" si="99"/>
        <v>2.5714189336932374</v>
      </c>
      <c r="N299" s="4"/>
    </row>
    <row r="300" spans="1:14" hidden="1" x14ac:dyDescent="0.2">
      <c r="A300" t="s">
        <v>799</v>
      </c>
      <c r="B300" s="11">
        <v>3.3525300000000001E-15</v>
      </c>
      <c r="C300">
        <v>223</v>
      </c>
      <c r="D300">
        <v>224</v>
      </c>
      <c r="E300" t="e">
        <f t="shared" ca="1" si="98"/>
        <v>#N/A</v>
      </c>
      <c r="F300" t="s">
        <v>143</v>
      </c>
      <c r="G300">
        <v>1</v>
      </c>
      <c r="H300">
        <v>8</v>
      </c>
      <c r="I300" t="s">
        <v>10</v>
      </c>
      <c r="J300" s="11">
        <f ca="1"/>
        <v>1.2731926121943529E-15</v>
      </c>
      <c r="K300" s="9">
        <f t="shared" ca="1" si="99"/>
        <v>2.6331679652318281</v>
      </c>
      <c r="N300" s="4"/>
    </row>
    <row r="301" spans="1:14" hidden="1" x14ac:dyDescent="0.2">
      <c r="A301" t="s">
        <v>800</v>
      </c>
      <c r="B301" s="11">
        <v>3.0646199999999998E-13</v>
      </c>
      <c r="C301">
        <v>224</v>
      </c>
      <c r="D301">
        <v>225</v>
      </c>
      <c r="E301" t="e">
        <f t="shared" ca="1" si="98"/>
        <v>#N/A</v>
      </c>
      <c r="F301" t="s">
        <v>143</v>
      </c>
      <c r="G301">
        <v>2</v>
      </c>
      <c r="H301">
        <v>3</v>
      </c>
      <c r="I301" t="s">
        <v>10</v>
      </c>
      <c r="J301" s="11">
        <f ca="1"/>
        <v>3.3984046746379257E-13</v>
      </c>
      <c r="K301" s="9">
        <f t="shared" ca="1" si="99"/>
        <v>0.90178195165250941</v>
      </c>
      <c r="N301" s="4"/>
    </row>
    <row r="302" spans="1:14" hidden="1" x14ac:dyDescent="0.2">
      <c r="A302" t="s">
        <v>801</v>
      </c>
      <c r="B302" s="11">
        <v>3.1646400000000001E-15</v>
      </c>
      <c r="C302">
        <v>225</v>
      </c>
      <c r="D302">
        <v>226</v>
      </c>
      <c r="E302" t="e">
        <f t="shared" ca="1" si="98"/>
        <v>#N/A</v>
      </c>
      <c r="F302" t="s">
        <v>143</v>
      </c>
      <c r="G302">
        <v>2</v>
      </c>
      <c r="H302">
        <v>5</v>
      </c>
      <c r="I302" t="s">
        <v>10</v>
      </c>
      <c r="J302" s="11">
        <f ca="1"/>
        <v>1.2511011744343705E-15</v>
      </c>
      <c r="K302" s="9">
        <f t="shared" ca="1" si="99"/>
        <v>2.5294836777934853</v>
      </c>
      <c r="N302" s="4"/>
    </row>
    <row r="303" spans="1:14" hidden="1" x14ac:dyDescent="0.2">
      <c r="A303" t="s">
        <v>802</v>
      </c>
      <c r="B303" s="11">
        <v>3.6000099999999999E-15</v>
      </c>
      <c r="C303">
        <v>226</v>
      </c>
      <c r="D303">
        <v>227</v>
      </c>
      <c r="E303" t="e">
        <f t="shared" ca="1" si="98"/>
        <v>#N/A</v>
      </c>
      <c r="F303" t="s">
        <v>143</v>
      </c>
      <c r="G303">
        <v>2</v>
      </c>
      <c r="H303">
        <v>7</v>
      </c>
      <c r="I303" t="s">
        <v>10</v>
      </c>
      <c r="J303" s="11">
        <f ca="1"/>
        <v>1.3048179203528359E-15</v>
      </c>
      <c r="K303" s="9">
        <f t="shared" ca="1" si="99"/>
        <v>2.7590133028112618</v>
      </c>
      <c r="N303" s="4"/>
    </row>
    <row r="304" spans="1:14" hidden="1" x14ac:dyDescent="0.2">
      <c r="A304" t="s">
        <v>803</v>
      </c>
      <c r="B304" s="11">
        <v>3.4957099999999999E-12</v>
      </c>
      <c r="C304">
        <v>227</v>
      </c>
      <c r="D304">
        <v>228</v>
      </c>
      <c r="E304" t="e">
        <f t="shared" ca="1" si="98"/>
        <v>#N/A</v>
      </c>
      <c r="F304" t="s">
        <v>143</v>
      </c>
      <c r="G304">
        <v>3</v>
      </c>
      <c r="H304">
        <v>4</v>
      </c>
      <c r="I304" t="s">
        <v>10</v>
      </c>
      <c r="J304" s="11">
        <f ca="1"/>
        <v>2.6379009831505083E-12</v>
      </c>
      <c r="K304" s="9">
        <f t="shared" ca="1" si="99"/>
        <v>1.3251862076433929</v>
      </c>
      <c r="N304" s="4"/>
    </row>
    <row r="305" spans="1:14" hidden="1" x14ac:dyDescent="0.2">
      <c r="A305" t="s">
        <v>804</v>
      </c>
      <c r="B305" s="11">
        <v>3.6627799999999999E-15</v>
      </c>
      <c r="C305">
        <v>228</v>
      </c>
      <c r="D305">
        <v>229</v>
      </c>
      <c r="E305" t="e">
        <f t="shared" ca="1" si="98"/>
        <v>#N/A</v>
      </c>
      <c r="F305" t="s">
        <v>143</v>
      </c>
      <c r="G305">
        <v>3</v>
      </c>
      <c r="H305">
        <v>6</v>
      </c>
      <c r="I305" t="s">
        <v>10</v>
      </c>
      <c r="J305" s="11">
        <f ca="1"/>
        <v>1.3124406181724538E-15</v>
      </c>
      <c r="K305" s="9">
        <f t="shared" ca="1" si="99"/>
        <v>2.7908157895176582</v>
      </c>
      <c r="N305" s="4"/>
    </row>
    <row r="306" spans="1:14" hidden="1" x14ac:dyDescent="0.2">
      <c r="A306" t="s">
        <v>805</v>
      </c>
      <c r="B306" s="11">
        <v>3.6722099999999998E-15</v>
      </c>
      <c r="C306">
        <v>229</v>
      </c>
      <c r="D306">
        <v>230</v>
      </c>
      <c r="E306" t="e">
        <f t="shared" ca="1" si="98"/>
        <v>#N/A</v>
      </c>
      <c r="F306" t="s">
        <v>143</v>
      </c>
      <c r="G306">
        <v>3</v>
      </c>
      <c r="H306">
        <v>8</v>
      </c>
      <c r="I306" t="s">
        <v>10</v>
      </c>
      <c r="J306" s="11">
        <f ca="1"/>
        <v>1.3134812538491911E-15</v>
      </c>
      <c r="K306" s="9">
        <f t="shared" ca="1" si="99"/>
        <v>2.7957840960717881</v>
      </c>
      <c r="N306" s="4"/>
    </row>
    <row r="307" spans="1:14" hidden="1" x14ac:dyDescent="0.2">
      <c r="A307" t="s">
        <v>806</v>
      </c>
      <c r="B307" s="11">
        <v>3.6566700000000003E-15</v>
      </c>
      <c r="C307">
        <v>230</v>
      </c>
      <c r="D307">
        <v>231</v>
      </c>
      <c r="E307" t="e">
        <f t="shared" ca="1" si="98"/>
        <v>#N/A</v>
      </c>
      <c r="F307" t="s">
        <v>143</v>
      </c>
      <c r="G307">
        <v>4</v>
      </c>
      <c r="H307">
        <v>5</v>
      </c>
      <c r="I307" t="s">
        <v>10</v>
      </c>
      <c r="J307" s="11">
        <f ca="1"/>
        <v>1.311918187654072E-15</v>
      </c>
      <c r="K307" s="9">
        <f t="shared" ca="1" si="99"/>
        <v>2.7872698422900402</v>
      </c>
      <c r="N307" s="4"/>
    </row>
    <row r="308" spans="1:14" hidden="1" x14ac:dyDescent="0.2">
      <c r="A308" t="s">
        <v>807</v>
      </c>
      <c r="B308" s="11">
        <v>3.6902900000000003E-15</v>
      </c>
      <c r="C308">
        <v>231</v>
      </c>
      <c r="D308">
        <v>232</v>
      </c>
      <c r="E308" t="e">
        <f t="shared" ca="1" si="98"/>
        <v>#N/A</v>
      </c>
      <c r="F308" t="s">
        <v>143</v>
      </c>
      <c r="G308">
        <v>4</v>
      </c>
      <c r="H308">
        <v>7</v>
      </c>
      <c r="I308" t="s">
        <v>10</v>
      </c>
      <c r="J308" s="11">
        <f ca="1"/>
        <v>1.3156215356189775E-15</v>
      </c>
      <c r="K308" s="9">
        <f t="shared" ca="1" si="99"/>
        <v>2.8049784076115643</v>
      </c>
      <c r="N308" s="4"/>
    </row>
    <row r="309" spans="1:14" hidden="1" x14ac:dyDescent="0.2">
      <c r="A309" t="s">
        <v>808</v>
      </c>
      <c r="B309" s="11">
        <v>1.2510399999999999E-8</v>
      </c>
      <c r="C309">
        <v>232</v>
      </c>
      <c r="D309">
        <v>233</v>
      </c>
      <c r="E309" t="e">
        <f t="shared" ca="1" si="98"/>
        <v>#N/A</v>
      </c>
      <c r="F309" t="s">
        <v>144</v>
      </c>
      <c r="G309">
        <v>1</v>
      </c>
      <c r="J309" s="11" t="e">
        <f t="shared" ref="J309:J316" ca="1" si="100">OFFSET($M$44,_xlfn.XMATCH(A309,$D$45:$D$72),0)</f>
        <v>#N/A</v>
      </c>
      <c r="K309" s="9" t="e">
        <f t="shared" ca="1" si="99"/>
        <v>#N/A</v>
      </c>
      <c r="N309" s="4"/>
    </row>
    <row r="310" spans="1:14" hidden="1" x14ac:dyDescent="0.2">
      <c r="A310" t="s">
        <v>809</v>
      </c>
      <c r="B310" s="11">
        <v>1.25064E-8</v>
      </c>
      <c r="C310">
        <v>233</v>
      </c>
      <c r="D310">
        <v>234</v>
      </c>
      <c r="E310" t="e">
        <f t="shared" ca="1" si="98"/>
        <v>#N/A</v>
      </c>
      <c r="F310" t="s">
        <v>144</v>
      </c>
      <c r="G310">
        <v>2</v>
      </c>
      <c r="J310" s="11" t="e">
        <f t="shared" ca="1" si="100"/>
        <v>#N/A</v>
      </c>
      <c r="K310" s="9" t="e">
        <f t="shared" ca="1" si="99"/>
        <v>#N/A</v>
      </c>
      <c r="N310" s="4"/>
    </row>
    <row r="311" spans="1:14" hidden="1" x14ac:dyDescent="0.2">
      <c r="A311" t="s">
        <v>810</v>
      </c>
      <c r="B311" s="11">
        <v>1.2455299999999999E-8</v>
      </c>
      <c r="C311">
        <v>234</v>
      </c>
      <c r="D311">
        <v>235</v>
      </c>
      <c r="E311" t="e">
        <f t="shared" ca="1" si="98"/>
        <v>#N/A</v>
      </c>
      <c r="F311" t="s">
        <v>144</v>
      </c>
      <c r="G311">
        <v>3</v>
      </c>
      <c r="J311" s="11" t="e">
        <f t="shared" ca="1" si="100"/>
        <v>#N/A</v>
      </c>
      <c r="K311" s="9" t="e">
        <f t="shared" ca="1" si="99"/>
        <v>#N/A</v>
      </c>
      <c r="N311" s="4"/>
    </row>
    <row r="312" spans="1:14" hidden="1" x14ac:dyDescent="0.2">
      <c r="A312" t="s">
        <v>811</v>
      </c>
      <c r="B312" s="11">
        <v>1.1828199999999999E-8</v>
      </c>
      <c r="C312">
        <v>235</v>
      </c>
      <c r="D312">
        <v>236</v>
      </c>
      <c r="E312" t="e">
        <f t="shared" ca="1" si="98"/>
        <v>#N/A</v>
      </c>
      <c r="F312" t="s">
        <v>144</v>
      </c>
      <c r="G312">
        <v>4</v>
      </c>
      <c r="J312" s="11" t="e">
        <f t="shared" ca="1" si="100"/>
        <v>#N/A</v>
      </c>
      <c r="K312" s="9" t="e">
        <f t="shared" ca="1" si="99"/>
        <v>#N/A</v>
      </c>
      <c r="N312" s="4"/>
    </row>
    <row r="313" spans="1:14" hidden="1" x14ac:dyDescent="0.2">
      <c r="A313" t="s">
        <v>812</v>
      </c>
      <c r="B313" s="11">
        <v>5.1903899999999999E-9</v>
      </c>
      <c r="C313">
        <v>236</v>
      </c>
      <c r="D313">
        <v>237</v>
      </c>
      <c r="E313" t="e">
        <f t="shared" ca="1" si="98"/>
        <v>#N/A</v>
      </c>
      <c r="F313" t="s">
        <v>144</v>
      </c>
      <c r="G313">
        <v>5</v>
      </c>
      <c r="J313" s="11" t="e">
        <f t="shared" ca="1" si="100"/>
        <v>#N/A</v>
      </c>
      <c r="K313" s="9" t="e">
        <f t="shared" ca="1" si="99"/>
        <v>#N/A</v>
      </c>
      <c r="N313" s="4"/>
    </row>
    <row r="314" spans="1:14" hidden="1" x14ac:dyDescent="0.2">
      <c r="A314" t="s">
        <v>813</v>
      </c>
      <c r="B314" s="11">
        <v>4.1167400000000002E-10</v>
      </c>
      <c r="C314">
        <v>237</v>
      </c>
      <c r="D314">
        <v>238</v>
      </c>
      <c r="E314" t="e">
        <f t="shared" ca="1" si="98"/>
        <v>#N/A</v>
      </c>
      <c r="F314" t="s">
        <v>144</v>
      </c>
      <c r="G314">
        <v>6</v>
      </c>
      <c r="J314" s="11" t="e">
        <f t="shared" ca="1" si="100"/>
        <v>#N/A</v>
      </c>
      <c r="K314" s="9" t="e">
        <f t="shared" ca="1" si="99"/>
        <v>#N/A</v>
      </c>
      <c r="N314" s="4"/>
    </row>
    <row r="315" spans="1:14" hidden="1" x14ac:dyDescent="0.2">
      <c r="A315" t="s">
        <v>814</v>
      </c>
      <c r="B315" s="11">
        <v>6.3632199999999996E-12</v>
      </c>
      <c r="C315">
        <v>238</v>
      </c>
      <c r="D315">
        <v>239</v>
      </c>
      <c r="E315" t="e">
        <f t="shared" ca="1" si="98"/>
        <v>#N/A</v>
      </c>
      <c r="F315" t="s">
        <v>144</v>
      </c>
      <c r="G315">
        <v>7</v>
      </c>
      <c r="J315" s="11" t="e">
        <f t="shared" ca="1" si="100"/>
        <v>#N/A</v>
      </c>
      <c r="K315" s="9" t="e">
        <f t="shared" ca="1" si="99"/>
        <v>#N/A</v>
      </c>
      <c r="N315" s="4"/>
    </row>
    <row r="316" spans="1:14" hidden="1" x14ac:dyDescent="0.2">
      <c r="A316" t="s">
        <v>815</v>
      </c>
      <c r="B316" s="11">
        <v>9.2068900000000002E-14</v>
      </c>
      <c r="C316">
        <v>239</v>
      </c>
      <c r="D316">
        <v>240</v>
      </c>
      <c r="E316" t="e">
        <f t="shared" ca="1" si="98"/>
        <v>#N/A</v>
      </c>
      <c r="F316" t="s">
        <v>144</v>
      </c>
      <c r="G316">
        <v>8</v>
      </c>
      <c r="J316" s="11" t="e">
        <f t="shared" ca="1" si="100"/>
        <v>#N/A</v>
      </c>
      <c r="K316" s="9" t="e">
        <f t="shared" ca="1" si="99"/>
        <v>#N/A</v>
      </c>
      <c r="N316" s="4"/>
    </row>
    <row r="317" spans="1:14" hidden="1" x14ac:dyDescent="0.2">
      <c r="A317" t="s">
        <v>816</v>
      </c>
      <c r="B317" s="11">
        <v>1.0163699999999999E-13</v>
      </c>
      <c r="C317">
        <v>240</v>
      </c>
      <c r="D317">
        <v>241</v>
      </c>
      <c r="E317" t="e">
        <f t="shared" ca="1" si="98"/>
        <v>#N/A</v>
      </c>
      <c r="F317" t="s">
        <v>144</v>
      </c>
      <c r="G317">
        <v>1</v>
      </c>
      <c r="I317" t="s">
        <v>9</v>
      </c>
      <c r="J317" s="11" cm="1">
        <f t="array" aca="1" ref="J317:J324" ca="1">TRANSPOSE(FX47:GE47)</f>
        <v>1.0811509719488607E-13</v>
      </c>
      <c r="K317" s="9">
        <f t="shared" ca="1" si="99"/>
        <v>0.94008147462320835</v>
      </c>
      <c r="N317" s="4"/>
    </row>
    <row r="318" spans="1:14" hidden="1" x14ac:dyDescent="0.2">
      <c r="A318" t="s">
        <v>817</v>
      </c>
      <c r="B318" s="11">
        <v>1.3190100000000001E-12</v>
      </c>
      <c r="C318">
        <v>241</v>
      </c>
      <c r="D318">
        <v>242</v>
      </c>
      <c r="E318" t="e">
        <f t="shared" ca="1" si="98"/>
        <v>#N/A</v>
      </c>
      <c r="F318" t="s">
        <v>144</v>
      </c>
      <c r="G318">
        <v>2</v>
      </c>
      <c r="I318" t="s">
        <v>9</v>
      </c>
      <c r="J318" s="11">
        <f ca="1"/>
        <v>1.403064470181588E-12</v>
      </c>
      <c r="K318" s="9">
        <f t="shared" ca="1" si="99"/>
        <v>0.94009222529118042</v>
      </c>
      <c r="N318" s="4"/>
    </row>
    <row r="319" spans="1:14" hidden="1" x14ac:dyDescent="0.2">
      <c r="A319" t="s">
        <v>818</v>
      </c>
      <c r="B319" s="11">
        <v>1.7053100000000001E-11</v>
      </c>
      <c r="C319">
        <v>242</v>
      </c>
      <c r="D319">
        <v>243</v>
      </c>
      <c r="E319" t="e">
        <f t="shared" ca="1" si="98"/>
        <v>#N/A</v>
      </c>
      <c r="F319" t="s">
        <v>144</v>
      </c>
      <c r="G319">
        <v>3</v>
      </c>
      <c r="I319" t="s">
        <v>9</v>
      </c>
      <c r="J319" s="11">
        <f ca="1"/>
        <v>1.813723649539017E-11</v>
      </c>
      <c r="K319" s="9">
        <f t="shared" ca="1" si="99"/>
        <v>0.94022592716008768</v>
      </c>
      <c r="N319" s="4"/>
    </row>
    <row r="320" spans="1:14" hidden="1" x14ac:dyDescent="0.2">
      <c r="A320" t="s">
        <v>819</v>
      </c>
      <c r="B320" s="11">
        <v>2.1023300000000001E-10</v>
      </c>
      <c r="C320">
        <v>243</v>
      </c>
      <c r="D320">
        <v>244</v>
      </c>
      <c r="E320" t="e">
        <f t="shared" ca="1" si="98"/>
        <v>#N/A</v>
      </c>
      <c r="F320" t="s">
        <v>144</v>
      </c>
      <c r="G320">
        <v>4</v>
      </c>
      <c r="I320" t="s">
        <v>9</v>
      </c>
      <c r="J320" s="11">
        <f ca="1"/>
        <v>2.2320379546605601E-10</v>
      </c>
      <c r="K320" s="9">
        <f t="shared" ca="1" si="99"/>
        <v>0.94188810526732936</v>
      </c>
      <c r="N320" s="4"/>
    </row>
    <row r="321" spans="1:14" hidden="1" x14ac:dyDescent="0.2">
      <c r="A321" t="s">
        <v>820</v>
      </c>
      <c r="B321" s="11">
        <v>2.52919E-15</v>
      </c>
      <c r="C321">
        <v>244</v>
      </c>
      <c r="D321">
        <v>245</v>
      </c>
      <c r="E321" t="e">
        <f t="shared" ca="1" si="98"/>
        <v>#N/A</v>
      </c>
      <c r="F321" t="s">
        <v>144</v>
      </c>
      <c r="G321">
        <v>5</v>
      </c>
      <c r="I321" t="s">
        <v>9</v>
      </c>
      <c r="J321" s="11">
        <f ca="1"/>
        <v>2.6765540691116323E-15</v>
      </c>
      <c r="K321" s="9">
        <f t="shared" ca="1" si="99"/>
        <v>0.94494261453102513</v>
      </c>
      <c r="N321" s="4"/>
    </row>
    <row r="322" spans="1:14" hidden="1" x14ac:dyDescent="0.2">
      <c r="A322" t="s">
        <v>821</v>
      </c>
      <c r="B322" s="11">
        <v>1.38783E-14</v>
      </c>
      <c r="C322">
        <v>245</v>
      </c>
      <c r="D322">
        <v>246</v>
      </c>
      <c r="E322" t="e">
        <f t="shared" ca="1" si="98"/>
        <v>#N/A</v>
      </c>
      <c r="F322" t="s">
        <v>144</v>
      </c>
      <c r="G322">
        <v>6</v>
      </c>
      <c r="I322" t="s">
        <v>9</v>
      </c>
      <c r="J322" s="11">
        <f ca="1"/>
        <v>1.4355386933098047E-14</v>
      </c>
      <c r="K322" s="9">
        <f t="shared" ca="1" si="99"/>
        <v>0.96676599973783595</v>
      </c>
      <c r="N322" s="4"/>
    </row>
    <row r="323" spans="1:14" hidden="1" x14ac:dyDescent="0.2">
      <c r="A323" t="s">
        <v>822</v>
      </c>
      <c r="B323" s="11">
        <v>1.4840899999999999E-14</v>
      </c>
      <c r="C323">
        <v>246</v>
      </c>
      <c r="D323">
        <v>247</v>
      </c>
      <c r="E323" t="e">
        <f t="shared" ca="1" si="98"/>
        <v>#N/A</v>
      </c>
      <c r="F323" t="s">
        <v>144</v>
      </c>
      <c r="G323">
        <v>7</v>
      </c>
      <c r="I323" t="s">
        <v>9</v>
      </c>
      <c r="J323" s="11">
        <f ca="1"/>
        <v>1.5321729743713492E-14</v>
      </c>
      <c r="K323" s="9">
        <f t="shared" ca="1" si="99"/>
        <v>0.96861778978246382</v>
      </c>
      <c r="N323" s="4"/>
    </row>
    <row r="324" spans="1:14" hidden="1" x14ac:dyDescent="0.2">
      <c r="A324" t="s">
        <v>823</v>
      </c>
      <c r="B324" s="11">
        <v>1.4855800000000001E-14</v>
      </c>
      <c r="C324">
        <v>247</v>
      </c>
      <c r="D324">
        <v>248</v>
      </c>
      <c r="E324" t="e">
        <f t="shared" ca="1" si="98"/>
        <v>#N/A</v>
      </c>
      <c r="F324" t="s">
        <v>144</v>
      </c>
      <c r="G324">
        <v>8</v>
      </c>
      <c r="I324" t="s">
        <v>9</v>
      </c>
      <c r="J324" s="11">
        <f ca="1"/>
        <v>1.5336652425987966E-14</v>
      </c>
      <c r="K324" s="9">
        <f t="shared" ca="1" si="99"/>
        <v>0.96864684595882478</v>
      </c>
      <c r="N324" s="4"/>
    </row>
    <row r="325" spans="1:14" hidden="1" x14ac:dyDescent="0.2">
      <c r="A325" t="s">
        <v>824</v>
      </c>
      <c r="B325" s="11">
        <v>2.87258E-14</v>
      </c>
      <c r="C325">
        <v>248</v>
      </c>
      <c r="D325">
        <v>249</v>
      </c>
      <c r="E325" t="e">
        <f t="shared" ca="1" si="98"/>
        <v>#N/A</v>
      </c>
      <c r="F325" t="s">
        <v>144</v>
      </c>
      <c r="G325">
        <v>1</v>
      </c>
      <c r="I325" t="s">
        <v>7</v>
      </c>
      <c r="J325" s="11" cm="1">
        <f t="array" aca="1" ref="J325:J332" ca="1">TRANSPOSE(FX46:GE46)</f>
        <v>3.0556748444432221E-14</v>
      </c>
      <c r="K325" s="9">
        <f t="shared" ca="1" si="99"/>
        <v>0.94008039017103473</v>
      </c>
      <c r="N325" s="4"/>
    </row>
    <row r="326" spans="1:14" hidden="1" x14ac:dyDescent="0.2">
      <c r="A326" t="s">
        <v>825</v>
      </c>
      <c r="B326" s="11">
        <v>3.7279400000000001E-13</v>
      </c>
      <c r="C326">
        <v>249</v>
      </c>
      <c r="D326">
        <v>250</v>
      </c>
      <c r="E326" t="e">
        <f t="shared" ca="1" si="98"/>
        <v>#N/A</v>
      </c>
      <c r="F326" t="s">
        <v>144</v>
      </c>
      <c r="G326">
        <v>2</v>
      </c>
      <c r="I326" t="s">
        <v>7</v>
      </c>
      <c r="J326" s="11">
        <f ca="1"/>
        <v>3.9655042800708194E-13</v>
      </c>
      <c r="K326" s="9">
        <f t="shared" ca="1" si="99"/>
        <v>0.94009229008660233</v>
      </c>
      <c r="N326" s="4"/>
    </row>
    <row r="327" spans="1:14" hidden="1" x14ac:dyDescent="0.2">
      <c r="A327" t="s">
        <v>826</v>
      </c>
      <c r="B327" s="11">
        <v>4.8197500000000003E-12</v>
      </c>
      <c r="C327">
        <v>250</v>
      </c>
      <c r="D327">
        <v>251</v>
      </c>
      <c r="E327" t="e">
        <f t="shared" ca="1" si="98"/>
        <v>#N/A</v>
      </c>
      <c r="F327" t="s">
        <v>144</v>
      </c>
      <c r="G327">
        <v>3</v>
      </c>
      <c r="I327" t="s">
        <v>7</v>
      </c>
      <c r="J327" s="11">
        <f ca="1"/>
        <v>5.1261570996675533E-12</v>
      </c>
      <c r="K327" s="9">
        <f t="shared" ca="1" si="99"/>
        <v>0.94022674418475694</v>
      </c>
      <c r="N327" s="4"/>
    </row>
    <row r="328" spans="1:14" hidden="1" x14ac:dyDescent="0.2">
      <c r="A328" t="s">
        <v>827</v>
      </c>
      <c r="B328" s="11">
        <v>5.9418600000000006E-11</v>
      </c>
      <c r="C328">
        <v>251</v>
      </c>
      <c r="D328">
        <v>252</v>
      </c>
      <c r="E328" t="e">
        <f t="shared" ca="1" si="98"/>
        <v>#N/A</v>
      </c>
      <c r="F328" t="s">
        <v>144</v>
      </c>
      <c r="G328">
        <v>4</v>
      </c>
      <c r="I328" t="s">
        <v>7</v>
      </c>
      <c r="J328" s="11">
        <f ca="1"/>
        <v>6.3084457276160889E-11</v>
      </c>
      <c r="K328" s="9">
        <f t="shared" ca="1" si="99"/>
        <v>0.94188969146372947</v>
      </c>
      <c r="N328" s="4"/>
    </row>
    <row r="329" spans="1:14" hidden="1" x14ac:dyDescent="0.2">
      <c r="A329" t="s">
        <v>828</v>
      </c>
      <c r="B329" s="11">
        <v>9.9587100000000005E-12</v>
      </c>
      <c r="C329">
        <v>252</v>
      </c>
      <c r="D329">
        <v>253</v>
      </c>
      <c r="E329" t="e">
        <f t="shared" ca="1" si="98"/>
        <v>#N/A</v>
      </c>
      <c r="F329" t="s">
        <v>144</v>
      </c>
      <c r="G329">
        <v>5</v>
      </c>
      <c r="I329" t="s">
        <v>7</v>
      </c>
      <c r="J329" s="11">
        <f ca="1"/>
        <v>1.0538937205155623E-11</v>
      </c>
      <c r="K329" s="9">
        <f t="shared" ca="1" si="99"/>
        <v>0.94494442903865328</v>
      </c>
      <c r="N329" s="4"/>
    </row>
    <row r="330" spans="1:14" hidden="1" x14ac:dyDescent="0.2">
      <c r="A330" t="s">
        <v>829</v>
      </c>
      <c r="B330" s="11">
        <v>5.4645799999999999E-11</v>
      </c>
      <c r="C330">
        <v>253</v>
      </c>
      <c r="D330">
        <v>254</v>
      </c>
      <c r="E330" t="e">
        <f t="shared" ca="1" si="98"/>
        <v>#N/A</v>
      </c>
      <c r="F330" t="s">
        <v>144</v>
      </c>
      <c r="G330">
        <v>6</v>
      </c>
      <c r="I330" t="s">
        <v>7</v>
      </c>
      <c r="J330" s="11">
        <f ca="1"/>
        <v>5.6524365858914365E-11</v>
      </c>
      <c r="K330" s="9">
        <f t="shared" ca="1" si="99"/>
        <v>0.96676537931264384</v>
      </c>
      <c r="N330" s="4"/>
    </row>
    <row r="331" spans="1:14" hidden="1" x14ac:dyDescent="0.2">
      <c r="A331" t="s">
        <v>830</v>
      </c>
      <c r="B331" s="11">
        <v>5.8435999999999999E-11</v>
      </c>
      <c r="C331">
        <v>254</v>
      </c>
      <c r="D331">
        <v>255</v>
      </c>
      <c r="E331" t="e">
        <f t="shared" ca="1" si="98"/>
        <v>#N/A</v>
      </c>
      <c r="F331" t="s">
        <v>144</v>
      </c>
      <c r="G331">
        <v>7</v>
      </c>
      <c r="I331" t="s">
        <v>7</v>
      </c>
      <c r="J331" s="11">
        <f ca="1"/>
        <v>6.0329342682382745E-11</v>
      </c>
      <c r="K331" s="9">
        <f t="shared" ca="1" si="99"/>
        <v>0.9686165537663709</v>
      </c>
      <c r="N331" s="4"/>
    </row>
    <row r="332" spans="1:14" hidden="1" x14ac:dyDescent="0.2">
      <c r="A332" t="s">
        <v>831</v>
      </c>
      <c r="B332" s="11">
        <v>5.8494600000000002E-11</v>
      </c>
      <c r="C332">
        <v>255</v>
      </c>
      <c r="D332">
        <v>256</v>
      </c>
      <c r="E332" t="e">
        <f t="shared" ca="1" si="98"/>
        <v>#N/A</v>
      </c>
      <c r="F332" t="s">
        <v>144</v>
      </c>
      <c r="G332">
        <v>8</v>
      </c>
      <c r="I332" t="s">
        <v>7</v>
      </c>
      <c r="J332" s="11">
        <f ca="1"/>
        <v>6.0388100774826361E-11</v>
      </c>
      <c r="K332" s="9">
        <f t="shared" ca="1" si="99"/>
        <v>0.96864447216369998</v>
      </c>
      <c r="N332" s="4"/>
    </row>
    <row r="333" spans="1:14" hidden="1" x14ac:dyDescent="0.2">
      <c r="A333" t="s">
        <v>832</v>
      </c>
      <c r="B333" s="11">
        <v>3.2901999999999997E-14</v>
      </c>
      <c r="C333">
        <v>256</v>
      </c>
      <c r="D333">
        <v>257</v>
      </c>
      <c r="E333" t="e">
        <f t="shared" ca="1" si="98"/>
        <v>#N/A</v>
      </c>
      <c r="F333" t="s">
        <v>144</v>
      </c>
      <c r="G333">
        <v>1</v>
      </c>
      <c r="I333" t="s">
        <v>34</v>
      </c>
      <c r="J333" s="11" cm="1">
        <f t="array" aca="1" ref="J333:J340" ca="1">TRANSPOSE(FX66:GE66)</f>
        <v>1.5111120632950075E-14</v>
      </c>
      <c r="K333" s="9">
        <f t="shared" ca="1" si="99"/>
        <v>2.1773368633069201</v>
      </c>
      <c r="N333" s="4"/>
    </row>
    <row r="334" spans="1:14" hidden="1" x14ac:dyDescent="0.2">
      <c r="A334" t="s">
        <v>833</v>
      </c>
      <c r="B334" s="11">
        <v>4.2698999999999998E-13</v>
      </c>
      <c r="C334">
        <v>257</v>
      </c>
      <c r="D334">
        <v>258</v>
      </c>
      <c r="E334" t="e">
        <f t="shared" ref="E334:E397" ca="1" si="101">OFFSET($B$44,_xlfn.XMATCH($A334,$D$45:$D$72),0)</f>
        <v>#N/A</v>
      </c>
      <c r="F334" t="s">
        <v>144</v>
      </c>
      <c r="G334">
        <v>2</v>
      </c>
      <c r="I334" t="s">
        <v>34</v>
      </c>
      <c r="J334" s="11">
        <f ca="1"/>
        <v>1.9610467931691432E-13</v>
      </c>
      <c r="K334" s="9">
        <f t="shared" ref="K334:K397" ca="1" si="102">B334/J334</f>
        <v>2.177357529087637</v>
      </c>
      <c r="N334" s="4"/>
    </row>
    <row r="335" spans="1:14" hidden="1" x14ac:dyDescent="0.2">
      <c r="A335" t="s">
        <v>834</v>
      </c>
      <c r="B335" s="11">
        <v>5.5204400000000003E-12</v>
      </c>
      <c r="C335">
        <v>258</v>
      </c>
      <c r="D335">
        <v>259</v>
      </c>
      <c r="E335" t="e">
        <f t="shared" ca="1" si="101"/>
        <v>#N/A</v>
      </c>
      <c r="F335" t="s">
        <v>144</v>
      </c>
      <c r="G335">
        <v>3</v>
      </c>
      <c r="I335" t="s">
        <v>34</v>
      </c>
      <c r="J335" s="11">
        <f ca="1"/>
        <v>2.5350203231667578E-12</v>
      </c>
      <c r="K335" s="9">
        <f t="shared" ca="1" si="102"/>
        <v>2.1776709044698483</v>
      </c>
      <c r="N335" s="4"/>
    </row>
    <row r="336" spans="1:14" hidden="1" x14ac:dyDescent="0.2">
      <c r="A336" t="s">
        <v>835</v>
      </c>
      <c r="B336" s="11">
        <v>6.8056799999999997E-11</v>
      </c>
      <c r="C336">
        <v>259</v>
      </c>
      <c r="D336">
        <v>260</v>
      </c>
      <c r="E336" t="e">
        <f t="shared" ca="1" si="101"/>
        <v>#N/A</v>
      </c>
      <c r="F336" t="s">
        <v>144</v>
      </c>
      <c r="G336">
        <v>4</v>
      </c>
      <c r="I336" t="s">
        <v>34</v>
      </c>
      <c r="J336" s="11">
        <f ca="1"/>
        <v>3.1196933328747224E-11</v>
      </c>
      <c r="K336" s="9">
        <f t="shared" ca="1" si="102"/>
        <v>2.1815221157422959</v>
      </c>
      <c r="N336" s="4"/>
    </row>
    <row r="337" spans="1:14" hidden="1" x14ac:dyDescent="0.2">
      <c r="A337" t="s">
        <v>836</v>
      </c>
      <c r="B337" s="11">
        <v>1.14065E-11</v>
      </c>
      <c r="C337">
        <v>260</v>
      </c>
      <c r="D337">
        <v>261</v>
      </c>
      <c r="E337" t="e">
        <f t="shared" ca="1" si="101"/>
        <v>#N/A</v>
      </c>
      <c r="F337" t="s">
        <v>144</v>
      </c>
      <c r="G337">
        <v>5</v>
      </c>
      <c r="I337" t="s">
        <v>34</v>
      </c>
      <c r="J337" s="11">
        <f ca="1"/>
        <v>5.2117833067153569E-12</v>
      </c>
      <c r="K337" s="9">
        <f t="shared" ca="1" si="102"/>
        <v>2.1885982836820519</v>
      </c>
      <c r="N337" s="4"/>
    </row>
    <row r="338" spans="1:14" hidden="1" x14ac:dyDescent="0.2">
      <c r="A338" t="s">
        <v>837</v>
      </c>
      <c r="B338" s="11">
        <v>6.2590099999999994E-11</v>
      </c>
      <c r="C338">
        <v>261</v>
      </c>
      <c r="D338">
        <v>262</v>
      </c>
      <c r="E338" t="e">
        <f t="shared" ca="1" si="101"/>
        <v>#N/A</v>
      </c>
      <c r="F338" t="s">
        <v>144</v>
      </c>
      <c r="G338">
        <v>6</v>
      </c>
      <c r="I338" t="s">
        <v>34</v>
      </c>
      <c r="J338" s="11">
        <f ca="1"/>
        <v>2.7952794543841414E-11</v>
      </c>
      <c r="K338" s="9">
        <f t="shared" ca="1" si="102"/>
        <v>2.2391356936363955</v>
      </c>
      <c r="N338" s="4"/>
    </row>
    <row r="339" spans="1:14" hidden="1" x14ac:dyDescent="0.2">
      <c r="A339" t="s">
        <v>838</v>
      </c>
      <c r="B339" s="11">
        <v>6.6931299999999996E-11</v>
      </c>
      <c r="C339">
        <v>262</v>
      </c>
      <c r="D339">
        <v>263</v>
      </c>
      <c r="E339" t="e">
        <f t="shared" ca="1" si="101"/>
        <v>#N/A</v>
      </c>
      <c r="F339" t="s">
        <v>144</v>
      </c>
      <c r="G339">
        <v>7</v>
      </c>
      <c r="I339" t="s">
        <v>34</v>
      </c>
      <c r="J339" s="11">
        <f ca="1"/>
        <v>2.9834456262187189E-11</v>
      </c>
      <c r="K339" s="9">
        <f t="shared" ca="1" si="102"/>
        <v>2.2434228199704154</v>
      </c>
      <c r="N339" s="4"/>
    </row>
    <row r="340" spans="1:14" hidden="1" x14ac:dyDescent="0.2">
      <c r="A340" t="s">
        <v>839</v>
      </c>
      <c r="B340" s="11">
        <v>6.6998500000000001E-11</v>
      </c>
      <c r="C340">
        <v>263</v>
      </c>
      <c r="D340">
        <v>264</v>
      </c>
      <c r="E340" t="e">
        <f t="shared" ca="1" si="101"/>
        <v>#N/A</v>
      </c>
      <c r="F340" t="s">
        <v>144</v>
      </c>
      <c r="G340">
        <v>8</v>
      </c>
      <c r="I340" t="s">
        <v>34</v>
      </c>
      <c r="J340" s="11">
        <f ca="1"/>
        <v>2.9863513693631249E-11</v>
      </c>
      <c r="K340" s="9">
        <f t="shared" ca="1" si="102"/>
        <v>2.2434901896453074</v>
      </c>
      <c r="N340" s="4"/>
    </row>
    <row r="341" spans="1:14" hidden="1" x14ac:dyDescent="0.2">
      <c r="A341" t="s">
        <v>840</v>
      </c>
      <c r="B341" s="11">
        <v>1.70387E-13</v>
      </c>
      <c r="C341">
        <v>264</v>
      </c>
      <c r="D341">
        <v>265</v>
      </c>
      <c r="E341" t="e">
        <f t="shared" ca="1" si="101"/>
        <v>#N/A</v>
      </c>
      <c r="F341" t="s">
        <v>144</v>
      </c>
      <c r="G341">
        <v>1</v>
      </c>
      <c r="I341" t="s">
        <v>10</v>
      </c>
      <c r="J341" s="11" cm="1">
        <f t="array" aca="1" ref="J341:J348" ca="1">TRANSPOSE(FX48:GE48)</f>
        <v>1.8124883770121996E-13</v>
      </c>
      <c r="K341" s="9">
        <f t="shared" ca="1" si="102"/>
        <v>0.94007223528172257</v>
      </c>
      <c r="N341" s="4"/>
    </row>
    <row r="342" spans="1:14" hidden="1" x14ac:dyDescent="0.2">
      <c r="A342" t="s">
        <v>841</v>
      </c>
      <c r="B342" s="11">
        <v>2.2112300000000001E-12</v>
      </c>
      <c r="C342">
        <v>265</v>
      </c>
      <c r="D342">
        <v>266</v>
      </c>
      <c r="E342" t="e">
        <f t="shared" ca="1" si="101"/>
        <v>#N/A</v>
      </c>
      <c r="F342" t="s">
        <v>144</v>
      </c>
      <c r="G342">
        <v>2</v>
      </c>
      <c r="I342" t="s">
        <v>10</v>
      </c>
      <c r="J342" s="11">
        <f ca="1"/>
        <v>2.3521581262780341E-12</v>
      </c>
      <c r="K342" s="9">
        <f t="shared" ca="1" si="102"/>
        <v>0.9400856070416348</v>
      </c>
      <c r="N342" s="4"/>
    </row>
    <row r="343" spans="1:14" hidden="1" x14ac:dyDescent="0.2">
      <c r="A343" t="s">
        <v>842</v>
      </c>
      <c r="B343" s="11">
        <v>2.8588299999999999E-11</v>
      </c>
      <c r="C343">
        <v>266</v>
      </c>
      <c r="D343">
        <v>267</v>
      </c>
      <c r="E343" t="e">
        <f t="shared" ca="1" si="101"/>
        <v>#N/A</v>
      </c>
      <c r="F343" t="s">
        <v>144</v>
      </c>
      <c r="G343">
        <v>3</v>
      </c>
      <c r="I343" t="s">
        <v>10</v>
      </c>
      <c r="J343" s="11">
        <f ca="1"/>
        <v>3.0406049841271475E-11</v>
      </c>
      <c r="K343" s="9">
        <f t="shared" ca="1" si="102"/>
        <v>0.94021749451965431</v>
      </c>
      <c r="N343" s="4"/>
    </row>
    <row r="344" spans="1:14" hidden="1" x14ac:dyDescent="0.2">
      <c r="A344" t="s">
        <v>843</v>
      </c>
      <c r="B344" s="11">
        <v>3.5244099999999998E-10</v>
      </c>
      <c r="C344">
        <v>267</v>
      </c>
      <c r="D344">
        <v>268</v>
      </c>
      <c r="E344" t="e">
        <f t="shared" ca="1" si="101"/>
        <v>#N/A</v>
      </c>
      <c r="F344" t="s">
        <v>144</v>
      </c>
      <c r="G344">
        <v>4</v>
      </c>
      <c r="I344" t="s">
        <v>10</v>
      </c>
      <c r="J344" s="11">
        <f ca="1"/>
        <v>3.7418852267967119E-10</v>
      </c>
      <c r="K344" s="9">
        <f t="shared" ca="1" si="102"/>
        <v>0.94188083983995297</v>
      </c>
      <c r="N344" s="4"/>
    </row>
    <row r="345" spans="1:14" hidden="1" x14ac:dyDescent="0.2">
      <c r="A345" t="s">
        <v>844</v>
      </c>
      <c r="B345" s="11">
        <v>4.24001E-15</v>
      </c>
      <c r="C345">
        <v>268</v>
      </c>
      <c r="D345">
        <v>269</v>
      </c>
      <c r="E345" t="e">
        <f t="shared" ca="1" si="101"/>
        <v>#N/A</v>
      </c>
      <c r="F345" t="s">
        <v>144</v>
      </c>
      <c r="G345">
        <v>5</v>
      </c>
      <c r="I345" t="s">
        <v>10</v>
      </c>
      <c r="J345" s="11">
        <f ca="1"/>
        <v>4.4870913189531941E-15</v>
      </c>
      <c r="K345" s="9">
        <f t="shared" ca="1" si="102"/>
        <v>0.94493508123858816</v>
      </c>
      <c r="N345" s="4"/>
    </row>
    <row r="346" spans="1:14" hidden="1" x14ac:dyDescent="0.2">
      <c r="A346" t="s">
        <v>845</v>
      </c>
      <c r="B346" s="11">
        <v>2.3265999999999999E-14</v>
      </c>
      <c r="C346">
        <v>269</v>
      </c>
      <c r="D346">
        <v>270</v>
      </c>
      <c r="E346" t="e">
        <f t="shared" ca="1" si="101"/>
        <v>#N/A</v>
      </c>
      <c r="F346" t="s">
        <v>144</v>
      </c>
      <c r="G346">
        <v>6</v>
      </c>
      <c r="I346" t="s">
        <v>10</v>
      </c>
      <c r="J346" s="11">
        <f ca="1"/>
        <v>2.40659932228075E-14</v>
      </c>
      <c r="K346" s="9">
        <f t="shared" ca="1" si="102"/>
        <v>0.96675835418879197</v>
      </c>
      <c r="N346" s="4"/>
    </row>
    <row r="347" spans="1:14" hidden="1" x14ac:dyDescent="0.2">
      <c r="A347" t="s">
        <v>846</v>
      </c>
      <c r="B347" s="11">
        <v>2.4879700000000001E-14</v>
      </c>
      <c r="C347">
        <v>270</v>
      </c>
      <c r="D347">
        <v>271</v>
      </c>
      <c r="E347" t="e">
        <f t="shared" ca="1" si="101"/>
        <v>#N/A</v>
      </c>
      <c r="F347" t="s">
        <v>144</v>
      </c>
      <c r="G347">
        <v>7</v>
      </c>
      <c r="I347" t="s">
        <v>10</v>
      </c>
      <c r="J347" s="11">
        <f ca="1"/>
        <v>2.5686012219130095E-14</v>
      </c>
      <c r="K347" s="9">
        <f t="shared" ca="1" si="102"/>
        <v>0.96860889840542941</v>
      </c>
      <c r="N347" s="4"/>
    </row>
    <row r="348" spans="1:14" hidden="1" x14ac:dyDescent="0.2">
      <c r="A348" t="s">
        <v>847</v>
      </c>
      <c r="B348" s="11">
        <v>2.4904599999999998E-14</v>
      </c>
      <c r="C348">
        <v>271</v>
      </c>
      <c r="D348">
        <v>272</v>
      </c>
      <c r="E348" t="e">
        <f t="shared" ca="1" si="101"/>
        <v>#N/A</v>
      </c>
      <c r="F348" t="s">
        <v>144</v>
      </c>
      <c r="G348">
        <v>8</v>
      </c>
      <c r="I348" t="s">
        <v>10</v>
      </c>
      <c r="J348" s="11">
        <f ca="1"/>
        <v>2.5711029250865795E-14</v>
      </c>
      <c r="K348" s="9">
        <f t="shared" ca="1" si="102"/>
        <v>0.96863489038119155</v>
      </c>
      <c r="N348" s="4"/>
    </row>
    <row r="349" spans="1:14" hidden="1" x14ac:dyDescent="0.2">
      <c r="A349" t="s">
        <v>848</v>
      </c>
      <c r="B349" s="11">
        <v>2.8338800000000001E-14</v>
      </c>
      <c r="C349">
        <v>272</v>
      </c>
      <c r="D349">
        <v>273</v>
      </c>
      <c r="E349" t="e">
        <f t="shared" ca="1" si="101"/>
        <v>#N/A</v>
      </c>
      <c r="F349" t="s">
        <v>144</v>
      </c>
      <c r="G349">
        <v>1</v>
      </c>
      <c r="H349">
        <v>2</v>
      </c>
      <c r="I349" t="s">
        <v>6</v>
      </c>
      <c r="J349" s="11" t="e">
        <f t="shared" ref="J349:J384" ca="1" si="103">OFFSET($M$44,_xlfn.XMATCH(A349,$D$45:$D$72),0)</f>
        <v>#N/A</v>
      </c>
      <c r="K349" s="9" t="e">
        <f t="shared" ca="1" si="102"/>
        <v>#N/A</v>
      </c>
      <c r="N349" s="4"/>
    </row>
    <row r="350" spans="1:14" hidden="1" x14ac:dyDescent="0.2">
      <c r="A350" t="s">
        <v>849</v>
      </c>
      <c r="B350" s="11">
        <v>4.6311000000000003E-12</v>
      </c>
      <c r="C350">
        <v>273</v>
      </c>
      <c r="D350">
        <v>274</v>
      </c>
      <c r="E350" t="e">
        <f t="shared" ca="1" si="101"/>
        <v>#N/A</v>
      </c>
      <c r="F350" t="s">
        <v>144</v>
      </c>
      <c r="G350">
        <v>1</v>
      </c>
      <c r="H350">
        <v>4</v>
      </c>
      <c r="I350" t="s">
        <v>6</v>
      </c>
      <c r="J350" s="11" t="e">
        <f t="shared" ca="1" si="103"/>
        <v>#N/A</v>
      </c>
      <c r="K350" s="9" t="e">
        <f t="shared" ca="1" si="102"/>
        <v>#N/A</v>
      </c>
      <c r="N350" s="4"/>
    </row>
    <row r="351" spans="1:14" hidden="1" x14ac:dyDescent="0.2">
      <c r="A351" t="s">
        <v>850</v>
      </c>
      <c r="B351" s="11">
        <v>1.8936700000000001E-9</v>
      </c>
      <c r="C351">
        <v>274</v>
      </c>
      <c r="D351">
        <v>275</v>
      </c>
      <c r="E351" t="e">
        <f t="shared" ca="1" si="101"/>
        <v>#N/A</v>
      </c>
      <c r="F351" t="s">
        <v>144</v>
      </c>
      <c r="G351">
        <v>1</v>
      </c>
      <c r="H351">
        <v>6</v>
      </c>
      <c r="I351" t="s">
        <v>6</v>
      </c>
      <c r="J351" s="11" t="e">
        <f t="shared" ca="1" si="103"/>
        <v>#N/A</v>
      </c>
      <c r="K351" s="9" t="e">
        <f t="shared" ca="1" si="102"/>
        <v>#N/A</v>
      </c>
      <c r="N351" s="4"/>
    </row>
    <row r="352" spans="1:14" hidden="1" x14ac:dyDescent="0.2">
      <c r="A352" t="s">
        <v>851</v>
      </c>
      <c r="B352" s="11">
        <v>2.0237600000000001E-9</v>
      </c>
      <c r="C352">
        <v>275</v>
      </c>
      <c r="D352">
        <v>276</v>
      </c>
      <c r="E352" t="e">
        <f t="shared" ca="1" si="101"/>
        <v>#N/A</v>
      </c>
      <c r="F352" t="s">
        <v>144</v>
      </c>
      <c r="G352">
        <v>1</v>
      </c>
      <c r="H352">
        <v>8</v>
      </c>
      <c r="I352" t="s">
        <v>6</v>
      </c>
      <c r="J352" s="11" t="e">
        <f t="shared" ca="1" si="103"/>
        <v>#N/A</v>
      </c>
      <c r="K352" s="9" t="e">
        <f t="shared" ca="1" si="102"/>
        <v>#N/A</v>
      </c>
      <c r="N352" s="4"/>
    </row>
    <row r="353" spans="1:14" hidden="1" x14ac:dyDescent="0.2">
      <c r="A353" t="s">
        <v>852</v>
      </c>
      <c r="B353" s="11">
        <v>3.57468E-13</v>
      </c>
      <c r="C353">
        <v>276</v>
      </c>
      <c r="D353">
        <v>277</v>
      </c>
      <c r="E353" t="e">
        <f t="shared" ca="1" si="101"/>
        <v>#N/A</v>
      </c>
      <c r="F353" t="s">
        <v>144</v>
      </c>
      <c r="G353">
        <v>2</v>
      </c>
      <c r="H353">
        <v>3</v>
      </c>
      <c r="I353" t="s">
        <v>6</v>
      </c>
      <c r="J353" s="11" t="e">
        <f t="shared" ca="1" si="103"/>
        <v>#N/A</v>
      </c>
      <c r="K353" s="9" t="e">
        <f t="shared" ca="1" si="102"/>
        <v>#N/A</v>
      </c>
      <c r="N353" s="4"/>
    </row>
    <row r="354" spans="1:14" hidden="1" x14ac:dyDescent="0.2">
      <c r="A354" t="s">
        <v>853</v>
      </c>
      <c r="B354" s="11">
        <v>3.3143299999999999E-10</v>
      </c>
      <c r="C354">
        <v>277</v>
      </c>
      <c r="D354">
        <v>278</v>
      </c>
      <c r="E354" t="e">
        <f t="shared" ca="1" si="101"/>
        <v>#N/A</v>
      </c>
      <c r="F354" t="s">
        <v>144</v>
      </c>
      <c r="G354">
        <v>2</v>
      </c>
      <c r="H354">
        <v>5</v>
      </c>
      <c r="I354" t="s">
        <v>6</v>
      </c>
      <c r="J354" s="11" t="e">
        <f t="shared" ca="1" si="103"/>
        <v>#N/A</v>
      </c>
      <c r="K354" s="9" t="e">
        <f t="shared" ca="1" si="102"/>
        <v>#N/A</v>
      </c>
      <c r="N354" s="4"/>
    </row>
    <row r="355" spans="1:14" hidden="1" x14ac:dyDescent="0.2">
      <c r="A355" t="s">
        <v>854</v>
      </c>
      <c r="B355" s="11">
        <v>1.4953800000000001E-9</v>
      </c>
      <c r="C355">
        <v>278</v>
      </c>
      <c r="D355">
        <v>279</v>
      </c>
      <c r="E355" t="e">
        <f t="shared" ca="1" si="101"/>
        <v>#N/A</v>
      </c>
      <c r="F355" t="s">
        <v>144</v>
      </c>
      <c r="G355">
        <v>2</v>
      </c>
      <c r="H355">
        <v>7</v>
      </c>
      <c r="I355" t="s">
        <v>6</v>
      </c>
      <c r="J355" s="11" t="e">
        <f t="shared" ca="1" si="103"/>
        <v>#N/A</v>
      </c>
      <c r="K355" s="9" t="e">
        <f t="shared" ca="1" si="102"/>
        <v>#N/A</v>
      </c>
      <c r="N355" s="4"/>
    </row>
    <row r="356" spans="1:14" hidden="1" x14ac:dyDescent="0.2">
      <c r="A356" t="s">
        <v>855</v>
      </c>
      <c r="B356" s="11">
        <v>8.0750999999999996E-13</v>
      </c>
      <c r="C356">
        <v>279</v>
      </c>
      <c r="D356">
        <v>280</v>
      </c>
      <c r="E356" t="e">
        <f t="shared" ca="1" si="101"/>
        <v>#N/A</v>
      </c>
      <c r="F356" t="s">
        <v>144</v>
      </c>
      <c r="G356">
        <v>3</v>
      </c>
      <c r="H356">
        <v>4</v>
      </c>
      <c r="I356" t="s">
        <v>6</v>
      </c>
      <c r="J356" s="11" t="e">
        <f t="shared" ca="1" si="103"/>
        <v>#N/A</v>
      </c>
      <c r="K356" s="9" t="e">
        <f t="shared" ca="1" si="102"/>
        <v>#N/A</v>
      </c>
      <c r="N356" s="4"/>
    </row>
    <row r="357" spans="1:14" hidden="1" x14ac:dyDescent="0.2">
      <c r="A357" t="s">
        <v>856</v>
      </c>
      <c r="B357" s="11">
        <v>3.37551E-10</v>
      </c>
      <c r="C357">
        <v>280</v>
      </c>
      <c r="D357">
        <v>281</v>
      </c>
      <c r="E357" t="e">
        <f t="shared" ca="1" si="101"/>
        <v>#N/A</v>
      </c>
      <c r="F357" t="s">
        <v>144</v>
      </c>
      <c r="G357">
        <v>3</v>
      </c>
      <c r="H357">
        <v>6</v>
      </c>
      <c r="I357" t="s">
        <v>6</v>
      </c>
      <c r="J357" s="11" t="e">
        <f t="shared" ca="1" si="103"/>
        <v>#N/A</v>
      </c>
      <c r="K357" s="9" t="e">
        <f t="shared" ca="1" si="102"/>
        <v>#N/A</v>
      </c>
      <c r="N357" s="4"/>
    </row>
    <row r="358" spans="1:14" hidden="1" x14ac:dyDescent="0.2">
      <c r="A358" t="s">
        <v>857</v>
      </c>
      <c r="B358" s="11">
        <v>3.4146400000000001E-10</v>
      </c>
      <c r="C358">
        <v>281</v>
      </c>
      <c r="D358">
        <v>282</v>
      </c>
      <c r="E358" t="e">
        <f t="shared" ca="1" si="101"/>
        <v>#N/A</v>
      </c>
      <c r="F358" t="s">
        <v>144</v>
      </c>
      <c r="G358">
        <v>3</v>
      </c>
      <c r="H358">
        <v>8</v>
      </c>
      <c r="I358" t="s">
        <v>6</v>
      </c>
      <c r="J358" s="11" t="e">
        <f t="shared" ca="1" si="103"/>
        <v>#N/A</v>
      </c>
      <c r="K358" s="9" t="e">
        <f t="shared" ca="1" si="102"/>
        <v>#N/A</v>
      </c>
      <c r="N358" s="4"/>
    </row>
    <row r="359" spans="1:14" hidden="1" x14ac:dyDescent="0.2">
      <c r="A359" t="s">
        <v>858</v>
      </c>
      <c r="B359" s="11">
        <v>2.88802E-11</v>
      </c>
      <c r="C359">
        <v>282</v>
      </c>
      <c r="D359">
        <v>283</v>
      </c>
      <c r="E359" t="e">
        <f t="shared" ca="1" si="101"/>
        <v>#N/A</v>
      </c>
      <c r="F359" t="s">
        <v>144</v>
      </c>
      <c r="G359">
        <v>4</v>
      </c>
      <c r="H359">
        <v>5</v>
      </c>
      <c r="I359" t="s">
        <v>6</v>
      </c>
      <c r="J359" s="11" t="e">
        <f t="shared" ca="1" si="103"/>
        <v>#N/A</v>
      </c>
      <c r="K359" s="9" t="e">
        <f t="shared" ca="1" si="102"/>
        <v>#N/A</v>
      </c>
      <c r="N359" s="4"/>
    </row>
    <row r="360" spans="1:14" hidden="1" x14ac:dyDescent="0.2">
      <c r="A360" t="s">
        <v>859</v>
      </c>
      <c r="B360" s="11">
        <v>3.0986600000000003E-11</v>
      </c>
      <c r="C360">
        <v>283</v>
      </c>
      <c r="D360">
        <v>284</v>
      </c>
      <c r="E360" t="e">
        <f t="shared" ca="1" si="101"/>
        <v>#N/A</v>
      </c>
      <c r="F360" t="s">
        <v>144</v>
      </c>
      <c r="G360">
        <v>4</v>
      </c>
      <c r="H360">
        <v>7</v>
      </c>
      <c r="I360" t="s">
        <v>6</v>
      </c>
      <c r="J360" s="11" t="e">
        <f t="shared" ca="1" si="103"/>
        <v>#N/A</v>
      </c>
      <c r="K360" s="9" t="e">
        <f t="shared" ca="1" si="102"/>
        <v>#N/A</v>
      </c>
      <c r="N360" s="4"/>
    </row>
    <row r="361" spans="1:14" hidden="1" x14ac:dyDescent="0.2">
      <c r="A361" t="s">
        <v>860</v>
      </c>
      <c r="B361" s="11">
        <v>2.1829700000000001E-15</v>
      </c>
      <c r="C361">
        <v>284</v>
      </c>
      <c r="D361">
        <v>285</v>
      </c>
      <c r="E361" t="e">
        <f t="shared" ca="1" si="101"/>
        <v>#N/A</v>
      </c>
      <c r="F361" t="s">
        <v>144</v>
      </c>
      <c r="G361">
        <v>2</v>
      </c>
      <c r="H361">
        <v>1</v>
      </c>
      <c r="I361" t="s">
        <v>6</v>
      </c>
      <c r="J361" s="11" t="e">
        <f t="shared" ca="1" si="103"/>
        <v>#N/A</v>
      </c>
      <c r="K361" s="9" t="e">
        <f t="shared" ca="1" si="102"/>
        <v>#N/A</v>
      </c>
      <c r="N361" s="4"/>
    </row>
    <row r="362" spans="1:14" hidden="1" x14ac:dyDescent="0.2">
      <c r="A362" t="s">
        <v>861</v>
      </c>
      <c r="B362" s="11">
        <v>2.11682E-15</v>
      </c>
      <c r="C362">
        <v>285</v>
      </c>
      <c r="D362">
        <v>286</v>
      </c>
      <c r="E362" t="e">
        <f t="shared" ca="1" si="101"/>
        <v>#N/A</v>
      </c>
      <c r="F362" t="s">
        <v>144</v>
      </c>
      <c r="G362">
        <v>4</v>
      </c>
      <c r="H362">
        <v>1</v>
      </c>
      <c r="I362" t="s">
        <v>6</v>
      </c>
      <c r="J362" s="11" t="e">
        <f t="shared" ca="1" si="103"/>
        <v>#N/A</v>
      </c>
      <c r="K362" s="9" t="e">
        <f t="shared" ca="1" si="102"/>
        <v>#N/A</v>
      </c>
      <c r="N362" s="4"/>
    </row>
    <row r="363" spans="1:14" hidden="1" x14ac:dyDescent="0.2">
      <c r="A363" t="s">
        <v>862</v>
      </c>
      <c r="B363" s="11">
        <v>1.4038E-16</v>
      </c>
      <c r="C363">
        <v>286</v>
      </c>
      <c r="D363">
        <v>287</v>
      </c>
      <c r="E363" t="e">
        <f t="shared" ca="1" si="101"/>
        <v>#N/A</v>
      </c>
      <c r="F363" t="s">
        <v>144</v>
      </c>
      <c r="G363">
        <v>6</v>
      </c>
      <c r="H363">
        <v>1</v>
      </c>
      <c r="I363" t="s">
        <v>6</v>
      </c>
      <c r="J363" s="11" t="e">
        <f t="shared" ca="1" si="103"/>
        <v>#N/A</v>
      </c>
      <c r="K363" s="9" t="e">
        <f t="shared" ca="1" si="102"/>
        <v>#N/A</v>
      </c>
      <c r="N363" s="4"/>
    </row>
    <row r="364" spans="1:14" hidden="1" x14ac:dyDescent="0.2">
      <c r="A364" t="s">
        <v>863</v>
      </c>
      <c r="B364" s="11">
        <v>3.1344400000000002E-20</v>
      </c>
      <c r="C364">
        <v>287</v>
      </c>
      <c r="D364">
        <v>288</v>
      </c>
      <c r="E364" t="e">
        <f t="shared" ca="1" si="101"/>
        <v>#N/A</v>
      </c>
      <c r="F364" t="s">
        <v>144</v>
      </c>
      <c r="G364">
        <v>8</v>
      </c>
      <c r="H364">
        <v>1</v>
      </c>
      <c r="I364" t="s">
        <v>6</v>
      </c>
      <c r="J364" s="11" t="e">
        <f t="shared" ca="1" si="103"/>
        <v>#N/A</v>
      </c>
      <c r="K364" s="9" t="e">
        <f t="shared" ca="1" si="102"/>
        <v>#N/A</v>
      </c>
      <c r="N364" s="4"/>
    </row>
    <row r="365" spans="1:14" hidden="1" x14ac:dyDescent="0.2">
      <c r="A365" t="s">
        <v>864</v>
      </c>
      <c r="B365" s="11">
        <v>2.7536200000000001E-14</v>
      </c>
      <c r="C365">
        <v>288</v>
      </c>
      <c r="D365">
        <v>289</v>
      </c>
      <c r="E365" t="e">
        <f t="shared" ca="1" si="101"/>
        <v>#N/A</v>
      </c>
      <c r="F365" t="s">
        <v>144</v>
      </c>
      <c r="G365">
        <v>3</v>
      </c>
      <c r="H365">
        <v>2</v>
      </c>
      <c r="I365" t="s">
        <v>6</v>
      </c>
      <c r="J365" s="11" t="e">
        <f t="shared" ca="1" si="103"/>
        <v>#N/A</v>
      </c>
      <c r="K365" s="9" t="e">
        <f t="shared" ca="1" si="102"/>
        <v>#N/A</v>
      </c>
      <c r="N365" s="4"/>
    </row>
    <row r="366" spans="1:14" hidden="1" x14ac:dyDescent="0.2">
      <c r="A366" t="s">
        <v>865</v>
      </c>
      <c r="B366" s="11">
        <v>2.2066300000000001E-14</v>
      </c>
      <c r="C366">
        <v>289</v>
      </c>
      <c r="D366">
        <v>290</v>
      </c>
      <c r="E366" t="e">
        <f t="shared" ca="1" si="101"/>
        <v>#N/A</v>
      </c>
      <c r="F366" t="s">
        <v>144</v>
      </c>
      <c r="G366">
        <v>5</v>
      </c>
      <c r="H366">
        <v>2</v>
      </c>
      <c r="I366" t="s">
        <v>6</v>
      </c>
      <c r="J366" s="11" t="e">
        <f t="shared" ca="1" si="103"/>
        <v>#N/A</v>
      </c>
      <c r="K366" s="9" t="e">
        <f t="shared" ca="1" si="102"/>
        <v>#N/A</v>
      </c>
      <c r="N366" s="4"/>
    </row>
    <row r="367" spans="1:14" hidden="1" x14ac:dyDescent="0.2">
      <c r="A367" t="s">
        <v>866</v>
      </c>
      <c r="B367" s="11">
        <v>2.0800999999999999E-17</v>
      </c>
      <c r="C367">
        <v>290</v>
      </c>
      <c r="D367">
        <v>291</v>
      </c>
      <c r="E367" t="e">
        <f t="shared" ca="1" si="101"/>
        <v>#N/A</v>
      </c>
      <c r="F367" t="s">
        <v>144</v>
      </c>
      <c r="G367">
        <v>7</v>
      </c>
      <c r="H367">
        <v>2</v>
      </c>
      <c r="I367" t="s">
        <v>6</v>
      </c>
      <c r="J367" s="11" t="e">
        <f t="shared" ca="1" si="103"/>
        <v>#N/A</v>
      </c>
      <c r="K367" s="9" t="e">
        <f t="shared" ca="1" si="102"/>
        <v>#N/A</v>
      </c>
      <c r="N367" s="4"/>
    </row>
    <row r="368" spans="1:14" hidden="1" x14ac:dyDescent="0.2">
      <c r="A368" t="s">
        <v>867</v>
      </c>
      <c r="B368" s="11">
        <v>6.2203500000000003E-14</v>
      </c>
      <c r="C368">
        <v>291</v>
      </c>
      <c r="D368">
        <v>292</v>
      </c>
      <c r="E368" t="e">
        <f t="shared" ca="1" si="101"/>
        <v>#N/A</v>
      </c>
      <c r="F368" t="s">
        <v>144</v>
      </c>
      <c r="G368">
        <v>4</v>
      </c>
      <c r="H368">
        <v>3</v>
      </c>
      <c r="I368" t="s">
        <v>6</v>
      </c>
      <c r="J368" s="11" t="e">
        <f t="shared" ca="1" si="103"/>
        <v>#N/A</v>
      </c>
      <c r="K368" s="9" t="e">
        <f t="shared" ca="1" si="102"/>
        <v>#N/A</v>
      </c>
      <c r="N368" s="4"/>
    </row>
    <row r="369" spans="1:14" hidden="1" x14ac:dyDescent="0.2">
      <c r="A369" t="s">
        <v>868</v>
      </c>
      <c r="B369" s="11">
        <v>4.21702E-15</v>
      </c>
      <c r="C369">
        <v>292</v>
      </c>
      <c r="D369">
        <v>293</v>
      </c>
      <c r="E369" t="e">
        <f t="shared" ca="1" si="101"/>
        <v>#N/A</v>
      </c>
      <c r="F369" t="s">
        <v>144</v>
      </c>
      <c r="G369">
        <v>6</v>
      </c>
      <c r="H369">
        <v>3</v>
      </c>
      <c r="I369" t="s">
        <v>6</v>
      </c>
      <c r="J369" s="11" t="e">
        <f t="shared" ca="1" si="103"/>
        <v>#N/A</v>
      </c>
      <c r="K369" s="9" t="e">
        <f t="shared" ca="1" si="102"/>
        <v>#N/A</v>
      </c>
      <c r="N369" s="4"/>
    </row>
    <row r="370" spans="1:14" hidden="1" x14ac:dyDescent="0.2">
      <c r="A370" t="s">
        <v>869</v>
      </c>
      <c r="B370" s="11">
        <v>8.912749999999999E-19</v>
      </c>
      <c r="C370">
        <v>293</v>
      </c>
      <c r="D370">
        <v>294</v>
      </c>
      <c r="E370" t="e">
        <f t="shared" ca="1" si="101"/>
        <v>#N/A</v>
      </c>
      <c r="F370" t="s">
        <v>144</v>
      </c>
      <c r="G370">
        <v>8</v>
      </c>
      <c r="H370">
        <v>3</v>
      </c>
      <c r="I370" t="s">
        <v>6</v>
      </c>
      <c r="J370" s="11" t="e">
        <f t="shared" ca="1" si="103"/>
        <v>#N/A</v>
      </c>
      <c r="K370" s="9" t="e">
        <f t="shared" ca="1" si="102"/>
        <v>#N/A</v>
      </c>
      <c r="N370" s="4"/>
    </row>
    <row r="371" spans="1:14" hidden="1" x14ac:dyDescent="0.2">
      <c r="A371" t="s">
        <v>870</v>
      </c>
      <c r="B371" s="11">
        <v>3.2404100000000002E-13</v>
      </c>
      <c r="C371">
        <v>294</v>
      </c>
      <c r="D371">
        <v>295</v>
      </c>
      <c r="E371" t="e">
        <f t="shared" ca="1" si="101"/>
        <v>#N/A</v>
      </c>
      <c r="F371" t="s">
        <v>144</v>
      </c>
      <c r="G371">
        <v>5</v>
      </c>
      <c r="H371">
        <v>4</v>
      </c>
      <c r="I371" t="s">
        <v>6</v>
      </c>
      <c r="J371" s="11" t="e">
        <f t="shared" ca="1" si="103"/>
        <v>#N/A</v>
      </c>
      <c r="K371" s="9" t="e">
        <f t="shared" ca="1" si="102"/>
        <v>#N/A</v>
      </c>
      <c r="N371" s="4"/>
    </row>
    <row r="372" spans="1:14" hidden="1" x14ac:dyDescent="0.2">
      <c r="A372" t="s">
        <v>871</v>
      </c>
      <c r="B372" s="11">
        <v>7.26397E-17</v>
      </c>
      <c r="C372">
        <v>295</v>
      </c>
      <c r="D372">
        <v>296</v>
      </c>
      <c r="E372" t="e">
        <f t="shared" ca="1" si="101"/>
        <v>#N/A</v>
      </c>
      <c r="F372" t="s">
        <v>144</v>
      </c>
      <c r="G372">
        <v>7</v>
      </c>
      <c r="H372">
        <v>4</v>
      </c>
      <c r="I372" t="s">
        <v>6</v>
      </c>
      <c r="J372" s="11" t="e">
        <f t="shared" ca="1" si="103"/>
        <v>#N/A</v>
      </c>
      <c r="K372" s="9" t="e">
        <f t="shared" ca="1" si="102"/>
        <v>#N/A</v>
      </c>
      <c r="N372" s="4"/>
    </row>
    <row r="373" spans="1:14" hidden="1" x14ac:dyDescent="0.2">
      <c r="A373" t="s">
        <v>872</v>
      </c>
      <c r="B373" s="11">
        <v>2.0422299999999999E-9</v>
      </c>
      <c r="C373">
        <v>296</v>
      </c>
      <c r="D373">
        <v>297</v>
      </c>
      <c r="E373" t="e">
        <f t="shared" ca="1" si="101"/>
        <v>#N/A</v>
      </c>
      <c r="F373" t="s">
        <v>144</v>
      </c>
      <c r="G373">
        <v>1</v>
      </c>
      <c r="H373">
        <v>2</v>
      </c>
      <c r="J373" s="11" t="e">
        <f t="shared" ca="1" si="103"/>
        <v>#N/A</v>
      </c>
      <c r="K373" s="9" t="e">
        <f t="shared" ca="1" si="102"/>
        <v>#N/A</v>
      </c>
      <c r="N373" s="4"/>
    </row>
    <row r="374" spans="1:14" hidden="1" x14ac:dyDescent="0.2">
      <c r="A374" t="s">
        <v>873</v>
      </c>
      <c r="B374" s="11">
        <v>1.9803399999999998E-9</v>
      </c>
      <c r="C374">
        <v>297</v>
      </c>
      <c r="D374">
        <v>298</v>
      </c>
      <c r="E374" t="e">
        <f t="shared" ca="1" si="101"/>
        <v>#N/A</v>
      </c>
      <c r="F374" t="s">
        <v>144</v>
      </c>
      <c r="G374">
        <v>1</v>
      </c>
      <c r="H374">
        <v>4</v>
      </c>
      <c r="J374" s="11" t="e">
        <f t="shared" ca="1" si="103"/>
        <v>#N/A</v>
      </c>
      <c r="K374" s="9" t="e">
        <f t="shared" ca="1" si="102"/>
        <v>#N/A</v>
      </c>
      <c r="N374" s="4"/>
    </row>
    <row r="375" spans="1:14" hidden="1" x14ac:dyDescent="0.2">
      <c r="A375" t="s">
        <v>874</v>
      </c>
      <c r="B375" s="11">
        <v>1.3132899999999999E-10</v>
      </c>
      <c r="C375">
        <v>298</v>
      </c>
      <c r="D375">
        <v>299</v>
      </c>
      <c r="E375" t="e">
        <f t="shared" ca="1" si="101"/>
        <v>#N/A</v>
      </c>
      <c r="F375" t="s">
        <v>144</v>
      </c>
      <c r="G375">
        <v>1</v>
      </c>
      <c r="H375">
        <v>6</v>
      </c>
      <c r="J375" s="11" t="e">
        <f t="shared" ca="1" si="103"/>
        <v>#N/A</v>
      </c>
      <c r="K375" s="9" t="e">
        <f t="shared" ca="1" si="102"/>
        <v>#N/A</v>
      </c>
      <c r="N375" s="4"/>
    </row>
    <row r="376" spans="1:14" hidden="1" x14ac:dyDescent="0.2">
      <c r="A376" t="s">
        <v>875</v>
      </c>
      <c r="B376" s="11">
        <v>2.9323500000000002E-14</v>
      </c>
      <c r="C376">
        <v>299</v>
      </c>
      <c r="D376">
        <v>300</v>
      </c>
      <c r="E376" t="e">
        <f t="shared" ca="1" si="101"/>
        <v>#N/A</v>
      </c>
      <c r="F376" t="s">
        <v>144</v>
      </c>
      <c r="G376">
        <v>1</v>
      </c>
      <c r="H376">
        <v>8</v>
      </c>
      <c r="J376" s="11" t="e">
        <f t="shared" ca="1" si="103"/>
        <v>#N/A</v>
      </c>
      <c r="K376" s="9" t="e">
        <f t="shared" ca="1" si="102"/>
        <v>#N/A</v>
      </c>
      <c r="N376" s="4"/>
    </row>
    <row r="377" spans="1:14" hidden="1" x14ac:dyDescent="0.2">
      <c r="A377" t="s">
        <v>876</v>
      </c>
      <c r="B377" s="11">
        <v>1.98439E-9</v>
      </c>
      <c r="C377">
        <v>300</v>
      </c>
      <c r="D377">
        <v>301</v>
      </c>
      <c r="E377" t="e">
        <f t="shared" ca="1" si="101"/>
        <v>#N/A</v>
      </c>
      <c r="F377" t="s">
        <v>144</v>
      </c>
      <c r="G377">
        <v>2</v>
      </c>
      <c r="H377">
        <v>3</v>
      </c>
      <c r="J377" s="11" t="e">
        <f t="shared" ca="1" si="103"/>
        <v>#N/A</v>
      </c>
      <c r="K377" s="9" t="e">
        <f t="shared" ca="1" si="102"/>
        <v>#N/A</v>
      </c>
      <c r="N377" s="4"/>
    </row>
    <row r="378" spans="1:14" hidden="1" x14ac:dyDescent="0.2">
      <c r="A378" t="s">
        <v>877</v>
      </c>
      <c r="B378" s="11">
        <v>1.5901999999999999E-9</v>
      </c>
      <c r="C378">
        <v>301</v>
      </c>
      <c r="D378">
        <v>302</v>
      </c>
      <c r="E378" t="e">
        <f t="shared" ca="1" si="101"/>
        <v>#N/A</v>
      </c>
      <c r="F378" t="s">
        <v>144</v>
      </c>
      <c r="G378">
        <v>2</v>
      </c>
      <c r="H378">
        <v>5</v>
      </c>
      <c r="J378" s="11" t="e">
        <f t="shared" ca="1" si="103"/>
        <v>#N/A</v>
      </c>
      <c r="K378" s="9" t="e">
        <f t="shared" ca="1" si="102"/>
        <v>#N/A</v>
      </c>
      <c r="N378" s="4"/>
    </row>
    <row r="379" spans="1:14" hidden="1" x14ac:dyDescent="0.2">
      <c r="A379" t="s">
        <v>878</v>
      </c>
      <c r="B379" s="11">
        <v>1.49902E-12</v>
      </c>
      <c r="C379">
        <v>302</v>
      </c>
      <c r="D379">
        <v>303</v>
      </c>
      <c r="E379" t="e">
        <f t="shared" ca="1" si="101"/>
        <v>#N/A</v>
      </c>
      <c r="F379" t="s">
        <v>144</v>
      </c>
      <c r="G379">
        <v>2</v>
      </c>
      <c r="H379">
        <v>7</v>
      </c>
      <c r="J379" s="11" t="e">
        <f t="shared" ca="1" si="103"/>
        <v>#N/A</v>
      </c>
      <c r="K379" s="9" t="e">
        <f t="shared" ca="1" si="102"/>
        <v>#N/A</v>
      </c>
      <c r="N379" s="4"/>
    </row>
    <row r="380" spans="1:14" hidden="1" x14ac:dyDescent="0.2">
      <c r="A380" t="s">
        <v>879</v>
      </c>
      <c r="B380" s="11">
        <v>3.4530599999999999E-10</v>
      </c>
      <c r="C380">
        <v>303</v>
      </c>
      <c r="D380">
        <v>304</v>
      </c>
      <c r="E380" t="e">
        <f t="shared" ca="1" si="101"/>
        <v>#N/A</v>
      </c>
      <c r="F380" t="s">
        <v>144</v>
      </c>
      <c r="G380">
        <v>3</v>
      </c>
      <c r="H380">
        <v>4</v>
      </c>
      <c r="J380" s="11" t="e">
        <f t="shared" ca="1" si="103"/>
        <v>#N/A</v>
      </c>
      <c r="K380" s="9" t="e">
        <f t="shared" ca="1" si="102"/>
        <v>#N/A</v>
      </c>
      <c r="N380" s="4"/>
    </row>
    <row r="381" spans="1:14" hidden="1" x14ac:dyDescent="0.2">
      <c r="A381" t="s">
        <v>880</v>
      </c>
      <c r="B381" s="11">
        <v>2.3409700000000001E-11</v>
      </c>
      <c r="C381">
        <v>304</v>
      </c>
      <c r="D381">
        <v>305</v>
      </c>
      <c r="E381" t="e">
        <f t="shared" ca="1" si="101"/>
        <v>#N/A</v>
      </c>
      <c r="F381" t="s">
        <v>144</v>
      </c>
      <c r="G381">
        <v>3</v>
      </c>
      <c r="H381">
        <v>6</v>
      </c>
      <c r="J381" s="11" t="e">
        <f t="shared" ca="1" si="103"/>
        <v>#N/A</v>
      </c>
      <c r="K381" s="9" t="e">
        <f t="shared" ca="1" si="102"/>
        <v>#N/A</v>
      </c>
      <c r="N381" s="4"/>
    </row>
    <row r="382" spans="1:14" hidden="1" x14ac:dyDescent="0.2">
      <c r="A382" t="s">
        <v>881</v>
      </c>
      <c r="B382" s="11">
        <v>4.9476700000000002E-15</v>
      </c>
      <c r="C382">
        <v>305</v>
      </c>
      <c r="D382">
        <v>306</v>
      </c>
      <c r="E382" t="e">
        <f t="shared" ca="1" si="101"/>
        <v>#N/A</v>
      </c>
      <c r="F382" t="s">
        <v>144</v>
      </c>
      <c r="G382">
        <v>3</v>
      </c>
      <c r="H382">
        <v>8</v>
      </c>
      <c r="J382" s="11" t="e">
        <f t="shared" ca="1" si="103"/>
        <v>#N/A</v>
      </c>
      <c r="K382" s="9" t="e">
        <f t="shared" ca="1" si="102"/>
        <v>#N/A</v>
      </c>
      <c r="N382" s="4"/>
    </row>
    <row r="383" spans="1:14" hidden="1" x14ac:dyDescent="0.2">
      <c r="A383" t="s">
        <v>882</v>
      </c>
      <c r="B383" s="11">
        <v>1.3856600000000001E-10</v>
      </c>
      <c r="C383">
        <v>306</v>
      </c>
      <c r="D383">
        <v>307</v>
      </c>
      <c r="E383" t="e">
        <f t="shared" ca="1" si="101"/>
        <v>#N/A</v>
      </c>
      <c r="F383" t="s">
        <v>144</v>
      </c>
      <c r="G383">
        <v>4</v>
      </c>
      <c r="H383">
        <v>5</v>
      </c>
      <c r="J383" s="11" t="e">
        <f t="shared" ca="1" si="103"/>
        <v>#N/A</v>
      </c>
      <c r="K383" s="9" t="e">
        <f t="shared" ca="1" si="102"/>
        <v>#N/A</v>
      </c>
      <c r="N383" s="4"/>
    </row>
    <row r="384" spans="1:14" hidden="1" x14ac:dyDescent="0.2">
      <c r="A384" t="s">
        <v>883</v>
      </c>
      <c r="B384" s="11">
        <v>3.1062100000000003E-14</v>
      </c>
      <c r="C384">
        <v>307</v>
      </c>
      <c r="D384">
        <v>308</v>
      </c>
      <c r="E384" t="e">
        <f t="shared" ca="1" si="101"/>
        <v>#N/A</v>
      </c>
      <c r="F384" t="s">
        <v>144</v>
      </c>
      <c r="G384">
        <v>4</v>
      </c>
      <c r="H384">
        <v>7</v>
      </c>
      <c r="J384" s="11" t="e">
        <f t="shared" ca="1" si="103"/>
        <v>#N/A</v>
      </c>
      <c r="K384" s="9" t="e">
        <f t="shared" ca="1" si="102"/>
        <v>#N/A</v>
      </c>
      <c r="N384" s="4"/>
    </row>
    <row r="385" spans="1:14" hidden="1" x14ac:dyDescent="0.2">
      <c r="A385" t="s">
        <v>884</v>
      </c>
      <c r="B385" s="11">
        <v>5.5095099999999999E-14</v>
      </c>
      <c r="C385">
        <v>308</v>
      </c>
      <c r="D385">
        <v>309</v>
      </c>
      <c r="E385" t="e">
        <f t="shared" ca="1" si="101"/>
        <v>#N/A</v>
      </c>
      <c r="F385" t="s">
        <v>144</v>
      </c>
      <c r="G385">
        <v>1</v>
      </c>
      <c r="H385">
        <v>2</v>
      </c>
      <c r="I385" t="s">
        <v>9</v>
      </c>
      <c r="J385" s="11" cm="1">
        <f t="array" aca="1" ref="J385:J396" ca="1">TRANSPOSE(DH47:DS47)</f>
        <v>5.7400827386266887E-14</v>
      </c>
      <c r="K385" s="9">
        <f t="shared" ca="1" si="102"/>
        <v>0.95983111235050711</v>
      </c>
      <c r="N385" s="4"/>
    </row>
    <row r="386" spans="1:14" hidden="1" x14ac:dyDescent="0.2">
      <c r="A386" t="s">
        <v>885</v>
      </c>
      <c r="B386" s="11">
        <v>9.0035799999999999E-12</v>
      </c>
      <c r="C386">
        <v>309</v>
      </c>
      <c r="D386">
        <v>310</v>
      </c>
      <c r="E386" t="e">
        <f t="shared" ca="1" si="101"/>
        <v>#N/A</v>
      </c>
      <c r="F386" t="s">
        <v>144</v>
      </c>
      <c r="G386">
        <v>1</v>
      </c>
      <c r="H386">
        <v>4</v>
      </c>
      <c r="I386" t="s">
        <v>9</v>
      </c>
      <c r="J386" s="11">
        <f ca="1"/>
        <v>9.1057789997400385E-12</v>
      </c>
      <c r="K386" s="9">
        <f t="shared" ca="1" si="102"/>
        <v>0.988776468246928</v>
      </c>
      <c r="N386" s="4"/>
    </row>
    <row r="387" spans="1:14" hidden="1" x14ac:dyDescent="0.2">
      <c r="A387" t="s">
        <v>886</v>
      </c>
      <c r="B387" s="11">
        <v>1.1325E-15</v>
      </c>
      <c r="C387">
        <v>310</v>
      </c>
      <c r="D387">
        <v>311</v>
      </c>
      <c r="E387" t="e">
        <f t="shared" ca="1" si="101"/>
        <v>#N/A</v>
      </c>
      <c r="F387" t="s">
        <v>144</v>
      </c>
      <c r="G387">
        <v>1</v>
      </c>
      <c r="H387">
        <v>6</v>
      </c>
      <c r="I387" t="s">
        <v>9</v>
      </c>
      <c r="J387" s="11">
        <f ca="1"/>
        <v>1.0994723713001799E-15</v>
      </c>
      <c r="K387" s="9">
        <f t="shared" ca="1" si="102"/>
        <v>1.0300395258325257</v>
      </c>
      <c r="N387" s="4"/>
    </row>
    <row r="388" spans="1:14" hidden="1" x14ac:dyDescent="0.2">
      <c r="A388" t="s">
        <v>887</v>
      </c>
      <c r="B388" s="11">
        <v>1.21029E-15</v>
      </c>
      <c r="C388">
        <v>311</v>
      </c>
      <c r="D388">
        <v>312</v>
      </c>
      <c r="E388" t="e">
        <f t="shared" ca="1" si="101"/>
        <v>#N/A</v>
      </c>
      <c r="F388" t="s">
        <v>144</v>
      </c>
      <c r="G388">
        <v>1</v>
      </c>
      <c r="H388">
        <v>8</v>
      </c>
      <c r="I388" t="s">
        <v>9</v>
      </c>
      <c r="J388" s="11">
        <f ca="1"/>
        <v>1.1695133612565861E-15</v>
      </c>
      <c r="K388" s="9">
        <f t="shared" ca="1" si="102"/>
        <v>1.0348663299576171</v>
      </c>
      <c r="N388" s="4"/>
    </row>
    <row r="389" spans="1:14" hidden="1" x14ac:dyDescent="0.2">
      <c r="A389" t="s">
        <v>888</v>
      </c>
      <c r="B389" s="11">
        <v>9.0219699999999998E-12</v>
      </c>
      <c r="C389">
        <v>312</v>
      </c>
      <c r="D389">
        <v>313</v>
      </c>
      <c r="E389" t="e">
        <f t="shared" ca="1" si="101"/>
        <v>#N/A</v>
      </c>
      <c r="F389" t="s">
        <v>144</v>
      </c>
      <c r="G389">
        <v>2</v>
      </c>
      <c r="H389">
        <v>3</v>
      </c>
      <c r="I389" t="s">
        <v>9</v>
      </c>
      <c r="J389" s="11">
        <f ca="1"/>
        <v>9.1242000227033026E-12</v>
      </c>
      <c r="K389" s="9">
        <f t="shared" ca="1" si="102"/>
        <v>0.98879572757623369</v>
      </c>
      <c r="N389" s="4"/>
    </row>
    <row r="390" spans="1:14" hidden="1" x14ac:dyDescent="0.2">
      <c r="A390" t="s">
        <v>889</v>
      </c>
      <c r="B390" s="11">
        <v>2.5731199999999999E-15</v>
      </c>
      <c r="C390">
        <v>313</v>
      </c>
      <c r="D390">
        <v>314</v>
      </c>
      <c r="E390" t="e">
        <f t="shared" ca="1" si="101"/>
        <v>#N/A</v>
      </c>
      <c r="F390" t="s">
        <v>144</v>
      </c>
      <c r="G390">
        <v>2</v>
      </c>
      <c r="H390">
        <v>5</v>
      </c>
      <c r="I390" t="s">
        <v>9</v>
      </c>
      <c r="J390" s="11">
        <f ca="1"/>
        <v>2.3791583086271392E-15</v>
      </c>
      <c r="K390" s="9">
        <f t="shared" ca="1" si="102"/>
        <v>1.0815253405666745</v>
      </c>
      <c r="N390" s="4"/>
    </row>
    <row r="391" spans="1:14" hidden="1" x14ac:dyDescent="0.2">
      <c r="A391" t="s">
        <v>890</v>
      </c>
      <c r="B391" s="11">
        <v>1.1609500000000001E-14</v>
      </c>
      <c r="C391">
        <v>314</v>
      </c>
      <c r="D391">
        <v>315</v>
      </c>
      <c r="E391" t="e">
        <f t="shared" ca="1" si="101"/>
        <v>#N/A</v>
      </c>
      <c r="F391" t="s">
        <v>144</v>
      </c>
      <c r="G391">
        <v>2</v>
      </c>
      <c r="H391">
        <v>7</v>
      </c>
      <c r="I391" t="s">
        <v>9</v>
      </c>
      <c r="J391" s="11">
        <f ca="1"/>
        <v>7.6908428502697001E-15</v>
      </c>
      <c r="K391" s="9">
        <f t="shared" ca="1" si="102"/>
        <v>1.5095224575539055</v>
      </c>
      <c r="N391" s="4"/>
    </row>
    <row r="392" spans="1:14" hidden="1" x14ac:dyDescent="0.2">
      <c r="A392" t="s">
        <v>891</v>
      </c>
      <c r="B392" s="11">
        <v>2.6457300000000002E-10</v>
      </c>
      <c r="C392">
        <v>315</v>
      </c>
      <c r="D392">
        <v>316</v>
      </c>
      <c r="E392" t="e">
        <f t="shared" ca="1" si="101"/>
        <v>#N/A</v>
      </c>
      <c r="F392" t="s">
        <v>144</v>
      </c>
      <c r="G392">
        <v>3</v>
      </c>
      <c r="H392">
        <v>4</v>
      </c>
      <c r="I392" t="s">
        <v>9</v>
      </c>
      <c r="J392" s="11">
        <f ca="1"/>
        <v>1.45836612557039E-10</v>
      </c>
      <c r="K392" s="9">
        <f t="shared" ca="1" si="102"/>
        <v>1.8141740634336343</v>
      </c>
      <c r="N392" s="4"/>
    </row>
    <row r="393" spans="1:14" hidden="1" x14ac:dyDescent="0.2">
      <c r="A393" t="s">
        <v>892</v>
      </c>
      <c r="B393" s="11">
        <v>3.4020199999999999E-14</v>
      </c>
      <c r="C393">
        <v>316</v>
      </c>
      <c r="D393">
        <v>317</v>
      </c>
      <c r="E393" t="e">
        <f t="shared" ca="1" si="101"/>
        <v>#N/A</v>
      </c>
      <c r="F393" t="s">
        <v>144</v>
      </c>
      <c r="G393">
        <v>3</v>
      </c>
      <c r="H393">
        <v>6</v>
      </c>
      <c r="I393" t="s">
        <v>9</v>
      </c>
      <c r="J393" s="11">
        <f ca="1"/>
        <v>1.3434796542776925E-14</v>
      </c>
      <c r="K393" s="9">
        <f t="shared" ca="1" si="102"/>
        <v>2.5322452700849123</v>
      </c>
      <c r="N393" s="4"/>
    </row>
    <row r="394" spans="1:14" hidden="1" x14ac:dyDescent="0.2">
      <c r="A394" t="s">
        <v>893</v>
      </c>
      <c r="B394" s="11">
        <v>3.44146E-14</v>
      </c>
      <c r="C394">
        <v>317</v>
      </c>
      <c r="D394">
        <v>318</v>
      </c>
      <c r="E394" t="e">
        <f t="shared" ca="1" si="101"/>
        <v>#N/A</v>
      </c>
      <c r="F394" t="s">
        <v>144</v>
      </c>
      <c r="G394">
        <v>3</v>
      </c>
      <c r="H394">
        <v>8</v>
      </c>
      <c r="I394" t="s">
        <v>9</v>
      </c>
      <c r="J394" s="11">
        <f ca="1"/>
        <v>1.349340042220588E-14</v>
      </c>
      <c r="K394" s="9">
        <f t="shared" ca="1" si="102"/>
        <v>2.5504764494622441</v>
      </c>
      <c r="N394" s="4"/>
    </row>
    <row r="395" spans="1:14" hidden="1" x14ac:dyDescent="0.2">
      <c r="A395" t="s">
        <v>894</v>
      </c>
      <c r="B395" s="11">
        <v>3.7786000000000003E-14</v>
      </c>
      <c r="C395">
        <v>318</v>
      </c>
      <c r="D395">
        <v>319</v>
      </c>
      <c r="E395" t="e">
        <f t="shared" ca="1" si="101"/>
        <v>#N/A</v>
      </c>
      <c r="F395" t="s">
        <v>144</v>
      </c>
      <c r="G395">
        <v>4</v>
      </c>
      <c r="H395">
        <v>5</v>
      </c>
      <c r="I395" t="s">
        <v>9</v>
      </c>
      <c r="J395" s="11">
        <f ca="1"/>
        <v>1.397924000376293E-14</v>
      </c>
      <c r="K395" s="9">
        <f t="shared" ca="1" si="102"/>
        <v>2.7030081742518743</v>
      </c>
      <c r="N395" s="4"/>
    </row>
    <row r="396" spans="1:14" hidden="1" x14ac:dyDescent="0.2">
      <c r="A396" t="s">
        <v>895</v>
      </c>
      <c r="B396" s="11">
        <v>4.0542000000000003E-14</v>
      </c>
      <c r="C396">
        <v>319</v>
      </c>
      <c r="D396">
        <v>320</v>
      </c>
      <c r="E396" t="e">
        <f t="shared" ca="1" si="101"/>
        <v>#N/A</v>
      </c>
      <c r="F396" t="s">
        <v>144</v>
      </c>
      <c r="G396">
        <v>4</v>
      </c>
      <c r="H396">
        <v>7</v>
      </c>
      <c r="I396" t="s">
        <v>9</v>
      </c>
      <c r="J396" s="11">
        <f ca="1"/>
        <v>1.4324983833417121E-14</v>
      </c>
      <c r="K396" s="9">
        <f t="shared" ca="1" si="102"/>
        <v>2.8301602620607635</v>
      </c>
      <c r="N396" s="4"/>
    </row>
    <row r="397" spans="1:14" hidden="1" x14ac:dyDescent="0.2">
      <c r="A397" t="s">
        <v>896</v>
      </c>
      <c r="B397" s="11">
        <v>3.9114100000000001E-13</v>
      </c>
      <c r="C397">
        <v>320</v>
      </c>
      <c r="D397">
        <v>321</v>
      </c>
      <c r="E397" t="e">
        <f t="shared" ca="1" si="101"/>
        <v>#N/A</v>
      </c>
      <c r="F397" t="s">
        <v>144</v>
      </c>
      <c r="G397">
        <v>1</v>
      </c>
      <c r="H397">
        <v>2</v>
      </c>
      <c r="I397" t="s">
        <v>7</v>
      </c>
      <c r="J397" s="11" cm="1">
        <f t="array" aca="1" ref="J397:J408" ca="1">TRANSPOSE(DH46:DS46)</f>
        <v>4.0751063600059697E-13</v>
      </c>
      <c r="K397" s="9">
        <f t="shared" ca="1" si="102"/>
        <v>0.95983016256642451</v>
      </c>
      <c r="N397" s="4"/>
    </row>
    <row r="398" spans="1:14" hidden="1" x14ac:dyDescent="0.2">
      <c r="A398" t="s">
        <v>897</v>
      </c>
      <c r="B398" s="11">
        <v>6.3919900000000004E-11</v>
      </c>
      <c r="C398">
        <v>321</v>
      </c>
      <c r="D398">
        <v>322</v>
      </c>
      <c r="E398" t="e">
        <f t="shared" ref="E398:E432" ca="1" si="104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J398" s="11">
        <f ca="1"/>
        <v>6.464544084869281E-11</v>
      </c>
      <c r="K398" s="9">
        <f t="shared" ref="K398:K432" ca="1" si="105">B398/J398</f>
        <v>0.9887766122534305</v>
      </c>
      <c r="N398" s="4"/>
    </row>
    <row r="399" spans="1:14" hidden="1" x14ac:dyDescent="0.2">
      <c r="A399" t="s">
        <v>898</v>
      </c>
      <c r="B399" s="11">
        <v>1.1201E-10</v>
      </c>
      <c r="C399">
        <v>322</v>
      </c>
      <c r="D399">
        <v>323</v>
      </c>
      <c r="E399" t="e">
        <f t="shared" ca="1" si="104"/>
        <v>#N/A</v>
      </c>
      <c r="F399" t="s">
        <v>144</v>
      </c>
      <c r="G399">
        <v>1</v>
      </c>
      <c r="H399">
        <v>6</v>
      </c>
      <c r="I399" t="s">
        <v>7</v>
      </c>
      <c r="J399" s="11">
        <f ca="1"/>
        <v>1.0874395301891397E-10</v>
      </c>
      <c r="K399" s="9">
        <f t="shared" ca="1" si="105"/>
        <v>1.0300342859571967</v>
      </c>
      <c r="N399" s="4"/>
    </row>
    <row r="400" spans="1:14" hidden="1" x14ac:dyDescent="0.2">
      <c r="A400" t="s">
        <v>899</v>
      </c>
      <c r="B400" s="11">
        <v>1.19705E-10</v>
      </c>
      <c r="C400">
        <v>323</v>
      </c>
      <c r="D400">
        <v>324</v>
      </c>
      <c r="E400" t="e">
        <f t="shared" ca="1" si="104"/>
        <v>#N/A</v>
      </c>
      <c r="F400" t="s">
        <v>144</v>
      </c>
      <c r="G400">
        <v>1</v>
      </c>
      <c r="H400">
        <v>8</v>
      </c>
      <c r="I400" t="s">
        <v>7</v>
      </c>
      <c r="J400" s="11">
        <f ca="1"/>
        <v>1.1567139778245157E-10</v>
      </c>
      <c r="K400" s="9">
        <f t="shared" ca="1" si="105"/>
        <v>1.0348712153123161</v>
      </c>
      <c r="N400" s="4"/>
    </row>
    <row r="401" spans="1:14" hidden="1" x14ac:dyDescent="0.2">
      <c r="A401" t="s">
        <v>900</v>
      </c>
      <c r="B401" s="11">
        <v>6.4050500000000005E-11</v>
      </c>
      <c r="C401">
        <v>324</v>
      </c>
      <c r="D401">
        <v>325</v>
      </c>
      <c r="E401" t="e">
        <f t="shared" ca="1" si="104"/>
        <v>#N/A</v>
      </c>
      <c r="F401" t="s">
        <v>144</v>
      </c>
      <c r="G401">
        <v>2</v>
      </c>
      <c r="H401">
        <v>3</v>
      </c>
      <c r="I401" t="s">
        <v>7</v>
      </c>
      <c r="J401" s="11">
        <f ca="1"/>
        <v>6.477621880304225E-11</v>
      </c>
      <c r="K401" s="9">
        <f t="shared" ca="1" si="105"/>
        <v>0.98879652414956709</v>
      </c>
      <c r="N401" s="4"/>
    </row>
    <row r="402" spans="1:14" hidden="1" x14ac:dyDescent="0.2">
      <c r="A402" t="s">
        <v>901</v>
      </c>
      <c r="B402" s="11">
        <v>2.5449600000000002E-10</v>
      </c>
      <c r="C402">
        <v>325</v>
      </c>
      <c r="D402">
        <v>326</v>
      </c>
      <c r="E402" t="e">
        <f t="shared" ca="1" si="104"/>
        <v>#N/A</v>
      </c>
      <c r="F402" t="s">
        <v>144</v>
      </c>
      <c r="G402">
        <v>2</v>
      </c>
      <c r="H402">
        <v>5</v>
      </c>
      <c r="I402" t="s">
        <v>7</v>
      </c>
      <c r="J402" s="11">
        <f ca="1"/>
        <v>2.3531203338193981E-10</v>
      </c>
      <c r="K402" s="9">
        <f t="shared" ca="1" si="105"/>
        <v>1.0815256506110009</v>
      </c>
      <c r="N402" s="4"/>
    </row>
    <row r="403" spans="1:14" hidden="1" x14ac:dyDescent="0.2">
      <c r="A403" t="s">
        <v>902</v>
      </c>
      <c r="B403" s="11">
        <v>1.14825E-9</v>
      </c>
      <c r="C403">
        <v>326</v>
      </c>
      <c r="D403">
        <v>327</v>
      </c>
      <c r="E403" t="e">
        <f t="shared" ca="1" si="104"/>
        <v>#N/A</v>
      </c>
      <c r="F403" t="s">
        <v>144</v>
      </c>
      <c r="G403">
        <v>2</v>
      </c>
      <c r="H403">
        <v>7</v>
      </c>
      <c r="I403" t="s">
        <v>7</v>
      </c>
      <c r="J403" s="11">
        <f ca="1"/>
        <v>7.6066727588304403E-10</v>
      </c>
      <c r="K403" s="9">
        <f t="shared" ca="1" si="105"/>
        <v>1.5095299040793082</v>
      </c>
      <c r="N403" s="4"/>
    </row>
    <row r="404" spans="1:14" hidden="1" x14ac:dyDescent="0.2">
      <c r="A404" t="s">
        <v>903</v>
      </c>
      <c r="B404" s="11">
        <v>1.8783099999999999E-9</v>
      </c>
      <c r="C404">
        <v>327</v>
      </c>
      <c r="D404">
        <v>328</v>
      </c>
      <c r="E404" t="e">
        <f t="shared" ca="1" si="104"/>
        <v>#N/A</v>
      </c>
      <c r="F404" t="s">
        <v>144</v>
      </c>
      <c r="G404">
        <v>3</v>
      </c>
      <c r="H404">
        <v>4</v>
      </c>
      <c r="I404" t="s">
        <v>7</v>
      </c>
      <c r="J404" s="11">
        <f ca="1"/>
        <v>1.0353504198706062E-9</v>
      </c>
      <c r="K404" s="9">
        <f t="shared" ca="1" si="105"/>
        <v>1.8141780444100688</v>
      </c>
      <c r="N404" s="4"/>
    </row>
    <row r="405" spans="1:14" hidden="1" x14ac:dyDescent="0.2">
      <c r="A405" t="s">
        <v>904</v>
      </c>
      <c r="B405" s="11">
        <v>3.3647899999999999E-9</v>
      </c>
      <c r="C405">
        <v>328</v>
      </c>
      <c r="D405">
        <v>329</v>
      </c>
      <c r="E405" t="e">
        <f t="shared" ca="1" si="104"/>
        <v>#N/A</v>
      </c>
      <c r="F405" t="s">
        <v>144</v>
      </c>
      <c r="G405">
        <v>3</v>
      </c>
      <c r="H405">
        <v>6</v>
      </c>
      <c r="I405" t="s">
        <v>7</v>
      </c>
      <c r="J405" s="11">
        <f ca="1"/>
        <v>1.328776349640104E-9</v>
      </c>
      <c r="K405" s="9">
        <f t="shared" ca="1" si="105"/>
        <v>2.5322470564074577</v>
      </c>
      <c r="N405" s="4"/>
    </row>
    <row r="406" spans="1:14" hidden="1" x14ac:dyDescent="0.2">
      <c r="A406" t="s">
        <v>905</v>
      </c>
      <c r="B406" s="11">
        <v>3.4038000000000002E-9</v>
      </c>
      <c r="C406">
        <v>329</v>
      </c>
      <c r="D406">
        <v>330</v>
      </c>
      <c r="E406" t="e">
        <f t="shared" ca="1" si="104"/>
        <v>#N/A</v>
      </c>
      <c r="F406" t="s">
        <v>144</v>
      </c>
      <c r="G406">
        <v>3</v>
      </c>
      <c r="H406">
        <v>8</v>
      </c>
      <c r="I406" t="s">
        <v>7</v>
      </c>
      <c r="J406" s="11">
        <f ca="1"/>
        <v>1.3345726003488066E-9</v>
      </c>
      <c r="K406" s="9">
        <f t="shared" ca="1" si="105"/>
        <v>2.5504794562022148</v>
      </c>
      <c r="N406" s="4"/>
    </row>
    <row r="407" spans="1:14" hidden="1" x14ac:dyDescent="0.2">
      <c r="A407" t="s">
        <v>906</v>
      </c>
      <c r="B407" s="11">
        <v>3.7372500000000001E-9</v>
      </c>
      <c r="C407">
        <v>330</v>
      </c>
      <c r="D407">
        <v>331</v>
      </c>
      <c r="E407" t="e">
        <f t="shared" ca="1" si="104"/>
        <v>#N/A</v>
      </c>
      <c r="F407" t="s">
        <v>144</v>
      </c>
      <c r="G407">
        <v>4</v>
      </c>
      <c r="H407">
        <v>5</v>
      </c>
      <c r="I407" t="s">
        <v>7</v>
      </c>
      <c r="J407" s="11">
        <f ca="1"/>
        <v>1.3826248461447538E-9</v>
      </c>
      <c r="K407" s="9">
        <f t="shared" ca="1" si="105"/>
        <v>2.7030108784901214</v>
      </c>
      <c r="N407" s="4"/>
    </row>
    <row r="408" spans="1:14" hidden="1" x14ac:dyDescent="0.2">
      <c r="A408" t="s">
        <v>907</v>
      </c>
      <c r="B408" s="11">
        <v>4.0098300000000004E-9</v>
      </c>
      <c r="C408">
        <v>331</v>
      </c>
      <c r="D408">
        <v>332</v>
      </c>
      <c r="E408" t="e">
        <f t="shared" ca="1" si="104"/>
        <v>#N/A</v>
      </c>
      <c r="F408" t="s">
        <v>144</v>
      </c>
      <c r="G408">
        <v>4</v>
      </c>
      <c r="H408">
        <v>7</v>
      </c>
      <c r="I408" t="s">
        <v>7</v>
      </c>
      <c r="J408" s="11">
        <f ca="1"/>
        <v>1.4168208402869563E-9</v>
      </c>
      <c r="K408" s="9">
        <f t="shared" ca="1" si="105"/>
        <v>2.8301602333770499</v>
      </c>
      <c r="N408" s="4"/>
    </row>
    <row r="409" spans="1:14" hidden="1" x14ac:dyDescent="0.2">
      <c r="A409" t="s">
        <v>908</v>
      </c>
      <c r="B409" s="11">
        <v>4.2992199999999999E-13</v>
      </c>
      <c r="C409">
        <v>332</v>
      </c>
      <c r="D409">
        <v>333</v>
      </c>
      <c r="E409" t="e">
        <f t="shared" ca="1" si="104"/>
        <v>#N/A</v>
      </c>
      <c r="F409" t="s">
        <v>144</v>
      </c>
      <c r="G409">
        <v>1</v>
      </c>
      <c r="H409">
        <v>2</v>
      </c>
      <c r="I409" t="s">
        <v>34</v>
      </c>
      <c r="J409" s="11" cm="1">
        <f t="array" aca="1" ref="J409:J420" ca="1">TRANSPOSE(DH66:DS66)</f>
        <v>2.0152479217523794E-13</v>
      </c>
      <c r="K409" s="9">
        <f t="shared" ca="1" si="105"/>
        <v>2.1333454576951354</v>
      </c>
      <c r="N409" s="4"/>
    </row>
    <row r="410" spans="1:14" hidden="1" x14ac:dyDescent="0.2">
      <c r="A410" t="s">
        <v>909</v>
      </c>
      <c r="B410" s="11">
        <v>7.0257500000000003E-11</v>
      </c>
      <c r="C410">
        <v>333</v>
      </c>
      <c r="D410">
        <v>334</v>
      </c>
      <c r="E410" t="e">
        <f t="shared" ca="1" si="104"/>
        <v>#N/A</v>
      </c>
      <c r="F410" t="s">
        <v>144</v>
      </c>
      <c r="G410">
        <v>1</v>
      </c>
      <c r="H410">
        <v>4</v>
      </c>
      <c r="I410" t="s">
        <v>34</v>
      </c>
      <c r="J410" s="11">
        <f ca="1"/>
        <v>3.1968881008765556E-11</v>
      </c>
      <c r="K410" s="9">
        <f t="shared" ca="1" si="105"/>
        <v>2.1976840534623681</v>
      </c>
      <c r="N410" s="4"/>
    </row>
    <row r="411" spans="1:14" hidden="1" x14ac:dyDescent="0.2">
      <c r="A411" t="s">
        <v>910</v>
      </c>
      <c r="B411" s="11">
        <v>1.23116E-10</v>
      </c>
      <c r="C411">
        <v>334</v>
      </c>
      <c r="D411">
        <v>335</v>
      </c>
      <c r="E411" t="e">
        <f t="shared" ca="1" si="104"/>
        <v>#N/A</v>
      </c>
      <c r="F411" t="s">
        <v>144</v>
      </c>
      <c r="G411">
        <v>1</v>
      </c>
      <c r="H411">
        <v>6</v>
      </c>
      <c r="I411" t="s">
        <v>34</v>
      </c>
      <c r="J411" s="11">
        <f ca="1"/>
        <v>5.3776762117242918E-11</v>
      </c>
      <c r="K411" s="9">
        <f t="shared" ca="1" si="105"/>
        <v>2.2893903454355469</v>
      </c>
      <c r="N411" s="4"/>
    </row>
    <row r="412" spans="1:14" hidden="1" x14ac:dyDescent="0.2">
      <c r="A412" t="s">
        <v>911</v>
      </c>
      <c r="B412" s="11">
        <v>1.3157299999999999E-10</v>
      </c>
      <c r="C412">
        <v>335</v>
      </c>
      <c r="D412">
        <v>336</v>
      </c>
      <c r="E412" t="e">
        <f t="shared" ca="1" si="104"/>
        <v>#N/A</v>
      </c>
      <c r="F412" t="s">
        <v>144</v>
      </c>
      <c r="G412">
        <v>1</v>
      </c>
      <c r="H412">
        <v>8</v>
      </c>
      <c r="I412" t="s">
        <v>34</v>
      </c>
      <c r="J412" s="11">
        <f ca="1"/>
        <v>5.7202566852006489E-11</v>
      </c>
      <c r="K412" s="9">
        <f t="shared" ca="1" si="105"/>
        <v>2.3001240545796384</v>
      </c>
      <c r="N412" s="4"/>
    </row>
    <row r="413" spans="1:14" hidden="1" x14ac:dyDescent="0.2">
      <c r="A413" t="s">
        <v>912</v>
      </c>
      <c r="B413" s="11">
        <v>7.04009E-11</v>
      </c>
      <c r="C413">
        <v>336</v>
      </c>
      <c r="D413">
        <v>337</v>
      </c>
      <c r="E413" t="e">
        <f t="shared" ca="1" si="104"/>
        <v>#N/A</v>
      </c>
      <c r="F413" t="s">
        <v>144</v>
      </c>
      <c r="G413">
        <v>2</v>
      </c>
      <c r="H413">
        <v>3</v>
      </c>
      <c r="I413" t="s">
        <v>34</v>
      </c>
      <c r="J413" s="11">
        <f ca="1"/>
        <v>3.2033554167557248E-11</v>
      </c>
      <c r="K413" s="9">
        <f t="shared" ca="1" si="105"/>
        <v>2.1977236628741061</v>
      </c>
      <c r="N413" s="4"/>
    </row>
    <row r="414" spans="1:14" hidden="1" x14ac:dyDescent="0.2">
      <c r="A414" t="s">
        <v>913</v>
      </c>
      <c r="B414" s="11">
        <v>2.7972900000000002E-10</v>
      </c>
      <c r="C414">
        <v>337</v>
      </c>
      <c r="D414">
        <v>338</v>
      </c>
      <c r="E414" t="e">
        <f t="shared" ca="1" si="104"/>
        <v>#N/A</v>
      </c>
      <c r="F414" t="s">
        <v>144</v>
      </c>
      <c r="G414">
        <v>2</v>
      </c>
      <c r="H414">
        <v>5</v>
      </c>
      <c r="I414" t="s">
        <v>34</v>
      </c>
      <c r="J414" s="11">
        <f ca="1"/>
        <v>1.1636802683000057E-10</v>
      </c>
      <c r="K414" s="9">
        <f t="shared" ca="1" si="105"/>
        <v>2.4038303958582183</v>
      </c>
      <c r="N414" s="4"/>
    </row>
    <row r="415" spans="1:14" hidden="1" x14ac:dyDescent="0.2">
      <c r="A415" t="s">
        <v>914</v>
      </c>
      <c r="B415" s="11">
        <v>1.2621E-9</v>
      </c>
      <c r="C415">
        <v>338</v>
      </c>
      <c r="D415">
        <v>339</v>
      </c>
      <c r="E415" t="e">
        <f t="shared" ca="1" si="104"/>
        <v>#N/A</v>
      </c>
      <c r="F415" t="s">
        <v>144</v>
      </c>
      <c r="G415">
        <v>2</v>
      </c>
      <c r="H415">
        <v>7</v>
      </c>
      <c r="I415" t="s">
        <v>34</v>
      </c>
      <c r="J415" s="11">
        <f ca="1"/>
        <v>3.7617009507111439E-10</v>
      </c>
      <c r="K415" s="9">
        <f t="shared" ca="1" si="105"/>
        <v>3.3551311402396351</v>
      </c>
      <c r="N415" s="4"/>
    </row>
    <row r="416" spans="1:14" hidden="1" x14ac:dyDescent="0.2">
      <c r="A416" t="s">
        <v>915</v>
      </c>
      <c r="B416" s="11">
        <v>2.06454E-9</v>
      </c>
      <c r="C416">
        <v>339</v>
      </c>
      <c r="D416">
        <v>340</v>
      </c>
      <c r="E416" t="e">
        <f t="shared" ca="1" si="104"/>
        <v>#N/A</v>
      </c>
      <c r="F416" t="s">
        <v>144</v>
      </c>
      <c r="G416">
        <v>3</v>
      </c>
      <c r="H416">
        <v>4</v>
      </c>
      <c r="I416" t="s">
        <v>34</v>
      </c>
      <c r="J416" s="11">
        <f ca="1"/>
        <v>5.1200817784953114E-10</v>
      </c>
      <c r="K416" s="9">
        <f t="shared" ca="1" si="105"/>
        <v>4.0322402830970532</v>
      </c>
      <c r="N416" s="4"/>
    </row>
    <row r="417" spans="1:14" hidden="1" x14ac:dyDescent="0.2">
      <c r="A417" t="s">
        <v>916</v>
      </c>
      <c r="B417" s="11">
        <v>3.6984E-9</v>
      </c>
      <c r="C417">
        <v>340</v>
      </c>
      <c r="D417">
        <v>341</v>
      </c>
      <c r="E417" t="e">
        <f t="shared" ca="1" si="104"/>
        <v>#N/A</v>
      </c>
      <c r="F417" t="s">
        <v>144</v>
      </c>
      <c r="G417">
        <v>3</v>
      </c>
      <c r="H417">
        <v>6</v>
      </c>
      <c r="I417" t="s">
        <v>34</v>
      </c>
      <c r="J417" s="11">
        <f ca="1"/>
        <v>6.5711506412853714E-10</v>
      </c>
      <c r="K417" s="9">
        <f t="shared" ca="1" si="105"/>
        <v>5.6282380391093305</v>
      </c>
      <c r="N417" s="4"/>
    </row>
    <row r="418" spans="1:14" hidden="1" x14ac:dyDescent="0.2">
      <c r="A418" t="s">
        <v>917</v>
      </c>
      <c r="B418" s="11">
        <v>3.7412800000000001E-9</v>
      </c>
      <c r="C418">
        <v>341</v>
      </c>
      <c r="D418">
        <v>342</v>
      </c>
      <c r="E418" t="e">
        <f t="shared" ca="1" si="104"/>
        <v>#N/A</v>
      </c>
      <c r="F418" t="s">
        <v>144</v>
      </c>
      <c r="G418">
        <v>3</v>
      </c>
      <c r="H418">
        <v>8</v>
      </c>
      <c r="I418" t="s">
        <v>34</v>
      </c>
      <c r="J418" s="11">
        <f ca="1"/>
        <v>6.5998146347195261E-10</v>
      </c>
      <c r="K418" s="9">
        <f t="shared" ca="1" si="105"/>
        <v>5.6687652715552277</v>
      </c>
      <c r="N418" s="4"/>
    </row>
    <row r="419" spans="1:14" hidden="1" x14ac:dyDescent="0.2">
      <c r="A419" t="s">
        <v>918</v>
      </c>
      <c r="B419" s="11">
        <v>4.1077900000000003E-9</v>
      </c>
      <c r="C419">
        <v>342</v>
      </c>
      <c r="D419">
        <v>343</v>
      </c>
      <c r="E419" t="e">
        <f t="shared" ca="1" si="104"/>
        <v>#N/A</v>
      </c>
      <c r="F419" t="s">
        <v>144</v>
      </c>
      <c r="G419">
        <v>4</v>
      </c>
      <c r="H419">
        <v>5</v>
      </c>
      <c r="I419" t="s">
        <v>34</v>
      </c>
      <c r="J419" s="11">
        <f ca="1"/>
        <v>6.8374457047357563E-10</v>
      </c>
      <c r="K419" s="9">
        <f t="shared" ca="1" si="105"/>
        <v>6.0077844525403101</v>
      </c>
      <c r="N419" s="4"/>
    </row>
    <row r="420" spans="1:14" hidden="1" x14ac:dyDescent="0.2">
      <c r="A420" t="s">
        <v>919</v>
      </c>
      <c r="B420" s="11">
        <v>4.4074000000000003E-9</v>
      </c>
      <c r="C420">
        <v>343</v>
      </c>
      <c r="D420">
        <v>344</v>
      </c>
      <c r="E420" t="e">
        <f t="shared" ca="1" si="104"/>
        <v>#N/A</v>
      </c>
      <c r="F420" t="s">
        <v>144</v>
      </c>
      <c r="G420">
        <v>4</v>
      </c>
      <c r="H420">
        <v>7</v>
      </c>
      <c r="I420" t="s">
        <v>34</v>
      </c>
      <c r="J420" s="11">
        <f ca="1"/>
        <v>7.0065539439799201E-10</v>
      </c>
      <c r="K420" s="9">
        <f t="shared" ca="1" si="105"/>
        <v>6.2903961565683355</v>
      </c>
      <c r="N420" s="4"/>
    </row>
    <row r="421" spans="1:14" hidden="1" x14ac:dyDescent="0.2">
      <c r="A421" t="s">
        <v>920</v>
      </c>
      <c r="B421" s="11">
        <v>9.2363E-14</v>
      </c>
      <c r="C421">
        <v>344</v>
      </c>
      <c r="D421">
        <v>345</v>
      </c>
      <c r="E421" t="e">
        <f t="shared" ca="1" si="104"/>
        <v>#N/A</v>
      </c>
      <c r="F421" t="s">
        <v>144</v>
      </c>
      <c r="G421">
        <v>1</v>
      </c>
      <c r="H421">
        <v>2</v>
      </c>
      <c r="I421" t="s">
        <v>10</v>
      </c>
      <c r="J421" s="11" cm="1">
        <f t="array" aca="1" ref="J421:J432" ca="1">TRANSPOSE(DH48:DS48)</f>
        <v>9.6229236404380156E-14</v>
      </c>
      <c r="K421" s="9">
        <f t="shared" ca="1" si="105"/>
        <v>0.95982264279710972</v>
      </c>
      <c r="N421" s="4"/>
    </row>
    <row r="422" spans="1:14" hidden="1" x14ac:dyDescent="0.2">
      <c r="A422" t="s">
        <v>921</v>
      </c>
      <c r="B422" s="11">
        <v>1.5093899999999999E-11</v>
      </c>
      <c r="C422">
        <v>345</v>
      </c>
      <c r="D422">
        <v>346</v>
      </c>
      <c r="E422" t="e">
        <f t="shared" ca="1" si="104"/>
        <v>#N/A</v>
      </c>
      <c r="F422" t="s">
        <v>144</v>
      </c>
      <c r="G422">
        <v>1</v>
      </c>
      <c r="H422">
        <v>4</v>
      </c>
      <c r="I422" t="s">
        <v>10</v>
      </c>
      <c r="J422" s="11">
        <f ca="1"/>
        <v>1.5265322816961081E-11</v>
      </c>
      <c r="K422" s="9">
        <f t="shared" ca="1" si="105"/>
        <v>0.98877044272063375</v>
      </c>
      <c r="N422" s="4"/>
    </row>
    <row r="423" spans="1:14" hidden="1" x14ac:dyDescent="0.2">
      <c r="A423" t="s">
        <v>922</v>
      </c>
      <c r="B423" s="11">
        <v>1.8985500000000001E-15</v>
      </c>
      <c r="C423">
        <v>346</v>
      </c>
      <c r="D423">
        <v>347</v>
      </c>
      <c r="E423" t="e">
        <f t="shared" ca="1" si="104"/>
        <v>#N/A</v>
      </c>
      <c r="F423" t="s">
        <v>144</v>
      </c>
      <c r="G423">
        <v>1</v>
      </c>
      <c r="H423">
        <v>6</v>
      </c>
      <c r="I423" t="s">
        <v>10</v>
      </c>
      <c r="J423" s="11">
        <f ca="1"/>
        <v>1.8432031654519734E-15</v>
      </c>
      <c r="K423" s="9">
        <f t="shared" ca="1" si="105"/>
        <v>1.0300275279390891</v>
      </c>
      <c r="N423" s="4"/>
    </row>
    <row r="424" spans="1:14" hidden="1" x14ac:dyDescent="0.2">
      <c r="A424" t="s">
        <v>923</v>
      </c>
      <c r="B424" s="11">
        <v>2.0289699999999999E-15</v>
      </c>
      <c r="C424">
        <v>347</v>
      </c>
      <c r="D424">
        <v>348</v>
      </c>
      <c r="E424" t="e">
        <f t="shared" ca="1" si="104"/>
        <v>#N/A</v>
      </c>
      <c r="F424" t="s">
        <v>144</v>
      </c>
      <c r="G424">
        <v>1</v>
      </c>
      <c r="H424">
        <v>8</v>
      </c>
      <c r="I424" t="s">
        <v>10</v>
      </c>
      <c r="J424" s="11">
        <f ca="1"/>
        <v>1.9606229185708003E-15</v>
      </c>
      <c r="K424" s="9">
        <f t="shared" ca="1" si="105"/>
        <v>1.0348598808989855</v>
      </c>
      <c r="N424" s="4"/>
    </row>
    <row r="425" spans="1:14" hidden="1" x14ac:dyDescent="0.2">
      <c r="A425" t="s">
        <v>924</v>
      </c>
      <c r="B425" s="11">
        <v>1.5124700000000001E-11</v>
      </c>
      <c r="C425">
        <v>348</v>
      </c>
      <c r="D425">
        <v>349</v>
      </c>
      <c r="E425" t="e">
        <f t="shared" ca="1" si="104"/>
        <v>#N/A</v>
      </c>
      <c r="F425" t="s">
        <v>144</v>
      </c>
      <c r="G425">
        <v>2</v>
      </c>
      <c r="H425">
        <v>3</v>
      </c>
      <c r="I425" t="s">
        <v>10</v>
      </c>
      <c r="J425" s="11">
        <f ca="1"/>
        <v>1.5296204618744418E-11</v>
      </c>
      <c r="K425" s="9">
        <f t="shared" ca="1" si="105"/>
        <v>0.98878776644147071</v>
      </c>
      <c r="N425" s="4"/>
    </row>
    <row r="426" spans="1:14" hidden="1" x14ac:dyDescent="0.2">
      <c r="A426" t="s">
        <v>925</v>
      </c>
      <c r="B426" s="11">
        <v>4.31366E-15</v>
      </c>
      <c r="C426">
        <v>349</v>
      </c>
      <c r="D426">
        <v>350</v>
      </c>
      <c r="E426" t="e">
        <f t="shared" ca="1" si="104"/>
        <v>#N/A</v>
      </c>
      <c r="F426" t="s">
        <v>144</v>
      </c>
      <c r="G426">
        <v>2</v>
      </c>
      <c r="H426">
        <v>5</v>
      </c>
      <c r="I426" t="s">
        <v>10</v>
      </c>
      <c r="J426" s="11">
        <f ca="1"/>
        <v>3.9885241685401391E-15</v>
      </c>
      <c r="K426" s="9">
        <f t="shared" ca="1" si="105"/>
        <v>1.0815178290818444</v>
      </c>
      <c r="N426" s="4"/>
    </row>
    <row r="427" spans="1:14" hidden="1" x14ac:dyDescent="0.2">
      <c r="A427" t="s">
        <v>926</v>
      </c>
      <c r="B427" s="11">
        <v>1.9462599999999999E-14</v>
      </c>
      <c r="C427">
        <v>350</v>
      </c>
      <c r="D427">
        <v>351</v>
      </c>
      <c r="E427" t="e">
        <f t="shared" ca="1" si="104"/>
        <v>#N/A</v>
      </c>
      <c r="F427" t="s">
        <v>144</v>
      </c>
      <c r="G427">
        <v>2</v>
      </c>
      <c r="H427">
        <v>7</v>
      </c>
      <c r="I427" t="s">
        <v>10</v>
      </c>
      <c r="J427" s="11">
        <f ca="1"/>
        <v>1.2893262492669305E-14</v>
      </c>
      <c r="K427" s="9">
        <f t="shared" ca="1" si="105"/>
        <v>1.5095170839084218</v>
      </c>
      <c r="N427" s="4"/>
    </row>
    <row r="428" spans="1:14" hidden="1" x14ac:dyDescent="0.2">
      <c r="A428" t="s">
        <v>927</v>
      </c>
      <c r="B428" s="11">
        <v>4.4353799999999998E-10</v>
      </c>
      <c r="C428">
        <v>351</v>
      </c>
      <c r="D428">
        <v>352</v>
      </c>
      <c r="E428" t="e">
        <f t="shared" ca="1" si="104"/>
        <v>#N/A</v>
      </c>
      <c r="F428" t="s">
        <v>144</v>
      </c>
      <c r="G428">
        <v>3</v>
      </c>
      <c r="H428">
        <v>4</v>
      </c>
      <c r="I428" t="s">
        <v>10</v>
      </c>
      <c r="J428" s="11">
        <f ca="1"/>
        <v>2.4448682197084265E-10</v>
      </c>
      <c r="K428" s="9">
        <f t="shared" ca="1" si="105"/>
        <v>1.8141591290057182</v>
      </c>
      <c r="N428" s="4"/>
    </row>
    <row r="429" spans="1:14" hidden="1" x14ac:dyDescent="0.2">
      <c r="A429" t="s">
        <v>928</v>
      </c>
      <c r="B429" s="11">
        <v>5.7032399999999995E-14</v>
      </c>
      <c r="C429">
        <v>352</v>
      </c>
      <c r="D429">
        <v>353</v>
      </c>
      <c r="E429" t="e">
        <f t="shared" ca="1" si="104"/>
        <v>#N/A</v>
      </c>
      <c r="F429" t="s">
        <v>144</v>
      </c>
      <c r="G429">
        <v>3</v>
      </c>
      <c r="H429">
        <v>6</v>
      </c>
      <c r="I429" t="s">
        <v>10</v>
      </c>
      <c r="J429" s="11">
        <f ca="1"/>
        <v>2.2522675568069188E-14</v>
      </c>
      <c r="K429" s="9">
        <f t="shared" ca="1" si="105"/>
        <v>2.5322213529930644</v>
      </c>
      <c r="N429" s="4"/>
    </row>
    <row r="430" spans="1:14" hidden="1" x14ac:dyDescent="0.2">
      <c r="A430" t="s">
        <v>929</v>
      </c>
      <c r="B430" s="11">
        <v>5.76936E-14</v>
      </c>
      <c r="C430">
        <v>353</v>
      </c>
      <c r="D430">
        <v>354</v>
      </c>
      <c r="E430" t="e">
        <f t="shared" ca="1" si="104"/>
        <v>#N/A</v>
      </c>
      <c r="F430" t="s">
        <v>144</v>
      </c>
      <c r="G430">
        <v>3</v>
      </c>
      <c r="H430">
        <v>8</v>
      </c>
      <c r="I430" t="s">
        <v>10</v>
      </c>
      <c r="J430" s="11">
        <f ca="1"/>
        <v>2.2620921653092201E-14</v>
      </c>
      <c r="K430" s="9">
        <f t="shared" ca="1" si="105"/>
        <v>2.5504531108312949</v>
      </c>
      <c r="N430" s="4"/>
    </row>
    <row r="431" spans="1:14" hidden="1" x14ac:dyDescent="0.2">
      <c r="A431" t="s">
        <v>930</v>
      </c>
      <c r="B431" s="11">
        <v>6.33456E-14</v>
      </c>
      <c r="C431">
        <v>354</v>
      </c>
      <c r="D431">
        <v>355</v>
      </c>
      <c r="E431" t="e">
        <f t="shared" ca="1" si="104"/>
        <v>#N/A</v>
      </c>
      <c r="F431" t="s">
        <v>144</v>
      </c>
      <c r="G431">
        <v>4</v>
      </c>
      <c r="H431">
        <v>5</v>
      </c>
      <c r="I431" t="s">
        <v>10</v>
      </c>
      <c r="J431" s="11">
        <f ca="1"/>
        <v>2.3435404197632041E-14</v>
      </c>
      <c r="K431" s="9">
        <f t="shared" ca="1" si="105"/>
        <v>2.7029873035601648</v>
      </c>
      <c r="N431" s="4"/>
    </row>
    <row r="432" spans="1:14" hidden="1" x14ac:dyDescent="0.2">
      <c r="A432" t="s">
        <v>931</v>
      </c>
      <c r="B432" s="11">
        <v>6.7965799999999999E-14</v>
      </c>
      <c r="C432">
        <v>355</v>
      </c>
      <c r="D432">
        <v>356</v>
      </c>
      <c r="E432" t="e">
        <f t="shared" ca="1" si="104"/>
        <v>#N/A</v>
      </c>
      <c r="F432" t="s">
        <v>144</v>
      </c>
      <c r="G432">
        <v>4</v>
      </c>
      <c r="H432">
        <v>7</v>
      </c>
      <c r="I432" t="s">
        <v>10</v>
      </c>
      <c r="J432" s="11">
        <f ca="1"/>
        <v>2.4015024147972842E-14</v>
      </c>
      <c r="K432" s="9">
        <f t="shared" ca="1" si="105"/>
        <v>2.8301366503409131</v>
      </c>
      <c r="N432" s="4"/>
    </row>
  </sheetData>
  <sortState xmlns:xlrd2="http://schemas.microsoft.com/office/spreadsheetml/2017/richdata2" ref="E77:F152">
    <sortCondition ref="E77:E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"/>
  <sheetViews>
    <sheetView topLeftCell="B1" workbookViewId="0">
      <selection activeCell="F7" sqref="F7:L55"/>
    </sheetView>
  </sheetViews>
  <sheetFormatPr defaultRowHeight="15.95" customHeight="1" x14ac:dyDescent="0.2"/>
  <cols>
    <col min="1" max="2" width="25" customWidth="1"/>
    <col min="3" max="3" width="12" customWidth="1"/>
    <col min="13" max="44" width="0" hidden="1" customWidth="1"/>
    <col min="45" max="45" width="12.42578125" hidden="1" customWidth="1"/>
    <col min="46" max="51" width="0" hidden="1" customWidth="1"/>
    <col min="52" max="53" width="12" hidden="1" customWidth="1"/>
    <col min="54" max="54" width="12.42578125" hidden="1" customWidth="1"/>
    <col min="55" max="55" width="12" hidden="1" customWidth="1"/>
    <col min="56" max="56" width="12.42578125" hidden="1" customWidth="1"/>
    <col min="57" max="59" width="0" hidden="1" customWidth="1"/>
    <col min="60" max="63" width="13.140625" hidden="1" customWidth="1"/>
    <col min="64" max="79" width="0" hidden="1" customWidth="1"/>
  </cols>
  <sheetData>
    <row r="1" spans="1:79" ht="15.95" customHeight="1" x14ac:dyDescent="0.2">
      <c r="A1" s="1" t="s">
        <v>0</v>
      </c>
      <c r="AS1" s="3" t="s">
        <v>134</v>
      </c>
      <c r="BA1" s="3" t="s">
        <v>136</v>
      </c>
      <c r="BB1" s="4">
        <v>1.7200000000000001E-9</v>
      </c>
      <c r="BC1" s="4">
        <v>8.0000000000000003E-10</v>
      </c>
    </row>
    <row r="2" spans="1:79" ht="15.95" customHeight="1" x14ac:dyDescent="0.2">
      <c r="A2" s="1" t="s">
        <v>1</v>
      </c>
      <c r="AS2">
        <f>0.000000000304 / SQRT(AS7)</f>
        <v>5.517715056906281E-9</v>
      </c>
      <c r="BA2" s="3" t="s">
        <v>137</v>
      </c>
      <c r="BB2">
        <v>15000</v>
      </c>
      <c r="BC2">
        <v>1500</v>
      </c>
    </row>
    <row r="3" spans="1:79" ht="15.95" customHeight="1" x14ac:dyDescent="0.2">
      <c r="A3" s="1" t="s">
        <v>2</v>
      </c>
      <c r="BA3" s="3" t="s">
        <v>135</v>
      </c>
      <c r="BB3">
        <f>1000*((6.022E+23)/BB2)*(4*PI()/3)*((BB1+$AS$2)^3-BB1^3)</f>
        <v>6.2903450141333125E-2</v>
      </c>
      <c r="BC3">
        <f>1000*((6.022E+23)/BC2)*(4*PI()/3)*((BC1+$AS$2)^3-BC1^3)</f>
        <v>0.42319010039643856</v>
      </c>
      <c r="BJ3">
        <f>1-BJ7-BK7</f>
        <v>0.99991707109376127</v>
      </c>
      <c r="BR3" s="4"/>
    </row>
    <row r="4" spans="1:79" ht="15.95" customHeight="1" x14ac:dyDescent="0.2">
      <c r="A4" s="1" t="s">
        <v>3</v>
      </c>
      <c r="BA4" s="3" t="s">
        <v>142</v>
      </c>
      <c r="BB4">
        <f>(BB3*1000*ABS(AX7*BD7))/(1+1000*ABS(AX7*BD7))</f>
        <v>1.3282437570965787E-7</v>
      </c>
      <c r="BC4">
        <f>(BC3*1000*ABS(AY7*BE7))/(1+1000*ABS(AY7*BE7))</f>
        <v>2.1000515333064079E-5</v>
      </c>
      <c r="BD4">
        <f>BB4*BD7</f>
        <v>2.656487809493836E-13</v>
      </c>
    </row>
    <row r="5" spans="1:79" ht="15.95" customHeight="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61</v>
      </c>
      <c r="BG5" s="2" t="s">
        <v>62</v>
      </c>
      <c r="BH5" s="5" t="s">
        <v>138</v>
      </c>
      <c r="BI5" s="5" t="s">
        <v>139</v>
      </c>
      <c r="BJ5" s="5" t="s">
        <v>140</v>
      </c>
      <c r="BK5" s="5" t="s">
        <v>141</v>
      </c>
      <c r="BL5" s="2" t="s">
        <v>63</v>
      </c>
      <c r="BM5" s="2" t="s">
        <v>64</v>
      </c>
      <c r="BN5" s="2" t="s">
        <v>17</v>
      </c>
      <c r="BO5" s="2" t="s">
        <v>65</v>
      </c>
      <c r="BP5" s="2" t="s">
        <v>66</v>
      </c>
      <c r="BQ5" s="2" t="s">
        <v>67</v>
      </c>
      <c r="BR5" s="2" t="s">
        <v>68</v>
      </c>
      <c r="BS5" s="2" t="s">
        <v>69</v>
      </c>
      <c r="BT5" s="2" t="s">
        <v>70</v>
      </c>
      <c r="BU5" s="2" t="s">
        <v>71</v>
      </c>
      <c r="BV5" s="2" t="s">
        <v>72</v>
      </c>
      <c r="BW5" s="2" t="s">
        <v>73</v>
      </c>
      <c r="BX5" s="2" t="s">
        <v>74</v>
      </c>
      <c r="BY5" s="2" t="s">
        <v>75</v>
      </c>
      <c r="BZ5" s="2" t="s">
        <v>76</v>
      </c>
      <c r="CA5" s="2" t="s">
        <v>77</v>
      </c>
    </row>
    <row r="6" spans="1:79" ht="15.95" customHeight="1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79</v>
      </c>
      <c r="S6" s="2" t="s">
        <v>79</v>
      </c>
      <c r="T6" s="2" t="s">
        <v>79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80</v>
      </c>
      <c r="AS6" s="2" t="s">
        <v>78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59</v>
      </c>
      <c r="BE6" s="2" t="s">
        <v>60</v>
      </c>
      <c r="BF6" s="2" t="s">
        <v>61</v>
      </c>
      <c r="BG6" s="2" t="s">
        <v>62</v>
      </c>
      <c r="BH6" s="2"/>
      <c r="BI6" s="2"/>
      <c r="BJ6" s="2"/>
      <c r="BK6" s="2"/>
      <c r="BL6" s="2" t="s">
        <v>12</v>
      </c>
      <c r="BM6" s="2" t="s">
        <v>81</v>
      </c>
      <c r="BN6" s="2" t="s">
        <v>82</v>
      </c>
      <c r="BP6" s="2" t="s">
        <v>83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  <c r="BX6" s="2" t="s">
        <v>83</v>
      </c>
      <c r="BY6" s="2" t="s">
        <v>83</v>
      </c>
      <c r="BZ6" s="2" t="s">
        <v>83</v>
      </c>
      <c r="CA6" s="2" t="s">
        <v>83</v>
      </c>
    </row>
    <row r="7" spans="1:79" ht="15.95" customHeight="1" x14ac:dyDescent="0.2">
      <c r="A7" s="2" t="s">
        <v>84</v>
      </c>
      <c r="B7" s="2" t="s">
        <v>85</v>
      </c>
      <c r="C7" s="1">
        <v>2.7625608467474194E-8</v>
      </c>
      <c r="D7" s="1">
        <v>9.5999332927476644E-8</v>
      </c>
      <c r="E7" s="1">
        <v>2.0000000949949027E-5</v>
      </c>
      <c r="F7" s="1">
        <v>3.6827819712925702E-5</v>
      </c>
      <c r="G7" s="1">
        <v>6.1754239141009748E-5</v>
      </c>
      <c r="H7" s="1">
        <v>1.3755507825408131E-4</v>
      </c>
      <c r="I7" s="1">
        <v>6.713550646963995E-6</v>
      </c>
      <c r="J7" s="1">
        <v>9.8519587481860071E-5</v>
      </c>
      <c r="K7" s="1">
        <v>6.6994166445510928E-6</v>
      </c>
      <c r="L7" s="1">
        <v>1.9474384771456243E-7</v>
      </c>
      <c r="M7" s="1">
        <v>1.2468313304079503E-26</v>
      </c>
      <c r="N7" s="1">
        <v>1.5289459199149926E-10</v>
      </c>
      <c r="O7" s="1">
        <v>2.9069541480918451E-10</v>
      </c>
      <c r="P7" s="1">
        <v>2.2280854777273302E-11</v>
      </c>
      <c r="Q7" s="1">
        <v>1.7674444695747877E-11</v>
      </c>
      <c r="R7" s="1">
        <v>2.9637157261380977E-11</v>
      </c>
      <c r="S7" s="1">
        <v>9.9976635245023459E-13</v>
      </c>
      <c r="T7" s="1">
        <v>1.9818153530695002E-11</v>
      </c>
      <c r="U7" s="1">
        <v>1.2827351747546345E-4</v>
      </c>
      <c r="V7" s="1">
        <v>8.6187610577326268E-6</v>
      </c>
      <c r="W7" s="1">
        <v>2.4709369621534984E-20</v>
      </c>
      <c r="X7" s="1">
        <v>6.4796288555546443E-21</v>
      </c>
      <c r="Y7" s="1">
        <v>8.0347504649580515E-8</v>
      </c>
      <c r="Z7" s="1">
        <v>7.9640241068545947E-9</v>
      </c>
      <c r="AA7" s="1">
        <v>8.8579815837874776E-7</v>
      </c>
      <c r="AB7" s="1">
        <v>4.6888324334304343E-8</v>
      </c>
      <c r="AC7" s="1">
        <v>7.8486408483513515E-9</v>
      </c>
      <c r="AD7" s="1">
        <v>5.3489628726310912E-7</v>
      </c>
      <c r="AE7" s="1">
        <v>4.4909810981152987E-8</v>
      </c>
      <c r="AF7" s="1">
        <v>1.4589729424585585E-9</v>
      </c>
      <c r="AG7" s="1">
        <v>1.5583229151516775E-9</v>
      </c>
      <c r="AH7" s="1">
        <v>8.5746819422638509E-8</v>
      </c>
      <c r="AI7" s="1">
        <v>2.4699143771900189E-11</v>
      </c>
      <c r="AJ7" s="1">
        <v>1.3256655972612719E-12</v>
      </c>
      <c r="AK7" s="1">
        <v>1.7560205378686078E-7</v>
      </c>
      <c r="AL7" s="1">
        <v>1.0793017642812827E-9</v>
      </c>
      <c r="AM7" s="1">
        <v>1.5845822624387198E-8</v>
      </c>
      <c r="AN7" s="1">
        <v>1.1806091098449586E-8</v>
      </c>
      <c r="AO7" s="1">
        <v>1.9685325094878723E-8</v>
      </c>
      <c r="AP7" s="1">
        <v>1.4453969576777581E-8</v>
      </c>
      <c r="AQ7" s="1">
        <v>7.0544436958641654E-10</v>
      </c>
      <c r="AR7" s="1">
        <v>2.5023911740083525E-3</v>
      </c>
      <c r="AS7" s="1">
        <v>3.0354887595315902E-3</v>
      </c>
      <c r="AT7" s="1">
        <v>0.97428977489471436</v>
      </c>
      <c r="AU7" s="1">
        <v>0.903114914894104</v>
      </c>
      <c r="AV7" s="1">
        <v>0.79901474714279175</v>
      </c>
      <c r="AW7" s="1">
        <v>0.67670148611068726</v>
      </c>
      <c r="AX7" s="1">
        <v>-1.055781845934689E-3</v>
      </c>
      <c r="AY7" s="1">
        <v>-2.7570426464080811E-3</v>
      </c>
      <c r="AZ7" s="1">
        <v>0.549885094165802</v>
      </c>
      <c r="BA7" s="1">
        <v>4.5460629463195801</v>
      </c>
      <c r="BB7" s="1">
        <v>5.6480581633877591E-7</v>
      </c>
      <c r="BC7" s="1">
        <v>6.0048936575185508E-5</v>
      </c>
      <c r="BD7" s="1">
        <v>2.0000002223241609E-6</v>
      </c>
      <c r="BE7" s="1">
        <v>1.8000000636675395E-5</v>
      </c>
      <c r="BF7" s="1">
        <v>4.0018072128295898</v>
      </c>
      <c r="BG7" s="1">
        <v>1.71265184879303</v>
      </c>
      <c r="BH7" s="1">
        <f>AX7*BD7</f>
        <v>-2.111563926595191E-9</v>
      </c>
      <c r="BI7" s="1">
        <f>AY7*BE7</f>
        <v>-4.9626769390686675E-8</v>
      </c>
      <c r="BJ7" s="1">
        <f>AZ7*BD7</f>
        <v>1.0997703105843461E-6</v>
      </c>
      <c r="BK7" s="1">
        <f>BA7*BE7</f>
        <v>8.1829135928118864E-5</v>
      </c>
      <c r="BL7" s="1">
        <v>288</v>
      </c>
      <c r="BM7" s="1">
        <v>1</v>
      </c>
      <c r="BN7" s="1">
        <v>1</v>
      </c>
      <c r="BO7" s="1">
        <v>12</v>
      </c>
      <c r="BP7" s="1">
        <v>-1.1324521082475842E-3</v>
      </c>
      <c r="BQ7" s="1">
        <v>4.211200064219156E-7</v>
      </c>
      <c r="BR7" s="1">
        <v>2.0000000949949027E-5</v>
      </c>
      <c r="BS7" s="1">
        <v>3.7426998460432515E-5</v>
      </c>
      <c r="BT7" s="1">
        <v>6.274424958974123E-5</v>
      </c>
      <c r="BU7" s="1">
        <v>1.3756120461039245E-4</v>
      </c>
      <c r="BV7" s="1">
        <v>6.7138498707208782E-6</v>
      </c>
      <c r="BW7" s="1">
        <v>9.9935867183376104E-5</v>
      </c>
      <c r="BX7" s="1">
        <v>6.6990119194088038E-6</v>
      </c>
      <c r="BY7" s="1">
        <v>1.3748370110988617E-4</v>
      </c>
      <c r="BZ7" s="1">
        <v>3.1187600994218811E-20</v>
      </c>
      <c r="CA7" s="1">
        <v>1.7799999999999999E-5</v>
      </c>
    </row>
    <row r="8" spans="1:79" ht="15.95" customHeight="1" x14ac:dyDescent="0.2">
      <c r="A8" s="2" t="s">
        <v>84</v>
      </c>
      <c r="B8" s="2" t="s">
        <v>86</v>
      </c>
      <c r="C8" s="1">
        <v>2.7911243094536076E-8</v>
      </c>
      <c r="D8" s="1">
        <v>6.0720111605405691E-8</v>
      </c>
      <c r="E8" s="1">
        <v>2.0000000949949027E-5</v>
      </c>
      <c r="F8" s="1">
        <v>7.2704468038864434E-5</v>
      </c>
      <c r="G8" s="1">
        <v>1.2193676957394928E-4</v>
      </c>
      <c r="H8" s="1">
        <v>2.7511591906659305E-4</v>
      </c>
      <c r="I8" s="1">
        <v>1.3427379599306732E-5</v>
      </c>
      <c r="J8" s="1">
        <v>1.947459822986275E-4</v>
      </c>
      <c r="K8" s="1">
        <v>1.3398329429037403E-5</v>
      </c>
      <c r="L8" s="1">
        <v>4.0099720877151412E-7</v>
      </c>
      <c r="M8" s="1">
        <v>1.2858827185555103E-26</v>
      </c>
      <c r="N8" s="1">
        <v>1.7123184509717711E-10</v>
      </c>
      <c r="O8" s="1">
        <v>2.004217534602697E-10</v>
      </c>
      <c r="P8" s="1">
        <v>1.5307656823548929E-11</v>
      </c>
      <c r="Q8" s="1">
        <v>3.8034104940673322E-11</v>
      </c>
      <c r="R8" s="1">
        <v>6.3789145498226597E-11</v>
      </c>
      <c r="S8" s="1">
        <v>1.1236232958661151E-12</v>
      </c>
      <c r="T8" s="1">
        <v>4.4091733375691073E-11</v>
      </c>
      <c r="U8" s="1">
        <v>2.5664505665190518E-4</v>
      </c>
      <c r="V8" s="1">
        <v>1.7067639419110492E-5</v>
      </c>
      <c r="W8" s="1">
        <v>2.4761315594651034E-20</v>
      </c>
      <c r="X8" s="1">
        <v>6.4268007718634891E-21</v>
      </c>
      <c r="Y8" s="1">
        <v>3.0527201033692108E-7</v>
      </c>
      <c r="Z8" s="1">
        <v>2.9948829194381688E-8</v>
      </c>
      <c r="AA8" s="1">
        <v>3.1977933758753352E-6</v>
      </c>
      <c r="AB8" s="1">
        <v>1.7811348129725957E-7</v>
      </c>
      <c r="AC8" s="1">
        <v>2.9509291010754168E-8</v>
      </c>
      <c r="AD8" s="1">
        <v>1.9306462490931153E-6</v>
      </c>
      <c r="AE8" s="1">
        <v>2.7600938423688604E-8</v>
      </c>
      <c r="AF8" s="1">
        <v>8.8748713933384238E-10</v>
      </c>
      <c r="AG8" s="1">
        <v>1.8020620551340016E-9</v>
      </c>
      <c r="AH8" s="1">
        <v>1.0329086563842793E-7</v>
      </c>
      <c r="AI8" s="1">
        <v>6.1263799588928691E-11</v>
      </c>
      <c r="AJ8" s="1">
        <v>1.6127352274811213E-12</v>
      </c>
      <c r="AK8" s="1">
        <v>2.137178540806417E-7</v>
      </c>
      <c r="AL8" s="1">
        <v>8.2776048450534965E-10</v>
      </c>
      <c r="AM8" s="1">
        <v>1.3049375140815783E-8</v>
      </c>
      <c r="AN8" s="1">
        <v>1.299671401077708E-8</v>
      </c>
      <c r="AO8" s="1">
        <v>2.1627551867085208E-8</v>
      </c>
      <c r="AP8" s="1">
        <v>1.2962535045346613E-8</v>
      </c>
      <c r="AQ8" s="1">
        <v>6.3265287453262431E-10</v>
      </c>
      <c r="AR8" s="1">
        <v>2.7632727662240553E-3</v>
      </c>
      <c r="AS8" s="1">
        <v>3.8259722314999498E-3</v>
      </c>
      <c r="AT8" s="1">
        <v>0.96431922912597656</v>
      </c>
      <c r="AU8" s="1">
        <v>0.86854833364486694</v>
      </c>
      <c r="AV8" s="1">
        <v>0.7350771427154541</v>
      </c>
      <c r="AW8" s="1">
        <v>0.58769595623016357</v>
      </c>
      <c r="AX8" s="1">
        <v>-1.1050758184865117E-3</v>
      </c>
      <c r="AY8" s="1">
        <v>-2.7329379227012396E-3</v>
      </c>
      <c r="AZ8" s="1">
        <v>0.22587405145168304</v>
      </c>
      <c r="BA8" s="1">
        <v>1.7463641166687012</v>
      </c>
      <c r="BB8" s="1">
        <v>2.3714868291335733E-7</v>
      </c>
      <c r="BC8" s="1">
        <v>2.3013693862594664E-5</v>
      </c>
      <c r="BD8" s="1">
        <v>2.0000002223241609E-6</v>
      </c>
      <c r="BE8" s="1">
        <v>1.8000000636675395E-5</v>
      </c>
      <c r="BF8" s="1">
        <v>4.5349826812744141</v>
      </c>
      <c r="BG8" s="1">
        <v>2.0007889270782471</v>
      </c>
      <c r="BH8" s="1"/>
      <c r="BI8" s="1"/>
      <c r="BJ8" s="1"/>
      <c r="BK8" s="1"/>
      <c r="BL8" s="1">
        <v>288</v>
      </c>
      <c r="BM8" s="1">
        <v>1</v>
      </c>
      <c r="BN8" s="1">
        <v>1</v>
      </c>
      <c r="BO8" s="1">
        <v>13</v>
      </c>
      <c r="BP8" s="1">
        <v>-1.0992556863287197E-3</v>
      </c>
      <c r="BQ8" s="1">
        <v>4.211200064219156E-7</v>
      </c>
      <c r="BR8" s="1">
        <v>2.0000000949949027E-5</v>
      </c>
      <c r="BS8" s="1">
        <v>7.4853996920865029E-5</v>
      </c>
      <c r="BT8" s="1">
        <v>1.2548849917948246E-4</v>
      </c>
      <c r="BU8" s="1">
        <v>2.7512249653227627E-4</v>
      </c>
      <c r="BV8" s="1">
        <v>1.3427699741441756E-5</v>
      </c>
      <c r="BW8" s="1">
        <v>1.9987170526292175E-4</v>
      </c>
      <c r="BX8" s="1">
        <v>1.3398020200838801E-5</v>
      </c>
      <c r="BY8" s="1">
        <v>2.7496748953126371E-4</v>
      </c>
      <c r="BZ8" s="1">
        <v>3.1187600994218811E-20</v>
      </c>
      <c r="CA8" s="1">
        <v>1.7799999999999999E-5</v>
      </c>
    </row>
    <row r="9" spans="1:79" ht="15.95" customHeight="1" x14ac:dyDescent="0.2">
      <c r="A9" s="2" t="s">
        <v>84</v>
      </c>
      <c r="B9" s="2" t="s">
        <v>87</v>
      </c>
      <c r="C9" s="1">
        <v>2.8461256462719575E-8</v>
      </c>
      <c r="D9" s="1">
        <v>3.0278261675675822E-8</v>
      </c>
      <c r="E9" s="1">
        <v>2.0000000949949027E-5</v>
      </c>
      <c r="F9" s="1">
        <v>1.7611456860322505E-4</v>
      </c>
      <c r="G9" s="1">
        <v>2.955061208922416E-4</v>
      </c>
      <c r="H9" s="1">
        <v>6.877995328977704E-4</v>
      </c>
      <c r="I9" s="1">
        <v>3.3568921935511753E-5</v>
      </c>
      <c r="J9" s="1">
        <v>4.7352994442917407E-4</v>
      </c>
      <c r="K9" s="1">
        <v>3.3495289244456217E-5</v>
      </c>
      <c r="L9" s="1">
        <v>1.0559734846538049E-6</v>
      </c>
      <c r="M9" s="1">
        <v>1.3608872128304957E-26</v>
      </c>
      <c r="N9" s="1">
        <v>1.4793822301304433E-10</v>
      </c>
      <c r="O9" s="1">
        <v>8.2109784165116462E-11</v>
      </c>
      <c r="P9" s="1">
        <v>6.2279472767428889E-12</v>
      </c>
      <c r="Q9" s="1">
        <v>7.5693582223910437E-11</v>
      </c>
      <c r="R9" s="1">
        <v>1.2700775998730237E-10</v>
      </c>
      <c r="S9" s="1">
        <v>9.7753077592466375E-13</v>
      </c>
      <c r="T9" s="1">
        <v>9.4045526787791671E-11</v>
      </c>
      <c r="U9" s="1">
        <v>6.4113765256479383E-4</v>
      </c>
      <c r="V9" s="1">
        <v>4.181353870080784E-5</v>
      </c>
      <c r="W9" s="1">
        <v>2.4860066742623087E-20</v>
      </c>
      <c r="X9" s="1">
        <v>6.3277111583868854E-21</v>
      </c>
      <c r="Y9" s="1">
        <v>1.7193704024975887E-6</v>
      </c>
      <c r="Z9" s="1">
        <v>1.6541957847948652E-7</v>
      </c>
      <c r="AA9" s="1">
        <v>1.630892074899748E-5</v>
      </c>
      <c r="AB9" s="1">
        <v>1.0027238204202149E-6</v>
      </c>
      <c r="AC9" s="1">
        <v>1.629177575068752E-7</v>
      </c>
      <c r="AD9" s="1">
        <v>9.8419268397265114E-6</v>
      </c>
      <c r="AE9" s="1">
        <v>1.3056573600067622E-8</v>
      </c>
      <c r="AF9" s="1">
        <v>4.1171197007194849E-10</v>
      </c>
      <c r="AG9" s="1">
        <v>1.8910868426758043E-9</v>
      </c>
      <c r="AH9" s="1">
        <v>1.173912878016381E-7</v>
      </c>
      <c r="AI9" s="1">
        <v>1.8335361007260076E-10</v>
      </c>
      <c r="AJ9" s="1">
        <v>1.8703641066486476E-12</v>
      </c>
      <c r="AK9" s="1">
        <v>2.4767925310698047E-7</v>
      </c>
      <c r="AL9" s="1">
        <v>6.2635599685405632E-10</v>
      </c>
      <c r="AM9" s="1">
        <v>1.0230034916217332E-8</v>
      </c>
      <c r="AN9" s="1">
        <v>1.4167870350761773E-8</v>
      </c>
      <c r="AO9" s="1">
        <v>2.3526112730566477E-8</v>
      </c>
      <c r="AP9" s="1">
        <v>1.14590292810135E-8</v>
      </c>
      <c r="AQ9" s="1">
        <v>5.592723506531172E-10</v>
      </c>
      <c r="AR9" s="1">
        <v>3.0068722737743147E-3</v>
      </c>
      <c r="AS9" s="1">
        <v>5.5830521753780886E-3</v>
      </c>
      <c r="AT9" s="1">
        <v>0.94568377733230591</v>
      </c>
      <c r="AU9" s="1">
        <v>0.80802702903747559</v>
      </c>
      <c r="AV9" s="1">
        <v>0.63216120004653931</v>
      </c>
      <c r="AW9" s="1">
        <v>0.45789790153503418</v>
      </c>
      <c r="AX9" s="1">
        <v>-1.1604528408497572E-3</v>
      </c>
      <c r="AY9" s="1">
        <v>-2.6839796919375658E-3</v>
      </c>
      <c r="AZ9" s="1">
        <v>7.5395435094833374E-2</v>
      </c>
      <c r="BA9" s="1">
        <v>0.51942646503448486</v>
      </c>
      <c r="BB9" s="1">
        <v>8.0994922768695687E-8</v>
      </c>
      <c r="BC9" s="1">
        <v>6.8117483351670671E-6</v>
      </c>
      <c r="BD9" s="1">
        <v>2.0000002223241609E-6</v>
      </c>
      <c r="BE9" s="1">
        <v>1.8000000636675395E-5</v>
      </c>
      <c r="BF9" s="1">
        <v>5.1410102844238281</v>
      </c>
      <c r="BG9" s="1">
        <v>2.3847744464874268</v>
      </c>
      <c r="BH9" s="1"/>
      <c r="BI9" s="1"/>
      <c r="BJ9" s="1"/>
      <c r="BK9" s="1"/>
      <c r="BL9" s="1">
        <v>288</v>
      </c>
      <c r="BM9" s="1">
        <v>1</v>
      </c>
      <c r="BN9" s="1">
        <v>1</v>
      </c>
      <c r="BO9" s="1">
        <v>12</v>
      </c>
      <c r="BP9" s="1">
        <v>-7.6565895192361503E-4</v>
      </c>
      <c r="BQ9" s="1">
        <v>4.211200064219156E-7</v>
      </c>
      <c r="BR9" s="1">
        <v>2.0000000949949027E-5</v>
      </c>
      <c r="BS9" s="1">
        <v>1.8713499594014138E-4</v>
      </c>
      <c r="BT9" s="1">
        <v>3.1372118974104524E-4</v>
      </c>
      <c r="BU9" s="1">
        <v>6.8780622677877545E-4</v>
      </c>
      <c r="BV9" s="1">
        <v>3.3569249353604391E-5</v>
      </c>
      <c r="BW9" s="1">
        <v>4.9967941595241427E-4</v>
      </c>
      <c r="BX9" s="1">
        <v>3.349506005179137E-5</v>
      </c>
      <c r="BY9" s="1">
        <v>6.8741879658773541E-4</v>
      </c>
      <c r="BZ9" s="1">
        <v>3.1187600994218811E-20</v>
      </c>
      <c r="CA9" s="1">
        <v>1.7799999999999999E-5</v>
      </c>
    </row>
    <row r="10" spans="1:79" ht="15.95" customHeight="1" x14ac:dyDescent="0.2">
      <c r="A10" s="2" t="s">
        <v>84</v>
      </c>
      <c r="B10" s="2" t="s">
        <v>88</v>
      </c>
      <c r="C10" s="1">
        <v>2.9054959327368124E-8</v>
      </c>
      <c r="D10" s="1">
        <v>1.7373830374367571E-8</v>
      </c>
      <c r="E10" s="1">
        <v>2.0000000949949027E-5</v>
      </c>
      <c r="F10" s="1">
        <v>3.3856372465379536E-4</v>
      </c>
      <c r="G10" s="1">
        <v>5.6840013712644577E-4</v>
      </c>
      <c r="H10" s="1">
        <v>1.3756052358075976E-3</v>
      </c>
      <c r="I10" s="1">
        <v>6.7138171289116144E-5</v>
      </c>
      <c r="J10" s="1">
        <v>9.1549713397398591E-4</v>
      </c>
      <c r="K10" s="1">
        <v>6.6990316554438323E-5</v>
      </c>
      <c r="L10" s="1">
        <v>2.2229680780583294E-6</v>
      </c>
      <c r="M10" s="1">
        <v>1.4413556473949054E-26</v>
      </c>
      <c r="N10" s="1">
        <v>1.0536426972932709E-10</v>
      </c>
      <c r="O10" s="1">
        <v>3.1652115314825104E-11</v>
      </c>
      <c r="P10" s="1">
        <v>2.386321732772452E-12</v>
      </c>
      <c r="Q10" s="1">
        <v>9.7756892803702974E-11</v>
      </c>
      <c r="R10" s="1">
        <v>1.641198605417609E-10</v>
      </c>
      <c r="S10" s="1">
        <v>7.0043390876281588E-13</v>
      </c>
      <c r="T10" s="1">
        <v>1.3202026714684382E-10</v>
      </c>
      <c r="U10" s="1">
        <v>1.2796337250620127E-3</v>
      </c>
      <c r="V10" s="1">
        <v>8.1749501987360418E-5</v>
      </c>
      <c r="W10" s="1">
        <v>2.4963443316559475E-20</v>
      </c>
      <c r="X10" s="1">
        <v>6.2241871621245298E-21</v>
      </c>
      <c r="Y10" s="1">
        <v>6.130259862402454E-6</v>
      </c>
      <c r="Z10" s="1">
        <v>5.7773826256379834E-7</v>
      </c>
      <c r="AA10" s="1">
        <v>5.2311643230495974E-5</v>
      </c>
      <c r="AB10" s="1">
        <v>3.5731279695028206E-6</v>
      </c>
      <c r="AC10" s="1">
        <v>5.6868196907089441E-7</v>
      </c>
      <c r="AD10" s="1">
        <v>3.1550778658129275E-5</v>
      </c>
      <c r="AE10" s="1">
        <v>7.1031016624090171E-9</v>
      </c>
      <c r="AF10" s="1">
        <v>2.1940456396141172E-10</v>
      </c>
      <c r="AG10" s="1">
        <v>1.8095128728745635E-9</v>
      </c>
      <c r="AH10" s="1">
        <v>1.2230852064476494E-7</v>
      </c>
      <c r="AI10" s="1">
        <v>4.0215189511805249E-10</v>
      </c>
      <c r="AJ10" s="1">
        <v>1.9934587834613549E-12</v>
      </c>
      <c r="AK10" s="1">
        <v>2.6343693093622278E-7</v>
      </c>
      <c r="AL10" s="1">
        <v>5.5126498836957378E-10</v>
      </c>
      <c r="AM10" s="1">
        <v>8.4668842147087107E-9</v>
      </c>
      <c r="AN10" s="1">
        <v>1.483114214382783E-8</v>
      </c>
      <c r="AO10" s="1">
        <v>2.4610872113796541E-8</v>
      </c>
      <c r="AP10" s="1">
        <v>1.0733304023347046E-8</v>
      </c>
      <c r="AQ10" s="1">
        <v>5.2385262794274468E-10</v>
      </c>
      <c r="AR10" s="1">
        <v>3.1384469699312742E-3</v>
      </c>
      <c r="AS10" s="1">
        <v>8.1322923982073431E-3</v>
      </c>
      <c r="AT10" s="1">
        <v>0.92635989189147949</v>
      </c>
      <c r="AU10" s="1">
        <v>0.75043618679046631</v>
      </c>
      <c r="AV10" s="1">
        <v>0.54419207572937012</v>
      </c>
      <c r="AW10" s="1">
        <v>0.35976284742355347</v>
      </c>
      <c r="AX10" s="1">
        <v>-1.1925168801099062E-3</v>
      </c>
      <c r="AY10" s="1">
        <v>-2.6469824369996786E-3</v>
      </c>
      <c r="AZ10" s="1">
        <v>3.5316586494445801E-2</v>
      </c>
      <c r="BA10" s="1">
        <v>0.21862888336181641</v>
      </c>
      <c r="BB10" s="1">
        <v>3.8417610426222382E-8</v>
      </c>
      <c r="BC10" s="1">
        <v>2.8562578791024862E-6</v>
      </c>
      <c r="BD10" s="1">
        <v>2.0000002223241609E-6</v>
      </c>
      <c r="BE10" s="1">
        <v>1.8000000636675395E-5</v>
      </c>
      <c r="BF10" s="1">
        <v>5.463411808013916</v>
      </c>
      <c r="BG10" s="1">
        <v>2.6583046913146973</v>
      </c>
      <c r="BH10" s="1"/>
      <c r="BI10" s="1"/>
      <c r="BJ10" s="1"/>
      <c r="BK10" s="1"/>
      <c r="BL10" s="1">
        <v>288</v>
      </c>
      <c r="BM10" s="1">
        <v>1</v>
      </c>
      <c r="BN10" s="1">
        <v>1</v>
      </c>
      <c r="BO10" s="1">
        <v>12</v>
      </c>
      <c r="BP10" s="1">
        <v>-8.4372428244424024E-5</v>
      </c>
      <c r="BQ10" s="1">
        <v>4.211200064219156E-7</v>
      </c>
      <c r="BR10" s="1">
        <v>2.0000000949949027E-5</v>
      </c>
      <c r="BS10" s="1">
        <v>3.7426999188028276E-4</v>
      </c>
      <c r="BT10" s="1">
        <v>6.274424958974123E-4</v>
      </c>
      <c r="BU10" s="1">
        <v>1.3756119878962636E-3</v>
      </c>
      <c r="BV10" s="1">
        <v>6.7138498707208782E-5</v>
      </c>
      <c r="BW10" s="1">
        <v>9.9935871548950672E-4</v>
      </c>
      <c r="BX10" s="1">
        <v>6.699012010358274E-5</v>
      </c>
      <c r="BY10" s="1">
        <v>1.3748379424214363E-3</v>
      </c>
      <c r="BZ10" s="1">
        <v>3.1187600994218811E-20</v>
      </c>
      <c r="CA10" s="1">
        <v>1.7799999999999999E-5</v>
      </c>
    </row>
    <row r="11" spans="1:79" ht="15.95" customHeight="1" x14ac:dyDescent="0.2">
      <c r="A11" s="2" t="s">
        <v>84</v>
      </c>
      <c r="B11" s="2" t="s">
        <v>89</v>
      </c>
      <c r="C11" s="1">
        <v>2.9852508021122048E-8</v>
      </c>
      <c r="D11" s="1">
        <v>9.9634229755451997E-9</v>
      </c>
      <c r="E11" s="1">
        <v>2.0000000949949027E-5</v>
      </c>
      <c r="F11" s="1">
        <v>6.3992355717346072E-4</v>
      </c>
      <c r="G11" s="1">
        <v>1.0751709342002869E-3</v>
      </c>
      <c r="H11" s="1">
        <v>2.7512181550264359E-3</v>
      </c>
      <c r="I11" s="1">
        <v>1.3427666272036731E-4</v>
      </c>
      <c r="J11" s="1">
        <v>1.7475477652624249E-3</v>
      </c>
      <c r="K11" s="1">
        <v>1.3398037117440253E-4</v>
      </c>
      <c r="L11" s="1">
        <v>4.7312964852608275E-6</v>
      </c>
      <c r="M11" s="1">
        <v>1.5483387446896831E-26</v>
      </c>
      <c r="N11" s="1">
        <v>6.7147458807476112E-11</v>
      </c>
      <c r="O11" s="1">
        <v>1.0636697255739725E-11</v>
      </c>
      <c r="P11" s="1">
        <v>7.9704674334094834E-13</v>
      </c>
      <c r="Q11" s="1">
        <v>1.0827448622087225E-10</v>
      </c>
      <c r="R11" s="1">
        <v>1.8191794815985447E-10</v>
      </c>
      <c r="S11" s="1">
        <v>4.491099186231861E-13</v>
      </c>
      <c r="T11" s="1">
        <v>1.6477705927981616E-10</v>
      </c>
      <c r="U11" s="1">
        <v>2.5489365216344595E-3</v>
      </c>
      <c r="V11" s="1">
        <v>1.5848854673095047E-4</v>
      </c>
      <c r="W11" s="1">
        <v>2.5097218778007187E-20</v>
      </c>
      <c r="X11" s="1">
        <v>6.0903894863537272E-21</v>
      </c>
      <c r="Y11" s="1">
        <v>2.1039828425273299E-5</v>
      </c>
      <c r="Z11" s="1">
        <v>1.9298918232379947E-6</v>
      </c>
      <c r="AA11" s="1">
        <v>1.5672041627112776E-4</v>
      </c>
      <c r="AB11" s="1">
        <v>1.2253952263563406E-5</v>
      </c>
      <c r="AC11" s="1">
        <v>1.8981761513714446E-6</v>
      </c>
      <c r="AD11" s="1">
        <v>9.4450027972925454E-5</v>
      </c>
      <c r="AE11" s="1">
        <v>3.8122998091694171E-9</v>
      </c>
      <c r="AF11" s="1">
        <v>1.1461042531690779E-10</v>
      </c>
      <c r="AG11" s="1">
        <v>1.6435327543362632E-9</v>
      </c>
      <c r="AH11" s="1">
        <v>1.2386482239890029E-7</v>
      </c>
      <c r="AI11" s="1">
        <v>8.66818394840152E-10</v>
      </c>
      <c r="AJ11" s="1">
        <v>2.0826426520847985E-12</v>
      </c>
      <c r="AK11" s="1">
        <v>2.7411226710682968E-7</v>
      </c>
      <c r="AL11" s="1">
        <v>5.3401148434451375E-10</v>
      </c>
      <c r="AM11" s="1">
        <v>6.7408095631111472E-9</v>
      </c>
      <c r="AN11" s="1">
        <v>1.5400749885444154E-8</v>
      </c>
      <c r="AO11" s="1">
        <v>2.554980113784501E-8</v>
      </c>
      <c r="AP11" s="1">
        <v>1.0388052196219633E-8</v>
      </c>
      <c r="AQ11" s="1">
        <v>5.0700194043074021E-10</v>
      </c>
      <c r="AR11" s="1">
        <v>3.2669494528385534E-3</v>
      </c>
      <c r="AS11" s="1">
        <v>1.2870710287702493E-2</v>
      </c>
      <c r="AT11" s="1">
        <v>0.90161097049713135</v>
      </c>
      <c r="AU11" s="1">
        <v>0.68356496095657349</v>
      </c>
      <c r="AV11" s="1">
        <v>0.45325031876564026</v>
      </c>
      <c r="AW11" s="1">
        <v>0.27036988735198975</v>
      </c>
      <c r="AX11" s="1">
        <v>-1.2259138748049736E-3</v>
      </c>
      <c r="AY11" s="1">
        <v>-2.6190315838903189E-3</v>
      </c>
      <c r="AZ11" s="1">
        <v>1.769353449344635E-2</v>
      </c>
      <c r="BA11" s="1">
        <v>9.7111627459526062E-2</v>
      </c>
      <c r="BB11" s="1">
        <v>1.9489300839836687E-8</v>
      </c>
      <c r="BC11" s="1">
        <v>1.265004698325356E-6</v>
      </c>
      <c r="BD11" s="1">
        <v>2.0000002223241609E-6</v>
      </c>
      <c r="BE11" s="1">
        <v>1.8000000636675395E-5</v>
      </c>
      <c r="BF11" s="1">
        <v>5.6453189849853516</v>
      </c>
      <c r="BG11" s="1">
        <v>2.8978524208068848</v>
      </c>
      <c r="BH11" s="1"/>
      <c r="BI11" s="1"/>
      <c r="BJ11" s="1"/>
      <c r="BK11" s="1"/>
      <c r="BL11" s="1">
        <v>288</v>
      </c>
      <c r="BM11" s="1">
        <v>1</v>
      </c>
      <c r="BN11" s="1">
        <v>1</v>
      </c>
      <c r="BO11" s="1">
        <v>11</v>
      </c>
      <c r="BP11" s="1">
        <v>1.3367648706989537E-3</v>
      </c>
      <c r="BQ11" s="1">
        <v>4.211200064219156E-7</v>
      </c>
      <c r="BR11" s="1">
        <v>2.0000000949949027E-5</v>
      </c>
      <c r="BS11" s="1">
        <v>7.4853998376056552E-4</v>
      </c>
      <c r="BT11" s="1">
        <v>1.2548849917948246E-3</v>
      </c>
      <c r="BU11" s="1">
        <v>2.7512249071151018E-3</v>
      </c>
      <c r="BV11" s="1">
        <v>1.3427699741441756E-4</v>
      </c>
      <c r="BW11" s="1">
        <v>1.9987174309790134E-3</v>
      </c>
      <c r="BX11" s="1">
        <v>1.3398019655141979E-4</v>
      </c>
      <c r="BY11" s="1">
        <v>2.749674953520298E-3</v>
      </c>
      <c r="BZ11" s="1">
        <v>3.1187600994218811E-20</v>
      </c>
      <c r="CA11" s="1">
        <v>1.7799999999999999E-5</v>
      </c>
    </row>
    <row r="12" spans="1:79" ht="15.95" customHeight="1" x14ac:dyDescent="0.2">
      <c r="A12" s="2" t="s">
        <v>84</v>
      </c>
      <c r="B12" s="2" t="s">
        <v>90</v>
      </c>
      <c r="C12" s="1">
        <v>3.1318542426106433E-8</v>
      </c>
      <c r="D12" s="1">
        <v>4.8731085833253474E-9</v>
      </c>
      <c r="E12" s="1">
        <v>2.0000000949949027E-5</v>
      </c>
      <c r="F12" s="1">
        <v>1.4436525525525212E-3</v>
      </c>
      <c r="G12" s="1">
        <v>2.4287765845656395E-3</v>
      </c>
      <c r="H12" s="1">
        <v>6.8780551664531231E-3</v>
      </c>
      <c r="I12" s="1">
        <v>3.3569216611795127E-4</v>
      </c>
      <c r="J12" s="1">
        <v>4.0373960509896278E-3</v>
      </c>
      <c r="K12" s="1">
        <v>3.3495074603706598E-4</v>
      </c>
      <c r="L12" s="1">
        <v>1.30467242343002E-5</v>
      </c>
      <c r="M12" s="1">
        <v>1.7406098777161007E-26</v>
      </c>
      <c r="N12" s="1">
        <v>3.4895012177902329E-11</v>
      </c>
      <c r="O12" s="1">
        <v>2.30756283307396E-12</v>
      </c>
      <c r="P12" s="1">
        <v>1.7147702876417478E-13</v>
      </c>
      <c r="Q12" s="1">
        <v>1.0834526419698626E-10</v>
      </c>
      <c r="R12" s="1">
        <v>1.8227823603743789E-10</v>
      </c>
      <c r="S12" s="1">
        <v>2.3534826345826502E-13</v>
      </c>
      <c r="T12" s="1">
        <v>2.0576665974109109E-10</v>
      </c>
      <c r="U12" s="1">
        <v>6.3100531697273254E-3</v>
      </c>
      <c r="V12" s="1">
        <v>3.7398241693153977E-4</v>
      </c>
      <c r="W12" s="1">
        <v>2.5328761494862411E-20</v>
      </c>
      <c r="X12" s="1">
        <v>5.8588289980400301E-21</v>
      </c>
      <c r="Y12" s="1">
        <v>1.0068336996482685E-4</v>
      </c>
      <c r="Z12" s="1">
        <v>8.8029601101879962E-6</v>
      </c>
      <c r="AA12" s="1">
        <v>5.9892458375543356E-4</v>
      </c>
      <c r="AB12" s="1">
        <v>5.8562101912684739E-5</v>
      </c>
      <c r="AC12" s="1">
        <v>8.6468171502929181E-6</v>
      </c>
      <c r="AD12" s="1">
        <v>3.6047329194843769E-4</v>
      </c>
      <c r="AE12" s="1">
        <v>1.6739313268843148E-9</v>
      </c>
      <c r="AF12" s="1">
        <v>4.7968261307484994E-11</v>
      </c>
      <c r="AG12" s="1">
        <v>1.3599172898892675E-9</v>
      </c>
      <c r="AH12" s="1">
        <v>1.2232946744461515E-7</v>
      </c>
      <c r="AI12" s="1">
        <v>2.3606545607179896E-9</v>
      </c>
      <c r="AJ12" s="1">
        <v>2.1791411990851328E-12</v>
      </c>
      <c r="AK12" s="1">
        <v>2.8400916107784724E-7</v>
      </c>
      <c r="AL12" s="1">
        <v>6.0408932910655379E-10</v>
      </c>
      <c r="AM12" s="1">
        <v>4.4637916563133494E-9</v>
      </c>
      <c r="AN12" s="1">
        <v>1.6079290233485255E-8</v>
      </c>
      <c r="AO12" s="1">
        <v>2.6658059763991215E-8</v>
      </c>
      <c r="AP12" s="1">
        <v>1.0517629434048104E-8</v>
      </c>
      <c r="AQ12" s="1">
        <v>5.1332615935706372E-10</v>
      </c>
      <c r="AR12" s="1">
        <v>3.5124426115541426E-3</v>
      </c>
      <c r="AS12" s="1">
        <v>2.6025033209277466E-2</v>
      </c>
      <c r="AT12" s="1">
        <v>0.85940617322921753</v>
      </c>
      <c r="AU12" s="1">
        <v>0.58494079113006592</v>
      </c>
      <c r="AV12" s="1">
        <v>0.33894208073616028</v>
      </c>
      <c r="AW12" s="1">
        <v>0.17493276298046112</v>
      </c>
      <c r="AX12" s="1">
        <v>-1.2916905106976628E-3</v>
      </c>
      <c r="AY12" s="1">
        <v>-2.597245154902339E-3</v>
      </c>
      <c r="AZ12" s="1">
        <v>7.8508500009775162E-3</v>
      </c>
      <c r="BA12" s="1">
        <v>3.63633893430233E-2</v>
      </c>
      <c r="BB12" s="1">
        <v>8.8501206363389429E-9</v>
      </c>
      <c r="BC12" s="1">
        <v>4.7258487256840453E-7</v>
      </c>
      <c r="BD12" s="1">
        <v>2.0000002223241609E-6</v>
      </c>
      <c r="BE12" s="1">
        <v>1.8000000636675395E-5</v>
      </c>
      <c r="BF12" s="1">
        <v>5.6814699172973633</v>
      </c>
      <c r="BG12" s="1">
        <v>3.1293396949768066</v>
      </c>
      <c r="BH12" s="1"/>
      <c r="BI12" s="1"/>
      <c r="BJ12" s="1"/>
      <c r="BK12" s="1"/>
      <c r="BL12" s="1">
        <v>288</v>
      </c>
      <c r="BM12" s="1">
        <v>1</v>
      </c>
      <c r="BN12" s="1">
        <v>1</v>
      </c>
      <c r="BO12" s="1">
        <v>9</v>
      </c>
      <c r="BP12" s="1">
        <v>5.6374584008497186E-3</v>
      </c>
      <c r="BQ12" s="1">
        <v>4.211200064219156E-7</v>
      </c>
      <c r="BR12" s="1">
        <v>2.0000000949949027E-5</v>
      </c>
      <c r="BS12" s="1">
        <v>1.8713499885052443E-3</v>
      </c>
      <c r="BT12" s="1">
        <v>3.1372124794870615E-3</v>
      </c>
      <c r="BU12" s="1">
        <v>6.87806261703372E-3</v>
      </c>
      <c r="BV12" s="1">
        <v>3.356924862600863E-4</v>
      </c>
      <c r="BW12" s="1">
        <v>4.9967938102781773E-3</v>
      </c>
      <c r="BX12" s="1">
        <v>3.349506005179137E-4</v>
      </c>
      <c r="BY12" s="1">
        <v>6.874187383800745E-3</v>
      </c>
      <c r="BZ12" s="1">
        <v>3.1187600994218811E-20</v>
      </c>
      <c r="CA12" s="1">
        <v>1.7799999999999999E-5</v>
      </c>
    </row>
    <row r="13" spans="1:79" ht="15.95" customHeight="1" x14ac:dyDescent="0.2">
      <c r="A13" s="2" t="s">
        <v>84</v>
      </c>
      <c r="B13" s="2" t="s">
        <v>91</v>
      </c>
      <c r="C13" s="1">
        <v>3.283089000660766E-8</v>
      </c>
      <c r="D13" s="1">
        <v>2.8978877075758191E-9</v>
      </c>
      <c r="E13" s="1">
        <v>2.0000000949949027E-5</v>
      </c>
      <c r="F13" s="1">
        <v>2.6167768519371748E-3</v>
      </c>
      <c r="G13" s="1">
        <v>4.4075259938836098E-3</v>
      </c>
      <c r="H13" s="1">
        <v>1.3756117783486843E-2</v>
      </c>
      <c r="I13" s="1">
        <v>6.7138462327420712E-4</v>
      </c>
      <c r="J13" s="1">
        <v>7.5474553741514683E-3</v>
      </c>
      <c r="K13" s="1">
        <v>6.6990137565881014E-4</v>
      </c>
      <c r="L13" s="1">
        <v>2.8359812858980149E-5</v>
      </c>
      <c r="M13" s="1">
        <v>1.9315772332073659E-26</v>
      </c>
      <c r="N13" s="1">
        <v>2.1121435478285823E-11</v>
      </c>
      <c r="O13" s="1">
        <v>7.0935758258226822E-13</v>
      </c>
      <c r="P13" s="1">
        <v>5.2307923579905196E-14</v>
      </c>
      <c r="Q13" s="1">
        <v>1.0151966012744352E-10</v>
      </c>
      <c r="R13" s="1">
        <v>1.709930063660925E-10</v>
      </c>
      <c r="S13" s="1">
        <v>1.4355595877305688E-13</v>
      </c>
      <c r="T13" s="1">
        <v>2.3946075638592702E-10</v>
      </c>
      <c r="U13" s="1">
        <v>1.2468033470213413E-2</v>
      </c>
      <c r="V13" s="1">
        <v>7.0491211954504251E-4</v>
      </c>
      <c r="W13" s="1">
        <v>2.5549865903245555E-20</v>
      </c>
      <c r="X13" s="1">
        <v>5.6377556897092136E-21</v>
      </c>
      <c r="Y13" s="1">
        <v>3.1304845470003784E-4</v>
      </c>
      <c r="Z13" s="1">
        <v>2.6109673854080029E-5</v>
      </c>
      <c r="AA13" s="1">
        <v>1.5277145430445671E-3</v>
      </c>
      <c r="AB13" s="1">
        <v>1.8187248497270048E-4</v>
      </c>
      <c r="AC13" s="1">
        <v>2.5616835046093911E-5</v>
      </c>
      <c r="AD13" s="1">
        <v>9.1841694666072726E-4</v>
      </c>
      <c r="AE13" s="1">
        <v>9.0484936210444289E-10</v>
      </c>
      <c r="AF13" s="1">
        <v>2.4734976220019966E-11</v>
      </c>
      <c r="AG13" s="1">
        <v>1.1367127239481079E-9</v>
      </c>
      <c r="AH13" s="1">
        <v>1.1889741813320143E-7</v>
      </c>
      <c r="AI13" s="1">
        <v>4.9874175900299633E-9</v>
      </c>
      <c r="AJ13" s="1">
        <v>2.2473572482140103E-12</v>
      </c>
      <c r="AK13" s="1">
        <v>2.8937085971847409E-7</v>
      </c>
      <c r="AL13" s="1">
        <v>7.4446952536890711E-10</v>
      </c>
      <c r="AM13" s="1">
        <v>2.8981341774295476E-9</v>
      </c>
      <c r="AN13" s="1">
        <v>1.6528485279228289E-8</v>
      </c>
      <c r="AO13" s="1">
        <v>2.7364244936396026E-8</v>
      </c>
      <c r="AP13" s="1">
        <v>1.1049430703735652E-8</v>
      </c>
      <c r="AQ13" s="1">
        <v>5.3928134180480924E-10</v>
      </c>
      <c r="AR13" s="1">
        <v>3.8356982014008654E-3</v>
      </c>
      <c r="AS13" s="1">
        <v>4.6414494448565109E-2</v>
      </c>
      <c r="AT13" s="1">
        <v>0.81981778144836426</v>
      </c>
      <c r="AU13" s="1">
        <v>0.5072169303894043</v>
      </c>
      <c r="AV13" s="1">
        <v>0.26369211077690125</v>
      </c>
      <c r="AW13" s="1">
        <v>0.12218616157770157</v>
      </c>
      <c r="AX13" s="1">
        <v>-1.3639165554195642E-3</v>
      </c>
      <c r="AY13" s="1">
        <v>-2.5845484342426062E-3</v>
      </c>
      <c r="AZ13" s="1">
        <v>4.5474525541067123E-3</v>
      </c>
      <c r="BA13" s="1">
        <v>1.854226179420948E-2</v>
      </c>
      <c r="BB13" s="1">
        <v>5.2475170875254662E-9</v>
      </c>
      <c r="BC13" s="1">
        <v>2.4064976855697751E-7</v>
      </c>
      <c r="BD13" s="1">
        <v>2.0000002223241609E-6</v>
      </c>
      <c r="BE13" s="1">
        <v>1.8000000636675395E-5</v>
      </c>
      <c r="BF13" s="1">
        <v>5.5748147964477539</v>
      </c>
      <c r="BG13" s="1">
        <v>3.2162275314331055</v>
      </c>
      <c r="BH13" s="1"/>
      <c r="BI13" s="1"/>
      <c r="BJ13" s="1"/>
      <c r="BK13" s="1"/>
      <c r="BL13" s="1">
        <v>288</v>
      </c>
      <c r="BM13" s="1">
        <v>1</v>
      </c>
      <c r="BN13" s="1">
        <v>1</v>
      </c>
      <c r="BO13" s="1">
        <v>8</v>
      </c>
      <c r="BP13" s="1">
        <v>1.2786129630485248E-2</v>
      </c>
      <c r="BQ13" s="1">
        <v>4.211200064219156E-7</v>
      </c>
      <c r="BR13" s="1">
        <v>2.0000000949949027E-5</v>
      </c>
      <c r="BS13" s="1">
        <v>3.7426999770104885E-3</v>
      </c>
      <c r="BT13" s="1">
        <v>6.274424958974123E-3</v>
      </c>
      <c r="BU13" s="1">
        <v>1.375612523406744E-2</v>
      </c>
      <c r="BV13" s="1">
        <v>6.713849725201726E-4</v>
      </c>
      <c r="BW13" s="1">
        <v>9.9935876205563545E-3</v>
      </c>
      <c r="BX13" s="1">
        <v>6.699012010358274E-4</v>
      </c>
      <c r="BY13" s="1">
        <v>1.374837476760149E-2</v>
      </c>
      <c r="BZ13" s="1">
        <v>3.1187600994218811E-20</v>
      </c>
      <c r="CA13" s="1">
        <v>1.7799999999999999E-5</v>
      </c>
    </row>
    <row r="14" spans="1:79" ht="15.95" customHeight="1" x14ac:dyDescent="0.2">
      <c r="A14" s="2" t="s">
        <v>84</v>
      </c>
      <c r="B14" s="2" t="s">
        <v>92</v>
      </c>
      <c r="C14" s="1">
        <v>2.8844016952689344E-8</v>
      </c>
      <c r="D14" s="1">
        <v>2.0794489685727058E-8</v>
      </c>
      <c r="E14" s="1">
        <v>2.0000000949949027E-5</v>
      </c>
      <c r="F14" s="1">
        <v>2.7479880372993648E-4</v>
      </c>
      <c r="G14" s="1">
        <v>4.6125455992296338E-4</v>
      </c>
      <c r="H14" s="1">
        <v>1.1004832340404391E-3</v>
      </c>
      <c r="I14" s="1">
        <v>5.3710475185653195E-5</v>
      </c>
      <c r="J14" s="1">
        <v>7.4144743848592043E-4</v>
      </c>
      <c r="K14" s="1">
        <v>5.359229544410482E-5</v>
      </c>
      <c r="L14" s="1">
        <v>1.7472048057243228E-6</v>
      </c>
      <c r="M14" s="1">
        <v>1.412832778992926E-26</v>
      </c>
      <c r="N14" s="1">
        <v>1.1946696495518956E-10</v>
      </c>
      <c r="O14" s="1">
        <v>4.3878359246856781E-11</v>
      </c>
      <c r="P14" s="1">
        <v>3.3145993901310936E-12</v>
      </c>
      <c r="Q14" s="1">
        <v>9.1900262833491648E-11</v>
      </c>
      <c r="R14" s="1">
        <v>1.5425618567002871E-10</v>
      </c>
      <c r="S14" s="1">
        <v>7.9262400752270916E-13</v>
      </c>
      <c r="T14" s="1">
        <v>1.2039121765332116E-10</v>
      </c>
      <c r="U14" s="1">
        <v>1.0245722951367497E-3</v>
      </c>
      <c r="V14" s="1">
        <v>6.593357102246955E-5</v>
      </c>
      <c r="W14" s="1">
        <v>2.4927058678717079E-20</v>
      </c>
      <c r="X14" s="1">
        <v>6.2605948220835837E-21</v>
      </c>
      <c r="Y14" s="1">
        <v>4.0872737372410484E-6</v>
      </c>
      <c r="Z14" s="1">
        <v>3.8801633195362228E-7</v>
      </c>
      <c r="AA14" s="1">
        <v>3.620179631980136E-5</v>
      </c>
      <c r="AB14" s="1">
        <v>2.3828195025998866E-6</v>
      </c>
      <c r="AC14" s="1">
        <v>3.8201159213713254E-7</v>
      </c>
      <c r="AD14" s="1">
        <v>2.1838864995515905E-5</v>
      </c>
      <c r="AE14" s="1">
        <v>8.6605886906454543E-9</v>
      </c>
      <c r="AF14" s="1">
        <v>2.6946947451200742E-10</v>
      </c>
      <c r="AG14" s="1">
        <v>1.84696835603404E-9</v>
      </c>
      <c r="AH14" s="1">
        <v>1.2115506820009614E-7</v>
      </c>
      <c r="AI14" s="1">
        <v>3.1310143366880538E-10</v>
      </c>
      <c r="AJ14" s="1">
        <v>1.9586704220336815E-12</v>
      </c>
      <c r="AK14" s="1">
        <v>2.5905802658598986E-7</v>
      </c>
      <c r="AL14" s="1">
        <v>5.6894885978593483E-10</v>
      </c>
      <c r="AM14" s="1">
        <v>9.0225432822009302E-9</v>
      </c>
      <c r="AN14" s="1">
        <v>1.4631063248969622E-8</v>
      </c>
      <c r="AO14" s="1">
        <v>2.4282343117254697E-8</v>
      </c>
      <c r="AP14" s="1">
        <v>1.0925802484962333E-8</v>
      </c>
      <c r="AQ14" s="1">
        <v>5.3324761273287891E-10</v>
      </c>
      <c r="AR14" s="1">
        <v>3.0984529150511926E-3</v>
      </c>
      <c r="AS14" s="1">
        <v>7.1371250983980339E-3</v>
      </c>
      <c r="AT14" s="1">
        <v>0.93313455581665039</v>
      </c>
      <c r="AU14" s="1">
        <v>0.77006024122238159</v>
      </c>
      <c r="AV14" s="1">
        <v>0.57312440872192383</v>
      </c>
      <c r="AW14" s="1">
        <v>0.39075762033462524</v>
      </c>
      <c r="AX14" s="1">
        <v>-1.1826589470729232E-3</v>
      </c>
      <c r="AY14" s="1">
        <v>-2.6581310667097569E-3</v>
      </c>
      <c r="AZ14" s="1">
        <v>4.4758372008800507E-2</v>
      </c>
      <c r="BA14" s="1">
        <v>0.28726810216903687</v>
      </c>
      <c r="BB14" s="1">
        <v>4.8504045224717629E-8</v>
      </c>
      <c r="BC14" s="1">
        <v>3.7573104236798827E-6</v>
      </c>
      <c r="BD14" s="1">
        <v>2.0000002223241609E-6</v>
      </c>
      <c r="BE14" s="1">
        <v>1.8000000636675395E-5</v>
      </c>
      <c r="BF14" s="1">
        <v>5.3745512962341309</v>
      </c>
      <c r="BG14" s="1">
        <v>2.5730240345001221</v>
      </c>
      <c r="BH14" s="1"/>
      <c r="BI14" s="1"/>
      <c r="BJ14" s="1"/>
      <c r="BK14" s="1"/>
      <c r="BL14" s="1">
        <v>288</v>
      </c>
      <c r="BM14" s="1">
        <v>1</v>
      </c>
      <c r="BN14" s="1">
        <v>1</v>
      </c>
      <c r="BO14" s="1">
        <v>12</v>
      </c>
      <c r="BP14" s="1">
        <v>-3.6262628406324277E-4</v>
      </c>
      <c r="BQ14" s="1">
        <v>4.211200064219156E-7</v>
      </c>
      <c r="BR14" s="1">
        <v>2.0000000949949027E-5</v>
      </c>
      <c r="BS14" s="1">
        <v>2.9941598768346012E-4</v>
      </c>
      <c r="BT14" s="1">
        <v>5.0195399671792984E-4</v>
      </c>
      <c r="BU14" s="1">
        <v>1.1004899861291051E-3</v>
      </c>
      <c r="BV14" s="1">
        <v>5.3710798965767026E-5</v>
      </c>
      <c r="BW14" s="1">
        <v>7.9948699567466974E-4</v>
      </c>
      <c r="BX14" s="1">
        <v>5.3592098993249238E-5</v>
      </c>
      <c r="BY14" s="1">
        <v>1.0998699581250548E-3</v>
      </c>
      <c r="BZ14" s="1">
        <v>3.1187600994218811E-20</v>
      </c>
      <c r="CA14" s="1">
        <v>1.7799999999999999E-5</v>
      </c>
    </row>
    <row r="15" spans="1:79" ht="15.95" customHeight="1" x14ac:dyDescent="0.2">
      <c r="A15" s="2" t="s">
        <v>84</v>
      </c>
      <c r="B15" s="2" t="s">
        <v>93</v>
      </c>
      <c r="C15" s="1">
        <v>2.8843327726235657E-8</v>
      </c>
      <c r="D15" s="1">
        <v>5.3243813802339446E-9</v>
      </c>
      <c r="E15" s="1">
        <v>1.0000000474974513E-3</v>
      </c>
      <c r="F15" s="1">
        <v>2.7415883960202336E-4</v>
      </c>
      <c r="G15" s="1">
        <v>4.6019317233003676E-4</v>
      </c>
      <c r="H15" s="1">
        <v>1.1001435341313481E-3</v>
      </c>
      <c r="I15" s="1">
        <v>5.3693893278250471E-5</v>
      </c>
      <c r="J15" s="1">
        <v>7.4169319123029709E-4</v>
      </c>
      <c r="K15" s="1">
        <v>5.3602379921358079E-5</v>
      </c>
      <c r="L15" s="1">
        <v>1.7478749896326917E-6</v>
      </c>
      <c r="M15" s="1">
        <v>1.4129526488726646E-26</v>
      </c>
      <c r="N15" s="1">
        <v>1.2881664766762749E-10</v>
      </c>
      <c r="O15" s="1">
        <v>1.1986160122153484E-11</v>
      </c>
      <c r="P15" s="1">
        <v>9.0787270264924351E-13</v>
      </c>
      <c r="Q15" s="1">
        <v>9.7816692843259137E-11</v>
      </c>
      <c r="R15" s="1">
        <v>1.6419158416236603E-10</v>
      </c>
      <c r="S15" s="1">
        <v>8.5236806133033746E-13</v>
      </c>
      <c r="T15" s="1">
        <v>1.2942883750468598E-10</v>
      </c>
      <c r="U15" s="1">
        <v>1.025028177537024E-3</v>
      </c>
      <c r="V15" s="1">
        <v>6.5964486566372216E-5</v>
      </c>
      <c r="W15" s="1">
        <v>2.4930732523859551E-20</v>
      </c>
      <c r="X15" s="1">
        <v>6.2616397030624288E-21</v>
      </c>
      <c r="Y15" s="1">
        <v>4.0800246097205672E-6</v>
      </c>
      <c r="Z15" s="1">
        <v>3.8733784890609968E-7</v>
      </c>
      <c r="AA15" s="1">
        <v>3.6136589187663049E-5</v>
      </c>
      <c r="AB15" s="1">
        <v>2.3785307803336764E-6</v>
      </c>
      <c r="AC15" s="1">
        <v>3.8133313751131936E-7</v>
      </c>
      <c r="AD15" s="1">
        <v>2.1798929083161056E-5</v>
      </c>
      <c r="AE15" s="1">
        <v>2.2176582792354793E-9</v>
      </c>
      <c r="AF15" s="1">
        <v>6.9002872860046693E-11</v>
      </c>
      <c r="AG15" s="1">
        <v>4.7314940854192855E-10</v>
      </c>
      <c r="AH15" s="1">
        <v>3.1038684511486281E-8</v>
      </c>
      <c r="AI15" s="1">
        <v>8.0244241806859407E-11</v>
      </c>
      <c r="AJ15" s="1">
        <v>5.0165037054905603E-13</v>
      </c>
      <c r="AK15" s="1">
        <v>6.6366418138841254E-8</v>
      </c>
      <c r="AL15" s="1">
        <v>2.862390786201319E-8</v>
      </c>
      <c r="AM15" s="1">
        <v>3.1560689468094732E-7</v>
      </c>
      <c r="AN15" s="1">
        <v>7.5567457765574053E-7</v>
      </c>
      <c r="AO15" s="1">
        <v>1.2529032601404921E-6</v>
      </c>
      <c r="AP15" s="1">
        <v>5.5744044402672444E-7</v>
      </c>
      <c r="AQ15" s="1">
        <v>2.7206585428984909E-8</v>
      </c>
      <c r="AR15" s="1">
        <v>2.1130677782019327E-3</v>
      </c>
      <c r="AS15" s="1">
        <v>7.6243569005749866E-3</v>
      </c>
      <c r="AT15" s="1">
        <v>0.93315684795379639</v>
      </c>
      <c r="AU15" s="1">
        <v>0.77012580633163452</v>
      </c>
      <c r="AV15" s="1">
        <v>0.57322287559509277</v>
      </c>
      <c r="AW15" s="1">
        <v>0.39086520671844482</v>
      </c>
      <c r="AX15" s="1">
        <v>-1.2282941024750471E-3</v>
      </c>
      <c r="AY15" s="1">
        <v>-2.733512781560421E-3</v>
      </c>
      <c r="AZ15" s="1">
        <v>4.4795271009206772E-2</v>
      </c>
      <c r="BA15" s="1">
        <v>0.28753983974456787</v>
      </c>
      <c r="BB15" s="1">
        <v>2.469232867952087E-6</v>
      </c>
      <c r="BC15" s="1">
        <v>1.8947156786452979E-4</v>
      </c>
      <c r="BD15" s="1">
        <v>1.0000000474974513E-4</v>
      </c>
      <c r="BE15" s="1">
        <v>9.0000004274770617E-4</v>
      </c>
      <c r="BF15" s="1">
        <v>5.4401884078979492</v>
      </c>
      <c r="BG15" s="1">
        <v>2.6054244041442871</v>
      </c>
      <c r="BH15" s="1"/>
      <c r="BI15" s="1"/>
      <c r="BJ15" s="1"/>
      <c r="BK15" s="1"/>
      <c r="BL15" s="1">
        <v>288</v>
      </c>
      <c r="BM15" s="1">
        <v>1</v>
      </c>
      <c r="BN15" s="1">
        <v>1</v>
      </c>
      <c r="BO15" s="1">
        <v>12</v>
      </c>
      <c r="BP15" s="1">
        <v>-3.6145004619136381E-4</v>
      </c>
      <c r="BQ15" s="1">
        <v>4.211200064219156E-7</v>
      </c>
      <c r="BR15" s="1">
        <v>1.0000000474974513E-3</v>
      </c>
      <c r="BS15" s="1">
        <v>2.9941598768346012E-4</v>
      </c>
      <c r="BT15" s="1">
        <v>5.0195399671792984E-4</v>
      </c>
      <c r="BU15" s="1">
        <v>1.1004899861291051E-3</v>
      </c>
      <c r="BV15" s="1">
        <v>5.3710798965767026E-5</v>
      </c>
      <c r="BW15" s="1">
        <v>7.9948699567466974E-4</v>
      </c>
      <c r="BX15" s="1">
        <v>5.3592098993249238E-5</v>
      </c>
      <c r="BY15" s="1">
        <v>1.0998699581250548E-3</v>
      </c>
      <c r="BZ15" s="1">
        <v>3.1187600994218811E-20</v>
      </c>
      <c r="CA15" s="1">
        <v>1.7799999999999999E-5</v>
      </c>
    </row>
    <row r="16" spans="1:79" ht="15.95" customHeight="1" x14ac:dyDescent="0.2">
      <c r="A16" s="2" t="s">
        <v>84</v>
      </c>
      <c r="B16" s="2" t="s">
        <v>94</v>
      </c>
      <c r="C16" s="1">
        <v>2.884257810364943E-8</v>
      </c>
      <c r="D16" s="1">
        <v>1.4827169492193093E-9</v>
      </c>
      <c r="E16" s="1">
        <v>2.0000000949949026E-3</v>
      </c>
      <c r="F16" s="1">
        <v>2.7346561546437442E-4</v>
      </c>
      <c r="G16" s="1">
        <v>4.5904633589088917E-4</v>
      </c>
      <c r="H16" s="1">
        <v>1.0997795034199953E-3</v>
      </c>
      <c r="I16" s="1">
        <v>5.3676125389756635E-5</v>
      </c>
      <c r="J16" s="1">
        <v>7.4195215711370111E-4</v>
      </c>
      <c r="K16" s="1">
        <v>5.3612802730640396E-5</v>
      </c>
      <c r="L16" s="1">
        <v>1.7482096836829442E-6</v>
      </c>
      <c r="M16" s="1">
        <v>1.4130751380171277E-26</v>
      </c>
      <c r="N16" s="1">
        <v>1.3205138167387997E-10</v>
      </c>
      <c r="O16" s="1">
        <v>3.3862896261652926E-12</v>
      </c>
      <c r="P16" s="1">
        <v>2.5716347012748455E-13</v>
      </c>
      <c r="Q16" s="1">
        <v>9.8984770076285418E-11</v>
      </c>
      <c r="R16" s="1">
        <v>1.6615835206689973E-10</v>
      </c>
      <c r="S16" s="1">
        <v>8.7148081467903769E-13</v>
      </c>
      <c r="T16" s="1">
        <v>1.3229068680706261E-10</v>
      </c>
      <c r="U16" s="1">
        <v>1.0252919746562839E-3</v>
      </c>
      <c r="V16" s="1">
        <v>6.5983178501483053E-5</v>
      </c>
      <c r="W16" s="1">
        <v>2.4934572774476814E-20</v>
      </c>
      <c r="X16" s="1">
        <v>6.262794847863162E-21</v>
      </c>
      <c r="Y16" s="1">
        <v>4.071282091899775E-6</v>
      </c>
      <c r="Z16" s="1">
        <v>3.8651793943245139E-7</v>
      </c>
      <c r="AA16" s="1">
        <v>3.6065797758055851E-5</v>
      </c>
      <c r="AB16" s="1">
        <v>2.3733455236651935E-6</v>
      </c>
      <c r="AC16" s="1">
        <v>3.8051172168707126E-7</v>
      </c>
      <c r="AD16" s="1">
        <v>2.1755437046522275E-5</v>
      </c>
      <c r="AE16" s="1">
        <v>6.1760718761405542E-10</v>
      </c>
      <c r="AF16" s="1">
        <v>1.9217467894794282E-11</v>
      </c>
      <c r="AG16" s="1">
        <v>1.3183143465766989E-10</v>
      </c>
      <c r="AH16" s="1">
        <v>8.6467979443227705E-9</v>
      </c>
      <c r="AI16" s="1">
        <v>2.2358810983225119E-11</v>
      </c>
      <c r="AJ16" s="1">
        <v>1.3973789844429901E-13</v>
      </c>
      <c r="AK16" s="1">
        <v>1.8487964936753087E-8</v>
      </c>
      <c r="AL16" s="1">
        <v>5.7675532828815885E-8</v>
      </c>
      <c r="AM16" s="1">
        <v>3.9176351474045899E-7</v>
      </c>
      <c r="AN16" s="1">
        <v>1.5561905789690522E-6</v>
      </c>
      <c r="AO16" s="1">
        <v>2.5770099900540577E-6</v>
      </c>
      <c r="AP16" s="1">
        <v>1.1352216233717627E-6</v>
      </c>
      <c r="AQ16" s="1">
        <v>5.5405923404805435E-8</v>
      </c>
      <c r="AR16" s="1">
        <v>1.1069586297016395E-3</v>
      </c>
      <c r="AS16" s="1">
        <v>8.1200806818931461E-3</v>
      </c>
      <c r="AT16" s="1">
        <v>0.93318110704421997</v>
      </c>
      <c r="AU16" s="1">
        <v>0.77019709348678589</v>
      </c>
      <c r="AV16" s="1">
        <v>0.57332992553710938</v>
      </c>
      <c r="AW16" s="1">
        <v>0.3909822404384613</v>
      </c>
      <c r="AX16" s="1">
        <v>-1.2716597411781549E-3</v>
      </c>
      <c r="AY16" s="1">
        <v>-2.8023573104292154E-3</v>
      </c>
      <c r="AZ16" s="1">
        <v>4.4835485517978668E-2</v>
      </c>
      <c r="BA16" s="1">
        <v>0.28783589601516724</v>
      </c>
      <c r="BB16" s="1">
        <v>5.0197204473079182E-6</v>
      </c>
      <c r="BC16" s="1">
        <v>3.8184583536349237E-4</v>
      </c>
      <c r="BD16" s="1">
        <v>2.0000000949949026E-4</v>
      </c>
      <c r="BE16" s="1">
        <v>1.8000000854954123E-3</v>
      </c>
      <c r="BF16" s="1">
        <v>5.5025248527526855</v>
      </c>
      <c r="BG16" s="1">
        <v>2.6351020336151123</v>
      </c>
      <c r="BH16" s="1"/>
      <c r="BI16" s="1"/>
      <c r="BJ16" s="1"/>
      <c r="BK16" s="1"/>
      <c r="BL16" s="1">
        <v>288</v>
      </c>
      <c r="BM16" s="1">
        <v>1</v>
      </c>
      <c r="BN16" s="1">
        <v>1</v>
      </c>
      <c r="BO16" s="1">
        <v>12</v>
      </c>
      <c r="BP16" s="1">
        <v>-3.6045702398427052E-4</v>
      </c>
      <c r="BQ16" s="1">
        <v>4.211200064219156E-7</v>
      </c>
      <c r="BR16" s="1">
        <v>2.0000000949949026E-3</v>
      </c>
      <c r="BS16" s="1">
        <v>2.9941598768346012E-4</v>
      </c>
      <c r="BT16" s="1">
        <v>5.0195399671792984E-4</v>
      </c>
      <c r="BU16" s="1">
        <v>1.1004899861291051E-3</v>
      </c>
      <c r="BV16" s="1">
        <v>5.3710798965767026E-5</v>
      </c>
      <c r="BW16" s="1">
        <v>7.9948699567466974E-4</v>
      </c>
      <c r="BX16" s="1">
        <v>5.3592098993249238E-5</v>
      </c>
      <c r="BY16" s="1">
        <v>1.0998699581250548E-3</v>
      </c>
      <c r="BZ16" s="1">
        <v>3.1187600994218811E-20</v>
      </c>
      <c r="CA16" s="1">
        <v>1.7799999999999999E-5</v>
      </c>
    </row>
    <row r="17" spans="1:79" ht="15.95" customHeight="1" x14ac:dyDescent="0.2">
      <c r="A17" s="2" t="s">
        <v>84</v>
      </c>
      <c r="B17" s="2" t="s">
        <v>95</v>
      </c>
      <c r="C17" s="1">
        <v>2.8841048660410706E-8</v>
      </c>
      <c r="D17" s="1">
        <v>4.3538830873934842E-10</v>
      </c>
      <c r="E17" s="1">
        <v>4.0000001899898052E-3</v>
      </c>
      <c r="F17" s="1">
        <v>2.7205192600376904E-4</v>
      </c>
      <c r="G17" s="1">
        <v>4.5671430416405201E-4</v>
      </c>
      <c r="H17" s="1">
        <v>1.0990400332957506E-3</v>
      </c>
      <c r="I17" s="1">
        <v>5.3640036639990285E-5</v>
      </c>
      <c r="J17" s="1">
        <v>7.4247567681595683E-4</v>
      </c>
      <c r="K17" s="1">
        <v>5.3633757488569245E-5</v>
      </c>
      <c r="L17" s="1">
        <v>1.7486837577962433E-6</v>
      </c>
      <c r="M17" s="1">
        <v>1.4133033221969387E-26</v>
      </c>
      <c r="N17" s="1">
        <v>1.3452808587304121E-10</v>
      </c>
      <c r="O17" s="1">
        <v>9.9326971493632529E-13</v>
      </c>
      <c r="P17" s="1">
        <v>7.5807427429910334E-14</v>
      </c>
      <c r="Q17" s="1">
        <v>9.8365326723680681E-11</v>
      </c>
      <c r="R17" s="1">
        <v>1.6513337144267472E-10</v>
      </c>
      <c r="S17" s="1">
        <v>8.8342250029583078E-13</v>
      </c>
      <c r="T17" s="1">
        <v>1.3402037152329967E-10</v>
      </c>
      <c r="U17" s="1">
        <v>1.0257093235850334E-3</v>
      </c>
      <c r="V17" s="1">
        <v>6.601354107260704E-5</v>
      </c>
      <c r="W17" s="1">
        <v>2.4941904308890418E-20</v>
      </c>
      <c r="X17" s="1">
        <v>6.2649407514737549E-21</v>
      </c>
      <c r="Y17" s="1">
        <v>4.0530167098040693E-6</v>
      </c>
      <c r="Z17" s="1">
        <v>3.8480385455841315E-7</v>
      </c>
      <c r="AA17" s="1">
        <v>3.5921471862820908E-5</v>
      </c>
      <c r="AB17" s="1">
        <v>2.3624852474313229E-6</v>
      </c>
      <c r="AC17" s="1">
        <v>3.7879058822909428E-7</v>
      </c>
      <c r="AD17" s="1">
        <v>2.1666426619049162E-5</v>
      </c>
      <c r="AE17" s="1">
        <v>1.8138009150181489E-10</v>
      </c>
      <c r="AF17" s="1">
        <v>5.6441227559711482E-12</v>
      </c>
      <c r="AG17" s="1">
        <v>3.8753267955771165E-11</v>
      </c>
      <c r="AH17" s="1">
        <v>2.540708976539463E-9</v>
      </c>
      <c r="AI17" s="1">
        <v>6.571530646037882E-12</v>
      </c>
      <c r="AJ17" s="1">
        <v>4.1056794872510946E-14</v>
      </c>
      <c r="AK17" s="1">
        <v>5.4320801190499424E-9</v>
      </c>
      <c r="AL17" s="1">
        <v>1.1606258612083949E-7</v>
      </c>
      <c r="AM17" s="1">
        <v>4.1252763651014492E-7</v>
      </c>
      <c r="AN17" s="1">
        <v>3.1866778337219515E-6</v>
      </c>
      <c r="AO17" s="1">
        <v>5.2665701475995697E-6</v>
      </c>
      <c r="AP17" s="1">
        <v>2.3035370304569369E-6</v>
      </c>
      <c r="AQ17" s="1">
        <v>1.1242703834568601E-7</v>
      </c>
      <c r="AR17" s="1">
        <v>-9.0556657709961355E-4</v>
      </c>
      <c r="AS17" s="1">
        <v>9.1107622960835792E-3</v>
      </c>
      <c r="AT17" s="1">
        <v>0.93323057889938354</v>
      </c>
      <c r="AU17" s="1">
        <v>0.77034264802932739</v>
      </c>
      <c r="AV17" s="1">
        <v>0.57354855537414551</v>
      </c>
      <c r="AW17" s="1">
        <v>0.39122125506401062</v>
      </c>
      <c r="AX17" s="1">
        <v>-1.3145897537469864E-3</v>
      </c>
      <c r="AY17" s="1">
        <v>-2.8532762080430984E-3</v>
      </c>
      <c r="AZ17" s="1">
        <v>4.4917672872543335E-2</v>
      </c>
      <c r="BA17" s="1">
        <v>0.28844115138053894</v>
      </c>
      <c r="BB17" s="1">
        <v>1.0204540558333974E-5</v>
      </c>
      <c r="BC17" s="1">
        <v>7.6890632044523954E-4</v>
      </c>
      <c r="BD17" s="1">
        <v>4.0000001899898052E-4</v>
      </c>
      <c r="BE17" s="1">
        <v>3.6000001709908247E-3</v>
      </c>
      <c r="BF17" s="1">
        <v>5.5707311630249023</v>
      </c>
      <c r="BG17" s="1">
        <v>2.6604528427124023</v>
      </c>
      <c r="BH17" s="1"/>
      <c r="BI17" s="1"/>
      <c r="BJ17" s="1"/>
      <c r="BK17" s="1"/>
      <c r="BL17" s="1">
        <v>288</v>
      </c>
      <c r="BM17" s="1">
        <v>1</v>
      </c>
      <c r="BN17" s="1">
        <v>1</v>
      </c>
      <c r="BO17" s="1">
        <v>11</v>
      </c>
      <c r="BP17" s="1">
        <v>-3.5861334249732806E-4</v>
      </c>
      <c r="BQ17" s="1">
        <v>4.211200064219156E-7</v>
      </c>
      <c r="BR17" s="1">
        <v>4.0000001899898052E-3</v>
      </c>
      <c r="BS17" s="1">
        <v>2.9941598768346012E-4</v>
      </c>
      <c r="BT17" s="1">
        <v>5.0195399671792984E-4</v>
      </c>
      <c r="BU17" s="1">
        <v>1.1004899861291051E-3</v>
      </c>
      <c r="BV17" s="1">
        <v>5.3710798965767026E-5</v>
      </c>
      <c r="BW17" s="1">
        <v>7.9948699567466974E-4</v>
      </c>
      <c r="BX17" s="1">
        <v>5.3592098993249238E-5</v>
      </c>
      <c r="BY17" s="1">
        <v>1.0998699581250548E-3</v>
      </c>
      <c r="BZ17" s="1">
        <v>3.1187600994218811E-20</v>
      </c>
      <c r="CA17" s="1">
        <v>1.7799999999999999E-5</v>
      </c>
    </row>
    <row r="18" spans="1:79" ht="15.95" customHeight="1" x14ac:dyDescent="0.2">
      <c r="A18" s="2" t="s">
        <v>84</v>
      </c>
      <c r="B18" s="2" t="s">
        <v>96</v>
      </c>
      <c r="C18" s="1">
        <v>2.8836437238055623E-8</v>
      </c>
      <c r="D18" s="1">
        <v>1.1464059562760198E-10</v>
      </c>
      <c r="E18" s="1">
        <v>1.0000000474974513E-2</v>
      </c>
      <c r="F18" s="1">
        <v>2.6778952451422811E-4</v>
      </c>
      <c r="G18" s="1">
        <v>4.4970380258746445E-4</v>
      </c>
      <c r="H18" s="1">
        <v>1.096791704185307E-3</v>
      </c>
      <c r="I18" s="1">
        <v>5.3530304285231978E-5</v>
      </c>
      <c r="J18" s="1">
        <v>7.4405578197911382E-4</v>
      </c>
      <c r="K18" s="1">
        <v>5.3696847317041829E-5</v>
      </c>
      <c r="L18" s="1">
        <v>1.7500308331364067E-6</v>
      </c>
      <c r="M18" s="1">
        <v>1.4140072881102111E-26</v>
      </c>
      <c r="N18" s="1">
        <v>1.3977825733018339E-10</v>
      </c>
      <c r="O18" s="1">
        <v>2.5795216846182991E-13</v>
      </c>
      <c r="P18" s="1">
        <v>1.9948363733684879E-14</v>
      </c>
      <c r="Q18" s="1">
        <v>9.5497969236515149E-11</v>
      </c>
      <c r="R18" s="1">
        <v>1.6037147077707954E-10</v>
      </c>
      <c r="S18" s="1">
        <v>9.0588190489140114E-13</v>
      </c>
      <c r="T18" s="1">
        <v>1.3716838833381691E-10</v>
      </c>
      <c r="U18" s="1">
        <v>1.02692109066993E-3</v>
      </c>
      <c r="V18" s="1">
        <v>6.6102096752729267E-5</v>
      </c>
      <c r="W18" s="1">
        <v>2.4964655006909894E-20</v>
      </c>
      <c r="X18" s="1">
        <v>6.271657958879697E-21</v>
      </c>
      <c r="Y18" s="1">
        <v>3.9977949199965224E-6</v>
      </c>
      <c r="Z18" s="1">
        <v>3.7962203691677132E-7</v>
      </c>
      <c r="AA18" s="1">
        <v>3.5485794796841219E-5</v>
      </c>
      <c r="AB18" s="1">
        <v>2.3295442588278092E-6</v>
      </c>
      <c r="AC18" s="1">
        <v>3.7356875282057445E-7</v>
      </c>
      <c r="AD18" s="1">
        <v>2.1396712327259593E-5</v>
      </c>
      <c r="AE18" s="1">
        <v>4.7778198064563071E-11</v>
      </c>
      <c r="AF18" s="1">
        <v>1.4869831711436521E-12</v>
      </c>
      <c r="AG18" s="1">
        <v>1.0237363040621617E-11</v>
      </c>
      <c r="AH18" s="1">
        <v>6.7026606487274876E-10</v>
      </c>
      <c r="AI18" s="1">
        <v>1.7349743603595202E-12</v>
      </c>
      <c r="AJ18" s="1">
        <v>1.0829417027566953E-14</v>
      </c>
      <c r="AK18" s="1">
        <v>1.4328112030170814E-9</v>
      </c>
      <c r="AL18" s="1">
        <v>2.91729214505973E-7</v>
      </c>
      <c r="AM18" s="1">
        <v>4.1887792466901552E-7</v>
      </c>
      <c r="AN18" s="1">
        <v>8.0962475287882363E-6</v>
      </c>
      <c r="AO18" s="1">
        <v>1.3342353470280344E-5</v>
      </c>
      <c r="AP18" s="1">
        <v>5.8377981986268423E-6</v>
      </c>
      <c r="AQ18" s="1">
        <v>2.8492110004663118E-7</v>
      </c>
      <c r="AR18" s="1">
        <v>-6.9428901325376121E-3</v>
      </c>
      <c r="AS18" s="1">
        <v>1.2082915985017321E-2</v>
      </c>
      <c r="AT18" s="1">
        <v>0.93337982892990112</v>
      </c>
      <c r="AU18" s="1">
        <v>0.77078181505203247</v>
      </c>
      <c r="AV18" s="1">
        <v>0.57420849800109863</v>
      </c>
      <c r="AW18" s="1">
        <v>0.39194324612617493</v>
      </c>
      <c r="AX18" s="1">
        <v>-1.3543848181143403E-3</v>
      </c>
      <c r="AY18" s="1">
        <v>-2.885080873966217E-3</v>
      </c>
      <c r="AZ18" s="1">
        <v>4.5166913419961929E-2</v>
      </c>
      <c r="BA18" s="1">
        <v>0.29027733206748962</v>
      </c>
      <c r="BB18" s="1">
        <v>2.5982746592490003E-5</v>
      </c>
      <c r="BC18" s="1">
        <v>1.940053072758019E-3</v>
      </c>
      <c r="BD18" s="1">
        <v>1.0000000474974513E-3</v>
      </c>
      <c r="BE18" s="1">
        <v>9.0000005438923836E-3</v>
      </c>
      <c r="BF18" s="1">
        <v>5.6610274314880371</v>
      </c>
      <c r="BG18" s="1">
        <v>2.6892986297607422</v>
      </c>
      <c r="BH18" s="1"/>
      <c r="BI18" s="1"/>
      <c r="BJ18" s="1"/>
      <c r="BK18" s="1"/>
      <c r="BL18" s="1">
        <v>288</v>
      </c>
      <c r="BM18" s="1">
        <v>1</v>
      </c>
      <c r="BN18" s="1">
        <v>1</v>
      </c>
      <c r="BO18" s="1">
        <v>11</v>
      </c>
      <c r="BP18" s="1">
        <v>-3.5335871491764203E-4</v>
      </c>
      <c r="BQ18" s="1">
        <v>4.211200064219156E-7</v>
      </c>
      <c r="BR18" s="1">
        <v>1.0000000474974513E-2</v>
      </c>
      <c r="BS18" s="1">
        <v>2.9941598768346012E-4</v>
      </c>
      <c r="BT18" s="1">
        <v>5.0195399671792984E-4</v>
      </c>
      <c r="BU18" s="1">
        <v>1.1004899861291051E-3</v>
      </c>
      <c r="BV18" s="1">
        <v>5.3710798965767026E-5</v>
      </c>
      <c r="BW18" s="1">
        <v>7.9948699567466974E-4</v>
      </c>
      <c r="BX18" s="1">
        <v>5.3592098993249238E-5</v>
      </c>
      <c r="BY18" s="1">
        <v>1.0998699581250548E-3</v>
      </c>
      <c r="BZ18" s="1">
        <v>3.1187600994218811E-20</v>
      </c>
      <c r="CA18" s="1">
        <v>1.7799999999999999E-5</v>
      </c>
    </row>
    <row r="19" spans="1:79" ht="15.95" customHeight="1" x14ac:dyDescent="0.2">
      <c r="A19" s="2" t="s">
        <v>84</v>
      </c>
      <c r="B19" s="2" t="s">
        <v>97</v>
      </c>
      <c r="C19" s="1">
        <v>2.8832586096427804E-8</v>
      </c>
      <c r="D19" s="1">
        <v>6.8059315128099485E-11</v>
      </c>
      <c r="E19" s="1">
        <v>1.500000071246177E-2</v>
      </c>
      <c r="F19" s="1">
        <v>2.6423585950396955E-4</v>
      </c>
      <c r="G19" s="1">
        <v>4.4386406079865992E-4</v>
      </c>
      <c r="H19" s="1">
        <v>1.0948826093226671E-3</v>
      </c>
      <c r="I19" s="1">
        <v>5.3437124734045938E-5</v>
      </c>
      <c r="J19" s="1">
        <v>7.4538134504109621E-4</v>
      </c>
      <c r="K19" s="1">
        <v>5.3749714425066486E-5</v>
      </c>
      <c r="L19" s="1">
        <v>1.7511514442958287E-6</v>
      </c>
      <c r="M19" s="1">
        <v>1.4145941574828648E-26</v>
      </c>
      <c r="N19" s="1">
        <v>1.4362042674441087E-10</v>
      </c>
      <c r="O19" s="1">
        <v>1.5155923492224619E-13</v>
      </c>
      <c r="P19" s="1">
        <v>1.1832571344471364E-14</v>
      </c>
      <c r="Q19" s="1">
        <v>9.3258062451440348E-11</v>
      </c>
      <c r="R19" s="1">
        <v>1.566551276560913E-10</v>
      </c>
      <c r="S19" s="1">
        <v>9.2197584641559245E-13</v>
      </c>
      <c r="T19" s="1">
        <v>1.3938094353787905E-10</v>
      </c>
      <c r="U19" s="1">
        <v>1.0279312264174223E-3</v>
      </c>
      <c r="V19" s="1">
        <v>6.6175947722513229E-5</v>
      </c>
      <c r="W19" s="1">
        <v>2.4983473365845476E-20</v>
      </c>
      <c r="X19" s="1">
        <v>6.2772240604527406E-21</v>
      </c>
      <c r="Y19" s="1">
        <v>3.9516467040812131E-6</v>
      </c>
      <c r="Z19" s="1">
        <v>3.7528963048316655E-7</v>
      </c>
      <c r="AA19" s="1">
        <v>3.5120821848977357E-5</v>
      </c>
      <c r="AB19" s="1">
        <v>2.3019863419904141E-6</v>
      </c>
      <c r="AC19" s="1">
        <v>3.6919919921274413E-7</v>
      </c>
      <c r="AD19" s="1">
        <v>2.1170553736737929E-5</v>
      </c>
      <c r="AE19" s="1">
        <v>2.8374472910153159E-11</v>
      </c>
      <c r="AF19" s="1">
        <v>8.8320616011688946E-13</v>
      </c>
      <c r="AG19" s="1">
        <v>6.0942960747323305E-12</v>
      </c>
      <c r="AH19" s="1">
        <v>3.9855535538535491E-10</v>
      </c>
      <c r="AI19" s="1">
        <v>1.0323148585955622E-12</v>
      </c>
      <c r="AJ19" s="1">
        <v>6.438542648118167E-15</v>
      </c>
      <c r="AK19" s="1">
        <v>8.5186641074486147E-10</v>
      </c>
      <c r="AL19" s="1">
        <v>4.3871460777547213E-7</v>
      </c>
      <c r="AM19" s="1">
        <v>4.1980715758157299E-7</v>
      </c>
      <c r="AN19" s="1">
        <v>1.218352345733198E-5</v>
      </c>
      <c r="AO19" s="1">
        <v>2.0060090131002184E-5</v>
      </c>
      <c r="AP19" s="1">
        <v>8.8181013779831119E-6</v>
      </c>
      <c r="AQ19" s="1">
        <v>4.3037854879912629E-7</v>
      </c>
      <c r="AR19" s="1">
        <v>-1.1973685784724825E-2</v>
      </c>
      <c r="AS19" s="1">
        <v>1.4560062189143247E-2</v>
      </c>
      <c r="AT19" s="1">
        <v>0.93350446224212646</v>
      </c>
      <c r="AU19" s="1">
        <v>0.7711489200592041</v>
      </c>
      <c r="AV19" s="1">
        <v>0.5747605562210083</v>
      </c>
      <c r="AW19" s="1">
        <v>0.39254769682884216</v>
      </c>
      <c r="AX19" s="1">
        <v>-1.3667528983205557E-3</v>
      </c>
      <c r="AY19" s="1">
        <v>-2.8939938638359308E-3</v>
      </c>
      <c r="AZ19" s="1">
        <v>4.5376677066087723E-2</v>
      </c>
      <c r="BA19" s="1">
        <v>0.29182359576225281</v>
      </c>
      <c r="BB19" s="1">
        <v>3.9306200051214546E-5</v>
      </c>
      <c r="BC19" s="1">
        <v>2.9279021546244621E-3</v>
      </c>
      <c r="BD19" s="1">
        <v>1.5000001294538379E-3</v>
      </c>
      <c r="BE19" s="1">
        <v>1.3500000350177288E-2</v>
      </c>
      <c r="BF19" s="1">
        <v>5.7105731964111328</v>
      </c>
      <c r="BG19" s="1">
        <v>2.7067346572875977</v>
      </c>
      <c r="BH19" s="1"/>
      <c r="BI19" s="1"/>
      <c r="BJ19" s="1"/>
      <c r="BK19" s="1"/>
      <c r="BL19" s="1">
        <v>288</v>
      </c>
      <c r="BM19" s="1">
        <v>1</v>
      </c>
      <c r="BN19" s="1">
        <v>1</v>
      </c>
      <c r="BO19" s="1">
        <v>11</v>
      </c>
      <c r="BP19" s="1">
        <v>-3.4916541939725935E-4</v>
      </c>
      <c r="BQ19" s="1">
        <v>4.211200064219156E-7</v>
      </c>
      <c r="BR19" s="1">
        <v>1.500000071246177E-2</v>
      </c>
      <c r="BS19" s="1">
        <v>2.9941598768346012E-4</v>
      </c>
      <c r="BT19" s="1">
        <v>5.0195399671792984E-4</v>
      </c>
      <c r="BU19" s="1">
        <v>1.1004899861291051E-3</v>
      </c>
      <c r="BV19" s="1">
        <v>5.3710798965767026E-5</v>
      </c>
      <c r="BW19" s="1">
        <v>7.9948699567466974E-4</v>
      </c>
      <c r="BX19" s="1">
        <v>5.3592098993249238E-5</v>
      </c>
      <c r="BY19" s="1">
        <v>1.0998699581250548E-3</v>
      </c>
      <c r="BZ19" s="1">
        <v>3.1187600994218811E-20</v>
      </c>
      <c r="CA19" s="1">
        <v>1.7799999999999999E-5</v>
      </c>
    </row>
    <row r="20" spans="1:79" ht="15.95" customHeight="1" x14ac:dyDescent="0.2">
      <c r="A20" s="2" t="s">
        <v>84</v>
      </c>
      <c r="B20" s="2" t="s">
        <v>98</v>
      </c>
      <c r="C20" s="1">
        <v>2.8828729625729466E-8</v>
      </c>
      <c r="D20" s="1">
        <v>4.7841477307519753E-11</v>
      </c>
      <c r="E20" s="1">
        <v>2.0000000949949026E-2</v>
      </c>
      <c r="F20" s="1">
        <v>2.6068490114994347E-4</v>
      </c>
      <c r="G20" s="1">
        <v>4.3802734580822289E-4</v>
      </c>
      <c r="H20" s="1">
        <v>1.0929388226941228E-3</v>
      </c>
      <c r="I20" s="1">
        <v>5.33422535227146E-5</v>
      </c>
      <c r="J20" s="1">
        <v>7.4671441689133644E-4</v>
      </c>
      <c r="K20" s="1">
        <v>5.3802861657459289E-5</v>
      </c>
      <c r="L20" s="1">
        <v>1.7522793314128648E-6</v>
      </c>
      <c r="M20" s="1">
        <v>1.4151899631704604E-26</v>
      </c>
      <c r="N20" s="1">
        <v>1.4718256286660874E-10</v>
      </c>
      <c r="O20" s="1">
        <v>1.0557513468157751E-13</v>
      </c>
      <c r="P20" s="1">
        <v>8.3130605337626686E-15</v>
      </c>
      <c r="Q20" s="1">
        <v>9.1174364074163559E-11</v>
      </c>
      <c r="R20" s="1">
        <v>1.5319976157033794E-10</v>
      </c>
      <c r="S20" s="1">
        <v>9.3682208515453264E-13</v>
      </c>
      <c r="T20" s="1">
        <v>1.4139282272210115E-10</v>
      </c>
      <c r="U20" s="1">
        <v>1.0289454367011786E-3</v>
      </c>
      <c r="V20" s="1">
        <v>6.6250104282516986E-5</v>
      </c>
      <c r="W20" s="1">
        <v>2.5002632613666308E-20</v>
      </c>
      <c r="X20" s="1">
        <v>6.2829056765058575E-21</v>
      </c>
      <c r="Y20" s="1">
        <v>3.9053916225384455E-6</v>
      </c>
      <c r="Z20" s="1">
        <v>3.7094639537826879E-7</v>
      </c>
      <c r="AA20" s="1">
        <v>3.4754102671286091E-5</v>
      </c>
      <c r="AB20" s="1">
        <v>2.2743763565813424E-6</v>
      </c>
      <c r="AC20" s="1">
        <v>3.6481986853686976E-7</v>
      </c>
      <c r="AD20" s="1">
        <v>2.0943381969118491E-5</v>
      </c>
      <c r="AE20" s="1">
        <v>1.9952338392581481E-11</v>
      </c>
      <c r="AF20" s="1">
        <v>6.2113525043858142E-13</v>
      </c>
      <c r="AG20" s="1">
        <v>4.2956792636883456E-12</v>
      </c>
      <c r="AH20" s="1">
        <v>2.8060739842850069E-10</v>
      </c>
      <c r="AI20" s="1">
        <v>7.2728032363827966E-13</v>
      </c>
      <c r="AJ20" s="1">
        <v>4.5325423339429623E-15</v>
      </c>
      <c r="AK20" s="1">
        <v>5.9968596755055614E-10</v>
      </c>
      <c r="AL20" s="1">
        <v>5.862725895224713E-7</v>
      </c>
      <c r="AM20" s="1">
        <v>4.2021107600448151E-7</v>
      </c>
      <c r="AN20" s="1">
        <v>1.6262838366198906E-5</v>
      </c>
      <c r="AO20" s="1">
        <v>2.6766246068232746E-5</v>
      </c>
      <c r="AP20" s="1">
        <v>1.1832788914034609E-5</v>
      </c>
      <c r="AQ20" s="1">
        <v>5.7751412896323018E-7</v>
      </c>
      <c r="AR20" s="1">
        <v>-1.700429948106259E-2</v>
      </c>
      <c r="AS20" s="1">
        <v>1.7037443932533262E-2</v>
      </c>
      <c r="AT20" s="1">
        <v>0.93362933397293091</v>
      </c>
      <c r="AU20" s="1">
        <v>0.77151685953140259</v>
      </c>
      <c r="AV20" s="1">
        <v>0.57531428337097168</v>
      </c>
      <c r="AW20" s="1">
        <v>0.39315438270568848</v>
      </c>
      <c r="AX20" s="1">
        <v>-1.3742756564170122E-3</v>
      </c>
      <c r="AY20" s="1">
        <v>-2.9002653900533915E-3</v>
      </c>
      <c r="AZ20" s="1">
        <v>4.5588251203298569E-2</v>
      </c>
      <c r="BA20" s="1">
        <v>0.29338392615318298</v>
      </c>
      <c r="BB20" s="1">
        <v>5.2774688811041415E-5</v>
      </c>
      <c r="BC20" s="1">
        <v>3.9269234985113144E-3</v>
      </c>
      <c r="BD20" s="1">
        <v>2.0000000949949026E-3</v>
      </c>
      <c r="BE20" s="1">
        <v>1.8000001087784767E-2</v>
      </c>
      <c r="BF20" s="1">
        <v>5.7544355392456055</v>
      </c>
      <c r="BG20" s="1">
        <v>2.7235665321350098</v>
      </c>
      <c r="BH20" s="1"/>
      <c r="BI20" s="1"/>
      <c r="BJ20" s="1"/>
      <c r="BK20" s="1"/>
      <c r="BL20" s="1">
        <v>288</v>
      </c>
      <c r="BM20" s="1">
        <v>1</v>
      </c>
      <c r="BN20" s="1">
        <v>1</v>
      </c>
      <c r="BO20" s="1">
        <v>10</v>
      </c>
      <c r="BP20" s="1">
        <v>-3.4508139728086956E-4</v>
      </c>
      <c r="BQ20" s="1">
        <v>4.211200064219156E-7</v>
      </c>
      <c r="BR20" s="1">
        <v>2.0000000949949026E-2</v>
      </c>
      <c r="BS20" s="1">
        <v>2.9941598768346012E-4</v>
      </c>
      <c r="BT20" s="1">
        <v>5.0195399671792984E-4</v>
      </c>
      <c r="BU20" s="1">
        <v>1.1004899861291051E-3</v>
      </c>
      <c r="BV20" s="1">
        <v>5.3710798965767026E-5</v>
      </c>
      <c r="BW20" s="1">
        <v>7.9948699567466974E-4</v>
      </c>
      <c r="BX20" s="1">
        <v>5.3592098993249238E-5</v>
      </c>
      <c r="BY20" s="1">
        <v>1.0998699581250548E-3</v>
      </c>
      <c r="BZ20" s="1">
        <v>3.1187600994218811E-20</v>
      </c>
      <c r="CA20" s="1">
        <v>1.7799999999999999E-5</v>
      </c>
    </row>
    <row r="21" spans="1:79" ht="15.95" customHeight="1" x14ac:dyDescent="0.2">
      <c r="A21" s="2" t="s">
        <v>84</v>
      </c>
      <c r="B21" s="2" t="s">
        <v>99</v>
      </c>
      <c r="C21" s="1">
        <v>2.8821002473478075E-8</v>
      </c>
      <c r="D21" s="1">
        <v>2.9601619766506104E-11</v>
      </c>
      <c r="E21" s="1">
        <v>3.0000001424923539E-2</v>
      </c>
      <c r="F21" s="1">
        <v>2.5359491701237857E-4</v>
      </c>
      <c r="G21" s="1">
        <v>4.2636453872546554E-4</v>
      </c>
      <c r="H21" s="1">
        <v>1.0889433324337006E-3</v>
      </c>
      <c r="I21" s="1">
        <v>5.314725058269687E-5</v>
      </c>
      <c r="J21" s="1">
        <v>7.4940396007150412E-4</v>
      </c>
      <c r="K21" s="1">
        <v>5.3910003771306947E-5</v>
      </c>
      <c r="L21" s="1">
        <v>1.7545537502883235E-6</v>
      </c>
      <c r="M21" s="1">
        <v>1.4163863508519138E-26</v>
      </c>
      <c r="N21" s="1">
        <v>1.5371390239879667E-10</v>
      </c>
      <c r="O21" s="1">
        <v>6.4347555737852304E-14</v>
      </c>
      <c r="P21" s="1">
        <v>5.1427699029469222E-15</v>
      </c>
      <c r="Q21" s="1">
        <v>8.7368911771587887E-11</v>
      </c>
      <c r="R21" s="1">
        <v>1.4689176819983599E-10</v>
      </c>
      <c r="S21" s="1">
        <v>9.6393592824443026E-13</v>
      </c>
      <c r="T21" s="1">
        <v>1.4499207377515722E-10</v>
      </c>
      <c r="U21" s="1">
        <v>1.0309909703209996E-3</v>
      </c>
      <c r="V21" s="1">
        <v>6.6399603383615613E-5</v>
      </c>
      <c r="W21" s="1">
        <v>2.5040981805463518E-20</v>
      </c>
      <c r="X21" s="1">
        <v>6.294229326727311E-21</v>
      </c>
      <c r="Y21" s="1">
        <v>3.8126090657897294E-6</v>
      </c>
      <c r="Z21" s="1">
        <v>3.6223067922946939E-7</v>
      </c>
      <c r="AA21" s="1">
        <v>3.4015603887382895E-5</v>
      </c>
      <c r="AB21" s="1">
        <v>2.2190413346834248E-6</v>
      </c>
      <c r="AC21" s="1">
        <v>3.5603889614321815E-7</v>
      </c>
      <c r="AD21" s="1">
        <v>2.048629175988026E-5</v>
      </c>
      <c r="AE21" s="1">
        <v>1.2353890480043539E-11</v>
      </c>
      <c r="AF21" s="1">
        <v>3.8469149198604169E-13</v>
      </c>
      <c r="AG21" s="1">
        <v>2.6726017232636679E-12</v>
      </c>
      <c r="AH21" s="1">
        <v>1.7418229358856507E-10</v>
      </c>
      <c r="AI21" s="1">
        <v>4.5203364705884153E-13</v>
      </c>
      <c r="AJ21" s="1">
        <v>2.8127507782768277E-15</v>
      </c>
      <c r="AK21" s="1">
        <v>3.7214589743150839E-10</v>
      </c>
      <c r="AL21" s="1">
        <v>8.831254825368216E-7</v>
      </c>
      <c r="AM21" s="1">
        <v>4.205618508137978E-7</v>
      </c>
      <c r="AN21" s="1">
        <v>2.439233648021677E-5</v>
      </c>
      <c r="AO21" s="1">
        <v>4.0140446064595992E-5</v>
      </c>
      <c r="AP21" s="1">
        <v>1.7968468455364928E-5</v>
      </c>
      <c r="AQ21" s="1">
        <v>8.7697361550453934E-7</v>
      </c>
      <c r="AR21" s="1">
        <v>-2.7065238867628762E-2</v>
      </c>
      <c r="AS21" s="1">
        <v>2.1992671739904601E-2</v>
      </c>
      <c r="AT21" s="1">
        <v>0.93387967348098755</v>
      </c>
      <c r="AU21" s="1">
        <v>0.77225512266159058</v>
      </c>
      <c r="AV21" s="1">
        <v>0.57642638683319092</v>
      </c>
      <c r="AW21" s="1">
        <v>0.39437434077262878</v>
      </c>
      <c r="AX21" s="1">
        <v>-1.3840815518051386E-3</v>
      </c>
      <c r="AY21" s="1">
        <v>-2.9106074944138527E-3</v>
      </c>
      <c r="AZ21" s="1">
        <v>4.6016741544008255E-2</v>
      </c>
      <c r="BA21" s="1">
        <v>0.29654648900032043</v>
      </c>
      <c r="BB21" s="1">
        <v>8.0145240644924343E-5</v>
      </c>
      <c r="BC21" s="1">
        <v>5.9593101032078266E-3</v>
      </c>
      <c r="BD21" s="1">
        <v>3.0000002589076757E-3</v>
      </c>
      <c r="BE21" s="1">
        <v>2.7000000700354576E-2</v>
      </c>
      <c r="BF21" s="1">
        <v>5.838228702545166</v>
      </c>
      <c r="BG21" s="1">
        <v>2.7572898864746094</v>
      </c>
      <c r="BH21" s="1"/>
      <c r="BI21" s="1"/>
      <c r="BJ21" s="1"/>
      <c r="BK21" s="1"/>
      <c r="BL21" s="1">
        <v>288</v>
      </c>
      <c r="BM21" s="1">
        <v>1</v>
      </c>
      <c r="BN21" s="1">
        <v>1</v>
      </c>
      <c r="BO21" s="1">
        <v>10</v>
      </c>
      <c r="BP21" s="1">
        <v>-3.3710538219580504E-4</v>
      </c>
      <c r="BQ21" s="1">
        <v>4.211200064219156E-7</v>
      </c>
      <c r="BR21" s="1">
        <v>3.0000001424923539E-2</v>
      </c>
      <c r="BS21" s="1">
        <v>2.9941598768346012E-4</v>
      </c>
      <c r="BT21" s="1">
        <v>5.0195399671792984E-4</v>
      </c>
      <c r="BU21" s="1">
        <v>1.1004899861291051E-3</v>
      </c>
      <c r="BV21" s="1">
        <v>5.3710798965767026E-5</v>
      </c>
      <c r="BW21" s="1">
        <v>7.9948699567466974E-4</v>
      </c>
      <c r="BX21" s="1">
        <v>5.3592098993249238E-5</v>
      </c>
      <c r="BY21" s="1">
        <v>1.0998699581250548E-3</v>
      </c>
      <c r="BZ21" s="1">
        <v>3.1187600994218811E-20</v>
      </c>
      <c r="CA21" s="1">
        <v>1.7799999999999999E-5</v>
      </c>
    </row>
    <row r="22" spans="1:79" ht="15.95" customHeight="1" x14ac:dyDescent="0.2">
      <c r="A22" s="2" t="s">
        <v>84</v>
      </c>
      <c r="B22" s="2" t="s">
        <v>100</v>
      </c>
      <c r="C22" s="1">
        <v>2.8813254004944611E-8</v>
      </c>
      <c r="D22" s="1">
        <v>2.1204033320842974E-11</v>
      </c>
      <c r="E22" s="1">
        <v>4.0000001899898052E-2</v>
      </c>
      <c r="F22" s="1">
        <v>2.4652411229908466E-4</v>
      </c>
      <c r="G22" s="1">
        <v>4.147190775256604E-4</v>
      </c>
      <c r="H22" s="1">
        <v>1.0847977828234434E-3</v>
      </c>
      <c r="I22" s="1">
        <v>5.2944920753361657E-5</v>
      </c>
      <c r="J22" s="1">
        <v>7.5212441151961684E-4</v>
      </c>
      <c r="K22" s="1">
        <v>5.401827729656361E-5</v>
      </c>
      <c r="L22" s="1">
        <v>1.756856818246888E-6</v>
      </c>
      <c r="M22" s="1">
        <v>1.4176013815352288E-26</v>
      </c>
      <c r="N22" s="1">
        <v>1.5968171784638838E-10</v>
      </c>
      <c r="O22" s="1">
        <v>4.5543975820849283E-14</v>
      </c>
      <c r="P22" s="1">
        <v>3.6867975917268208E-15</v>
      </c>
      <c r="Q22" s="1">
        <v>8.392119683156083E-11</v>
      </c>
      <c r="R22" s="1">
        <v>1.4117775746256487E-10</v>
      </c>
      <c r="S22" s="1">
        <v>9.8863708996270939E-13</v>
      </c>
      <c r="T22" s="1">
        <v>1.4818125782254759E-10</v>
      </c>
      <c r="U22" s="1">
        <v>1.0330579243600368E-3</v>
      </c>
      <c r="V22" s="1">
        <v>6.655061588389799E-5</v>
      </c>
      <c r="W22" s="1">
        <v>2.507980921105236E-20</v>
      </c>
      <c r="X22" s="1">
        <v>6.3056842434033932E-21</v>
      </c>
      <c r="Y22" s="1">
        <v>3.7194786273175851E-6</v>
      </c>
      <c r="Z22" s="1">
        <v>3.5347750326764071E-7</v>
      </c>
      <c r="AA22" s="1">
        <v>3.3270436688326299E-5</v>
      </c>
      <c r="AB22" s="1">
        <v>2.1635680695908377E-6</v>
      </c>
      <c r="AC22" s="1">
        <v>3.4723171893347171E-7</v>
      </c>
      <c r="AD22" s="1">
        <v>2.0025781850563362E-5</v>
      </c>
      <c r="AE22" s="1">
        <v>8.8553617563769116E-12</v>
      </c>
      <c r="AF22" s="1">
        <v>2.758238787110151E-13</v>
      </c>
      <c r="AG22" s="1">
        <v>1.9250623230909758E-12</v>
      </c>
      <c r="AH22" s="1">
        <v>1.2517263614508778E-10</v>
      </c>
      <c r="AI22" s="1">
        <v>3.2527187323813656E-13</v>
      </c>
      <c r="AJ22" s="1">
        <v>2.0207969954506855E-15</v>
      </c>
      <c r="AK22" s="1">
        <v>2.673633814342935E-10</v>
      </c>
      <c r="AL22" s="1">
        <v>1.1822925471082456E-6</v>
      </c>
      <c r="AM22" s="1">
        <v>4.2072620506857624E-7</v>
      </c>
      <c r="AN22" s="1">
        <v>3.2479831417742133E-5</v>
      </c>
      <c r="AO22" s="1">
        <v>5.3461060396831073E-5</v>
      </c>
      <c r="AP22" s="1">
        <v>2.4251328795799054E-5</v>
      </c>
      <c r="AQ22" s="1">
        <v>1.1836166322609643E-6</v>
      </c>
      <c r="AR22" s="1">
        <v>-3.7126035358513082E-2</v>
      </c>
      <c r="AS22" s="1">
        <v>2.6948278474829661E-2</v>
      </c>
      <c r="AT22" s="1">
        <v>0.93413078784942627</v>
      </c>
      <c r="AU22" s="1">
        <v>0.77299642562866211</v>
      </c>
      <c r="AV22" s="1">
        <v>0.57754462957382202</v>
      </c>
      <c r="AW22" s="1">
        <v>0.39560288190841675</v>
      </c>
      <c r="AX22" s="1">
        <v>-1.3912024442106485E-3</v>
      </c>
      <c r="AY22" s="1">
        <v>-2.9200678691267967E-3</v>
      </c>
      <c r="AZ22" s="1">
        <v>4.6452455222606659E-2</v>
      </c>
      <c r="BA22" s="1">
        <v>0.29976540803909302</v>
      </c>
      <c r="BB22" s="1">
        <v>1.0810422099893913E-4</v>
      </c>
      <c r="BC22" s="1">
        <v>8.0386549234390259E-3</v>
      </c>
      <c r="BD22" s="1">
        <v>4.0000001899898052E-3</v>
      </c>
      <c r="BE22" s="1">
        <v>3.6000002175569534E-2</v>
      </c>
      <c r="BF22" s="1">
        <v>5.9220385551452637</v>
      </c>
      <c r="BG22" s="1">
        <v>2.7920002937316895</v>
      </c>
      <c r="BH22" s="1"/>
      <c r="BI22" s="1"/>
      <c r="BJ22" s="1"/>
      <c r="BK22" s="1"/>
      <c r="BL22" s="1">
        <v>288</v>
      </c>
      <c r="BM22" s="1">
        <v>1</v>
      </c>
      <c r="BN22" s="1">
        <v>1</v>
      </c>
      <c r="BO22" s="1">
        <v>9</v>
      </c>
      <c r="BP22" s="1">
        <v>-3.292616986213825E-4</v>
      </c>
      <c r="BQ22" s="1">
        <v>4.211200064219156E-7</v>
      </c>
      <c r="BR22" s="1">
        <v>4.0000001899898052E-2</v>
      </c>
      <c r="BS22" s="1">
        <v>2.9941598768346012E-4</v>
      </c>
      <c r="BT22" s="1">
        <v>5.0195399671792984E-4</v>
      </c>
      <c r="BU22" s="1">
        <v>1.1004899861291051E-3</v>
      </c>
      <c r="BV22" s="1">
        <v>5.3710798965767026E-5</v>
      </c>
      <c r="BW22" s="1">
        <v>7.9948699567466974E-4</v>
      </c>
      <c r="BX22" s="1">
        <v>5.3592098993249238E-5</v>
      </c>
      <c r="BY22" s="1">
        <v>1.0998699581250548E-3</v>
      </c>
      <c r="BZ22" s="1">
        <v>3.1187600994218811E-20</v>
      </c>
      <c r="CA22" s="1">
        <v>1.7799999999999999E-5</v>
      </c>
    </row>
    <row r="23" spans="1:79" ht="15.95" customHeight="1" x14ac:dyDescent="0.2">
      <c r="A23" s="2" t="s">
        <v>84</v>
      </c>
      <c r="B23" s="2" t="s">
        <v>101</v>
      </c>
      <c r="C23" s="1">
        <v>1.0676358215278015E-4</v>
      </c>
      <c r="D23" s="1">
        <v>3.6649376511377341E-7</v>
      </c>
      <c r="E23" s="1">
        <v>2.0000000949949027E-5</v>
      </c>
      <c r="F23" s="1">
        <v>2.7685498935170472E-4</v>
      </c>
      <c r="G23" s="1">
        <v>4.6456564450636506E-4</v>
      </c>
      <c r="H23" s="1">
        <v>1.1004841653630137E-3</v>
      </c>
      <c r="I23" s="1">
        <v>5.3710515203420073E-5</v>
      </c>
      <c r="J23" s="1">
        <v>7.3955376865342259E-4</v>
      </c>
      <c r="K23" s="1">
        <v>5.3592291806126013E-5</v>
      </c>
      <c r="L23" s="1">
        <v>2.0745169904828886E-12</v>
      </c>
      <c r="M23" s="1">
        <v>5.0252776553576347E-33</v>
      </c>
      <c r="N23" s="1">
        <v>1.4618777347451312E-11</v>
      </c>
      <c r="O23" s="1">
        <v>1.0372048453588856E-10</v>
      </c>
      <c r="P23" s="1">
        <v>2.0688054689274018E-15</v>
      </c>
      <c r="Q23" s="1">
        <v>1.2417955631378601E-11</v>
      </c>
      <c r="R23" s="1">
        <v>2.0837462871273059E-11</v>
      </c>
      <c r="S23" s="1">
        <v>3.6732965529222593E-10</v>
      </c>
      <c r="T23" s="1">
        <v>1.5073584804338385E-11</v>
      </c>
      <c r="U23" s="1">
        <v>4.5637175389856566E-6</v>
      </c>
      <c r="V23" s="1">
        <v>1.0952556040138006E-3</v>
      </c>
      <c r="W23" s="1">
        <v>3.3261657425483577E-23</v>
      </c>
      <c r="X23" s="1">
        <v>3.1154497613845351E-20</v>
      </c>
      <c r="Y23" s="1">
        <v>1.8584527694542885E-8</v>
      </c>
      <c r="Z23" s="1">
        <v>4.7665121632664564E-13</v>
      </c>
      <c r="AA23" s="1">
        <v>3.7359171983553097E-5</v>
      </c>
      <c r="AB23" s="1">
        <v>1.083778577992689E-8</v>
      </c>
      <c r="AC23" s="1">
        <v>4.6941655207008437E-13</v>
      </c>
      <c r="AD23" s="1">
        <v>2.2543861632584594E-5</v>
      </c>
      <c r="AE23" s="1">
        <v>4.1482820650751151E-11</v>
      </c>
      <c r="AF23" s="1">
        <v>3.4870911776405133E-16</v>
      </c>
      <c r="AG23" s="1">
        <v>3.3353277473224807E-8</v>
      </c>
      <c r="AH23" s="1">
        <v>2.6043822046878384E-12</v>
      </c>
      <c r="AI23" s="1">
        <v>7.9913603939256895E-21</v>
      </c>
      <c r="AJ23" s="1">
        <v>3.4987641256423174E-11</v>
      </c>
      <c r="AK23" s="1">
        <v>2.061236159534019E-8</v>
      </c>
      <c r="AL23" s="1">
        <v>1.0398105565591158E-8</v>
      </c>
      <c r="AM23" s="1">
        <v>5.8341632679611073E-10</v>
      </c>
      <c r="AN23" s="1">
        <v>7.6069991021575993E-9</v>
      </c>
      <c r="AO23" s="1">
        <v>1.2755204825832971E-8</v>
      </c>
      <c r="AP23" s="1">
        <v>1.0528623306527152E-8</v>
      </c>
      <c r="AQ23" s="1">
        <v>5.1386273014486505E-10</v>
      </c>
      <c r="AR23" s="1">
        <v>1.2491880935093878E-3</v>
      </c>
      <c r="AS23" s="1">
        <v>3.6939247766086081E-3</v>
      </c>
      <c r="AT23" s="1">
        <v>0.93664896488189697</v>
      </c>
      <c r="AU23" s="1">
        <v>0.78047728538513184</v>
      </c>
      <c r="AV23" s="1">
        <v>0.58891528844833374</v>
      </c>
      <c r="AW23" s="1">
        <v>0.40820139646530151</v>
      </c>
      <c r="AX23" s="1">
        <v>-8.2617957377806306E-4</v>
      </c>
      <c r="AY23" s="1">
        <v>-2.3609260097146034E-3</v>
      </c>
      <c r="AZ23" s="1">
        <v>5.1176268607378006E-2</v>
      </c>
      <c r="BA23" s="1">
        <v>0.33486422896385193</v>
      </c>
      <c r="BB23" s="1">
        <v>4.6305185463779708E-8</v>
      </c>
      <c r="BC23" s="1">
        <v>4.2341353037045337E-6</v>
      </c>
      <c r="BD23" s="1">
        <v>2.0000002223241609E-6</v>
      </c>
      <c r="BE23" s="1">
        <v>1.8000000636675395E-5</v>
      </c>
      <c r="BF23" s="1">
        <v>4.4975886344909668</v>
      </c>
      <c r="BG23" s="1">
        <v>2.2104082107543945</v>
      </c>
      <c r="BH23" s="1"/>
      <c r="BI23" s="1"/>
      <c r="BJ23" s="1"/>
      <c r="BK23" s="1"/>
      <c r="BL23" s="1">
        <v>288</v>
      </c>
      <c r="BM23" s="1">
        <v>1</v>
      </c>
      <c r="BN23" s="1">
        <v>1</v>
      </c>
      <c r="BO23" s="1">
        <v>4</v>
      </c>
      <c r="BP23" s="1">
        <v>2.2707461733246551E-3</v>
      </c>
      <c r="BQ23" s="1">
        <v>4.211200064219156E-7</v>
      </c>
      <c r="BR23" s="1">
        <v>2.0000000949949027E-5</v>
      </c>
      <c r="BS23" s="1">
        <v>2.9941598768346012E-4</v>
      </c>
      <c r="BT23" s="1">
        <v>5.0195399671792984E-4</v>
      </c>
      <c r="BU23" s="1">
        <v>1.1004899861291051E-3</v>
      </c>
      <c r="BV23" s="1">
        <v>5.3710798965767026E-5</v>
      </c>
      <c r="BW23" s="1">
        <v>7.9948699567466974E-4</v>
      </c>
      <c r="BX23" s="1">
        <v>5.3592098993249238E-5</v>
      </c>
      <c r="BY23" s="1">
        <v>1.0998699581250548E-3</v>
      </c>
      <c r="BZ23" s="1">
        <v>3.1187600994218811E-20</v>
      </c>
      <c r="CA23" s="1">
        <v>1.7799999999999999E-5</v>
      </c>
    </row>
    <row r="24" spans="1:79" ht="15.95" customHeight="1" x14ac:dyDescent="0.2">
      <c r="A24" s="2" t="s">
        <v>84</v>
      </c>
      <c r="B24" s="2" t="s">
        <v>102</v>
      </c>
      <c r="C24" s="1">
        <v>1.0673696124285925E-5</v>
      </c>
      <c r="D24" s="1">
        <v>2.560205132340343E-7</v>
      </c>
      <c r="E24" s="1">
        <v>2.0000000949949027E-5</v>
      </c>
      <c r="F24" s="1">
        <v>2.7672911528497934E-4</v>
      </c>
      <c r="G24" s="1">
        <v>4.6435187687166035E-4</v>
      </c>
      <c r="H24" s="1">
        <v>1.1004834668710828E-3</v>
      </c>
      <c r="I24" s="1">
        <v>5.3710478823632002E-5</v>
      </c>
      <c r="J24" s="1">
        <v>7.394893909804523E-4</v>
      </c>
      <c r="K24" s="1">
        <v>5.3592309996020049E-5</v>
      </c>
      <c r="L24" s="1">
        <v>1.9973867004807744E-10</v>
      </c>
      <c r="M24" s="1">
        <v>4.9730567449390568E-31</v>
      </c>
      <c r="N24" s="1">
        <v>4.5734164363513658E-11</v>
      </c>
      <c r="O24" s="1">
        <v>2.2393409443854014E-10</v>
      </c>
      <c r="P24" s="1">
        <v>4.4813017517459098E-14</v>
      </c>
      <c r="Q24" s="1">
        <v>3.8361900507824081E-11</v>
      </c>
      <c r="R24" s="1">
        <v>6.4371327472454472E-11</v>
      </c>
      <c r="S24" s="1">
        <v>1.1453991039030858E-10</v>
      </c>
      <c r="T24" s="1">
        <v>4.7013807328277659E-11</v>
      </c>
      <c r="U24" s="1">
        <v>4.396872827783227E-5</v>
      </c>
      <c r="V24" s="1">
        <v>1.0554774198681116E-3</v>
      </c>
      <c r="W24" s="1">
        <v>3.2937232382868556E-22</v>
      </c>
      <c r="X24" s="1">
        <v>3.085831848693735E-20</v>
      </c>
      <c r="Y24" s="1">
        <v>1.7912883265580604E-7</v>
      </c>
      <c r="Z24" s="1">
        <v>4.5953865712711206E-11</v>
      </c>
      <c r="AA24" s="1">
        <v>3.7405552575364709E-5</v>
      </c>
      <c r="AB24" s="1">
        <v>1.0446154163901156E-7</v>
      </c>
      <c r="AC24" s="1">
        <v>4.5256666469928319E-11</v>
      </c>
      <c r="AD24" s="1">
        <v>2.2571972294826992E-5</v>
      </c>
      <c r="AE24" s="1">
        <v>2.899725182192725E-10</v>
      </c>
      <c r="AF24" s="1">
        <v>2.438143172870267E-14</v>
      </c>
      <c r="AG24" s="1">
        <v>2.333916881980258E-8</v>
      </c>
      <c r="AH24" s="1">
        <v>1.7548261455058167E-10</v>
      </c>
      <c r="AI24" s="1">
        <v>5.184371032788352E-17</v>
      </c>
      <c r="AJ24" s="1">
        <v>2.4463124234652689E-11</v>
      </c>
      <c r="AK24" s="1">
        <v>1.3885093608223542E-7</v>
      </c>
      <c r="AL24" s="1">
        <v>9.4845825926188204E-9</v>
      </c>
      <c r="AM24" s="1">
        <v>2.4211103541920192E-9</v>
      </c>
      <c r="AN24" s="1">
        <v>1.1717371566049402E-8</v>
      </c>
      <c r="AO24" s="1">
        <v>1.9562370966097079E-8</v>
      </c>
      <c r="AP24" s="1">
        <v>1.1404772237710858E-8</v>
      </c>
      <c r="AQ24" s="1">
        <v>5.5662424669478128E-10</v>
      </c>
      <c r="AR24" s="1">
        <v>1.5256022555239059E-3</v>
      </c>
      <c r="AS24" s="1">
        <v>4.0761082626160038E-3</v>
      </c>
      <c r="AT24" s="1">
        <v>0.93688255548477173</v>
      </c>
      <c r="AU24" s="1">
        <v>0.78117567300796509</v>
      </c>
      <c r="AV24" s="1">
        <v>0.5899847149848938</v>
      </c>
      <c r="AW24" s="1">
        <v>0.40939635038375854</v>
      </c>
      <c r="AX24" s="1">
        <v>-1.1760755442082882E-3</v>
      </c>
      <c r="AY24" s="1">
        <v>-2.5654376950114965E-3</v>
      </c>
      <c r="AZ24" s="1">
        <v>5.1649622619152069E-2</v>
      </c>
      <c r="BA24" s="1">
        <v>0.33840048313140869</v>
      </c>
      <c r="BB24" s="1">
        <v>5.5828820677561453E-8</v>
      </c>
      <c r="BC24" s="1">
        <v>4.3828044908877928E-6</v>
      </c>
      <c r="BD24" s="1">
        <v>2.0000002223241609E-6</v>
      </c>
      <c r="BE24" s="1">
        <v>1.8000000636675395E-5</v>
      </c>
      <c r="BF24" s="1">
        <v>4.9521450996398926</v>
      </c>
      <c r="BG24" s="1">
        <v>2.3015244007110596</v>
      </c>
      <c r="BH24" s="1"/>
      <c r="BI24" s="1"/>
      <c r="BJ24" s="1"/>
      <c r="BK24" s="1"/>
      <c r="BL24" s="1">
        <v>288</v>
      </c>
      <c r="BM24" s="1">
        <v>1</v>
      </c>
      <c r="BN24" s="1">
        <v>1</v>
      </c>
      <c r="BO24" s="1">
        <v>6</v>
      </c>
      <c r="BP24" s="1">
        <v>1.9277820774653812E-3</v>
      </c>
      <c r="BQ24" s="1">
        <v>4.211200064219156E-7</v>
      </c>
      <c r="BR24" s="1">
        <v>2.0000000949949027E-5</v>
      </c>
      <c r="BS24" s="1">
        <v>2.9941598768346012E-4</v>
      </c>
      <c r="BT24" s="1">
        <v>5.0195399671792984E-4</v>
      </c>
      <c r="BU24" s="1">
        <v>1.1004899861291051E-3</v>
      </c>
      <c r="BV24" s="1">
        <v>5.3710798965767026E-5</v>
      </c>
      <c r="BW24" s="1">
        <v>7.9948699567466974E-4</v>
      </c>
      <c r="BX24" s="1">
        <v>5.3592098993249238E-5</v>
      </c>
      <c r="BY24" s="1">
        <v>1.0998699581250548E-3</v>
      </c>
      <c r="BZ24" s="1">
        <v>3.1187600994218811E-20</v>
      </c>
      <c r="CA24" s="1">
        <v>1.7799999999999999E-5</v>
      </c>
    </row>
    <row r="25" spans="1:79" ht="15.95" customHeight="1" x14ac:dyDescent="0.2">
      <c r="A25" s="2" t="s">
        <v>84</v>
      </c>
      <c r="B25" s="2" t="s">
        <v>103</v>
      </c>
      <c r="C25" s="1">
        <v>1.0685826055123471E-6</v>
      </c>
      <c r="D25" s="1">
        <v>8.1285428166211204E-8</v>
      </c>
      <c r="E25" s="1">
        <v>2.0000000949949027E-5</v>
      </c>
      <c r="F25" s="1">
        <v>2.7626860537566245E-4</v>
      </c>
      <c r="G25" s="1">
        <v>4.6355504309758544E-4</v>
      </c>
      <c r="H25" s="1">
        <v>1.1004834668710828E-3</v>
      </c>
      <c r="I25" s="1">
        <v>5.3710478823632002E-5</v>
      </c>
      <c r="J25" s="1">
        <v>7.4004754424095154E-4</v>
      </c>
      <c r="K25" s="1">
        <v>5.3592317271977663E-5</v>
      </c>
      <c r="L25" s="1">
        <v>1.4715706875279011E-8</v>
      </c>
      <c r="M25" s="1">
        <v>4.559411943788654E-29</v>
      </c>
      <c r="N25" s="1">
        <v>9.0024492750860249E-11</v>
      </c>
      <c r="O25" s="1">
        <v>1.349557471883627E-10</v>
      </c>
      <c r="P25" s="1">
        <v>2.7222547357667456E-13</v>
      </c>
      <c r="Q25" s="1">
        <v>7.269591792064545E-11</v>
      </c>
      <c r="R25" s="1">
        <v>1.2197752009824268E-10</v>
      </c>
      <c r="S25" s="1">
        <v>2.2367804763706235E-11</v>
      </c>
      <c r="T25" s="1">
        <v>9.1706196508011513E-11</v>
      </c>
      <c r="U25" s="1">
        <v>3.2298968289978802E-4</v>
      </c>
      <c r="V25" s="1">
        <v>7.7446253271773458E-4</v>
      </c>
      <c r="W25" s="1">
        <v>3.0109131958860123E-21</v>
      </c>
      <c r="X25" s="1">
        <v>2.8176699107442736E-20</v>
      </c>
      <c r="Y25" s="1">
        <v>1.3082668601782643E-6</v>
      </c>
      <c r="Z25" s="1">
        <v>3.3524329978718015E-9</v>
      </c>
      <c r="AA25" s="1">
        <v>3.7066587537992746E-5</v>
      </c>
      <c r="AB25" s="1">
        <v>7.6297470741337747E-7</v>
      </c>
      <c r="AC25" s="1">
        <v>3.3017448775041203E-9</v>
      </c>
      <c r="AD25" s="1">
        <v>2.2368607460521162E-5</v>
      </c>
      <c r="AE25" s="1">
        <v>9.1795110401804436E-10</v>
      </c>
      <c r="AF25" s="1">
        <v>7.7095610711425122E-13</v>
      </c>
      <c r="AG25" s="1">
        <v>7.3555685986548269E-9</v>
      </c>
      <c r="AH25" s="1">
        <v>4.0715191218509972E-9</v>
      </c>
      <c r="AI25" s="1">
        <v>8.8621079604497138E-14</v>
      </c>
      <c r="AJ25" s="1">
        <v>7.7353956573489313E-12</v>
      </c>
      <c r="AK25" s="1">
        <v>3.2252543746835727E-7</v>
      </c>
      <c r="AL25" s="1">
        <v>6.5943375775114749E-9</v>
      </c>
      <c r="AM25" s="1">
        <v>4.9578719777426585E-9</v>
      </c>
      <c r="AN25" s="1">
        <v>1.3766468189928182E-8</v>
      </c>
      <c r="AO25" s="1">
        <v>2.2875949697994244E-8</v>
      </c>
      <c r="AP25" s="1">
        <v>1.1206672034802523E-8</v>
      </c>
      <c r="AQ25" s="1">
        <v>5.4695575846253064E-10</v>
      </c>
      <c r="AR25" s="1">
        <v>2.3756143234378909E-3</v>
      </c>
      <c r="AS25" s="1">
        <v>5.3504701995818645E-3</v>
      </c>
      <c r="AT25" s="1">
        <v>0.93581908941268921</v>
      </c>
      <c r="AU25" s="1">
        <v>0.77800267934799194</v>
      </c>
      <c r="AV25" s="1">
        <v>0.58513659238815308</v>
      </c>
      <c r="AW25" s="1">
        <v>0.40399312973022461</v>
      </c>
      <c r="AX25" s="1">
        <v>-1.1987374164164066E-3</v>
      </c>
      <c r="AY25" s="1">
        <v>-2.5679357349872589E-3</v>
      </c>
      <c r="AZ25" s="1">
        <v>4.9545031040906906E-2</v>
      </c>
      <c r="BA25" s="1">
        <v>0.32270380854606628</v>
      </c>
      <c r="BB25" s="1">
        <v>5.402326763714882E-8</v>
      </c>
      <c r="BC25" s="1">
        <v>4.1806492845353205E-6</v>
      </c>
      <c r="BD25" s="1">
        <v>2.0000002223241609E-6</v>
      </c>
      <c r="BE25" s="1">
        <v>1.8000000636675395E-5</v>
      </c>
      <c r="BF25" s="1">
        <v>5.0989618301391602</v>
      </c>
      <c r="BG25" s="1">
        <v>2.3699951171875</v>
      </c>
      <c r="BH25" s="1"/>
      <c r="BI25" s="1"/>
      <c r="BJ25" s="1"/>
      <c r="BK25" s="1"/>
      <c r="BL25" s="1">
        <v>288</v>
      </c>
      <c r="BM25" s="1">
        <v>1</v>
      </c>
      <c r="BN25" s="1">
        <v>1</v>
      </c>
      <c r="BO25" s="1">
        <v>9</v>
      </c>
      <c r="BP25" s="1">
        <v>1.0665126869339697E-3</v>
      </c>
      <c r="BQ25" s="1">
        <v>4.211200064219156E-7</v>
      </c>
      <c r="BR25" s="1">
        <v>2.0000000949949027E-5</v>
      </c>
      <c r="BS25" s="1">
        <v>2.9941598768346012E-4</v>
      </c>
      <c r="BT25" s="1">
        <v>5.0195399671792984E-4</v>
      </c>
      <c r="BU25" s="1">
        <v>1.1004899861291051E-3</v>
      </c>
      <c r="BV25" s="1">
        <v>5.3710798965767026E-5</v>
      </c>
      <c r="BW25" s="1">
        <v>7.9948699567466974E-4</v>
      </c>
      <c r="BX25" s="1">
        <v>5.3592098993249238E-5</v>
      </c>
      <c r="BY25" s="1">
        <v>1.0998699581250548E-3</v>
      </c>
      <c r="BZ25" s="1">
        <v>3.1187600994218811E-20</v>
      </c>
      <c r="CA25" s="1">
        <v>1.7799999999999999E-5</v>
      </c>
    </row>
    <row r="26" spans="1:79" ht="15.95" customHeight="1" x14ac:dyDescent="0.2">
      <c r="A26" s="2" t="s">
        <v>84</v>
      </c>
      <c r="B26" s="2" t="s">
        <v>104</v>
      </c>
      <c r="C26" s="1">
        <v>1.0710333953056761E-7</v>
      </c>
      <c r="D26" s="1">
        <v>3.1096977437528039E-8</v>
      </c>
      <c r="E26" s="1">
        <v>2.0000000949949027E-5</v>
      </c>
      <c r="F26" s="1">
        <v>2.7529412182047963E-4</v>
      </c>
      <c r="G26" s="1">
        <v>4.6192042645998299E-4</v>
      </c>
      <c r="H26" s="1">
        <v>1.100483350455761E-3</v>
      </c>
      <c r="I26" s="1">
        <v>5.3710478823632002E-5</v>
      </c>
      <c r="J26" s="1">
        <v>7.4113748269155622E-4</v>
      </c>
      <c r="K26" s="1">
        <v>5.3592302720062435E-5</v>
      </c>
      <c r="L26" s="1">
        <v>4.0434179027215578E-7</v>
      </c>
      <c r="M26" s="1">
        <v>2.4568061779887609E-27</v>
      </c>
      <c r="N26" s="1">
        <v>1.1407371418910128E-10</v>
      </c>
      <c r="O26" s="1">
        <v>6.3192416037526201E-11</v>
      </c>
      <c r="P26" s="1">
        <v>1.2828374413868976E-12</v>
      </c>
      <c r="Q26" s="1">
        <v>8.8663224738734578E-11</v>
      </c>
      <c r="R26" s="1">
        <v>1.4876944815167808E-10</v>
      </c>
      <c r="S26" s="1">
        <v>2.816300379548792E-12</v>
      </c>
      <c r="T26" s="1">
        <v>1.1520181828992493E-10</v>
      </c>
      <c r="U26" s="1">
        <v>8.8225863873958588E-4</v>
      </c>
      <c r="V26" s="1">
        <v>2.1106335043441504E-4</v>
      </c>
      <c r="W26" s="1">
        <v>1.612866485159157E-20</v>
      </c>
      <c r="X26" s="1">
        <v>1.5058974916718455E-20</v>
      </c>
      <c r="Y26" s="1">
        <v>3.5319444577908143E-6</v>
      </c>
      <c r="Z26" s="1">
        <v>9.0299060673260101E-8</v>
      </c>
      <c r="AA26" s="1">
        <v>3.6389574233908206E-5</v>
      </c>
      <c r="AB26" s="1">
        <v>2.0598124592652312E-6</v>
      </c>
      <c r="AC26" s="1">
        <v>8.8933461483975407E-8</v>
      </c>
      <c r="AD26" s="1">
        <v>2.1960002413834445E-5</v>
      </c>
      <c r="AE26" s="1">
        <v>3.491119171528112E-9</v>
      </c>
      <c r="AF26" s="1">
        <v>2.9253571787180022E-11</v>
      </c>
      <c r="AG26" s="1">
        <v>2.7723570106275019E-9</v>
      </c>
      <c r="AH26" s="1">
        <v>4.2103494024559041E-8</v>
      </c>
      <c r="AI26" s="1">
        <v>2.5180626680998408E-11</v>
      </c>
      <c r="AJ26" s="1">
        <v>2.9351551571188406E-12</v>
      </c>
      <c r="AK26" s="1">
        <v>3.3428815982006199E-7</v>
      </c>
      <c r="AL26" s="1">
        <v>1.692515486594569E-9</v>
      </c>
      <c r="AM26" s="1">
        <v>7.312585725378506E-9</v>
      </c>
      <c r="AN26" s="1">
        <v>1.4261458708799465E-8</v>
      </c>
      <c r="AO26" s="1">
        <v>2.3670382844135892E-8</v>
      </c>
      <c r="AP26" s="1">
        <v>1.0848707709953942E-8</v>
      </c>
      <c r="AQ26" s="1">
        <v>5.2948484485781933E-10</v>
      </c>
      <c r="AR26" s="1">
        <v>2.9410255973027193E-3</v>
      </c>
      <c r="AS26" s="1">
        <v>6.759722728174271E-3</v>
      </c>
      <c r="AT26" s="1">
        <v>0.93367773294448853</v>
      </c>
      <c r="AU26" s="1">
        <v>0.77165943384170532</v>
      </c>
      <c r="AV26" s="1">
        <v>0.57552897930145264</v>
      </c>
      <c r="AW26" s="1">
        <v>0.39338973164558411</v>
      </c>
      <c r="AX26" s="1">
        <v>-1.1840211227536201E-3</v>
      </c>
      <c r="AY26" s="1">
        <v>-2.5932877324521542E-3</v>
      </c>
      <c r="AZ26" s="1">
        <v>4.5670580118894577E-2</v>
      </c>
      <c r="BA26" s="1">
        <v>0.29399138689041138</v>
      </c>
      <c r="BB26" s="1">
        <v>4.9518693145955694E-8</v>
      </c>
      <c r="BC26" s="1">
        <v>3.8191424209799152E-6</v>
      </c>
      <c r="BD26" s="1">
        <v>2.0000002223241609E-6</v>
      </c>
      <c r="BE26" s="1">
        <v>1.8000000636675395E-5</v>
      </c>
      <c r="BF26" s="1">
        <v>5.3151035308837891</v>
      </c>
      <c r="BG26" s="1">
        <v>2.5123665332794189</v>
      </c>
      <c r="BH26" s="1"/>
      <c r="BI26" s="1"/>
      <c r="BJ26" s="1"/>
      <c r="BK26" s="1"/>
      <c r="BL26" s="1">
        <v>288</v>
      </c>
      <c r="BM26" s="1">
        <v>1</v>
      </c>
      <c r="BN26" s="1">
        <v>1</v>
      </c>
      <c r="BO26" s="1">
        <v>11</v>
      </c>
      <c r="BP26" s="1">
        <v>-6.3332194344963838E-5</v>
      </c>
      <c r="BQ26" s="1">
        <v>4.211200064219156E-7</v>
      </c>
      <c r="BR26" s="1">
        <v>2.0000000949949027E-5</v>
      </c>
      <c r="BS26" s="1">
        <v>2.9941598768346012E-4</v>
      </c>
      <c r="BT26" s="1">
        <v>5.0195399671792984E-4</v>
      </c>
      <c r="BU26" s="1">
        <v>1.1004899861291051E-3</v>
      </c>
      <c r="BV26" s="1">
        <v>5.3710798965767026E-5</v>
      </c>
      <c r="BW26" s="1">
        <v>7.9948699567466974E-4</v>
      </c>
      <c r="BX26" s="1">
        <v>5.3592098993249238E-5</v>
      </c>
      <c r="BY26" s="1">
        <v>1.0998699581250548E-3</v>
      </c>
      <c r="BZ26" s="1">
        <v>3.1187600994218811E-20</v>
      </c>
      <c r="CA26" s="1">
        <v>1.7799999999999999E-5</v>
      </c>
    </row>
    <row r="27" spans="1:79" ht="15.95" customHeight="1" x14ac:dyDescent="0.2">
      <c r="A27" s="2" t="s">
        <v>84</v>
      </c>
      <c r="B27" s="2" t="s">
        <v>105</v>
      </c>
      <c r="C27" s="1">
        <v>1.0718437692958105E-8</v>
      </c>
      <c r="D27" s="1">
        <v>1.3038408575027916E-8</v>
      </c>
      <c r="E27" s="1">
        <v>2.0000000949949027E-5</v>
      </c>
      <c r="F27" s="1">
        <v>2.741198695730418E-4</v>
      </c>
      <c r="G27" s="1">
        <v>4.6052367542870343E-4</v>
      </c>
      <c r="H27" s="1">
        <v>1.1004831176251173E-3</v>
      </c>
      <c r="I27" s="1">
        <v>5.3710460633737966E-5</v>
      </c>
      <c r="J27" s="1">
        <v>7.4161810334771872E-4</v>
      </c>
      <c r="K27" s="1">
        <v>5.3592302720062435E-5</v>
      </c>
      <c r="L27" s="1">
        <v>4.8695269470044877E-6</v>
      </c>
      <c r="M27" s="1">
        <v>4.3537103936655379E-26</v>
      </c>
      <c r="N27" s="1">
        <v>1.2311538782888307E-10</v>
      </c>
      <c r="O27" s="1">
        <v>2.8281781139576943E-11</v>
      </c>
      <c r="P27" s="1">
        <v>5.7528465545400193E-12</v>
      </c>
      <c r="Q27" s="1">
        <v>9.4237225344204907E-11</v>
      </c>
      <c r="R27" s="1">
        <v>1.5831932739976838E-10</v>
      </c>
      <c r="S27" s="1">
        <v>3.0334466599472158E-13</v>
      </c>
      <c r="T27" s="1">
        <v>1.23990427048618E-10</v>
      </c>
      <c r="U27" s="1">
        <v>1.060452894307673E-3</v>
      </c>
      <c r="V27" s="1">
        <v>2.5350105715915561E-5</v>
      </c>
      <c r="W27" s="1">
        <v>2.8526283082648692E-20</v>
      </c>
      <c r="X27" s="1">
        <v>2.6614215110950804E-21</v>
      </c>
      <c r="Y27" s="1">
        <v>4.221084964228794E-6</v>
      </c>
      <c r="Z27" s="1">
        <v>1.0783604693642701E-6</v>
      </c>
      <c r="AA27" s="1">
        <v>3.6107794585404918E-5</v>
      </c>
      <c r="AB27" s="1">
        <v>2.4586418021499412E-6</v>
      </c>
      <c r="AC27" s="1">
        <v>1.0607308240651037E-6</v>
      </c>
      <c r="AD27" s="1">
        <v>2.1762818505521864E-5</v>
      </c>
      <c r="AE27" s="1">
        <v>1.4609274678889506E-8</v>
      </c>
      <c r="AF27" s="1">
        <v>1.2232490576025157E-9</v>
      </c>
      <c r="AG27" s="1">
        <v>1.1568987989818424E-9</v>
      </c>
      <c r="AH27" s="1">
        <v>2.1145628181784559E-7</v>
      </c>
      <c r="AI27" s="1">
        <v>1.5230263716858872E-9</v>
      </c>
      <c r="AJ27" s="1">
        <v>1.2273473253346379E-12</v>
      </c>
      <c r="AK27" s="1">
        <v>1.6801651270270668E-7</v>
      </c>
      <c r="AL27" s="1">
        <v>2.6246100323472354E-10</v>
      </c>
      <c r="AM27" s="1">
        <v>1.0097348400122257E-8</v>
      </c>
      <c r="AN27" s="1">
        <v>1.5080825523268448E-8</v>
      </c>
      <c r="AO27" s="1">
        <v>2.5027419202610507E-8</v>
      </c>
      <c r="AP27" s="1">
        <v>1.1120830478716925E-8</v>
      </c>
      <c r="AQ27" s="1">
        <v>5.4276610983450269E-10</v>
      </c>
      <c r="AR27" s="1">
        <v>3.1439506728161686E-3</v>
      </c>
      <c r="AS27" s="1">
        <v>7.2498701155968466E-3</v>
      </c>
      <c r="AT27" s="1">
        <v>0.9329717755317688</v>
      </c>
      <c r="AU27" s="1">
        <v>0.76958161592483521</v>
      </c>
      <c r="AV27" s="1">
        <v>0.57240617275238037</v>
      </c>
      <c r="AW27" s="1">
        <v>0.38997307419776917</v>
      </c>
      <c r="AX27" s="1">
        <v>-1.1990540660917759E-3</v>
      </c>
      <c r="AY27" s="1">
        <v>-2.7373884804546833E-3</v>
      </c>
      <c r="AZ27" s="1">
        <v>4.4490117579698563E-2</v>
      </c>
      <c r="BA27" s="1">
        <v>0.2852938175201416</v>
      </c>
      <c r="BB27" s="1">
        <v>4.851728263588484E-8</v>
      </c>
      <c r="BC27" s="1">
        <v>3.7612576306855772E-6</v>
      </c>
      <c r="BD27" s="1">
        <v>2.0000002223241609E-6</v>
      </c>
      <c r="BE27" s="1">
        <v>1.8000000636675395E-5</v>
      </c>
      <c r="BF27" s="1">
        <v>5.4181065559387207</v>
      </c>
      <c r="BG27" s="1">
        <v>2.6168613433837891</v>
      </c>
      <c r="BH27" s="1"/>
      <c r="BI27" s="1"/>
      <c r="BJ27" s="1"/>
      <c r="BK27" s="1"/>
      <c r="BL27" s="1">
        <v>288</v>
      </c>
      <c r="BM27" s="1">
        <v>1</v>
      </c>
      <c r="BN27" s="1">
        <v>1</v>
      </c>
      <c r="BO27" s="1">
        <v>12</v>
      </c>
      <c r="BP27" s="1">
        <v>-4.528572602934871E-4</v>
      </c>
      <c r="BQ27" s="1">
        <v>4.211200064219156E-7</v>
      </c>
      <c r="BR27" s="1">
        <v>2.0000000949949027E-5</v>
      </c>
      <c r="BS27" s="1">
        <v>2.9941598768346012E-4</v>
      </c>
      <c r="BT27" s="1">
        <v>5.0195399671792984E-4</v>
      </c>
      <c r="BU27" s="1">
        <v>1.1004899861291051E-3</v>
      </c>
      <c r="BV27" s="1">
        <v>5.3710798965767026E-5</v>
      </c>
      <c r="BW27" s="1">
        <v>7.9948699567466974E-4</v>
      </c>
      <c r="BX27" s="1">
        <v>5.3592098993249238E-5</v>
      </c>
      <c r="BY27" s="1">
        <v>1.0998699581250548E-3</v>
      </c>
      <c r="BZ27" s="1">
        <v>3.1187600994218811E-20</v>
      </c>
      <c r="CA27" s="1">
        <v>1.7799999999999999E-5</v>
      </c>
    </row>
    <row r="28" spans="1:79" ht="15.95" customHeight="1" x14ac:dyDescent="0.2">
      <c r="A28" s="2" t="s">
        <v>84</v>
      </c>
      <c r="B28" s="2" t="s">
        <v>106</v>
      </c>
      <c r="C28" s="1">
        <v>1.0721655785417283E-9</v>
      </c>
      <c r="D28" s="1">
        <v>2.031946610969726E-9</v>
      </c>
      <c r="E28" s="1">
        <v>2.0000000949949027E-5</v>
      </c>
      <c r="F28" s="1">
        <v>2.6606081519275904E-4</v>
      </c>
      <c r="G28" s="1">
        <v>4.5227530063129961E-4</v>
      </c>
      <c r="H28" s="1">
        <v>1.1004824191331863E-3</v>
      </c>
      <c r="I28" s="1">
        <v>5.3710427891928703E-5</v>
      </c>
      <c r="J28" s="1">
        <v>7.4292684439569712E-4</v>
      </c>
      <c r="K28" s="1">
        <v>5.3592306358041242E-5</v>
      </c>
      <c r="L28" s="1">
        <v>4.7037920012371615E-5</v>
      </c>
      <c r="M28" s="1">
        <v>4.719479187658552E-25</v>
      </c>
      <c r="N28" s="1">
        <v>1.2969979360430931E-10</v>
      </c>
      <c r="O28" s="1">
        <v>4.634154655278663E-12</v>
      </c>
      <c r="P28" s="1">
        <v>9.4282025900402927E-12</v>
      </c>
      <c r="Q28" s="1">
        <v>9.6169852738567049E-11</v>
      </c>
      <c r="R28" s="1">
        <v>1.6347859803215005E-10</v>
      </c>
      <c r="S28" s="1">
        <v>3.1950742914144908E-14</v>
      </c>
      <c r="T28" s="1">
        <v>1.3055758426645849E-10</v>
      </c>
      <c r="U28" s="1">
        <v>1.0235729860141873E-3</v>
      </c>
      <c r="V28" s="1">
        <v>2.4461148768750718E-6</v>
      </c>
      <c r="W28" s="1">
        <v>3.0899128217939478E-20</v>
      </c>
      <c r="X28" s="1">
        <v>2.8819363311485494E-22</v>
      </c>
      <c r="Y28" s="1">
        <v>3.9970295802049804E-6</v>
      </c>
      <c r="Z28" s="1">
        <v>1.0208157618762925E-5</v>
      </c>
      <c r="AA28" s="1">
        <v>3.5447788832243532E-5</v>
      </c>
      <c r="AB28" s="1">
        <v>2.300905407537357E-6</v>
      </c>
      <c r="AC28" s="1">
        <v>9.9238077382324263E-6</v>
      </c>
      <c r="AD28" s="1">
        <v>2.1115096387802623E-5</v>
      </c>
      <c r="AE28" s="1">
        <v>2.27500631666544E-8</v>
      </c>
      <c r="AF28" s="1">
        <v>1.9043133292484526E-8</v>
      </c>
      <c r="AG28" s="1">
        <v>1.8022718040189289E-10</v>
      </c>
      <c r="AH28" s="1">
        <v>3.1764440677761741E-7</v>
      </c>
      <c r="AI28" s="1">
        <v>2.2099854390944529E-8</v>
      </c>
      <c r="AJ28" s="1">
        <v>1.9106921990766357E-13</v>
      </c>
      <c r="AK28" s="1">
        <v>2.5246603030382175E-8</v>
      </c>
      <c r="AL28" s="1">
        <v>8.7163037511199895E-11</v>
      </c>
      <c r="AM28" s="1">
        <v>1.2125907891023076E-8</v>
      </c>
      <c r="AN28" s="1">
        <v>1.6585499392277048E-8</v>
      </c>
      <c r="AO28" s="1">
        <v>2.7674042727549031E-8</v>
      </c>
      <c r="AP28" s="1">
        <v>1.1885022743740592E-8</v>
      </c>
      <c r="AQ28" s="1">
        <v>5.8006349723527251E-10</v>
      </c>
      <c r="AR28" s="1">
        <v>3.1137379871646982E-3</v>
      </c>
      <c r="AS28" s="1">
        <v>7.3390701579148137E-3</v>
      </c>
      <c r="AT28" s="1">
        <v>0.93269175291061401</v>
      </c>
      <c r="AU28" s="1">
        <v>0.76875925064086914</v>
      </c>
      <c r="AV28" s="1">
        <v>0.57117354869842529</v>
      </c>
      <c r="AW28" s="1">
        <v>0.38862845301628113</v>
      </c>
      <c r="AX28" s="1">
        <v>-1.3093875022605062E-3</v>
      </c>
      <c r="AY28" s="1">
        <v>-2.99827940762043E-3</v>
      </c>
      <c r="AZ28" s="1">
        <v>4.4034220278263092E-2</v>
      </c>
      <c r="BA28" s="1">
        <v>0.28194141387939453</v>
      </c>
      <c r="BB28" s="1">
        <v>4.9933468915241974E-8</v>
      </c>
      <c r="BC28" s="1">
        <v>3.8056630273786141E-6</v>
      </c>
      <c r="BD28" s="1">
        <v>2.0000002223241609E-6</v>
      </c>
      <c r="BE28" s="1">
        <v>1.8000000636675395E-5</v>
      </c>
      <c r="BF28" s="1">
        <v>5.6514730453491211</v>
      </c>
      <c r="BG28" s="1">
        <v>2.7637228965759277</v>
      </c>
      <c r="BH28" s="1"/>
      <c r="BI28" s="1"/>
      <c r="BJ28" s="1"/>
      <c r="BK28" s="1"/>
      <c r="BL28" s="1">
        <v>288</v>
      </c>
      <c r="BM28" s="1">
        <v>1</v>
      </c>
      <c r="BN28" s="1">
        <v>1</v>
      </c>
      <c r="BO28" s="1">
        <v>13</v>
      </c>
      <c r="BP28" s="1">
        <v>-5.6213427185447355E-4</v>
      </c>
      <c r="BQ28" s="1">
        <v>4.211200064219156E-7</v>
      </c>
      <c r="BR28" s="1">
        <v>2.0000000949949027E-5</v>
      </c>
      <c r="BS28" s="1">
        <v>2.9941598768346012E-4</v>
      </c>
      <c r="BT28" s="1">
        <v>5.0195399671792984E-4</v>
      </c>
      <c r="BU28" s="1">
        <v>1.1004899861291051E-3</v>
      </c>
      <c r="BV28" s="1">
        <v>5.3710798965767026E-5</v>
      </c>
      <c r="BW28" s="1">
        <v>7.9948699567466974E-4</v>
      </c>
      <c r="BX28" s="1">
        <v>5.3592098993249238E-5</v>
      </c>
      <c r="BY28" s="1">
        <v>1.0998699581250548E-3</v>
      </c>
      <c r="BZ28" s="1">
        <v>3.1187600994218811E-20</v>
      </c>
      <c r="CA28" s="1">
        <v>1.7799999999999999E-5</v>
      </c>
    </row>
    <row r="29" spans="1:79" ht="15.95" customHeight="1" x14ac:dyDescent="0.2">
      <c r="A29" s="2" t="s">
        <v>84</v>
      </c>
      <c r="B29" s="2" t="s">
        <v>107</v>
      </c>
      <c r="C29" s="1">
        <v>1.0739539119120067E-10</v>
      </c>
      <c r="D29" s="1">
        <v>1.6034036598444601E-10</v>
      </c>
      <c r="E29" s="1">
        <v>2.0000000949949027E-5</v>
      </c>
      <c r="F29" s="1">
        <v>2.2552623704541475E-4</v>
      </c>
      <c r="G29" s="1">
        <v>4.077918129041791E-4</v>
      </c>
      <c r="H29" s="1">
        <v>1.1004811385646462E-3</v>
      </c>
      <c r="I29" s="1">
        <v>5.3710366046288982E-5</v>
      </c>
      <c r="J29" s="1">
        <v>7.4976426549255848E-4</v>
      </c>
      <c r="K29" s="1">
        <v>5.359229544410482E-5</v>
      </c>
      <c r="L29" s="1">
        <v>3.0981277814134955E-4</v>
      </c>
      <c r="M29" s="1">
        <v>4.7787047936626694E-24</v>
      </c>
      <c r="N29" s="1">
        <v>1.3968527333992658E-10</v>
      </c>
      <c r="O29" s="1">
        <v>3.9214847930165375E-13</v>
      </c>
      <c r="P29" s="1">
        <v>7.9735295761407487E-12</v>
      </c>
      <c r="Q29" s="1">
        <v>8.7418739756427547E-11</v>
      </c>
      <c r="R29" s="1">
        <v>1.5806873219763593E-10</v>
      </c>
      <c r="S29" s="1">
        <v>3.4431076876622656E-15</v>
      </c>
      <c r="T29" s="1">
        <v>1.4045831739809207E-10</v>
      </c>
      <c r="U29" s="1">
        <v>6.7130528623238206E-4</v>
      </c>
      <c r="V29" s="1">
        <v>1.601601837819544E-7</v>
      </c>
      <c r="W29" s="1">
        <v>3.1153867534863133E-20</v>
      </c>
      <c r="X29" s="1">
        <v>2.9008570652969668E-23</v>
      </c>
      <c r="Y29" s="1">
        <v>2.3496384073951049E-6</v>
      </c>
      <c r="Z29" s="1">
        <v>5.9908274124609306E-5</v>
      </c>
      <c r="AA29" s="1">
        <v>3.1875399145064875E-5</v>
      </c>
      <c r="AB29" s="1">
        <v>1.2715785260297707E-6</v>
      </c>
      <c r="AC29" s="1">
        <v>5.4751759307691827E-5</v>
      </c>
      <c r="AD29" s="1">
        <v>1.785008680599276E-5</v>
      </c>
      <c r="AE29" s="1">
        <v>1.7875711577630682E-8</v>
      </c>
      <c r="AF29" s="1">
        <v>1.4938102310679824E-7</v>
      </c>
      <c r="AG29" s="1">
        <v>1.418345475789895E-11</v>
      </c>
      <c r="AH29" s="1">
        <v>1.6314579909249005E-7</v>
      </c>
      <c r="AI29" s="1">
        <v>7.4761011603641236E-8</v>
      </c>
      <c r="AJ29" s="1">
        <v>1.4988137887381701E-14</v>
      </c>
      <c r="AK29" s="1">
        <v>1.2988572439809332E-9</v>
      </c>
      <c r="AL29" s="1">
        <v>4.3744077920117292E-11</v>
      </c>
      <c r="AM29" s="1">
        <v>1.4485365898694518E-8</v>
      </c>
      <c r="AN29" s="1">
        <v>1.7436842197557367E-8</v>
      </c>
      <c r="AO29" s="1">
        <v>3.0690675667521816E-8</v>
      </c>
      <c r="AP29" s="1">
        <v>1.2929461945532239E-8</v>
      </c>
      <c r="AQ29" s="1">
        <v>6.3103866576597056E-10</v>
      </c>
      <c r="AR29" s="1">
        <v>2.7595461980379978E-3</v>
      </c>
      <c r="AS29" s="1">
        <v>7.5365753973853514E-3</v>
      </c>
      <c r="AT29" s="1">
        <v>0.93113869428634644</v>
      </c>
      <c r="AU29" s="1">
        <v>0.76421678066253662</v>
      </c>
      <c r="AV29" s="1">
        <v>0.56439882516860962</v>
      </c>
      <c r="AW29" s="1">
        <v>0.38127866387367249</v>
      </c>
      <c r="AX29" s="1">
        <v>-1.4179182471707463E-3</v>
      </c>
      <c r="AY29" s="1">
        <v>-3.2648504711687565E-3</v>
      </c>
      <c r="AZ29" s="1">
        <v>4.1625645011663437E-2</v>
      </c>
      <c r="BA29" s="1">
        <v>0.26429441571235657</v>
      </c>
      <c r="BB29" s="1">
        <v>4.8820318454545486E-8</v>
      </c>
      <c r="BC29" s="1">
        <v>3.6418327908904757E-6</v>
      </c>
      <c r="BD29" s="1">
        <v>2.0000002223241609E-6</v>
      </c>
      <c r="BE29" s="1">
        <v>1.8000000636675395E-5</v>
      </c>
      <c r="BF29" s="1">
        <v>6.3302021026611328</v>
      </c>
      <c r="BG29" s="1">
        <v>3.1412889957427979</v>
      </c>
      <c r="BH29" s="1"/>
      <c r="BI29" s="1"/>
      <c r="BJ29" s="1"/>
      <c r="BK29" s="1"/>
      <c r="BL29" s="1">
        <v>288</v>
      </c>
      <c r="BM29" s="1">
        <v>1</v>
      </c>
      <c r="BN29" s="1">
        <v>1</v>
      </c>
      <c r="BO29" s="1">
        <v>11</v>
      </c>
      <c r="BP29" s="1">
        <v>-9.2439965252263424E-4</v>
      </c>
      <c r="BQ29" s="1">
        <v>4.211200064219156E-7</v>
      </c>
      <c r="BR29" s="1">
        <v>2.0000000949949027E-5</v>
      </c>
      <c r="BS29" s="1">
        <v>2.9941598768346012E-4</v>
      </c>
      <c r="BT29" s="1">
        <v>5.0195399671792984E-4</v>
      </c>
      <c r="BU29" s="1">
        <v>1.1004899861291051E-3</v>
      </c>
      <c r="BV29" s="1">
        <v>5.3710798965767026E-5</v>
      </c>
      <c r="BW29" s="1">
        <v>7.9948699567466974E-4</v>
      </c>
      <c r="BX29" s="1">
        <v>5.3592098993249238E-5</v>
      </c>
      <c r="BY29" s="1">
        <v>1.0998699581250548E-3</v>
      </c>
      <c r="BZ29" s="1">
        <v>3.1187600994218811E-20</v>
      </c>
      <c r="CA29" s="1">
        <v>1.7799999999999999E-5</v>
      </c>
    </row>
    <row r="30" spans="1:79" ht="15.95" customHeight="1" x14ac:dyDescent="0.2">
      <c r="A30" s="2" t="s">
        <v>84</v>
      </c>
      <c r="B30" s="2" t="s">
        <v>108</v>
      </c>
      <c r="C30" s="1">
        <v>2.8810021035496902E-8</v>
      </c>
      <c r="D30" s="1">
        <v>2.8590491751856462E-8</v>
      </c>
      <c r="E30" s="1">
        <v>2.0000000949949027E-5</v>
      </c>
      <c r="F30" s="1">
        <v>2.7777455397881567E-4</v>
      </c>
      <c r="G30" s="1">
        <v>4.7252891818061471E-4</v>
      </c>
      <c r="H30" s="1">
        <v>1.1004834668710828E-3</v>
      </c>
      <c r="I30" s="1">
        <v>5.3710482461610809E-5</v>
      </c>
      <c r="J30" s="1">
        <v>7.5463415123522282E-4</v>
      </c>
      <c r="K30" s="1">
        <v>5.359229544410482E-5</v>
      </c>
      <c r="L30" s="1">
        <v>1.2498181831688271E-6</v>
      </c>
      <c r="M30" s="1">
        <v>1.4077708188014941E-26</v>
      </c>
      <c r="N30" s="1">
        <v>1.1472234238891436E-10</v>
      </c>
      <c r="O30" s="1">
        <v>5.7869211376931955E-11</v>
      </c>
      <c r="P30" s="1">
        <v>4.3778359630726735E-12</v>
      </c>
      <c r="Q30" s="1">
        <v>8.910830869492849E-11</v>
      </c>
      <c r="R30" s="1">
        <v>1.5158426898862028E-10</v>
      </c>
      <c r="S30" s="1">
        <v>7.6003946492160573E-13</v>
      </c>
      <c r="T30" s="1">
        <v>1.1557821603042685E-10</v>
      </c>
      <c r="U30" s="1">
        <v>1.0127202840521932E-3</v>
      </c>
      <c r="V30" s="1">
        <v>7.9348028521053493E-5</v>
      </c>
      <c r="W30" s="1">
        <v>2.492109069984448E-20</v>
      </c>
      <c r="X30" s="1">
        <v>6.266481617702705E-21</v>
      </c>
      <c r="Y30" s="1">
        <v>3.8722405406588223E-6</v>
      </c>
      <c r="Z30" s="1">
        <v>2.2490657158868999E-7</v>
      </c>
      <c r="AA30" s="1">
        <v>2.5305722374469042E-5</v>
      </c>
      <c r="AB30" s="1">
        <v>1.8778084722725907E-6</v>
      </c>
      <c r="AC30" s="1">
        <v>2.0259699340385851E-7</v>
      </c>
      <c r="AD30" s="1">
        <v>1.9547831470845267E-5</v>
      </c>
      <c r="AE30" s="1">
        <v>3.6022080873721052E-9</v>
      </c>
      <c r="AF30" s="1">
        <v>3.3832648488330008E-11</v>
      </c>
      <c r="AG30" s="1">
        <v>2.1595296662013652E-9</v>
      </c>
      <c r="AH30" s="1">
        <v>1.2024121076592564E-7</v>
      </c>
      <c r="AI30" s="1">
        <v>2.2227983342837376E-10</v>
      </c>
      <c r="AJ30" s="1">
        <v>2.3428988783769089E-12</v>
      </c>
      <c r="AK30" s="1">
        <v>2.5680094495328376E-7</v>
      </c>
      <c r="AL30" s="1">
        <v>6.5108985290349662E-10</v>
      </c>
      <c r="AM30" s="1">
        <v>9.46897275793528E-9</v>
      </c>
      <c r="AN30" s="1">
        <v>1.4339961917995275E-8</v>
      </c>
      <c r="AO30" s="1">
        <v>2.4105911040895028E-8</v>
      </c>
      <c r="AP30" s="1">
        <v>1.0658757432224775E-8</v>
      </c>
      <c r="AQ30" s="1">
        <v>5.2021409402414065E-10</v>
      </c>
      <c r="AR30" s="1">
        <v>3.1148071807254054E-3</v>
      </c>
      <c r="AS30" s="1">
        <v>7.1865160025454695E-3</v>
      </c>
      <c r="AT30" s="1">
        <v>0.93423563241958618</v>
      </c>
      <c r="AU30" s="1">
        <v>0.77355730533599854</v>
      </c>
      <c r="AV30" s="1">
        <v>0.57877033948898315</v>
      </c>
      <c r="AW30" s="1">
        <v>0.39736798405647278</v>
      </c>
      <c r="AX30" s="1">
        <v>-1.1585267493501306E-3</v>
      </c>
      <c r="AY30" s="1">
        <v>-2.6200567372143269E-3</v>
      </c>
      <c r="AZ30" s="1">
        <v>4.4180016964673996E-2</v>
      </c>
      <c r="BA30" s="1">
        <v>0.28301310539245605</v>
      </c>
      <c r="BB30" s="1">
        <v>4.7424698834674928E-8</v>
      </c>
      <c r="BC30" s="1">
        <v>3.6870105759589933E-6</v>
      </c>
      <c r="BD30" s="1">
        <v>2.0000002223241609E-6</v>
      </c>
      <c r="BE30" s="1">
        <v>1.8000000636675395E-5</v>
      </c>
      <c r="BF30" s="1">
        <v>5.3324065208435059</v>
      </c>
      <c r="BG30" s="1">
        <v>2.5583813190460205</v>
      </c>
      <c r="BH30" s="1"/>
      <c r="BI30" s="1"/>
      <c r="BJ30" s="1"/>
      <c r="BK30" s="1"/>
      <c r="BL30" s="1">
        <v>274</v>
      </c>
      <c r="BM30" s="1">
        <v>1</v>
      </c>
      <c r="BN30" s="1">
        <v>1</v>
      </c>
      <c r="BO30" s="1">
        <v>12</v>
      </c>
      <c r="BP30" s="1">
        <v>-3.4972361395705395E-4</v>
      </c>
      <c r="BQ30" s="1">
        <v>4.211200064219156E-7</v>
      </c>
      <c r="BR30" s="1">
        <v>2.0000000949949027E-5</v>
      </c>
      <c r="BS30" s="1">
        <v>2.9941598768346012E-4</v>
      </c>
      <c r="BT30" s="1">
        <v>5.0195399671792984E-4</v>
      </c>
      <c r="BU30" s="1">
        <v>1.1004899861291051E-3</v>
      </c>
      <c r="BV30" s="1">
        <v>5.3710798965767026E-5</v>
      </c>
      <c r="BW30" s="1">
        <v>7.9948699567466974E-4</v>
      </c>
      <c r="BX30" s="1">
        <v>5.3592098993249238E-5</v>
      </c>
      <c r="BY30" s="1">
        <v>1.0998699581250548E-3</v>
      </c>
      <c r="BZ30" s="1">
        <v>3.1187600994218811E-20</v>
      </c>
      <c r="CA30" s="1">
        <v>1.7799999999999999E-5</v>
      </c>
    </row>
    <row r="31" spans="1:79" ht="15.95" customHeight="1" x14ac:dyDescent="0.2">
      <c r="A31" s="2" t="s">
        <v>84</v>
      </c>
      <c r="B31" s="2" t="s">
        <v>109</v>
      </c>
      <c r="C31" s="1">
        <v>2.8820043240784798E-8</v>
      </c>
      <c r="D31" s="1">
        <v>2.6060078539558162E-8</v>
      </c>
      <c r="E31" s="1">
        <v>2.0000000949949027E-5</v>
      </c>
      <c r="F31" s="1">
        <v>2.7692888397723436E-4</v>
      </c>
      <c r="G31" s="1">
        <v>4.6955421566963196E-4</v>
      </c>
      <c r="H31" s="1">
        <v>1.100483350455761E-3</v>
      </c>
      <c r="I31" s="1">
        <v>5.3710478823632002E-5</v>
      </c>
      <c r="J31" s="1">
        <v>7.5110065517947078E-4</v>
      </c>
      <c r="K31" s="1">
        <v>5.359229544410482E-5</v>
      </c>
      <c r="L31" s="1">
        <v>1.3805026810587151E-6</v>
      </c>
      <c r="M31" s="1">
        <v>1.4092596396857032E-26</v>
      </c>
      <c r="N31" s="1">
        <v>1.1616752221831589E-10</v>
      </c>
      <c r="O31" s="1">
        <v>5.3427206079673189E-11</v>
      </c>
      <c r="P31" s="1">
        <v>4.0401018211503454E-12</v>
      </c>
      <c r="Q31" s="1">
        <v>8.9981825998238289E-11</v>
      </c>
      <c r="R31" s="1">
        <v>1.5257110462553793E-10</v>
      </c>
      <c r="S31" s="1">
        <v>7.6993655186275871E-13</v>
      </c>
      <c r="T31" s="1">
        <v>1.1704252498394737E-10</v>
      </c>
      <c r="U31" s="1">
        <v>1.0165121639147401E-3</v>
      </c>
      <c r="V31" s="1">
        <v>7.5137686508242041E-5</v>
      </c>
      <c r="W31" s="1">
        <v>2.4922972858855464E-20</v>
      </c>
      <c r="X31" s="1">
        <v>6.2647755576893144E-21</v>
      </c>
      <c r="Y31" s="1">
        <v>3.9391525206156075E-6</v>
      </c>
      <c r="Z31" s="1">
        <v>2.6460665480954049E-7</v>
      </c>
      <c r="AA31" s="1">
        <v>2.8173792088637128E-5</v>
      </c>
      <c r="AB31" s="1">
        <v>2.0158588540653E-6</v>
      </c>
      <c r="AC31" s="1">
        <v>2.445424627239845E-7</v>
      </c>
      <c r="AD31" s="1">
        <v>2.0213417883496732E-5</v>
      </c>
      <c r="AE31" s="1">
        <v>4.6775689988010072E-9</v>
      </c>
      <c r="AF31" s="1">
        <v>6.262698692971469E-11</v>
      </c>
      <c r="AG31" s="1">
        <v>2.0662265232118671E-9</v>
      </c>
      <c r="AH31" s="1">
        <v>1.207368995892466E-7</v>
      </c>
      <c r="AI31" s="1">
        <v>2.4653440400257409E-10</v>
      </c>
      <c r="AJ31" s="1">
        <v>2.2254210193389801E-12</v>
      </c>
      <c r="AK31" s="1">
        <v>2.5794932412281923E-7</v>
      </c>
      <c r="AL31" s="1">
        <v>6.248171407347014E-10</v>
      </c>
      <c r="AM31" s="1">
        <v>9.3205768644424622E-9</v>
      </c>
      <c r="AN31" s="1">
        <v>1.4414301038358224E-8</v>
      </c>
      <c r="AO31" s="1">
        <v>2.4154820491440604E-8</v>
      </c>
      <c r="AP31" s="1">
        <v>1.0728481214528074E-8</v>
      </c>
      <c r="AQ31" s="1">
        <v>5.2361703861691922E-10</v>
      </c>
      <c r="AR31" s="1">
        <v>3.1098493988407534E-3</v>
      </c>
      <c r="AS31" s="1">
        <v>7.173630456403424E-3</v>
      </c>
      <c r="AT31" s="1">
        <v>0.93391072750091553</v>
      </c>
      <c r="AU31" s="1">
        <v>0.77252644300460815</v>
      </c>
      <c r="AV31" s="1">
        <v>0.57710623741149902</v>
      </c>
      <c r="AW31" s="1">
        <v>0.39541810750961304</v>
      </c>
      <c r="AX31" s="1">
        <v>-1.1649170191958547E-3</v>
      </c>
      <c r="AY31" s="1">
        <v>-2.6299953460693359E-3</v>
      </c>
      <c r="AZ31" s="1">
        <v>4.4329915195703506E-2</v>
      </c>
      <c r="BA31" s="1">
        <v>0.28411537408828735</v>
      </c>
      <c r="BB31" s="1">
        <v>4.7706841144190548E-8</v>
      </c>
      <c r="BC31" s="1">
        <v>3.7052384413982509E-6</v>
      </c>
      <c r="BD31" s="1">
        <v>2.0000002223241609E-6</v>
      </c>
      <c r="BE31" s="1">
        <v>1.8000000636675395E-5</v>
      </c>
      <c r="BF31" s="1">
        <v>5.3438258171081543</v>
      </c>
      <c r="BG31" s="1">
        <v>2.562342643737793</v>
      </c>
      <c r="BH31" s="1"/>
      <c r="BI31" s="1"/>
      <c r="BJ31" s="1"/>
      <c r="BK31" s="1"/>
      <c r="BL31" s="1">
        <v>278</v>
      </c>
      <c r="BM31" s="1">
        <v>1</v>
      </c>
      <c r="BN31" s="1">
        <v>1</v>
      </c>
      <c r="BO31" s="1">
        <v>12</v>
      </c>
      <c r="BP31" s="1">
        <v>-3.5378082050559049E-4</v>
      </c>
      <c r="BQ31" s="1">
        <v>4.211200064219156E-7</v>
      </c>
      <c r="BR31" s="1">
        <v>2.0000000949949027E-5</v>
      </c>
      <c r="BS31" s="1">
        <v>2.9941598768346012E-4</v>
      </c>
      <c r="BT31" s="1">
        <v>5.0195399671792984E-4</v>
      </c>
      <c r="BU31" s="1">
        <v>1.1004899861291051E-3</v>
      </c>
      <c r="BV31" s="1">
        <v>5.3710798965767026E-5</v>
      </c>
      <c r="BW31" s="1">
        <v>7.9948699567466974E-4</v>
      </c>
      <c r="BX31" s="1">
        <v>5.3592098993249238E-5</v>
      </c>
      <c r="BY31" s="1">
        <v>1.0998699581250548E-3</v>
      </c>
      <c r="BZ31" s="1">
        <v>3.1187600994218811E-20</v>
      </c>
      <c r="CA31" s="1">
        <v>1.7799999999999999E-5</v>
      </c>
    </row>
    <row r="32" spans="1:79" ht="15.95" customHeight="1" x14ac:dyDescent="0.2">
      <c r="A32" s="2" t="s">
        <v>84</v>
      </c>
      <c r="B32" s="2" t="s">
        <v>110</v>
      </c>
      <c r="C32" s="1">
        <v>2.8832223719632566E-8</v>
      </c>
      <c r="D32" s="1">
        <v>2.3257348047422965E-8</v>
      </c>
      <c r="E32" s="1">
        <v>2.0000000949949027E-5</v>
      </c>
      <c r="F32" s="1">
        <v>2.7586650685407221E-4</v>
      </c>
      <c r="G32" s="1">
        <v>4.6555828885175288E-4</v>
      </c>
      <c r="H32" s="1">
        <v>1.100483350455761E-3</v>
      </c>
      <c r="I32" s="1">
        <v>5.3710471547674388E-5</v>
      </c>
      <c r="J32" s="1">
        <v>7.4641912942752242E-4</v>
      </c>
      <c r="K32" s="1">
        <v>5.359229544410482E-5</v>
      </c>
      <c r="L32" s="1">
        <v>1.5565625517410808E-6</v>
      </c>
      <c r="M32" s="1">
        <v>1.4110749442140849E-26</v>
      </c>
      <c r="N32" s="1">
        <v>1.1786725604801835E-10</v>
      </c>
      <c r="O32" s="1">
        <v>4.839763212276294E-11</v>
      </c>
      <c r="P32" s="1">
        <v>3.6578700027199226E-12</v>
      </c>
      <c r="Q32" s="1">
        <v>9.0983512811195881E-11</v>
      </c>
      <c r="R32" s="1">
        <v>1.5354574580707792E-10</v>
      </c>
      <c r="S32" s="1">
        <v>7.816081490907227E-13</v>
      </c>
      <c r="T32" s="1">
        <v>1.1876659682139686E-10</v>
      </c>
      <c r="U32" s="1">
        <v>1.0207787854596972E-3</v>
      </c>
      <c r="V32" s="1">
        <v>7.031612767605111E-5</v>
      </c>
      <c r="W32" s="1">
        <v>2.4925076353303793E-20</v>
      </c>
      <c r="X32" s="1">
        <v>6.262630057975505E-21</v>
      </c>
      <c r="Y32" s="1">
        <v>4.0166519283957314E-6</v>
      </c>
      <c r="Z32" s="1">
        <v>3.2173497288567887E-7</v>
      </c>
      <c r="AA32" s="1">
        <v>3.2035004551289603E-5</v>
      </c>
      <c r="AB32" s="1">
        <v>2.1954795101919444E-6</v>
      </c>
      <c r="AC32" s="1">
        <v>3.0692947916577396E-7</v>
      </c>
      <c r="AD32" s="1">
        <v>2.1033671146142296E-5</v>
      </c>
      <c r="AE32" s="1">
        <v>6.4063629956478962E-9</v>
      </c>
      <c r="AF32" s="1">
        <v>1.317344844320445E-10</v>
      </c>
      <c r="AG32" s="1">
        <v>1.9543324736304157E-9</v>
      </c>
      <c r="AH32" s="1">
        <v>1.2109974534268986E-7</v>
      </c>
      <c r="AI32" s="1">
        <v>2.7881053021872049E-10</v>
      </c>
      <c r="AJ32" s="1">
        <v>2.0876687965160068E-12</v>
      </c>
      <c r="AK32" s="1">
        <v>2.5883386456371227E-7</v>
      </c>
      <c r="AL32" s="1">
        <v>5.952485073856123E-10</v>
      </c>
      <c r="AM32" s="1">
        <v>9.1571212176030084E-9</v>
      </c>
      <c r="AN32" s="1">
        <v>1.4516749084173171E-8</v>
      </c>
      <c r="AO32" s="1">
        <v>2.4217216888951232E-8</v>
      </c>
      <c r="AP32" s="1">
        <v>1.0822861717940668E-8</v>
      </c>
      <c r="AQ32" s="1">
        <v>5.2822335394608899E-10</v>
      </c>
      <c r="AR32" s="1">
        <v>3.1039915447911284E-3</v>
      </c>
      <c r="AS32" s="1">
        <v>7.156130876253157E-3</v>
      </c>
      <c r="AT32" s="1">
        <v>0.93351620435714722</v>
      </c>
      <c r="AU32" s="1">
        <v>0.77127355337142944</v>
      </c>
      <c r="AV32" s="1">
        <v>0.57508355379104614</v>
      </c>
      <c r="AW32" s="1">
        <v>0.39304983615875244</v>
      </c>
      <c r="AX32" s="1">
        <v>-1.1733868159353733E-3</v>
      </c>
      <c r="AY32" s="1">
        <v>-2.6434194296598434E-3</v>
      </c>
      <c r="AZ32" s="1">
        <v>4.4534545391798019E-2</v>
      </c>
      <c r="BA32" s="1">
        <v>0.28562068939208984</v>
      </c>
      <c r="BB32" s="1">
        <v>4.8087397175322621E-8</v>
      </c>
      <c r="BC32" s="1">
        <v>3.7300881103874417E-6</v>
      </c>
      <c r="BD32" s="1">
        <v>2.0000002223241609E-6</v>
      </c>
      <c r="BE32" s="1">
        <v>1.8000000636675395E-5</v>
      </c>
      <c r="BF32" s="1">
        <v>5.3587179183959961</v>
      </c>
      <c r="BG32" s="1">
        <v>2.5675280094146729</v>
      </c>
      <c r="BH32" s="1"/>
      <c r="BI32" s="1"/>
      <c r="BJ32" s="1"/>
      <c r="BK32" s="1"/>
      <c r="BL32" s="1">
        <v>283</v>
      </c>
      <c r="BM32" s="1">
        <v>1</v>
      </c>
      <c r="BN32" s="1">
        <v>1</v>
      </c>
      <c r="BO32" s="1">
        <v>12</v>
      </c>
      <c r="BP32" s="1">
        <v>-3.5841954209276457E-4</v>
      </c>
      <c r="BQ32" s="1">
        <v>4.211200064219156E-7</v>
      </c>
      <c r="BR32" s="1">
        <v>2.0000000949949027E-5</v>
      </c>
      <c r="BS32" s="1">
        <v>2.9941598768346012E-4</v>
      </c>
      <c r="BT32" s="1">
        <v>5.0195399671792984E-4</v>
      </c>
      <c r="BU32" s="1">
        <v>1.1004899861291051E-3</v>
      </c>
      <c r="BV32" s="1">
        <v>5.3710798965767026E-5</v>
      </c>
      <c r="BW32" s="1">
        <v>7.9948699567466974E-4</v>
      </c>
      <c r="BX32" s="1">
        <v>5.3592098993249238E-5</v>
      </c>
      <c r="BY32" s="1">
        <v>1.0998699581250548E-3</v>
      </c>
      <c r="BZ32" s="1">
        <v>3.1187600994218811E-20</v>
      </c>
      <c r="CA32" s="1">
        <v>1.7799999999999999E-5</v>
      </c>
    </row>
    <row r="33" spans="1:79" ht="15.95" customHeight="1" x14ac:dyDescent="0.2">
      <c r="A33" s="2" t="s">
        <v>84</v>
      </c>
      <c r="B33" s="2" t="s">
        <v>111</v>
      </c>
      <c r="C33" s="1">
        <v>2.8844016952689344E-8</v>
      </c>
      <c r="D33" s="1">
        <v>2.0794475474872343E-8</v>
      </c>
      <c r="E33" s="1">
        <v>2.0000000949949027E-5</v>
      </c>
      <c r="F33" s="1">
        <v>2.7479880372993648E-4</v>
      </c>
      <c r="G33" s="1">
        <v>4.6125455992296338E-4</v>
      </c>
      <c r="H33" s="1">
        <v>1.1004832340404391E-3</v>
      </c>
      <c r="I33" s="1">
        <v>5.3710475185653195E-5</v>
      </c>
      <c r="J33" s="1">
        <v>7.4144743848592043E-4</v>
      </c>
      <c r="K33" s="1">
        <v>5.359229544410482E-5</v>
      </c>
      <c r="L33" s="1">
        <v>1.7472043509769719E-6</v>
      </c>
      <c r="M33" s="1">
        <v>1.4128338575136948E-26</v>
      </c>
      <c r="N33" s="1">
        <v>1.19466973586177E-10</v>
      </c>
      <c r="O33" s="1">
        <v>4.3878332619823282E-11</v>
      </c>
      <c r="P33" s="1">
        <v>3.3145973751348039E-12</v>
      </c>
      <c r="Q33" s="1">
        <v>9.1900269869171151E-11</v>
      </c>
      <c r="R33" s="1">
        <v>1.5425619747953879E-10</v>
      </c>
      <c r="S33" s="1">
        <v>7.9262406564091306E-13</v>
      </c>
      <c r="T33" s="1">
        <v>1.2039122648086269E-10</v>
      </c>
      <c r="U33" s="1">
        <v>1.0245722951367497E-3</v>
      </c>
      <c r="V33" s="1">
        <v>6.593357102246955E-5</v>
      </c>
      <c r="W33" s="1">
        <v>2.4927058678717079E-20</v>
      </c>
      <c r="X33" s="1">
        <v>6.2605948220835837E-21</v>
      </c>
      <c r="Y33" s="1">
        <v>4.0872737372410484E-6</v>
      </c>
      <c r="Z33" s="1">
        <v>3.8801633195362228E-7</v>
      </c>
      <c r="AA33" s="1">
        <v>3.620179631980136E-5</v>
      </c>
      <c r="AB33" s="1">
        <v>2.3828195025998866E-6</v>
      </c>
      <c r="AC33" s="1">
        <v>3.8201159213713254E-7</v>
      </c>
      <c r="AD33" s="1">
        <v>2.1838864995515905E-5</v>
      </c>
      <c r="AE33" s="1">
        <v>8.6605700388986406E-9</v>
      </c>
      <c r="AF33" s="1">
        <v>2.6946886388934388E-10</v>
      </c>
      <c r="AG33" s="1">
        <v>1.8469643592311513E-9</v>
      </c>
      <c r="AH33" s="1">
        <v>1.211549403024037E-7</v>
      </c>
      <c r="AI33" s="1">
        <v>3.1310143366880538E-10</v>
      </c>
      <c r="AJ33" s="1">
        <v>1.958666302065426E-12</v>
      </c>
      <c r="AK33" s="1">
        <v>2.5905774236889556E-7</v>
      </c>
      <c r="AL33" s="1">
        <v>5.6895281758465033E-10</v>
      </c>
      <c r="AM33" s="1">
        <v>9.0225792038986964E-9</v>
      </c>
      <c r="AN33" s="1">
        <v>1.4631477221319945E-8</v>
      </c>
      <c r="AO33" s="1">
        <v>2.4283039289432762E-8</v>
      </c>
      <c r="AP33" s="1">
        <v>1.0926068050309823E-8</v>
      </c>
      <c r="AQ33" s="1">
        <v>5.3326054683111579E-10</v>
      </c>
      <c r="AR33" s="1">
        <v>3.0984529692265898E-3</v>
      </c>
      <c r="AS33" s="1">
        <v>7.1371251514870228E-3</v>
      </c>
      <c r="AT33" s="1">
        <v>0.93313455581665039</v>
      </c>
      <c r="AU33" s="1">
        <v>0.77006024122238159</v>
      </c>
      <c r="AV33" s="1">
        <v>0.57312440872192383</v>
      </c>
      <c r="AW33" s="1">
        <v>0.39075762033462524</v>
      </c>
      <c r="AX33" s="1">
        <v>-1.182659063488245E-3</v>
      </c>
      <c r="AY33" s="1">
        <v>-2.6581764686852694E-3</v>
      </c>
      <c r="AZ33" s="1">
        <v>4.4758372008800507E-2</v>
      </c>
      <c r="BA33" s="1">
        <v>0.28726810216903687</v>
      </c>
      <c r="BB33" s="1">
        <v>4.8504048777431308E-8</v>
      </c>
      <c r="BC33" s="1">
        <v>3.7573279314528918E-6</v>
      </c>
      <c r="BD33" s="1">
        <v>2.0000002223241609E-6</v>
      </c>
      <c r="BE33" s="1">
        <v>1.8000000636675395E-5</v>
      </c>
      <c r="BF33" s="1">
        <v>5.3746652603149414</v>
      </c>
      <c r="BG33" s="1">
        <v>2.5730748176574707</v>
      </c>
      <c r="BH33" s="1"/>
      <c r="BI33" s="1"/>
      <c r="BJ33" s="1"/>
      <c r="BK33" s="1"/>
      <c r="BL33" s="1">
        <v>288</v>
      </c>
      <c r="BM33" s="1">
        <v>1</v>
      </c>
      <c r="BN33" s="1">
        <v>1</v>
      </c>
      <c r="BO33" s="1">
        <v>12</v>
      </c>
      <c r="BP33" s="1">
        <v>-3.6262631056491797E-4</v>
      </c>
      <c r="BQ33" s="1">
        <v>4.211200064219156E-7</v>
      </c>
      <c r="BR33" s="1">
        <v>2.0000000949949027E-5</v>
      </c>
      <c r="BS33" s="1">
        <v>2.9941598768346012E-4</v>
      </c>
      <c r="BT33" s="1">
        <v>5.0195399671792984E-4</v>
      </c>
      <c r="BU33" s="1">
        <v>1.1004899861291051E-3</v>
      </c>
      <c r="BV33" s="1">
        <v>5.3710798965767026E-5</v>
      </c>
      <c r="BW33" s="1">
        <v>7.9948699567466974E-4</v>
      </c>
      <c r="BX33" s="1">
        <v>5.3592098993249238E-5</v>
      </c>
      <c r="BY33" s="1">
        <v>1.0998699581250548E-3</v>
      </c>
      <c r="BZ33" s="1">
        <v>3.1187600994218811E-20</v>
      </c>
      <c r="CA33" s="1">
        <v>1.7799999999999999E-5</v>
      </c>
    </row>
    <row r="34" spans="1:79" ht="15.95" customHeight="1" x14ac:dyDescent="0.2">
      <c r="A34" s="2" t="s">
        <v>84</v>
      </c>
      <c r="B34" s="2" t="s">
        <v>112</v>
      </c>
      <c r="C34" s="1">
        <v>2.8855417610884615E-8</v>
      </c>
      <c r="D34" s="1">
        <v>1.8616008290450736E-8</v>
      </c>
      <c r="E34" s="1">
        <v>2.0000000949949027E-5</v>
      </c>
      <c r="F34" s="1">
        <v>2.7372603653930128E-4</v>
      </c>
      <c r="G34" s="1">
        <v>4.5664695790037513E-4</v>
      </c>
      <c r="H34" s="1">
        <v>1.1004831176251173E-3</v>
      </c>
      <c r="I34" s="1">
        <v>5.3710464271716774E-5</v>
      </c>
      <c r="J34" s="1">
        <v>7.3619175236672163E-4</v>
      </c>
      <c r="K34" s="1">
        <v>5.3592299082083628E-5</v>
      </c>
      <c r="L34" s="1">
        <v>1.9528902157617267E-6</v>
      </c>
      <c r="M34" s="1">
        <v>1.4145453158994751E-26</v>
      </c>
      <c r="N34" s="1">
        <v>1.2098505517664999E-10</v>
      </c>
      <c r="O34" s="1">
        <v>3.9798851185269364E-11</v>
      </c>
      <c r="P34" s="1">
        <v>3.0049004581835479E-12</v>
      </c>
      <c r="Q34" s="1">
        <v>9.2747002917359563E-11</v>
      </c>
      <c r="R34" s="1">
        <v>1.5472637266096722E-10</v>
      </c>
      <c r="S34" s="1">
        <v>8.0310481814812224E-13</v>
      </c>
      <c r="T34" s="1">
        <v>1.2193493418091601E-10</v>
      </c>
      <c r="U34" s="1">
        <v>1.0279344860464334E-3</v>
      </c>
      <c r="V34" s="1">
        <v>6.194115849211812E-5</v>
      </c>
      <c r="W34" s="1">
        <v>2.4929028079433294E-20</v>
      </c>
      <c r="X34" s="1">
        <v>6.2586153239477818E-21</v>
      </c>
      <c r="Y34" s="1">
        <v>4.1509319999022409E-6</v>
      </c>
      <c r="Z34" s="1">
        <v>4.6432845124400046E-7</v>
      </c>
      <c r="AA34" s="1">
        <v>4.0669350710231811E-5</v>
      </c>
      <c r="AB34" s="1">
        <v>2.5776960228540702E-6</v>
      </c>
      <c r="AC34" s="1">
        <v>4.7169703520921757E-7</v>
      </c>
      <c r="AD34" s="1">
        <v>2.262693305965513E-5</v>
      </c>
      <c r="AE34" s="1">
        <v>1.1558506152198333E-8</v>
      </c>
      <c r="AF34" s="1">
        <v>5.3653614884296985E-10</v>
      </c>
      <c r="AG34" s="1">
        <v>1.7432424392893608E-9</v>
      </c>
      <c r="AH34" s="1">
        <v>1.2086171352621022E-7</v>
      </c>
      <c r="AI34" s="1">
        <v>3.4911387669644967E-10</v>
      </c>
      <c r="AJ34" s="1">
        <v>1.836936202107009E-12</v>
      </c>
      <c r="AK34" s="1">
        <v>2.5853290708255372E-7</v>
      </c>
      <c r="AL34" s="1">
        <v>5.4557986844646147E-10</v>
      </c>
      <c r="AM34" s="1">
        <v>8.9220320198626619E-9</v>
      </c>
      <c r="AN34" s="1">
        <v>1.4759921008176448E-8</v>
      </c>
      <c r="AO34" s="1">
        <v>2.4353866790415013E-8</v>
      </c>
      <c r="AP34" s="1">
        <v>1.103874502916824E-8</v>
      </c>
      <c r="AQ34" s="1">
        <v>5.3875987005014281E-10</v>
      </c>
      <c r="AR34" s="1">
        <v>3.0931885314652357E-3</v>
      </c>
      <c r="AS34" s="1">
        <v>7.1166596089337125E-3</v>
      </c>
      <c r="AT34" s="1">
        <v>0.93276584148406982</v>
      </c>
      <c r="AU34" s="1">
        <v>0.7688862681388855</v>
      </c>
      <c r="AV34" s="1">
        <v>0.5712282657623291</v>
      </c>
      <c r="AW34" s="1">
        <v>0.38854023814201355</v>
      </c>
      <c r="AX34" s="1">
        <v>-1.193023519590497E-3</v>
      </c>
      <c r="AY34" s="1">
        <v>-2.6744352653622627E-3</v>
      </c>
      <c r="AZ34" s="1">
        <v>4.5001327991485596E-2</v>
      </c>
      <c r="BA34" s="1">
        <v>0.28905731439590454</v>
      </c>
      <c r="BB34" s="1">
        <v>4.8962217391590457E-8</v>
      </c>
      <c r="BC34" s="1">
        <v>3.7870233882131288E-6</v>
      </c>
      <c r="BD34" s="1">
        <v>2.0000002223241609E-6</v>
      </c>
      <c r="BE34" s="1">
        <v>1.8000000636675395E-5</v>
      </c>
      <c r="BF34" s="1">
        <v>5.3919339179992676</v>
      </c>
      <c r="BG34" s="1">
        <v>2.5790627002716064</v>
      </c>
      <c r="BH34" s="1"/>
      <c r="BI34" s="1"/>
      <c r="BJ34" s="1"/>
      <c r="BK34" s="1"/>
      <c r="BL34" s="1">
        <v>293</v>
      </c>
      <c r="BM34" s="1">
        <v>1</v>
      </c>
      <c r="BN34" s="1">
        <v>1</v>
      </c>
      <c r="BO34" s="1">
        <v>12</v>
      </c>
      <c r="BP34" s="1">
        <v>-3.6645613269120809E-4</v>
      </c>
      <c r="BQ34" s="1">
        <v>4.211200064219156E-7</v>
      </c>
      <c r="BR34" s="1">
        <v>2.0000000949949027E-5</v>
      </c>
      <c r="BS34" s="1">
        <v>2.9941598768346012E-4</v>
      </c>
      <c r="BT34" s="1">
        <v>5.0195399671792984E-4</v>
      </c>
      <c r="BU34" s="1">
        <v>1.1004899861291051E-3</v>
      </c>
      <c r="BV34" s="1">
        <v>5.3710798965767026E-5</v>
      </c>
      <c r="BW34" s="1">
        <v>7.9948699567466974E-4</v>
      </c>
      <c r="BX34" s="1">
        <v>5.3592098993249238E-5</v>
      </c>
      <c r="BY34" s="1">
        <v>1.0998699581250548E-3</v>
      </c>
      <c r="BZ34" s="1">
        <v>3.1187600994218811E-20</v>
      </c>
      <c r="CA34" s="1">
        <v>1.7799999999999999E-5</v>
      </c>
    </row>
    <row r="35" spans="1:79" ht="15.95" customHeight="1" x14ac:dyDescent="0.2">
      <c r="A35" s="2" t="s">
        <v>84</v>
      </c>
      <c r="B35" s="2" t="s">
        <v>113</v>
      </c>
      <c r="C35" s="1">
        <v>2.8866436352359415E-8</v>
      </c>
      <c r="D35" s="1">
        <v>1.6674256642090768E-8</v>
      </c>
      <c r="E35" s="1">
        <v>2.0000000949949027E-5</v>
      </c>
      <c r="F35" s="1">
        <v>2.7264826348982751E-4</v>
      </c>
      <c r="G35" s="1">
        <v>4.5174243859946728E-4</v>
      </c>
      <c r="H35" s="1">
        <v>1.1004831176251173E-3</v>
      </c>
      <c r="I35" s="1">
        <v>5.3710464271716774E-5</v>
      </c>
      <c r="J35" s="1">
        <v>7.3066231561824679E-4</v>
      </c>
      <c r="K35" s="1">
        <v>5.3592306358041242E-5</v>
      </c>
      <c r="L35" s="1">
        <v>2.1740561351180077E-6</v>
      </c>
      <c r="M35" s="1">
        <v>1.4162063919579102E-26</v>
      </c>
      <c r="N35" s="1">
        <v>1.224385534127066E-10</v>
      </c>
      <c r="O35" s="1">
        <v>3.6093483375524381E-11</v>
      </c>
      <c r="P35" s="1">
        <v>2.7237646125767557E-12</v>
      </c>
      <c r="Q35" s="1">
        <v>9.353730548569384E-11</v>
      </c>
      <c r="R35" s="1">
        <v>1.5497905594292256E-10</v>
      </c>
      <c r="S35" s="1">
        <v>8.1316274411668043E-13</v>
      </c>
      <c r="T35" s="1">
        <v>1.2341489592781991E-10</v>
      </c>
      <c r="U35" s="1">
        <v>1.030907966196537E-3</v>
      </c>
      <c r="V35" s="1">
        <v>5.8296456700190902E-5</v>
      </c>
      <c r="W35" s="1">
        <v>2.493098940221384E-20</v>
      </c>
      <c r="X35" s="1">
        <v>6.2566915635680992E-21</v>
      </c>
      <c r="Y35" s="1">
        <v>4.2075953388120979E-6</v>
      </c>
      <c r="Z35" s="1">
        <v>5.5155169320642017E-7</v>
      </c>
      <c r="AA35" s="1">
        <v>4.5429918827721849E-5</v>
      </c>
      <c r="AB35" s="1">
        <v>2.7799255803984124E-6</v>
      </c>
      <c r="AC35" s="1">
        <v>5.7807329767456395E-7</v>
      </c>
      <c r="AD35" s="1">
        <v>2.3395998141495511E-5</v>
      </c>
      <c r="AE35" s="1">
        <v>1.5228472705075546E-8</v>
      </c>
      <c r="AF35" s="1">
        <v>1.0405419859083054E-9</v>
      </c>
      <c r="AG35" s="1">
        <v>1.6421618509454561E-9</v>
      </c>
      <c r="AH35" s="1">
        <v>1.2015951256216795E-7</v>
      </c>
      <c r="AI35" s="1">
        <v>3.8639322297306933E-10</v>
      </c>
      <c r="AJ35" s="1">
        <v>1.7209523736627652E-12</v>
      </c>
      <c r="AK35" s="1">
        <v>2.5712898832352948E-7</v>
      </c>
      <c r="AL35" s="1">
        <v>5.2481405828671938E-10</v>
      </c>
      <c r="AM35" s="1">
        <v>8.8600900077142551E-9</v>
      </c>
      <c r="AN35" s="1">
        <v>1.4902400140509933E-8</v>
      </c>
      <c r="AO35" s="1">
        <v>2.4429472522810233E-8</v>
      </c>
      <c r="AP35" s="1">
        <v>1.1160876667304365E-8</v>
      </c>
      <c r="AQ35" s="1">
        <v>5.4472060195820404E-10</v>
      </c>
      <c r="AR35" s="1">
        <v>3.0881496887887449E-3</v>
      </c>
      <c r="AS35" s="1">
        <v>7.0947942592767006E-3</v>
      </c>
      <c r="AT35" s="1">
        <v>0.93240982294082642</v>
      </c>
      <c r="AU35" s="1">
        <v>0.76775115728378296</v>
      </c>
      <c r="AV35" s="1">
        <v>0.56939399242401123</v>
      </c>
      <c r="AW35" s="1">
        <v>0.38639608025550842</v>
      </c>
      <c r="AX35" s="1">
        <v>-1.204741420224309E-3</v>
      </c>
      <c r="AY35" s="1">
        <v>-2.6921790558844805E-3</v>
      </c>
      <c r="AZ35" s="1">
        <v>4.5263241976499557E-2</v>
      </c>
      <c r="BA35" s="1">
        <v>0.29098740220069885</v>
      </c>
      <c r="BB35" s="1">
        <v>4.946657838900137E-8</v>
      </c>
      <c r="BC35" s="1">
        <v>3.8191606108739506E-6</v>
      </c>
      <c r="BD35" s="1">
        <v>2.0000002223241609E-6</v>
      </c>
      <c r="BE35" s="1">
        <v>1.8000000636675395E-5</v>
      </c>
      <c r="BF35" s="1">
        <v>5.4111833572387695</v>
      </c>
      <c r="BG35" s="1">
        <v>2.585458517074585</v>
      </c>
      <c r="BH35" s="1"/>
      <c r="BI35" s="1"/>
      <c r="BJ35" s="1"/>
      <c r="BK35" s="1"/>
      <c r="BL35" s="1">
        <v>298</v>
      </c>
      <c r="BM35" s="1">
        <v>1</v>
      </c>
      <c r="BN35" s="1">
        <v>1</v>
      </c>
      <c r="BO35" s="1">
        <v>12</v>
      </c>
      <c r="BP35" s="1">
        <v>-3.6995051283789169E-4</v>
      </c>
      <c r="BQ35" s="1">
        <v>4.211200064219156E-7</v>
      </c>
      <c r="BR35" s="1">
        <v>2.0000000949949027E-5</v>
      </c>
      <c r="BS35" s="1">
        <v>2.9941598768346012E-4</v>
      </c>
      <c r="BT35" s="1">
        <v>5.0195399671792984E-4</v>
      </c>
      <c r="BU35" s="1">
        <v>1.1004899861291051E-3</v>
      </c>
      <c r="BV35" s="1">
        <v>5.3710798965767026E-5</v>
      </c>
      <c r="BW35" s="1">
        <v>7.9948699567466974E-4</v>
      </c>
      <c r="BX35" s="1">
        <v>5.3592098993249238E-5</v>
      </c>
      <c r="BY35" s="1">
        <v>1.0998699581250548E-3</v>
      </c>
      <c r="BZ35" s="1">
        <v>3.1187600994218811E-20</v>
      </c>
      <c r="CA35" s="1">
        <v>1.7799999999999999E-5</v>
      </c>
    </row>
    <row r="36" spans="1:79" ht="15.95" customHeight="1" x14ac:dyDescent="0.2">
      <c r="A36" s="2" t="s">
        <v>84</v>
      </c>
      <c r="B36" s="2" t="s">
        <v>114</v>
      </c>
      <c r="C36" s="1">
        <v>2.7622247600334049E-8</v>
      </c>
      <c r="D36" s="1">
        <v>6.620985426586401E-10</v>
      </c>
      <c r="E36" s="1">
        <v>2.0000000949949026E-3</v>
      </c>
      <c r="F36" s="1">
        <v>3.565601582522504E-5</v>
      </c>
      <c r="G36" s="1">
        <v>5.981706635793671E-5</v>
      </c>
      <c r="H36" s="1">
        <v>1.3684654550161213E-4</v>
      </c>
      <c r="I36" s="1">
        <v>6.6789707489078864E-6</v>
      </c>
      <c r="J36" s="1">
        <v>9.9159289675299078E-5</v>
      </c>
      <c r="K36" s="1">
        <v>6.740446224284824E-6</v>
      </c>
      <c r="L36" s="1">
        <v>1.9616712165770878E-7</v>
      </c>
      <c r="M36" s="1">
        <v>1.2524102101964557E-26</v>
      </c>
      <c r="N36" s="1">
        <v>3.7135826179626463E-10</v>
      </c>
      <c r="O36" s="1">
        <v>4.7110621865542034E-12</v>
      </c>
      <c r="P36" s="1">
        <v>3.6413214854888268E-13</v>
      </c>
      <c r="Q36" s="1">
        <v>4.0209513809671234E-11</v>
      </c>
      <c r="R36" s="1">
        <v>6.7456082798569294E-11</v>
      </c>
      <c r="S36" s="1">
        <v>2.4079804797947761E-12</v>
      </c>
      <c r="T36" s="1">
        <v>4.7492789986799061E-11</v>
      </c>
      <c r="U36" s="1">
        <v>1.292554079554975E-4</v>
      </c>
      <c r="V36" s="1">
        <v>8.6857917267479934E-6</v>
      </c>
      <c r="W36" s="1">
        <v>2.4828519172659566E-20</v>
      </c>
      <c r="X36" s="1">
        <v>6.5116368678513251E-21</v>
      </c>
      <c r="Y36" s="1">
        <v>7.8459343910708412E-8</v>
      </c>
      <c r="Z36" s="1">
        <v>7.7778166129860438E-9</v>
      </c>
      <c r="AA36" s="1">
        <v>8.6438745938721695E-7</v>
      </c>
      <c r="AB36" s="1">
        <v>4.5765240486161929E-8</v>
      </c>
      <c r="AC36" s="1">
        <v>7.6615629396314944E-9</v>
      </c>
      <c r="AD36" s="1">
        <v>5.2172543973938446E-7</v>
      </c>
      <c r="AE36" s="1">
        <v>3.0984539933776034E-10</v>
      </c>
      <c r="AF36" s="1">
        <v>1.0067089523113637E-11</v>
      </c>
      <c r="AG36" s="1">
        <v>1.0827489946296787E-11</v>
      </c>
      <c r="AH36" s="1">
        <v>5.9626492632247619E-10</v>
      </c>
      <c r="AI36" s="1">
        <v>1.730077263091892E-13</v>
      </c>
      <c r="AJ36" s="1">
        <v>9.203275552131622E-15</v>
      </c>
      <c r="AK36" s="1">
        <v>1.2209516730976588E-9</v>
      </c>
      <c r="AL36" s="1">
        <v>1.0852616299551762E-7</v>
      </c>
      <c r="AM36" s="1">
        <v>4.183657516475821E-7</v>
      </c>
      <c r="AN36" s="1">
        <v>1.4185524507930036E-6</v>
      </c>
      <c r="AO36" s="1">
        <v>2.3501101289909176E-6</v>
      </c>
      <c r="AP36" s="1">
        <v>1.5558740642518387E-6</v>
      </c>
      <c r="AQ36" s="1">
        <v>7.5936426924272382E-8</v>
      </c>
      <c r="AR36" s="1">
        <v>4.8752561467802673E-4</v>
      </c>
      <c r="AS36" s="1">
        <v>4.0169389923219983E-3</v>
      </c>
      <c r="AT36" s="1">
        <v>0.97440832853317261</v>
      </c>
      <c r="AU36" s="1">
        <v>0.90353554487228394</v>
      </c>
      <c r="AV36" s="1">
        <v>0.79981696605682373</v>
      </c>
      <c r="AW36" s="1">
        <v>0.67785972356796265</v>
      </c>
      <c r="AX36" s="1">
        <v>-1.2810520129278302E-3</v>
      </c>
      <c r="AY36" s="1">
        <v>-3.0363178811967373E-3</v>
      </c>
      <c r="AZ36" s="1">
        <v>0.55692970752716064</v>
      </c>
      <c r="BA36" s="1">
        <v>4.6080780029296875</v>
      </c>
      <c r="BB36" s="1">
        <v>6.2554994656238705E-5</v>
      </c>
      <c r="BC36" s="1">
        <v>6.2395632266998291E-3</v>
      </c>
      <c r="BD36" s="1">
        <v>2.0000000949949026E-4</v>
      </c>
      <c r="BE36" s="1">
        <v>1.8000000854954123E-3</v>
      </c>
      <c r="BF36" s="1">
        <v>4.3281688690185547</v>
      </c>
      <c r="BG36" s="1">
        <v>1.824701189994812</v>
      </c>
      <c r="BH36" s="1"/>
      <c r="BI36" s="1"/>
      <c r="BJ36" s="1"/>
      <c r="BK36" s="1"/>
      <c r="BL36" s="1">
        <v>288</v>
      </c>
      <c r="BM36" s="1">
        <v>1</v>
      </c>
      <c r="BN36" s="1">
        <v>1</v>
      </c>
      <c r="BO36" s="1">
        <v>11</v>
      </c>
      <c r="BP36" s="1">
        <v>-1.0971859134872187E-3</v>
      </c>
      <c r="BQ36" s="1">
        <v>4.211200064219156E-7</v>
      </c>
      <c r="BR36" s="1">
        <v>2.0000000949949026E-3</v>
      </c>
      <c r="BS36" s="1">
        <v>3.7426998460432515E-5</v>
      </c>
      <c r="BT36" s="1">
        <v>6.274424958974123E-5</v>
      </c>
      <c r="BU36" s="1">
        <v>1.3756120461039245E-4</v>
      </c>
      <c r="BV36" s="1">
        <v>6.7138498707208782E-6</v>
      </c>
      <c r="BW36" s="1">
        <v>9.9935867183376104E-5</v>
      </c>
      <c r="BX36" s="1">
        <v>6.6990119194088038E-6</v>
      </c>
      <c r="BY36" s="1">
        <v>1.3748370110988617E-4</v>
      </c>
      <c r="BZ36" s="1">
        <v>3.1187600994218811E-20</v>
      </c>
      <c r="CA36" s="1">
        <v>1.7799999999999999E-5</v>
      </c>
    </row>
    <row r="37" spans="1:79" ht="15.95" customHeight="1" x14ac:dyDescent="0.2">
      <c r="A37" s="2" t="s">
        <v>84</v>
      </c>
      <c r="B37" s="2" t="s">
        <v>115</v>
      </c>
      <c r="C37" s="1">
        <v>2.790856434842226E-8</v>
      </c>
      <c r="D37" s="1">
        <v>8.9110563372685192E-10</v>
      </c>
      <c r="E37" s="1">
        <v>2.0000000949949026E-3</v>
      </c>
      <c r="F37" s="1">
        <v>7.1449001552537084E-5</v>
      </c>
      <c r="G37" s="1">
        <v>1.1985996388830245E-4</v>
      </c>
      <c r="H37" s="1">
        <v>2.7439676341600716E-4</v>
      </c>
      <c r="I37" s="1">
        <v>1.3392280379775912E-5</v>
      </c>
      <c r="J37" s="1">
        <v>1.9527632684912533E-4</v>
      </c>
      <c r="K37" s="1">
        <v>1.342984069196973E-5</v>
      </c>
      <c r="L37" s="1">
        <v>4.0223940800387936E-7</v>
      </c>
      <c r="M37" s="1">
        <v>1.2879179642835409E-26</v>
      </c>
      <c r="N37" s="1">
        <v>2.8913735947093747E-10</v>
      </c>
      <c r="O37" s="1">
        <v>4.8221059785002891E-12</v>
      </c>
      <c r="P37" s="1">
        <v>3.7106363610342399E-13</v>
      </c>
      <c r="Q37" s="1">
        <v>6.1277851352537386E-11</v>
      </c>
      <c r="R37" s="1">
        <v>1.027972524551967E-10</v>
      </c>
      <c r="S37" s="1">
        <v>1.8831834283961815E-12</v>
      </c>
      <c r="T37" s="1">
        <v>7.3711289394478722E-11</v>
      </c>
      <c r="U37" s="1">
        <v>2.5750839267857373E-4</v>
      </c>
      <c r="V37" s="1">
        <v>1.7126694729086012E-5</v>
      </c>
      <c r="W37" s="1">
        <v>2.4807156263988103E-20</v>
      </c>
      <c r="X37" s="1">
        <v>6.4392884526149122E-21</v>
      </c>
      <c r="Y37" s="1">
        <v>3.0119082339297165E-7</v>
      </c>
      <c r="Z37" s="1">
        <v>2.9551278757367072E-8</v>
      </c>
      <c r="AA37" s="1">
        <v>3.1541703719994985E-6</v>
      </c>
      <c r="AB37" s="1">
        <v>1.7569023214036861E-7</v>
      </c>
      <c r="AC37" s="1">
        <v>2.9110605481719176E-8</v>
      </c>
      <c r="AD37" s="1">
        <v>1.9038513983105076E-6</v>
      </c>
      <c r="AE37" s="1">
        <v>4.051682878092322E-10</v>
      </c>
      <c r="AF37" s="1">
        <v>1.3029142868770105E-11</v>
      </c>
      <c r="AG37" s="1">
        <v>2.6537591568676078E-11</v>
      </c>
      <c r="AH37" s="1">
        <v>1.5216536919382406E-9</v>
      </c>
      <c r="AI37" s="1">
        <v>9.0531586133951736E-13</v>
      </c>
      <c r="AJ37" s="1">
        <v>2.3732123376391835E-14</v>
      </c>
      <c r="AK37" s="1">
        <v>3.1481290907464654E-9</v>
      </c>
      <c r="AL37" s="1">
        <v>8.3707256060688877E-8</v>
      </c>
      <c r="AM37" s="1">
        <v>4.1516866560213789E-7</v>
      </c>
      <c r="AN37" s="1">
        <v>1.4706404143083329E-6</v>
      </c>
      <c r="AO37" s="1">
        <v>2.4358894233911244E-6</v>
      </c>
      <c r="AP37" s="1">
        <v>1.3758934755969676E-6</v>
      </c>
      <c r="AQ37" s="1">
        <v>6.7152221561173064E-8</v>
      </c>
      <c r="AR37" s="1">
        <v>7.6585490419767447E-4</v>
      </c>
      <c r="AS37" s="1">
        <v>4.8107019868062857E-3</v>
      </c>
      <c r="AT37" s="1">
        <v>0.96441179513931274</v>
      </c>
      <c r="AU37" s="1">
        <v>0.86886215209960938</v>
      </c>
      <c r="AV37" s="1">
        <v>0.73564034700393677</v>
      </c>
      <c r="AW37" s="1">
        <v>0.58845162391662598</v>
      </c>
      <c r="AX37" s="1">
        <v>-1.2733342591673136E-3</v>
      </c>
      <c r="AY37" s="1">
        <v>-2.955710981041193E-3</v>
      </c>
      <c r="AZ37" s="1">
        <v>0.22744898498058319</v>
      </c>
      <c r="BA37" s="1">
        <v>1.7596051692962646</v>
      </c>
      <c r="BB37" s="1">
        <v>2.5479632313363254E-5</v>
      </c>
      <c r="BC37" s="1">
        <v>2.3666017223149538E-3</v>
      </c>
      <c r="BD37" s="1">
        <v>2.0000000949949026E-4</v>
      </c>
      <c r="BE37" s="1">
        <v>1.8000000854954123E-3</v>
      </c>
      <c r="BF37" s="1">
        <v>4.7724027633666992</v>
      </c>
      <c r="BG37" s="1">
        <v>2.0876462459564209</v>
      </c>
      <c r="BH37" s="1"/>
      <c r="BI37" s="1"/>
      <c r="BJ37" s="1"/>
      <c r="BK37" s="1"/>
      <c r="BL37" s="1">
        <v>288</v>
      </c>
      <c r="BM37" s="1">
        <v>1</v>
      </c>
      <c r="BN37" s="1">
        <v>1</v>
      </c>
      <c r="BO37" s="1">
        <v>12</v>
      </c>
      <c r="BP37" s="1">
        <v>-1.0864728973522537E-3</v>
      </c>
      <c r="BQ37" s="1">
        <v>4.211200064219156E-7</v>
      </c>
      <c r="BR37" s="1">
        <v>2.0000000949949026E-3</v>
      </c>
      <c r="BS37" s="1">
        <v>7.4853996920865029E-5</v>
      </c>
      <c r="BT37" s="1">
        <v>1.2548849917948246E-4</v>
      </c>
      <c r="BU37" s="1">
        <v>2.7512249653227627E-4</v>
      </c>
      <c r="BV37" s="1">
        <v>1.3427699741441756E-5</v>
      </c>
      <c r="BW37" s="1">
        <v>1.9987170526292175E-4</v>
      </c>
      <c r="BX37" s="1">
        <v>1.3398020200838801E-5</v>
      </c>
      <c r="BY37" s="1">
        <v>2.7496748953126371E-4</v>
      </c>
      <c r="BZ37" s="1">
        <v>3.1187600994218811E-20</v>
      </c>
      <c r="CA37" s="1">
        <v>1.7799999999999999E-5</v>
      </c>
    </row>
    <row r="38" spans="1:79" ht="15.95" customHeight="1" x14ac:dyDescent="0.2">
      <c r="A38" s="2" t="s">
        <v>84</v>
      </c>
      <c r="B38" s="2" t="s">
        <v>116</v>
      </c>
      <c r="C38" s="1">
        <v>2.8459442802386548E-8</v>
      </c>
      <c r="D38" s="1">
        <v>1.2740749566475529E-9</v>
      </c>
      <c r="E38" s="1">
        <v>2.0000000949949026E-3</v>
      </c>
      <c r="F38" s="1">
        <v>1.7479418602306396E-4</v>
      </c>
      <c r="G38" s="1">
        <v>2.9332016129046679E-4</v>
      </c>
      <c r="H38" s="1">
        <v>6.8708951584994793E-4</v>
      </c>
      <c r="I38" s="1">
        <v>3.3534266549395397E-5</v>
      </c>
      <c r="J38" s="1">
        <v>4.7401641495525837E-4</v>
      </c>
      <c r="K38" s="1">
        <v>3.3518554118927568E-5</v>
      </c>
      <c r="L38" s="1">
        <v>1.057045437846682E-6</v>
      </c>
      <c r="M38" s="1">
        <v>1.3613916524015296E-26</v>
      </c>
      <c r="N38" s="1">
        <v>1.7859984284412761E-10</v>
      </c>
      <c r="O38" s="1">
        <v>4.0718005216285346E-12</v>
      </c>
      <c r="P38" s="1">
        <v>3.1072948801678102E-13</v>
      </c>
      <c r="Q38" s="1">
        <v>8.8535674554007753E-11</v>
      </c>
      <c r="R38" s="1">
        <v>1.4857072154971563E-10</v>
      </c>
      <c r="S38" s="1">
        <v>1.1729652741954195E-12</v>
      </c>
      <c r="T38" s="1">
        <v>1.1273842937594208E-10</v>
      </c>
      <c r="U38" s="1">
        <v>6.4189621480181813E-4</v>
      </c>
      <c r="V38" s="1">
        <v>4.1865678213071078E-5</v>
      </c>
      <c r="W38" s="1">
        <v>2.4873443804091718E-20</v>
      </c>
      <c r="X38" s="1">
        <v>6.3315473700363134E-21</v>
      </c>
      <c r="Y38" s="1">
        <v>1.7090654864659882E-6</v>
      </c>
      <c r="Z38" s="1">
        <v>1.6443883055217157E-7</v>
      </c>
      <c r="AA38" s="1">
        <v>1.6212441551033407E-5</v>
      </c>
      <c r="AB38" s="1">
        <v>9.9661565400310792E-7</v>
      </c>
      <c r="AC38" s="1">
        <v>1.6193547480725101E-7</v>
      </c>
      <c r="AD38" s="1">
        <v>9.7827160061569884E-6</v>
      </c>
      <c r="AE38" s="1">
        <v>5.494986132781321E-10</v>
      </c>
      <c r="AF38" s="1">
        <v>1.7328385254478107E-11</v>
      </c>
      <c r="AG38" s="1">
        <v>7.9693598942220945E-11</v>
      </c>
      <c r="AH38" s="1">
        <v>4.9469970342386205E-9</v>
      </c>
      <c r="AI38" s="1">
        <v>7.7345603879952485E-12</v>
      </c>
      <c r="AJ38" s="1">
        <v>7.8776008882296827E-14</v>
      </c>
      <c r="AK38" s="1">
        <v>1.0436821185066947E-8</v>
      </c>
      <c r="AL38" s="1">
        <v>6.3479242803227143E-8</v>
      </c>
      <c r="AM38" s="1">
        <v>4.0386055056309893E-7</v>
      </c>
      <c r="AN38" s="1">
        <v>1.5297625433619011E-6</v>
      </c>
      <c r="AO38" s="1">
        <v>2.5334123965187194E-6</v>
      </c>
      <c r="AP38" s="1">
        <v>1.1983946706095594E-6</v>
      </c>
      <c r="AQ38" s="1">
        <v>5.8489153076379807E-8</v>
      </c>
      <c r="AR38" s="1">
        <v>1.0145536559166175E-3</v>
      </c>
      <c r="AS38" s="1">
        <v>6.5662035609586333E-3</v>
      </c>
      <c r="AT38" s="1">
        <v>0.94574403762817383</v>
      </c>
      <c r="AU38" s="1">
        <v>0.80821460485458374</v>
      </c>
      <c r="AV38" s="1">
        <v>0.63246321678161621</v>
      </c>
      <c r="AW38" s="1">
        <v>0.45825493335723877</v>
      </c>
      <c r="AX38" s="1">
        <v>-1.26939348410815E-3</v>
      </c>
      <c r="AY38" s="1">
        <v>-2.8523579239845276E-3</v>
      </c>
      <c r="AZ38" s="1">
        <v>7.5608789920806885E-2</v>
      </c>
      <c r="BA38" s="1">
        <v>0.52108019590377808</v>
      </c>
      <c r="BB38" s="1">
        <v>8.4584107753471471E-6</v>
      </c>
      <c r="BC38" s="1">
        <v>6.9447158602997661E-4</v>
      </c>
      <c r="BD38" s="1">
        <v>2.0000000949949026E-4</v>
      </c>
      <c r="BE38" s="1">
        <v>1.8000000854954123E-3</v>
      </c>
      <c r="BF38" s="1">
        <v>5.2967147827148438</v>
      </c>
      <c r="BG38" s="1">
        <v>2.454042911529541</v>
      </c>
      <c r="BH38" s="1"/>
      <c r="BI38" s="1"/>
      <c r="BJ38" s="1"/>
      <c r="BK38" s="1"/>
      <c r="BL38" s="1">
        <v>288</v>
      </c>
      <c r="BM38" s="1">
        <v>1</v>
      </c>
      <c r="BN38" s="1">
        <v>1</v>
      </c>
      <c r="BO38" s="1">
        <v>12</v>
      </c>
      <c r="BP38" s="1">
        <v>-7.6196731112159041E-4</v>
      </c>
      <c r="BQ38" s="1">
        <v>4.211200064219156E-7</v>
      </c>
      <c r="BR38" s="1">
        <v>2.0000000949949026E-3</v>
      </c>
      <c r="BS38" s="1">
        <v>1.8713499594014138E-4</v>
      </c>
      <c r="BT38" s="1">
        <v>3.1372118974104524E-4</v>
      </c>
      <c r="BU38" s="1">
        <v>6.8780622677877545E-4</v>
      </c>
      <c r="BV38" s="1">
        <v>3.3569249353604391E-5</v>
      </c>
      <c r="BW38" s="1">
        <v>4.9967941595241427E-4</v>
      </c>
      <c r="BX38" s="1">
        <v>3.349506005179137E-5</v>
      </c>
      <c r="BY38" s="1">
        <v>6.8741879658773541E-4</v>
      </c>
      <c r="BZ38" s="1">
        <v>3.1187600994218811E-20</v>
      </c>
      <c r="CA38" s="1">
        <v>1.7799999999999999E-5</v>
      </c>
    </row>
    <row r="39" spans="1:79" ht="15.95" customHeight="1" x14ac:dyDescent="0.2">
      <c r="A39" s="2" t="s">
        <v>84</v>
      </c>
      <c r="B39" s="2" t="s">
        <v>117</v>
      </c>
      <c r="C39" s="1">
        <v>2.9053680350443756E-8</v>
      </c>
      <c r="D39" s="1">
        <v>1.5747219084261133E-9</v>
      </c>
      <c r="E39" s="1">
        <v>2.0000000949949026E-3</v>
      </c>
      <c r="F39" s="1">
        <v>3.3722884836606681E-4</v>
      </c>
      <c r="G39" s="1">
        <v>5.661886534653604E-4</v>
      </c>
      <c r="H39" s="1">
        <v>1.3749037170782685E-3</v>
      </c>
      <c r="I39" s="1">
        <v>6.7103923356626183E-5</v>
      </c>
      <c r="J39" s="1">
        <v>9.1601937310770154E-4</v>
      </c>
      <c r="K39" s="1">
        <v>6.7009787017013878E-5</v>
      </c>
      <c r="L39" s="1">
        <v>2.2239439658733318E-6</v>
      </c>
      <c r="M39" s="1">
        <v>1.4415143440223229E-26</v>
      </c>
      <c r="N39" s="1">
        <v>1.1338822011489486E-10</v>
      </c>
      <c r="O39" s="1">
        <v>3.0276906198912788E-12</v>
      </c>
      <c r="P39" s="1">
        <v>2.2939048445179994E-13</v>
      </c>
      <c r="Q39" s="1">
        <v>1.0276190535174596E-10</v>
      </c>
      <c r="R39" s="1">
        <v>1.725315764073712E-10</v>
      </c>
      <c r="S39" s="1">
        <v>7.5007396814082209E-13</v>
      </c>
      <c r="T39" s="1">
        <v>1.4131072400951558E-10</v>
      </c>
      <c r="U39" s="1">
        <v>1.2803376885131001E-3</v>
      </c>
      <c r="V39" s="1">
        <v>8.1798076280392706E-5</v>
      </c>
      <c r="W39" s="1">
        <v>2.4969033248042743E-20</v>
      </c>
      <c r="X39" s="1">
        <v>6.2258823169247667E-21</v>
      </c>
      <c r="Y39" s="1">
        <v>6.1107239162083715E-6</v>
      </c>
      <c r="Z39" s="1">
        <v>5.7592188795752008E-7</v>
      </c>
      <c r="AA39" s="1">
        <v>5.2153991418890655E-5</v>
      </c>
      <c r="AB39" s="1">
        <v>3.5615535125543829E-6</v>
      </c>
      <c r="AC39" s="1">
        <v>5.668647986567521E-7</v>
      </c>
      <c r="AD39" s="1">
        <v>3.1454070267500356E-5</v>
      </c>
      <c r="AE39" s="1">
        <v>6.438792832241802E-10</v>
      </c>
      <c r="AF39" s="1">
        <v>1.9889376604020903E-11</v>
      </c>
      <c r="AG39" s="1">
        <v>1.6415417636306273E-10</v>
      </c>
      <c r="AH39" s="1">
        <v>1.1094051899362967E-8</v>
      </c>
      <c r="AI39" s="1">
        <v>3.6493388172464947E-11</v>
      </c>
      <c r="AJ39" s="1">
        <v>1.8076301089645086E-13</v>
      </c>
      <c r="AK39" s="1">
        <v>2.3894120459999613E-8</v>
      </c>
      <c r="AL39" s="1">
        <v>5.5878355793154151E-8</v>
      </c>
      <c r="AM39" s="1">
        <v>3.8373821727822641E-7</v>
      </c>
      <c r="AN39" s="1">
        <v>1.5680852317595528E-6</v>
      </c>
      <c r="AO39" s="1">
        <v>2.5966141058847425E-6</v>
      </c>
      <c r="AP39" s="1">
        <v>1.1118974043711205E-6</v>
      </c>
      <c r="AQ39" s="1">
        <v>5.4267566440557857E-8</v>
      </c>
      <c r="AR39" s="1">
        <v>1.1472220484468592E-3</v>
      </c>
      <c r="AS39" s="1">
        <v>9.1152954847186721E-3</v>
      </c>
      <c r="AT39" s="1">
        <v>0.92640066146850586</v>
      </c>
      <c r="AU39" s="1">
        <v>0.75055265426635742</v>
      </c>
      <c r="AV39" s="1">
        <v>0.5443606972694397</v>
      </c>
      <c r="AW39" s="1">
        <v>0.35993984341621399</v>
      </c>
      <c r="AX39" s="1">
        <v>-1.2741680257022381E-3</v>
      </c>
      <c r="AY39" s="1">
        <v>-2.779773436486721E-3</v>
      </c>
      <c r="AZ39" s="1">
        <v>3.5364340990781784E-2</v>
      </c>
      <c r="BA39" s="1">
        <v>0.21897122263908386</v>
      </c>
      <c r="BB39" s="1">
        <v>3.962778009736212E-6</v>
      </c>
      <c r="BC39" s="1">
        <v>2.8986996039748192E-4</v>
      </c>
      <c r="BD39" s="1">
        <v>2.0000000949949026E-4</v>
      </c>
      <c r="BE39" s="1">
        <v>1.8000000854954123E-3</v>
      </c>
      <c r="BF39" s="1">
        <v>5.5808143615722656</v>
      </c>
      <c r="BG39" s="1">
        <v>2.7168879508972168</v>
      </c>
      <c r="BH39" s="1"/>
      <c r="BI39" s="1"/>
      <c r="BJ39" s="1"/>
      <c r="BK39" s="1"/>
      <c r="BL39" s="1">
        <v>288</v>
      </c>
      <c r="BM39" s="1">
        <v>1</v>
      </c>
      <c r="BN39" s="1">
        <v>1</v>
      </c>
      <c r="BO39" s="1">
        <v>11</v>
      </c>
      <c r="BP39" s="1">
        <v>-8.2637843734463537E-5</v>
      </c>
      <c r="BQ39" s="1">
        <v>4.211200064219156E-7</v>
      </c>
      <c r="BR39" s="1">
        <v>2.0000000949949026E-3</v>
      </c>
      <c r="BS39" s="1">
        <v>3.7426999188028276E-4</v>
      </c>
      <c r="BT39" s="1">
        <v>6.274424958974123E-4</v>
      </c>
      <c r="BU39" s="1">
        <v>1.3756119878962636E-3</v>
      </c>
      <c r="BV39" s="1">
        <v>6.7138498707208782E-5</v>
      </c>
      <c r="BW39" s="1">
        <v>9.9935871548950672E-4</v>
      </c>
      <c r="BX39" s="1">
        <v>6.699012010358274E-5</v>
      </c>
      <c r="BY39" s="1">
        <v>1.3748379424214363E-3</v>
      </c>
      <c r="BZ39" s="1">
        <v>3.1187600994218811E-20</v>
      </c>
      <c r="CA39" s="1">
        <v>1.7799999999999999E-5</v>
      </c>
    </row>
    <row r="40" spans="1:79" ht="15.95" customHeight="1" x14ac:dyDescent="0.2">
      <c r="A40" s="2" t="s">
        <v>84</v>
      </c>
      <c r="B40" s="2" t="s">
        <v>118</v>
      </c>
      <c r="C40" s="1">
        <v>2.9851637606270742E-8</v>
      </c>
      <c r="D40" s="1">
        <v>1.7821772946291503E-9</v>
      </c>
      <c r="E40" s="1">
        <v>2.0000000949949026E-3</v>
      </c>
      <c r="F40" s="1">
        <v>6.3860043883323669E-4</v>
      </c>
      <c r="G40" s="1">
        <v>1.0729775531217456E-3</v>
      </c>
      <c r="H40" s="1">
        <v>2.7505159378051758E-3</v>
      </c>
      <c r="I40" s="1">
        <v>1.3424237840808928E-4</v>
      </c>
      <c r="J40" s="1">
        <v>1.7481525428593159E-3</v>
      </c>
      <c r="K40" s="1">
        <v>1.3399758609011769E-4</v>
      </c>
      <c r="L40" s="1">
        <v>4.7322005229943898E-6</v>
      </c>
      <c r="M40" s="1">
        <v>1.5483772632885708E-26</v>
      </c>
      <c r="N40" s="1">
        <v>6.9079109710412907E-11</v>
      </c>
      <c r="O40" s="1">
        <v>1.9285116532068423E-12</v>
      </c>
      <c r="P40" s="1">
        <v>1.4505173525394944E-13</v>
      </c>
      <c r="Q40" s="1">
        <v>1.0952175055333145E-10</v>
      </c>
      <c r="R40" s="1">
        <v>1.8401863321144901E-10</v>
      </c>
      <c r="S40" s="1">
        <v>4.6030546270109666E-13</v>
      </c>
      <c r="T40" s="1">
        <v>1.6884648744445186E-10</v>
      </c>
      <c r="U40" s="1">
        <v>2.5496012531220913E-3</v>
      </c>
      <c r="V40" s="1">
        <v>1.5853450167924166E-4</v>
      </c>
      <c r="W40" s="1">
        <v>2.5099685779560641E-20</v>
      </c>
      <c r="X40" s="1">
        <v>6.0911387148870699E-21</v>
      </c>
      <c r="Y40" s="1">
        <v>2.1004456357331946E-5</v>
      </c>
      <c r="Z40" s="1">
        <v>1.9267033621872542E-6</v>
      </c>
      <c r="AA40" s="1">
        <v>1.5648563567083329E-4</v>
      </c>
      <c r="AB40" s="1">
        <v>1.2233002053108066E-5</v>
      </c>
      <c r="AC40" s="1">
        <v>1.8949859850181383E-6</v>
      </c>
      <c r="AD40" s="1">
        <v>9.4305883976630867E-5</v>
      </c>
      <c r="AE40" s="1">
        <v>6.8196143176990631E-10</v>
      </c>
      <c r="AF40" s="1">
        <v>2.050262910835432E-11</v>
      </c>
      <c r="AG40" s="1">
        <v>2.9414157221019366E-10</v>
      </c>
      <c r="AH40" s="1">
        <v>2.216456707060388E-8</v>
      </c>
      <c r="AI40" s="1">
        <v>1.551395956145285E-10</v>
      </c>
      <c r="AJ40" s="1">
        <v>3.7261144690547976E-13</v>
      </c>
      <c r="AK40" s="1">
        <v>4.9048662020823031E-8</v>
      </c>
      <c r="AL40" s="1">
        <v>5.406338348008799E-8</v>
      </c>
      <c r="AM40" s="1">
        <v>3.4701382584706173E-7</v>
      </c>
      <c r="AN40" s="1">
        <v>1.6026292241622109E-6</v>
      </c>
      <c r="AO40" s="1">
        <v>2.6533014374496844E-6</v>
      </c>
      <c r="AP40" s="1">
        <v>1.0661287888069637E-6</v>
      </c>
      <c r="AQ40" s="1">
        <v>5.2033747977020539E-8</v>
      </c>
      <c r="AR40" s="1">
        <v>1.2763079053072378E-3</v>
      </c>
      <c r="AS40" s="1">
        <v>1.3854174876868377E-2</v>
      </c>
      <c r="AT40" s="1">
        <v>0.90163719654083252</v>
      </c>
      <c r="AU40" s="1">
        <v>0.68363213539123535</v>
      </c>
      <c r="AV40" s="1">
        <v>0.4533359706401825</v>
      </c>
      <c r="AW40" s="1">
        <v>0.27044841647148132</v>
      </c>
      <c r="AX40" s="1">
        <v>-1.2896375264972448E-3</v>
      </c>
      <c r="AY40" s="1">
        <v>-2.7158884331583977E-3</v>
      </c>
      <c r="AZ40" s="1">
        <v>1.7704561352729797E-2</v>
      </c>
      <c r="BA40" s="1">
        <v>9.7183689475059509E-2</v>
      </c>
      <c r="BB40" s="1">
        <v>1.9944177438446786E-6</v>
      </c>
      <c r="BC40" s="1">
        <v>1.2785424769390374E-4</v>
      </c>
      <c r="BD40" s="1">
        <v>2.0000000949949026E-4</v>
      </c>
      <c r="BE40" s="1">
        <v>1.8000000854954123E-3</v>
      </c>
      <c r="BF40" s="1">
        <v>5.7363972663879395</v>
      </c>
      <c r="BG40" s="1">
        <v>2.9437503814697266</v>
      </c>
      <c r="BH40" s="1"/>
      <c r="BI40" s="1"/>
      <c r="BJ40" s="1"/>
      <c r="BK40" s="1"/>
      <c r="BL40" s="1">
        <v>288</v>
      </c>
      <c r="BM40" s="1">
        <v>1</v>
      </c>
      <c r="BN40" s="1">
        <v>1</v>
      </c>
      <c r="BO40" s="1">
        <v>11</v>
      </c>
      <c r="BP40" s="1">
        <v>1.3377324047793083E-3</v>
      </c>
      <c r="BQ40" s="1">
        <v>4.211200064219156E-7</v>
      </c>
      <c r="BR40" s="1">
        <v>2.0000000949949026E-3</v>
      </c>
      <c r="BS40" s="1">
        <v>7.4853998376056552E-4</v>
      </c>
      <c r="BT40" s="1">
        <v>1.2548849917948246E-3</v>
      </c>
      <c r="BU40" s="1">
        <v>2.7512249071151018E-3</v>
      </c>
      <c r="BV40" s="1">
        <v>1.3427699741441756E-4</v>
      </c>
      <c r="BW40" s="1">
        <v>1.9987174309790134E-3</v>
      </c>
      <c r="BX40" s="1">
        <v>1.3398019655141979E-4</v>
      </c>
      <c r="BY40" s="1">
        <v>2.749674953520298E-3</v>
      </c>
      <c r="BZ40" s="1">
        <v>3.1187600994218811E-20</v>
      </c>
      <c r="CA40" s="1">
        <v>1.7799999999999999E-5</v>
      </c>
    </row>
    <row r="41" spans="1:79" ht="15.95" customHeight="1" x14ac:dyDescent="0.2">
      <c r="A41" s="2" t="s">
        <v>84</v>
      </c>
      <c r="B41" s="2" t="s">
        <v>119</v>
      </c>
      <c r="C41" s="1">
        <v>3.1318048598905079E-8</v>
      </c>
      <c r="D41" s="1">
        <v>1.7680050756752053E-9</v>
      </c>
      <c r="E41" s="1">
        <v>2.0000000949949026E-3</v>
      </c>
      <c r="F41" s="1">
        <v>1.4423778047785163E-3</v>
      </c>
      <c r="G41" s="1">
        <v>2.4266615509986877E-3</v>
      </c>
      <c r="H41" s="1">
        <v>6.8773292005062103E-3</v>
      </c>
      <c r="I41" s="1">
        <v>3.3565671765245497E-4</v>
      </c>
      <c r="J41" s="1">
        <v>4.0381555445492268E-3</v>
      </c>
      <c r="K41" s="1">
        <v>3.3496684045530856E-4</v>
      </c>
      <c r="L41" s="1">
        <v>1.3047591892245691E-5</v>
      </c>
      <c r="M41" s="1">
        <v>1.7406075666001674E-26</v>
      </c>
      <c r="N41" s="1">
        <v>3.522881265558877E-11</v>
      </c>
      <c r="O41" s="1">
        <v>8.373151523684321E-13</v>
      </c>
      <c r="P41" s="1">
        <v>6.2368798361142585E-14</v>
      </c>
      <c r="Q41" s="1">
        <v>1.0826405185989703E-10</v>
      </c>
      <c r="R41" s="1">
        <v>1.8214382607203391E-10</v>
      </c>
      <c r="S41" s="1">
        <v>2.3703890819672549E-13</v>
      </c>
      <c r="T41" s="1">
        <v>2.0722619566911503E-10</v>
      </c>
      <c r="U41" s="1">
        <v>6.3106878660619259E-3</v>
      </c>
      <c r="V41" s="1">
        <v>3.7402595626190305E-4</v>
      </c>
      <c r="W41" s="1">
        <v>2.532958705988783E-20</v>
      </c>
      <c r="X41" s="1">
        <v>5.8591375751826036E-21</v>
      </c>
      <c r="Y41" s="1">
        <v>1.0061083594337106E-4</v>
      </c>
      <c r="Z41" s="1">
        <v>8.7967473518801853E-6</v>
      </c>
      <c r="AA41" s="1">
        <v>5.9857481392100453E-4</v>
      </c>
      <c r="AB41" s="1">
        <v>5.85191446589306E-5</v>
      </c>
      <c r="AC41" s="1">
        <v>8.6406098489533179E-6</v>
      </c>
      <c r="AD41" s="1">
        <v>3.6025844747200608E-4</v>
      </c>
      <c r="AE41" s="1">
        <v>6.0733718054706287E-10</v>
      </c>
      <c r="AF41" s="1">
        <v>1.7404157975908774E-11</v>
      </c>
      <c r="AG41" s="1">
        <v>4.935311048726021E-10</v>
      </c>
      <c r="AH41" s="1">
        <v>4.4389544484602084E-8</v>
      </c>
      <c r="AI41" s="1">
        <v>8.5666523874650125E-10</v>
      </c>
      <c r="AJ41" s="1">
        <v>7.9068815297261841E-13</v>
      </c>
      <c r="AK41" s="1">
        <v>1.0305642916819124E-7</v>
      </c>
      <c r="AL41" s="1">
        <v>6.091680330609292E-8</v>
      </c>
      <c r="AM41" s="1">
        <v>2.6996251910852805E-7</v>
      </c>
      <c r="AN41" s="1">
        <v>1.6446263312874798E-6</v>
      </c>
      <c r="AO41" s="1">
        <v>2.7208790590871335E-6</v>
      </c>
      <c r="AP41" s="1">
        <v>1.0666167327144649E-6</v>
      </c>
      <c r="AQ41" s="1">
        <v>5.2057572474950575E-8</v>
      </c>
      <c r="AR41" s="1">
        <v>1.5221696712095375E-3</v>
      </c>
      <c r="AS41" s="1">
        <v>2.7009327548093619E-2</v>
      </c>
      <c r="AT41" s="1">
        <v>0.85941970348358154</v>
      </c>
      <c r="AU41" s="1">
        <v>0.58496969938278198</v>
      </c>
      <c r="AV41" s="1">
        <v>0.33897235989570618</v>
      </c>
      <c r="AW41" s="1">
        <v>0.17495560646057129</v>
      </c>
      <c r="AX41" s="1">
        <v>-1.3334372779354453E-3</v>
      </c>
      <c r="AY41" s="1">
        <v>-2.6483736000955105E-3</v>
      </c>
      <c r="AZ41" s="1">
        <v>7.8525310382246971E-3</v>
      </c>
      <c r="BA41" s="1">
        <v>3.6372944712638855E-2</v>
      </c>
      <c r="BB41" s="1">
        <v>8.9746214371189126E-7</v>
      </c>
      <c r="BC41" s="1">
        <v>4.7525962145300582E-5</v>
      </c>
      <c r="BD41" s="1">
        <v>2.0000000949949026E-4</v>
      </c>
      <c r="BE41" s="1">
        <v>1.8000000854954123E-3</v>
      </c>
      <c r="BF41" s="1">
        <v>5.7393412590026855</v>
      </c>
      <c r="BG41" s="1">
        <v>3.1555576324462891</v>
      </c>
      <c r="BH41" s="1"/>
      <c r="BI41" s="1"/>
      <c r="BJ41" s="1"/>
      <c r="BK41" s="1"/>
      <c r="BL41" s="1">
        <v>288</v>
      </c>
      <c r="BM41" s="1">
        <v>1</v>
      </c>
      <c r="BN41" s="1">
        <v>1</v>
      </c>
      <c r="BO41" s="1">
        <v>9</v>
      </c>
      <c r="BP41" s="1">
        <v>5.6380396117108721E-3</v>
      </c>
      <c r="BQ41" s="1">
        <v>4.211200064219156E-7</v>
      </c>
      <c r="BR41" s="1">
        <v>2.0000000949949026E-3</v>
      </c>
      <c r="BS41" s="1">
        <v>1.8713499885052443E-3</v>
      </c>
      <c r="BT41" s="1">
        <v>3.1372124794870615E-3</v>
      </c>
      <c r="BU41" s="1">
        <v>6.87806261703372E-3</v>
      </c>
      <c r="BV41" s="1">
        <v>3.356924862600863E-4</v>
      </c>
      <c r="BW41" s="1">
        <v>4.9967938102781773E-3</v>
      </c>
      <c r="BX41" s="1">
        <v>3.349506005179137E-4</v>
      </c>
      <c r="BY41" s="1">
        <v>6.874187383800745E-3</v>
      </c>
      <c r="BZ41" s="1">
        <v>3.1187600994218811E-20</v>
      </c>
      <c r="CA41" s="1">
        <v>1.7799999999999999E-5</v>
      </c>
    </row>
    <row r="42" spans="1:79" ht="15.95" customHeight="1" x14ac:dyDescent="0.2">
      <c r="A42" s="2" t="s">
        <v>84</v>
      </c>
      <c r="B42" s="2" t="s">
        <v>120</v>
      </c>
      <c r="C42" s="1">
        <v>3.2830580920517605E-8</v>
      </c>
      <c r="D42" s="1">
        <v>1.5463399449799908E-9</v>
      </c>
      <c r="E42" s="1">
        <v>2.0000000949949026E-3</v>
      </c>
      <c r="F42" s="1">
        <v>2.6155600789934397E-3</v>
      </c>
      <c r="G42" s="1">
        <v>4.4055064208805561E-3</v>
      </c>
      <c r="H42" s="1">
        <v>1.3755352236330509E-2</v>
      </c>
      <c r="I42" s="1">
        <v>6.7134725395590067E-4</v>
      </c>
      <c r="J42" s="1">
        <v>7.5483447872102261E-3</v>
      </c>
      <c r="K42" s="1">
        <v>6.6991773201152682E-4</v>
      </c>
      <c r="L42" s="1">
        <v>2.8360766009427607E-5</v>
      </c>
      <c r="M42" s="1">
        <v>1.9315746139426415E-26</v>
      </c>
      <c r="N42" s="1">
        <v>2.1222407405618749E-11</v>
      </c>
      <c r="O42" s="1">
        <v>3.7799068435386785E-13</v>
      </c>
      <c r="P42" s="1">
        <v>2.7916253916509399E-14</v>
      </c>
      <c r="Q42" s="1">
        <v>1.013306025561532E-10</v>
      </c>
      <c r="R42" s="1">
        <v>1.7067572784052582E-10</v>
      </c>
      <c r="S42" s="1">
        <v>1.4401862578421833E-13</v>
      </c>
      <c r="T42" s="1">
        <v>2.4022140759838113E-10</v>
      </c>
      <c r="U42" s="1">
        <v>1.2468681670725346E-2</v>
      </c>
      <c r="V42" s="1">
        <v>7.0495548425242305E-4</v>
      </c>
      <c r="W42" s="1">
        <v>2.5550298880597438E-20</v>
      </c>
      <c r="X42" s="1">
        <v>5.6379043237255317E-21</v>
      </c>
      <c r="Y42" s="1">
        <v>3.1293006031773984E-4</v>
      </c>
      <c r="Z42" s="1">
        <v>2.6100044124177657E-5</v>
      </c>
      <c r="AA42" s="1">
        <v>1.5272784512490034E-3</v>
      </c>
      <c r="AB42" s="1">
        <v>1.8180249026045203E-4</v>
      </c>
      <c r="AC42" s="1">
        <v>2.5607218049117364E-5</v>
      </c>
      <c r="AD42" s="1">
        <v>9.18148725759238E-4</v>
      </c>
      <c r="AE42" s="1">
        <v>4.8284420905986281E-10</v>
      </c>
      <c r="AF42" s="1">
        <v>1.3199161381927116E-11</v>
      </c>
      <c r="AG42" s="1">
        <v>6.0666571766176958E-10</v>
      </c>
      <c r="AH42" s="1">
        <v>6.3450343645854446E-8</v>
      </c>
      <c r="AI42" s="1">
        <v>2.6616566728421276E-9</v>
      </c>
      <c r="AJ42" s="1">
        <v>1.1992732111207327E-12</v>
      </c>
      <c r="AK42" s="1">
        <v>1.5442310541402549E-7</v>
      </c>
      <c r="AL42" s="1">
        <v>7.4795844752810134E-8</v>
      </c>
      <c r="AM42" s="1">
        <v>1.9794738796789774E-7</v>
      </c>
      <c r="AN42" s="1">
        <v>1.6735200709661058E-6</v>
      </c>
      <c r="AO42" s="1">
        <v>2.7655472825127703E-6</v>
      </c>
      <c r="AP42" s="1">
        <v>1.1125849823656608E-6</v>
      </c>
      <c r="AQ42" s="1">
        <v>5.4301107610399413E-8</v>
      </c>
      <c r="AR42" s="1">
        <v>1.8455365637069909E-3</v>
      </c>
      <c r="AS42" s="1">
        <v>4.7399451577391179E-2</v>
      </c>
      <c r="AT42" s="1">
        <v>0.81982553005218506</v>
      </c>
      <c r="AU42" s="1">
        <v>0.50723087787628174</v>
      </c>
      <c r="AV42" s="1">
        <v>0.26370453834533691</v>
      </c>
      <c r="AW42" s="1">
        <v>0.12219421565532684</v>
      </c>
      <c r="AX42" s="1">
        <v>-1.3885949738323689E-3</v>
      </c>
      <c r="AY42" s="1">
        <v>-2.6091104373335838E-3</v>
      </c>
      <c r="AZ42" s="1">
        <v>4.5478777028620243E-3</v>
      </c>
      <c r="BA42" s="1">
        <v>1.8544409424066544E-2</v>
      </c>
      <c r="BB42" s="1">
        <v>5.2877618372804136E-7</v>
      </c>
      <c r="BC42" s="1">
        <v>2.4131139070959762E-5</v>
      </c>
      <c r="BD42" s="1">
        <v>2.0000000949949026E-4</v>
      </c>
      <c r="BE42" s="1">
        <v>1.8000000854954123E-3</v>
      </c>
      <c r="BF42" s="1">
        <v>5.6074800491333008</v>
      </c>
      <c r="BG42" s="1">
        <v>3.2292988300323486</v>
      </c>
      <c r="BH42" s="1"/>
      <c r="BI42" s="1"/>
      <c r="BJ42" s="1"/>
      <c r="BK42" s="1"/>
      <c r="BL42" s="1">
        <v>288</v>
      </c>
      <c r="BM42" s="1">
        <v>1</v>
      </c>
      <c r="BN42" s="1">
        <v>1</v>
      </c>
      <c r="BO42" s="1">
        <v>8</v>
      </c>
      <c r="BP42" s="1">
        <v>1.2786606930404693E-2</v>
      </c>
      <c r="BQ42" s="1">
        <v>4.211200064219156E-7</v>
      </c>
      <c r="BR42" s="1">
        <v>2.0000000949949026E-3</v>
      </c>
      <c r="BS42" s="1">
        <v>3.7426999770104885E-3</v>
      </c>
      <c r="BT42" s="1">
        <v>6.274424958974123E-3</v>
      </c>
      <c r="BU42" s="1">
        <v>1.375612523406744E-2</v>
      </c>
      <c r="BV42" s="1">
        <v>6.713849725201726E-4</v>
      </c>
      <c r="BW42" s="1">
        <v>9.9935876205563545E-3</v>
      </c>
      <c r="BX42" s="1">
        <v>6.699012010358274E-4</v>
      </c>
      <c r="BY42" s="1">
        <v>1.374837476760149E-2</v>
      </c>
      <c r="BZ42" s="1">
        <v>3.1187600994218811E-20</v>
      </c>
      <c r="CA42" s="1">
        <v>1.7799999999999999E-5</v>
      </c>
    </row>
    <row r="43" spans="1:79" ht="15.95" customHeight="1" x14ac:dyDescent="0.2">
      <c r="A43" s="2" t="s">
        <v>84</v>
      </c>
      <c r="B43" s="2" t="s">
        <v>121</v>
      </c>
      <c r="C43" s="1">
        <v>1.0676106467144564E-4</v>
      </c>
      <c r="D43" s="1">
        <v>3.2184382803279732E-7</v>
      </c>
      <c r="E43" s="1">
        <v>2.0000000949949026E-3</v>
      </c>
      <c r="F43" s="1">
        <v>2.7625978691503406E-4</v>
      </c>
      <c r="G43" s="1">
        <v>4.6356700477190316E-4</v>
      </c>
      <c r="H43" s="1">
        <v>1.0999070946127176E-3</v>
      </c>
      <c r="I43" s="1">
        <v>5.3682353609474376E-5</v>
      </c>
      <c r="J43" s="1">
        <v>7.3995726415887475E-4</v>
      </c>
      <c r="K43" s="1">
        <v>5.3615003707818687E-5</v>
      </c>
      <c r="L43" s="1">
        <v>2.0743487223057189E-12</v>
      </c>
      <c r="M43" s="1">
        <v>5.0248570487852311E-33</v>
      </c>
      <c r="N43" s="1">
        <v>1.5166212394907607E-11</v>
      </c>
      <c r="O43" s="1">
        <v>9.169362575534684E-11</v>
      </c>
      <c r="P43" s="1">
        <v>1.8427737717356946E-15</v>
      </c>
      <c r="Q43" s="1">
        <v>1.2474163622474356E-11</v>
      </c>
      <c r="R43" s="1">
        <v>2.0931785737182081E-11</v>
      </c>
      <c r="S43" s="1">
        <v>3.7821984801698453E-10</v>
      </c>
      <c r="T43" s="1">
        <v>1.5512697340503018E-11</v>
      </c>
      <c r="U43" s="1">
        <v>4.5636302274942864E-6</v>
      </c>
      <c r="V43" s="1">
        <v>1.0952604934573174E-3</v>
      </c>
      <c r="W43" s="1">
        <v>3.3260874875465598E-23</v>
      </c>
      <c r="X43" s="1">
        <v>3.1154497613845351E-20</v>
      </c>
      <c r="Y43" s="1">
        <v>1.8545810220871317E-8</v>
      </c>
      <c r="Z43" s="1">
        <v>4.7566838705728753E-13</v>
      </c>
      <c r="AA43" s="1">
        <v>3.7305475416360423E-5</v>
      </c>
      <c r="AB43" s="1">
        <v>1.0815182527323941E-8</v>
      </c>
      <c r="AC43" s="1">
        <v>4.6844857637048931E-13</v>
      </c>
      <c r="AD43" s="1">
        <v>2.2511458155349828E-5</v>
      </c>
      <c r="AE43" s="1">
        <v>3.6431160171934707E-11</v>
      </c>
      <c r="AF43" s="1">
        <v>3.0625153834337032E-16</v>
      </c>
      <c r="AG43" s="1">
        <v>2.9310735172316527E-8</v>
      </c>
      <c r="AH43" s="1">
        <v>2.2872918836736034E-12</v>
      </c>
      <c r="AI43" s="1">
        <v>7.0178293974682969E-21</v>
      </c>
      <c r="AJ43" s="1">
        <v>3.0740712059218467E-11</v>
      </c>
      <c r="AK43" s="1">
        <v>1.810232674870349E-8</v>
      </c>
      <c r="AL43" s="1">
        <v>1.039410845549843E-6</v>
      </c>
      <c r="AM43" s="1">
        <v>5.1953401638667905E-8</v>
      </c>
      <c r="AN43" s="1">
        <v>7.61771361369951E-7</v>
      </c>
      <c r="AO43" s="1">
        <v>1.2773193446459246E-6</v>
      </c>
      <c r="AP43" s="1">
        <v>1.0534571401876747E-6</v>
      </c>
      <c r="AQ43" s="1">
        <v>5.1415302237955984E-8</v>
      </c>
      <c r="AR43" s="1">
        <v>-7.371304861770755E-4</v>
      </c>
      <c r="AS43" s="1">
        <v>4.6795887204886793E-3</v>
      </c>
      <c r="AT43" s="1">
        <v>0.93667101860046387</v>
      </c>
      <c r="AU43" s="1">
        <v>0.78054326772689819</v>
      </c>
      <c r="AV43" s="1">
        <v>0.58901619911193848</v>
      </c>
      <c r="AW43" s="1">
        <v>0.40831413865089417</v>
      </c>
      <c r="AX43" s="1">
        <v>-8.2656950689852238E-4</v>
      </c>
      <c r="AY43" s="1">
        <v>-2.3621998261660337E-3</v>
      </c>
      <c r="AZ43" s="1">
        <v>5.1220722496509552E-2</v>
      </c>
      <c r="BA43" s="1">
        <v>0.33519616723060608</v>
      </c>
      <c r="BB43" s="1">
        <v>4.6357381506823003E-6</v>
      </c>
      <c r="BC43" s="1">
        <v>4.2390124872326851E-4</v>
      </c>
      <c r="BD43" s="1">
        <v>2.0000000949949026E-4</v>
      </c>
      <c r="BE43" s="1">
        <v>1.8000000854954123E-3</v>
      </c>
      <c r="BF43" s="1">
        <v>4.5048379898071289</v>
      </c>
      <c r="BG43" s="1">
        <v>2.2140243053436279</v>
      </c>
      <c r="BH43" s="1"/>
      <c r="BI43" s="1"/>
      <c r="BJ43" s="1"/>
      <c r="BK43" s="1"/>
      <c r="BL43" s="1">
        <v>288</v>
      </c>
      <c r="BM43" s="1">
        <v>1</v>
      </c>
      <c r="BN43" s="1">
        <v>1</v>
      </c>
      <c r="BO43" s="1">
        <v>3</v>
      </c>
      <c r="BP43" s="1">
        <v>2.2715808629788022E-3</v>
      </c>
      <c r="BQ43" s="1">
        <v>4.211200064219156E-7</v>
      </c>
      <c r="BR43" s="1">
        <v>2.0000000949949026E-3</v>
      </c>
      <c r="BS43" s="1">
        <v>2.9941598768346012E-4</v>
      </c>
      <c r="BT43" s="1">
        <v>5.0195399671792984E-4</v>
      </c>
      <c r="BU43" s="1">
        <v>1.1004899861291051E-3</v>
      </c>
      <c r="BV43" s="1">
        <v>5.3710798965767026E-5</v>
      </c>
      <c r="BW43" s="1">
        <v>7.9948699567466974E-4</v>
      </c>
      <c r="BX43" s="1">
        <v>5.3592098993249238E-5</v>
      </c>
      <c r="BY43" s="1">
        <v>1.0998699581250548E-3</v>
      </c>
      <c r="BZ43" s="1">
        <v>3.1187600994218811E-20</v>
      </c>
      <c r="CA43" s="1">
        <v>1.7799999999999999E-5</v>
      </c>
    </row>
    <row r="44" spans="1:79" ht="15.95" customHeight="1" x14ac:dyDescent="0.2">
      <c r="A44" s="2" t="s">
        <v>84</v>
      </c>
      <c r="B44" s="2" t="s">
        <v>122</v>
      </c>
      <c r="C44" s="1">
        <v>1.0673255928850267E-5</v>
      </c>
      <c r="D44" s="1">
        <v>1.5621678528532357E-7</v>
      </c>
      <c r="E44" s="1">
        <v>2.0000000949949026E-3</v>
      </c>
      <c r="F44" s="1">
        <v>2.7574680279940367E-4</v>
      </c>
      <c r="G44" s="1">
        <v>4.6271222527138889E-4</v>
      </c>
      <c r="H44" s="1">
        <v>1.0998336365446448E-3</v>
      </c>
      <c r="I44" s="1">
        <v>5.3678770200349391E-5</v>
      </c>
      <c r="J44" s="1">
        <v>7.3997903382405639E-4</v>
      </c>
      <c r="K44" s="1">
        <v>5.3615909564541653E-5</v>
      </c>
      <c r="L44" s="1">
        <v>1.997231546813083E-10</v>
      </c>
      <c r="M44" s="1">
        <v>4.9723453357579391E-31</v>
      </c>
      <c r="N44" s="1">
        <v>5.5696933117781025E-11</v>
      </c>
      <c r="O44" s="1">
        <v>1.617595683243225E-10</v>
      </c>
      <c r="P44" s="1">
        <v>3.2602078214319156E-14</v>
      </c>
      <c r="Q44" s="1">
        <v>4.5253541411887478E-11</v>
      </c>
      <c r="R44" s="1">
        <v>7.593693430178436E-11</v>
      </c>
      <c r="S44" s="1">
        <v>1.3850199675696298E-10</v>
      </c>
      <c r="T44" s="1">
        <v>5.6818008225484748E-11</v>
      </c>
      <c r="U44" s="1">
        <v>4.3970001570414752E-5</v>
      </c>
      <c r="V44" s="1">
        <v>1.0555515764281154E-3</v>
      </c>
      <c r="W44" s="1">
        <v>3.293601816816324E-22</v>
      </c>
      <c r="X44" s="1">
        <v>3.0858454196256597E-20</v>
      </c>
      <c r="Y44" s="1">
        <v>1.785280971944303E-7</v>
      </c>
      <c r="Z44" s="1">
        <v>4.5801640258247289E-11</v>
      </c>
      <c r="AA44" s="1">
        <v>3.7309204344637692E-5</v>
      </c>
      <c r="AB44" s="1">
        <v>1.0410915507463869E-7</v>
      </c>
      <c r="AC44" s="1">
        <v>4.5105860019267752E-11</v>
      </c>
      <c r="AD44" s="1">
        <v>2.2513411749969237E-5</v>
      </c>
      <c r="AE44" s="1">
        <v>1.7695206411261211E-10</v>
      </c>
      <c r="AF44" s="1">
        <v>1.4879107806411128E-14</v>
      </c>
      <c r="AG44" s="1">
        <v>1.42545824033391E-8</v>
      </c>
      <c r="AH44" s="1">
        <v>1.0709799713737311E-10</v>
      </c>
      <c r="AI44" s="1">
        <v>3.1638037156152705E-17</v>
      </c>
      <c r="AJ44" s="1">
        <v>1.4935526773673935E-11</v>
      </c>
      <c r="AK44" s="1">
        <v>8.473807611153461E-8</v>
      </c>
      <c r="AL44" s="1">
        <v>9.4957947287949152E-7</v>
      </c>
      <c r="AM44" s="1">
        <v>1.6573201911716401E-7</v>
      </c>
      <c r="AN44" s="1">
        <v>1.1842633701431085E-6</v>
      </c>
      <c r="AO44" s="1">
        <v>1.9764400214719444E-6</v>
      </c>
      <c r="AP44" s="1">
        <v>1.1450317742855987E-6</v>
      </c>
      <c r="AQ44" s="1">
        <v>5.5884722627297378E-8</v>
      </c>
      <c r="AR44" s="1">
        <v>-4.7229598000750843E-4</v>
      </c>
      <c r="AS44" s="1">
        <v>5.0510324479078623E-3</v>
      </c>
      <c r="AT44" s="1">
        <v>0.93692123889923096</v>
      </c>
      <c r="AU44" s="1">
        <v>0.78129136562347412</v>
      </c>
      <c r="AV44" s="1">
        <v>0.59016209840774536</v>
      </c>
      <c r="AW44" s="1">
        <v>0.40959468483924866</v>
      </c>
      <c r="AX44" s="1">
        <v>-1.199261168949306E-3</v>
      </c>
      <c r="AY44" s="1">
        <v>-2.5750896893441677E-3</v>
      </c>
      <c r="AZ44" s="1">
        <v>5.1728632301092148E-2</v>
      </c>
      <c r="BA44" s="1">
        <v>0.33899110555648804</v>
      </c>
      <c r="BB44" s="1">
        <v>5.6415437938994728E-6</v>
      </c>
      <c r="BC44" s="1">
        <v>4.39507479313761E-4</v>
      </c>
      <c r="BD44" s="1">
        <v>2.0000000949949026E-4</v>
      </c>
      <c r="BE44" s="1">
        <v>1.8000000854954123E-3</v>
      </c>
      <c r="BF44" s="1">
        <v>4.9895844459533691</v>
      </c>
      <c r="BG44" s="1">
        <v>2.3089487552642822</v>
      </c>
      <c r="BH44" s="1"/>
      <c r="BI44" s="1"/>
      <c r="BJ44" s="1"/>
      <c r="BK44" s="1"/>
      <c r="BL44" s="1">
        <v>288</v>
      </c>
      <c r="BM44" s="1">
        <v>1</v>
      </c>
      <c r="BN44" s="1">
        <v>1</v>
      </c>
      <c r="BO44" s="1">
        <v>5</v>
      </c>
      <c r="BP44" s="1">
        <v>1.9336906368223597E-3</v>
      </c>
      <c r="BQ44" s="1">
        <v>4.211200064219156E-7</v>
      </c>
      <c r="BR44" s="1">
        <v>2.0000000949949026E-3</v>
      </c>
      <c r="BS44" s="1">
        <v>2.9941598768346012E-4</v>
      </c>
      <c r="BT44" s="1">
        <v>5.0195399671792984E-4</v>
      </c>
      <c r="BU44" s="1">
        <v>1.1004899861291051E-3</v>
      </c>
      <c r="BV44" s="1">
        <v>5.3710798965767026E-5</v>
      </c>
      <c r="BW44" s="1">
        <v>7.9948699567466974E-4</v>
      </c>
      <c r="BX44" s="1">
        <v>5.3592098993249238E-5</v>
      </c>
      <c r="BY44" s="1">
        <v>1.0998699581250548E-3</v>
      </c>
      <c r="BZ44" s="1">
        <v>3.1187600994218811E-20</v>
      </c>
      <c r="CA44" s="1">
        <v>1.7799999999999999E-5</v>
      </c>
    </row>
    <row r="45" spans="1:79" ht="15.95" customHeight="1" x14ac:dyDescent="0.2">
      <c r="A45" s="2" t="s">
        <v>84</v>
      </c>
      <c r="B45" s="2" t="s">
        <v>123</v>
      </c>
      <c r="C45" s="1">
        <v>1.0685300821933197E-6</v>
      </c>
      <c r="D45" s="1">
        <v>2.6616397974521533E-8</v>
      </c>
      <c r="E45" s="1">
        <v>2.0000000949949026E-3</v>
      </c>
      <c r="F45" s="1">
        <v>2.7507159393280745E-4</v>
      </c>
      <c r="G45" s="1">
        <v>4.6156847383826971E-4</v>
      </c>
      <c r="H45" s="1">
        <v>1.0998209472745657E-3</v>
      </c>
      <c r="I45" s="1">
        <v>5.3678151743952185E-5</v>
      </c>
      <c r="J45" s="1">
        <v>7.4055895674973726E-4</v>
      </c>
      <c r="K45" s="1">
        <v>5.3614927310263738E-5</v>
      </c>
      <c r="L45" s="1">
        <v>1.4718188445783653E-8</v>
      </c>
      <c r="M45" s="1">
        <v>4.5588326601725687E-29</v>
      </c>
      <c r="N45" s="1">
        <v>1.1032829776654563E-10</v>
      </c>
      <c r="O45" s="1">
        <v>5.2852105774441862E-11</v>
      </c>
      <c r="P45" s="1">
        <v>1.0726770706406451E-13</v>
      </c>
      <c r="Q45" s="1">
        <v>8.6568234593801716E-11</v>
      </c>
      <c r="R45" s="1">
        <v>1.4526097498128002E-10</v>
      </c>
      <c r="S45" s="1">
        <v>2.72445898396369E-11</v>
      </c>
      <c r="T45" s="1">
        <v>1.1163886284885164E-10</v>
      </c>
      <c r="U45" s="1">
        <v>3.2308514346368611E-4</v>
      </c>
      <c r="V45" s="1">
        <v>7.7472958946600556E-4</v>
      </c>
      <c r="W45" s="1">
        <v>3.0109105705569198E-21</v>
      </c>
      <c r="X45" s="1">
        <v>2.8178062662983741E-20</v>
      </c>
      <c r="Y45" s="1">
        <v>1.303276576436474E-6</v>
      </c>
      <c r="Z45" s="1">
        <v>3.3398095400372085E-9</v>
      </c>
      <c r="AA45" s="1">
        <v>3.6946235923096538E-5</v>
      </c>
      <c r="AB45" s="1">
        <v>7.6002771720595774E-7</v>
      </c>
      <c r="AC45" s="1">
        <v>3.289146066620674E-9</v>
      </c>
      <c r="AD45" s="1">
        <v>2.2294902009889483E-5</v>
      </c>
      <c r="AE45" s="1">
        <v>3.0061539368908541E-10</v>
      </c>
      <c r="AF45" s="1">
        <v>2.5248911034864152E-13</v>
      </c>
      <c r="AG45" s="1">
        <v>2.4110486940287501E-9</v>
      </c>
      <c r="AH45" s="1">
        <v>1.3338845583632519E-9</v>
      </c>
      <c r="AI45" s="1">
        <v>2.9038427343036285E-14</v>
      </c>
      <c r="AJ45" s="1">
        <v>2.5344184216569143E-12</v>
      </c>
      <c r="AK45" s="1">
        <v>1.0565872088363903E-7</v>
      </c>
      <c r="AL45" s="1">
        <v>6.6322111041267062E-7</v>
      </c>
      <c r="AM45" s="1">
        <v>2.8489269851998463E-7</v>
      </c>
      <c r="AN45" s="1">
        <v>1.4132458037620236E-6</v>
      </c>
      <c r="AO45" s="1">
        <v>2.3457964679898195E-6</v>
      </c>
      <c r="AP45" s="1">
        <v>1.1374683026588173E-6</v>
      </c>
      <c r="AQ45" s="1">
        <v>5.5515581465215291E-8</v>
      </c>
      <c r="AR45" s="1">
        <v>3.7287308713088071E-4</v>
      </c>
      <c r="AS45" s="1">
        <v>6.3213803935189333E-3</v>
      </c>
      <c r="AT45" s="1">
        <v>0.93586510419845581</v>
      </c>
      <c r="AU45" s="1">
        <v>0.77813959121704102</v>
      </c>
      <c r="AV45" s="1">
        <v>0.58534520864486694</v>
      </c>
      <c r="AW45" s="1">
        <v>0.40422490239143372</v>
      </c>
      <c r="AX45" s="1">
        <v>-1.2498111464083195E-3</v>
      </c>
      <c r="AY45" s="1">
        <v>-2.6159854605793953E-3</v>
      </c>
      <c r="AZ45" s="1">
        <v>4.96334508061409E-2</v>
      </c>
      <c r="BA45" s="1">
        <v>0.32336187362670898</v>
      </c>
      <c r="BB45" s="1">
        <v>5.5144578254839871E-6</v>
      </c>
      <c r="BC45" s="1">
        <v>4.2108522029593587E-4</v>
      </c>
      <c r="BD45" s="1">
        <v>2.0000000949949026E-4</v>
      </c>
      <c r="BE45" s="1">
        <v>1.8000000854954123E-3</v>
      </c>
      <c r="BF45" s="1">
        <v>5.1727075576782227</v>
      </c>
      <c r="BG45" s="1">
        <v>2.3925573825836182</v>
      </c>
      <c r="BH45" s="1"/>
      <c r="BI45" s="1"/>
      <c r="BJ45" s="1"/>
      <c r="BK45" s="1"/>
      <c r="BL45" s="1">
        <v>288</v>
      </c>
      <c r="BM45" s="1">
        <v>1</v>
      </c>
      <c r="BN45" s="1">
        <v>1</v>
      </c>
      <c r="BO45" s="1">
        <v>8</v>
      </c>
      <c r="BP45" s="1">
        <v>1.0749874785126309E-3</v>
      </c>
      <c r="BQ45" s="1">
        <v>4.211200064219156E-7</v>
      </c>
      <c r="BR45" s="1">
        <v>2.0000000949949026E-3</v>
      </c>
      <c r="BS45" s="1">
        <v>2.9941598768346012E-4</v>
      </c>
      <c r="BT45" s="1">
        <v>5.0195399671792984E-4</v>
      </c>
      <c r="BU45" s="1">
        <v>1.1004899861291051E-3</v>
      </c>
      <c r="BV45" s="1">
        <v>5.3710798965767026E-5</v>
      </c>
      <c r="BW45" s="1">
        <v>7.9948699567466974E-4</v>
      </c>
      <c r="BX45" s="1">
        <v>5.3592098993249238E-5</v>
      </c>
      <c r="BY45" s="1">
        <v>1.0998699581250548E-3</v>
      </c>
      <c r="BZ45" s="1">
        <v>3.1187600994218811E-20</v>
      </c>
      <c r="CA45" s="1">
        <v>1.7799999999999999E-5</v>
      </c>
    </row>
    <row r="46" spans="1:79" ht="15.95" customHeight="1" x14ac:dyDescent="0.2">
      <c r="A46" s="2" t="s">
        <v>84</v>
      </c>
      <c r="B46" s="2" t="s">
        <v>124</v>
      </c>
      <c r="C46" s="1">
        <v>1.0709810283060506E-7</v>
      </c>
      <c r="D46" s="1">
        <v>4.2838306235637447E-9</v>
      </c>
      <c r="E46" s="1">
        <v>2.0000000949949026E-3</v>
      </c>
      <c r="F46" s="1">
        <v>2.7401820989325643E-4</v>
      </c>
      <c r="G46" s="1">
        <v>4.5980585855431855E-4</v>
      </c>
      <c r="H46" s="1">
        <v>1.0998030193150043E-3</v>
      </c>
      <c r="I46" s="1">
        <v>5.3677274991059676E-5</v>
      </c>
      <c r="J46" s="1">
        <v>7.4163626413792372E-4</v>
      </c>
      <c r="K46" s="1">
        <v>5.3613082855008543E-5</v>
      </c>
      <c r="L46" s="1">
        <v>4.0454051486449316E-7</v>
      </c>
      <c r="M46" s="1">
        <v>2.4569296300981962E-27</v>
      </c>
      <c r="N46" s="1">
        <v>1.2922936536772972E-10</v>
      </c>
      <c r="O46" s="1">
        <v>9.6512163833558575E-12</v>
      </c>
      <c r="P46" s="1">
        <v>1.9699405355548051E-13</v>
      </c>
      <c r="Q46" s="1">
        <v>9.7842826341120339E-11</v>
      </c>
      <c r="R46" s="1">
        <v>1.6418144176142618E-10</v>
      </c>
      <c r="S46" s="1">
        <v>3.1731471027465648E-12</v>
      </c>
      <c r="T46" s="1">
        <v>1.2972486640790762E-10</v>
      </c>
      <c r="U46" s="1">
        <v>8.8280270574614406E-4</v>
      </c>
      <c r="V46" s="1">
        <v>2.112038346240297E-4</v>
      </c>
      <c r="W46" s="1">
        <v>1.6131559983735505E-20</v>
      </c>
      <c r="X46" s="1">
        <v>1.5062414501726512E-20</v>
      </c>
      <c r="Y46" s="1">
        <v>3.5185580600227695E-6</v>
      </c>
      <c r="Z46" s="1">
        <v>8.9961211813260888E-8</v>
      </c>
      <c r="AA46" s="1">
        <v>3.6259993066778407E-5</v>
      </c>
      <c r="AB46" s="1">
        <v>2.0518884866760345E-6</v>
      </c>
      <c r="AC46" s="1">
        <v>8.8595669467395055E-8</v>
      </c>
      <c r="AD46" s="1">
        <v>2.1880554413655773E-5</v>
      </c>
      <c r="AE46" s="1">
        <v>4.8098680593966492E-10</v>
      </c>
      <c r="AF46" s="1">
        <v>4.0305987714095437E-12</v>
      </c>
      <c r="AG46" s="1">
        <v>3.8230238419423301E-10</v>
      </c>
      <c r="AH46" s="1">
        <v>5.8049405282645239E-9</v>
      </c>
      <c r="AI46" s="1">
        <v>3.4734361654270574E-12</v>
      </c>
      <c r="AJ46" s="1">
        <v>4.0456773673334945E-13</v>
      </c>
      <c r="AK46" s="1">
        <v>4.6087048843901357E-8</v>
      </c>
      <c r="AL46" s="1">
        <v>1.7112754369802419E-7</v>
      </c>
      <c r="AM46" s="1">
        <v>3.6413202624361457E-7</v>
      </c>
      <c r="AN46" s="1">
        <v>1.4933970201407021E-6</v>
      </c>
      <c r="AO46" s="1">
        <v>2.4752200749530995E-6</v>
      </c>
      <c r="AP46" s="1">
        <v>1.1173843859069166E-6</v>
      </c>
      <c r="AQ46" s="1">
        <v>5.4535355786811124E-8</v>
      </c>
      <c r="AR46" s="1">
        <v>9.4492897864416716E-4</v>
      </c>
      <c r="AS46" s="1">
        <v>7.7379574022964212E-3</v>
      </c>
      <c r="AT46" s="1">
        <v>0.93372339010238647</v>
      </c>
      <c r="AU46" s="1">
        <v>0.77179414033889771</v>
      </c>
      <c r="AV46" s="1">
        <v>0.57573181390762329</v>
      </c>
      <c r="AW46" s="1">
        <v>0.39361217617988586</v>
      </c>
      <c r="AX46" s="1">
        <v>-1.2574447318911552E-3</v>
      </c>
      <c r="AY46" s="1">
        <v>-2.6988980825990438E-3</v>
      </c>
      <c r="AZ46" s="1">
        <v>4.5748546719551086E-2</v>
      </c>
      <c r="BA46" s="1">
        <v>0.29456660151481628</v>
      </c>
      <c r="BB46" s="1">
        <v>5.0965827540494502E-6</v>
      </c>
      <c r="BC46" s="1">
        <v>3.868745407089591E-4</v>
      </c>
      <c r="BD46" s="1">
        <v>2.0000000949949026E-4</v>
      </c>
      <c r="BE46" s="1">
        <v>1.8000000854954123E-3</v>
      </c>
      <c r="BF46" s="1">
        <v>5.4212980270385742</v>
      </c>
      <c r="BG46" s="1">
        <v>2.5588366985321045</v>
      </c>
      <c r="BH46" s="1"/>
      <c r="BI46" s="1"/>
      <c r="BJ46" s="1"/>
      <c r="BK46" s="1"/>
      <c r="BL46" s="1">
        <v>288</v>
      </c>
      <c r="BM46" s="1">
        <v>1</v>
      </c>
      <c r="BN46" s="1">
        <v>1</v>
      </c>
      <c r="BO46" s="1">
        <v>11</v>
      </c>
      <c r="BP46" s="1">
        <v>-5.850510415032329E-5</v>
      </c>
      <c r="BQ46" s="1">
        <v>4.211200064219156E-7</v>
      </c>
      <c r="BR46" s="1">
        <v>2.0000000949949026E-3</v>
      </c>
      <c r="BS46" s="1">
        <v>2.9941598768346012E-4</v>
      </c>
      <c r="BT46" s="1">
        <v>5.0195399671792984E-4</v>
      </c>
      <c r="BU46" s="1">
        <v>1.1004899861291051E-3</v>
      </c>
      <c r="BV46" s="1">
        <v>5.3710798965767026E-5</v>
      </c>
      <c r="BW46" s="1">
        <v>7.9948699567466974E-4</v>
      </c>
      <c r="BX46" s="1">
        <v>5.3592098993249238E-5</v>
      </c>
      <c r="BY46" s="1">
        <v>1.0998699581250548E-3</v>
      </c>
      <c r="BZ46" s="1">
        <v>3.1187600994218811E-20</v>
      </c>
      <c r="CA46" s="1">
        <v>1.7799999999999999E-5</v>
      </c>
    </row>
    <row r="47" spans="1:79" ht="15.95" customHeight="1" x14ac:dyDescent="0.2">
      <c r="A47" s="2" t="s">
        <v>84</v>
      </c>
      <c r="B47" s="2" t="s">
        <v>125</v>
      </c>
      <c r="C47" s="1">
        <v>1.071788968687315E-8</v>
      </c>
      <c r="D47" s="1">
        <v>6.3155275453752324E-10</v>
      </c>
      <c r="E47" s="1">
        <v>2.0000000949949026E-3</v>
      </c>
      <c r="F47" s="1">
        <v>2.7273554587736726E-4</v>
      </c>
      <c r="G47" s="1">
        <v>4.5823273831047118E-4</v>
      </c>
      <c r="H47" s="1">
        <v>1.0997586650773883E-3</v>
      </c>
      <c r="I47" s="1">
        <v>5.3675114031648263E-5</v>
      </c>
      <c r="J47" s="1">
        <v>7.4213196057826281E-4</v>
      </c>
      <c r="K47" s="1">
        <v>5.3612831834470853E-5</v>
      </c>
      <c r="L47" s="1">
        <v>4.872473709838232E-6</v>
      </c>
      <c r="M47" s="1">
        <v>4.354632682997306E-26</v>
      </c>
      <c r="N47" s="1">
        <v>1.3297580928376921E-10</v>
      </c>
      <c r="O47" s="1">
        <v>1.4490823516720294E-12</v>
      </c>
      <c r="P47" s="1">
        <v>2.9631665728132871E-13</v>
      </c>
      <c r="Q47" s="1">
        <v>9.9180200108902877E-11</v>
      </c>
      <c r="R47" s="1">
        <v>1.6663619894459272E-10</v>
      </c>
      <c r="S47" s="1">
        <v>3.2591901705746591E-13</v>
      </c>
      <c r="T47" s="1">
        <v>1.331366754144485E-10</v>
      </c>
      <c r="U47" s="1">
        <v>1.0612338082864881E-3</v>
      </c>
      <c r="V47" s="1">
        <v>2.537007094360888E-5</v>
      </c>
      <c r="W47" s="1">
        <v>2.8536099390074223E-20</v>
      </c>
      <c r="X47" s="1">
        <v>2.6624738641644197E-21</v>
      </c>
      <c r="Y47" s="1">
        <v>4.203945991321234E-6</v>
      </c>
      <c r="Z47" s="1">
        <v>1.074036958925717E-6</v>
      </c>
      <c r="AA47" s="1">
        <v>3.5966186260338873E-5</v>
      </c>
      <c r="AB47" s="1">
        <v>2.4484761524945498E-6</v>
      </c>
      <c r="AC47" s="1">
        <v>1.0563979913058574E-6</v>
      </c>
      <c r="AD47" s="1">
        <v>2.1675825337297283E-5</v>
      </c>
      <c r="AE47" s="1">
        <v>7.077348707085207E-10</v>
      </c>
      <c r="AF47" s="1">
        <v>5.9262428298012537E-11</v>
      </c>
      <c r="AG47" s="1">
        <v>5.6096984696329955E-11</v>
      </c>
      <c r="AH47" s="1">
        <v>1.025243623331562E-8</v>
      </c>
      <c r="AI47" s="1">
        <v>7.388847172995483E-11</v>
      </c>
      <c r="AJ47" s="1">
        <v>5.9483803516516276E-14</v>
      </c>
      <c r="AK47" s="1">
        <v>8.1458466638650862E-9</v>
      </c>
      <c r="AL47" s="1">
        <v>2.6638046440527477E-8</v>
      </c>
      <c r="AM47" s="1">
        <v>4.0123879271493517E-7</v>
      </c>
      <c r="AN47" s="1">
        <v>1.614937308630493E-6</v>
      </c>
      <c r="AO47" s="1">
        <v>2.6702815567603011E-6</v>
      </c>
      <c r="AP47" s="1">
        <v>1.1565533668544958E-6</v>
      </c>
      <c r="AQ47" s="1">
        <v>5.6447053253805279E-8</v>
      </c>
      <c r="AR47" s="1">
        <v>1.1535871840948448E-3</v>
      </c>
      <c r="AS47" s="1">
        <v>8.2337945752603784E-3</v>
      </c>
      <c r="AT47" s="1">
        <v>0.93301945924758911</v>
      </c>
      <c r="AU47" s="1">
        <v>0.76972180604934692</v>
      </c>
      <c r="AV47" s="1">
        <v>0.5726165771484375</v>
      </c>
      <c r="AW47" s="1">
        <v>0.39020279049873352</v>
      </c>
      <c r="AX47" s="1">
        <v>-1.2909040087834001E-3</v>
      </c>
      <c r="AY47" s="1">
        <v>-2.8902667108923197E-3</v>
      </c>
      <c r="AZ47" s="1">
        <v>4.4568490236997604E-2</v>
      </c>
      <c r="BA47" s="1">
        <v>0.28587046265602112</v>
      </c>
      <c r="BB47" s="1">
        <v>5.022789537179051E-6</v>
      </c>
      <c r="BC47" s="1">
        <v>3.8229650817811489E-4</v>
      </c>
      <c r="BD47" s="1">
        <v>2.0000000949949026E-4</v>
      </c>
      <c r="BE47" s="1">
        <v>1.8000000854954123E-3</v>
      </c>
      <c r="BF47" s="1">
        <v>5.5503854751586914</v>
      </c>
      <c r="BG47" s="1">
        <v>2.6821949481964111</v>
      </c>
      <c r="BH47" s="1"/>
      <c r="BI47" s="1"/>
      <c r="BJ47" s="1"/>
      <c r="BK47" s="1"/>
      <c r="BL47" s="1">
        <v>288</v>
      </c>
      <c r="BM47" s="1">
        <v>1</v>
      </c>
      <c r="BN47" s="1">
        <v>1</v>
      </c>
      <c r="BO47" s="1">
        <v>12</v>
      </c>
      <c r="BP47" s="1">
        <v>-4.5158228738886077E-4</v>
      </c>
      <c r="BQ47" s="1">
        <v>4.211200064219156E-7</v>
      </c>
      <c r="BR47" s="1">
        <v>2.0000000949949026E-3</v>
      </c>
      <c r="BS47" s="1">
        <v>2.9941598768346012E-4</v>
      </c>
      <c r="BT47" s="1">
        <v>5.0195399671792984E-4</v>
      </c>
      <c r="BU47" s="1">
        <v>1.1004899861291051E-3</v>
      </c>
      <c r="BV47" s="1">
        <v>5.3710798965767026E-5</v>
      </c>
      <c r="BW47" s="1">
        <v>7.9948699567466974E-4</v>
      </c>
      <c r="BX47" s="1">
        <v>5.3592098993249238E-5</v>
      </c>
      <c r="BY47" s="1">
        <v>1.0998699581250548E-3</v>
      </c>
      <c r="BZ47" s="1">
        <v>3.1187600994218811E-20</v>
      </c>
      <c r="CA47" s="1">
        <v>1.7799999999999999E-5</v>
      </c>
    </row>
    <row r="48" spans="1:79" ht="15.95" customHeight="1" x14ac:dyDescent="0.2">
      <c r="A48" s="2" t="s">
        <v>84</v>
      </c>
      <c r="B48" s="2" t="s">
        <v>126</v>
      </c>
      <c r="C48" s="1">
        <v>1.0721071808106331E-9</v>
      </c>
      <c r="D48" s="1">
        <v>5.9334391566689959E-11</v>
      </c>
      <c r="E48" s="1">
        <v>2.0000000949949026E-3</v>
      </c>
      <c r="F48" s="1">
        <v>2.6456775958649814E-4</v>
      </c>
      <c r="G48" s="1">
        <v>4.4978424557484686E-4</v>
      </c>
      <c r="H48" s="1">
        <v>1.0997044155374169E-3</v>
      </c>
      <c r="I48" s="1">
        <v>5.3672458307119086E-5</v>
      </c>
      <c r="J48" s="1">
        <v>7.4346404289826751E-4</v>
      </c>
      <c r="K48" s="1">
        <v>5.3612922783941031E-5</v>
      </c>
      <c r="L48" s="1">
        <v>4.7071189328562468E-5</v>
      </c>
      <c r="M48" s="1">
        <v>4.7206156404001361E-25</v>
      </c>
      <c r="N48" s="1">
        <v>1.3504983229515577E-10</v>
      </c>
      <c r="O48" s="1">
        <v>1.3801586151506976E-13</v>
      </c>
      <c r="P48" s="1">
        <v>2.8226605955178897E-13</v>
      </c>
      <c r="Q48" s="1">
        <v>9.7534717410656724E-11</v>
      </c>
      <c r="R48" s="1">
        <v>1.6581604408818882E-10</v>
      </c>
      <c r="S48" s="1">
        <v>3.3095157156724826E-14</v>
      </c>
      <c r="T48" s="1">
        <v>1.3514566139294501E-10</v>
      </c>
      <c r="U48" s="1">
        <v>1.0244392324239016E-3</v>
      </c>
      <c r="V48" s="1">
        <v>2.4483181277901167E-6</v>
      </c>
      <c r="W48" s="1">
        <v>3.0910886461099949E-20</v>
      </c>
      <c r="X48" s="1">
        <v>2.8831896733547646E-22</v>
      </c>
      <c r="Y48" s="1">
        <v>3.9791575545677915E-6</v>
      </c>
      <c r="Z48" s="1">
        <v>1.0163054867007304E-5</v>
      </c>
      <c r="AA48" s="1">
        <v>3.5291712265461683E-5</v>
      </c>
      <c r="AB48" s="1">
        <v>2.2903759600012563E-6</v>
      </c>
      <c r="AC48" s="1">
        <v>9.8789205367211252E-6</v>
      </c>
      <c r="AD48" s="1">
        <v>2.1019934138166718E-5</v>
      </c>
      <c r="AE48" s="1">
        <v>6.6441036006281706E-10</v>
      </c>
      <c r="AF48" s="1">
        <v>5.5618126770795584E-10</v>
      </c>
      <c r="AG48" s="1">
        <v>5.2686080324881868E-12</v>
      </c>
      <c r="AH48" s="1">
        <v>9.2855936273394946E-9</v>
      </c>
      <c r="AI48" s="1">
        <v>6.464950241813483E-10</v>
      </c>
      <c r="AJ48" s="1">
        <v>5.5826031494234877E-15</v>
      </c>
      <c r="AK48" s="1">
        <v>7.3798700483962421E-10</v>
      </c>
      <c r="AL48" s="1">
        <v>8.8174946274565541E-9</v>
      </c>
      <c r="AM48" s="1">
        <v>4.0919967703498561E-7</v>
      </c>
      <c r="AN48" s="1">
        <v>1.7746335758683784E-6</v>
      </c>
      <c r="AO48" s="1">
        <v>2.9296702779291195E-6</v>
      </c>
      <c r="AP48" s="1">
        <v>1.2126946558055351E-6</v>
      </c>
      <c r="AQ48" s="1">
        <v>5.9187087231293845E-8</v>
      </c>
      <c r="AR48" s="1">
        <v>1.1229346720723523E-3</v>
      </c>
      <c r="AS48" s="1">
        <v>8.3223293811068456E-3</v>
      </c>
      <c r="AT48" s="1">
        <v>0.93274253606796265</v>
      </c>
      <c r="AU48" s="1">
        <v>0.76890832185745239</v>
      </c>
      <c r="AV48" s="1">
        <v>0.57139688730239868</v>
      </c>
      <c r="AW48" s="1">
        <v>0.38887187838554382</v>
      </c>
      <c r="AX48" s="1">
        <v>-1.3284963788464665E-3</v>
      </c>
      <c r="AY48" s="1">
        <v>-3.0809473246335983E-3</v>
      </c>
      <c r="AZ48" s="1">
        <v>4.4116396456956863E-2</v>
      </c>
      <c r="BA48" s="1">
        <v>0.28254547715187073</v>
      </c>
      <c r="BB48" s="1">
        <v>5.0340190682618413E-6</v>
      </c>
      <c r="BC48" s="1">
        <v>3.839583951048553E-4</v>
      </c>
      <c r="BD48" s="1">
        <v>2.0000000949949026E-4</v>
      </c>
      <c r="BE48" s="1">
        <v>1.8000000854954123E-3</v>
      </c>
      <c r="BF48" s="1">
        <v>5.6907157897949219</v>
      </c>
      <c r="BG48" s="1">
        <v>2.8019042015075684</v>
      </c>
      <c r="BH48" s="1"/>
      <c r="BI48" s="1"/>
      <c r="BJ48" s="1"/>
      <c r="BK48" s="1"/>
      <c r="BL48" s="1">
        <v>288</v>
      </c>
      <c r="BM48" s="1">
        <v>1</v>
      </c>
      <c r="BN48" s="1">
        <v>1</v>
      </c>
      <c r="BO48" s="1">
        <v>12</v>
      </c>
      <c r="BP48" s="1">
        <v>-5.6124836261241305E-4</v>
      </c>
      <c r="BQ48" s="1">
        <v>4.211200064219156E-7</v>
      </c>
      <c r="BR48" s="1">
        <v>2.0000000949949026E-3</v>
      </c>
      <c r="BS48" s="1">
        <v>2.9941598768346012E-4</v>
      </c>
      <c r="BT48" s="1">
        <v>5.0195399671792984E-4</v>
      </c>
      <c r="BU48" s="1">
        <v>1.1004899861291051E-3</v>
      </c>
      <c r="BV48" s="1">
        <v>5.3710798965767026E-5</v>
      </c>
      <c r="BW48" s="1">
        <v>7.9948699567466974E-4</v>
      </c>
      <c r="BX48" s="1">
        <v>5.3592098993249238E-5</v>
      </c>
      <c r="BY48" s="1">
        <v>1.0998699581250548E-3</v>
      </c>
      <c r="BZ48" s="1">
        <v>3.1187600994218811E-20</v>
      </c>
      <c r="CA48" s="1">
        <v>1.7799999999999999E-5</v>
      </c>
    </row>
    <row r="49" spans="1:79" ht="15.95" customHeight="1" x14ac:dyDescent="0.2">
      <c r="A49" s="2" t="s">
        <v>84</v>
      </c>
      <c r="B49" s="2" t="s">
        <v>127</v>
      </c>
      <c r="C49" s="1">
        <v>1.0739013844851542E-10</v>
      </c>
      <c r="D49" s="1">
        <v>3.6250551171956857E-12</v>
      </c>
      <c r="E49" s="1">
        <v>2.0000000949949026E-3</v>
      </c>
      <c r="F49" s="1">
        <v>2.2412712860386819E-4</v>
      </c>
      <c r="G49" s="1">
        <v>4.0520934271626174E-4</v>
      </c>
      <c r="H49" s="1">
        <v>1.0995953343808651E-3</v>
      </c>
      <c r="I49" s="1">
        <v>5.3667135944124311E-5</v>
      </c>
      <c r="J49" s="1">
        <v>7.5029919389635324E-4</v>
      </c>
      <c r="K49" s="1">
        <v>5.3611925977747887E-5</v>
      </c>
      <c r="L49" s="1">
        <v>3.1017389846965671E-4</v>
      </c>
      <c r="M49" s="1">
        <v>4.7798656024847021E-24</v>
      </c>
      <c r="N49" s="1">
        <v>1.4385410157512204E-10</v>
      </c>
      <c r="O49" s="1">
        <v>8.9461344276833373E-15</v>
      </c>
      <c r="P49" s="1">
        <v>1.8284006102163644E-13</v>
      </c>
      <c r="Q49" s="1">
        <v>8.7662738965290256E-11</v>
      </c>
      <c r="R49" s="1">
        <v>1.5848934066172401E-10</v>
      </c>
      <c r="S49" s="1">
        <v>3.5276571480135251E-15</v>
      </c>
      <c r="T49" s="1">
        <v>1.4379863118698193E-10</v>
      </c>
      <c r="U49" s="1">
        <v>6.7217147443443537E-4</v>
      </c>
      <c r="V49" s="1">
        <v>1.6037451189276908E-7</v>
      </c>
      <c r="W49" s="1">
        <v>3.1165341434688038E-20</v>
      </c>
      <c r="X49" s="1">
        <v>2.9020674934699379E-23</v>
      </c>
      <c r="Y49" s="1">
        <v>2.338174681426608E-6</v>
      </c>
      <c r="Z49" s="1">
        <v>5.9619029343593866E-5</v>
      </c>
      <c r="AA49" s="1">
        <v>3.1707189918961376E-5</v>
      </c>
      <c r="AB49" s="1">
        <v>1.2655385717152967E-6</v>
      </c>
      <c r="AC49" s="1">
        <v>5.4494412324856967E-5</v>
      </c>
      <c r="AD49" s="1">
        <v>1.7758171452442184E-5</v>
      </c>
      <c r="AE49" s="1">
        <v>4.0419306790440146E-10</v>
      </c>
      <c r="AF49" s="1">
        <v>3.377867763276754E-9</v>
      </c>
      <c r="AG49" s="1">
        <v>3.2100702846739326E-13</v>
      </c>
      <c r="AH49" s="1">
        <v>3.6940599468238133E-9</v>
      </c>
      <c r="AI49" s="1">
        <v>1.6947665493205477E-9</v>
      </c>
      <c r="AJ49" s="1">
        <v>3.3904304246778127E-16</v>
      </c>
      <c r="AK49" s="1">
        <v>2.9408184221146882E-11</v>
      </c>
      <c r="AL49" s="1">
        <v>4.3835715982120695E-9</v>
      </c>
      <c r="AM49" s="1">
        <v>4.1195969622466681E-7</v>
      </c>
      <c r="AN49" s="1">
        <v>1.8808077916210308E-6</v>
      </c>
      <c r="AO49" s="1">
        <v>3.26474084832995E-6</v>
      </c>
      <c r="AP49" s="1">
        <v>1.3013127500016708E-6</v>
      </c>
      <c r="AQ49" s="1">
        <v>6.3512210601857078E-8</v>
      </c>
      <c r="AR49" s="1">
        <v>7.6808612075729692E-4</v>
      </c>
      <c r="AS49" s="1">
        <v>8.5202269591933937E-3</v>
      </c>
      <c r="AT49" s="1">
        <v>0.93118423223495483</v>
      </c>
      <c r="AU49" s="1">
        <v>0.76434963941574097</v>
      </c>
      <c r="AV49" s="1">
        <v>0.56459617614746094</v>
      </c>
      <c r="AW49" s="1">
        <v>0.38149181008338928</v>
      </c>
      <c r="AX49" s="1">
        <v>-1.3471777783706784E-3</v>
      </c>
      <c r="AY49" s="1">
        <v>-3.2907181885093451E-3</v>
      </c>
      <c r="AZ49" s="1">
        <v>4.1693553328514099E-2</v>
      </c>
      <c r="BA49" s="1">
        <v>0.26479041576385498</v>
      </c>
      <c r="BB49" s="1">
        <v>4.7860567065072246E-6</v>
      </c>
      <c r="BC49" s="1">
        <v>3.6554050166159868E-4</v>
      </c>
      <c r="BD49" s="1">
        <v>2.0000000949949026E-4</v>
      </c>
      <c r="BE49" s="1">
        <v>1.8000000854954123E-3</v>
      </c>
      <c r="BF49" s="1">
        <v>6.2490181922912598</v>
      </c>
      <c r="BG49" s="1">
        <v>3.1605029106140137</v>
      </c>
      <c r="BH49" s="1"/>
      <c r="BI49" s="1"/>
      <c r="BJ49" s="1"/>
      <c r="BK49" s="1"/>
      <c r="BL49" s="1">
        <v>288</v>
      </c>
      <c r="BM49" s="1">
        <v>1</v>
      </c>
      <c r="BN49" s="1">
        <v>1</v>
      </c>
      <c r="BO49" s="1">
        <v>11</v>
      </c>
      <c r="BP49" s="1">
        <v>-9.2354387557411492E-4</v>
      </c>
      <c r="BQ49" s="1">
        <v>4.211200064219156E-7</v>
      </c>
      <c r="BR49" s="1">
        <v>2.0000000949949026E-3</v>
      </c>
      <c r="BS49" s="1">
        <v>2.9941598768346012E-4</v>
      </c>
      <c r="BT49" s="1">
        <v>5.0195399671792984E-4</v>
      </c>
      <c r="BU49" s="1">
        <v>1.1004899861291051E-3</v>
      </c>
      <c r="BV49" s="1">
        <v>5.3710798965767026E-5</v>
      </c>
      <c r="BW49" s="1">
        <v>7.9948699567466974E-4</v>
      </c>
      <c r="BX49" s="1">
        <v>5.3592098993249238E-5</v>
      </c>
      <c r="BY49" s="1">
        <v>1.0998699581250548E-3</v>
      </c>
      <c r="BZ49" s="1">
        <v>3.1187600994218811E-20</v>
      </c>
      <c r="CA49" s="1">
        <v>1.7799999999999999E-5</v>
      </c>
    </row>
    <row r="50" spans="1:79" ht="15.95" customHeight="1" x14ac:dyDescent="0.2">
      <c r="A50" s="2" t="s">
        <v>84</v>
      </c>
      <c r="B50" s="2" t="s">
        <v>128</v>
      </c>
      <c r="C50" s="1">
        <v>2.8808578633743309E-8</v>
      </c>
      <c r="D50" s="1">
        <v>1.6624294163491982E-9</v>
      </c>
      <c r="E50" s="1">
        <v>2.0000000949949026E-3</v>
      </c>
      <c r="F50" s="1">
        <v>2.7644351939670742E-4</v>
      </c>
      <c r="G50" s="1">
        <v>4.7027019900269806E-4</v>
      </c>
      <c r="H50" s="1">
        <v>1.0997933568432927E-3</v>
      </c>
      <c r="I50" s="1">
        <v>5.3676802053814754E-5</v>
      </c>
      <c r="J50" s="1">
        <v>7.5509183807298541E-4</v>
      </c>
      <c r="K50" s="1">
        <v>5.3612475312547758E-5</v>
      </c>
      <c r="L50" s="1">
        <v>1.2505198583312449E-6</v>
      </c>
      <c r="M50" s="1">
        <v>1.4080006977996562E-26</v>
      </c>
      <c r="N50" s="1">
        <v>1.3076156863281302E-10</v>
      </c>
      <c r="O50" s="1">
        <v>3.7557797076901295E-12</v>
      </c>
      <c r="P50" s="1">
        <v>2.8563344988657381E-13</v>
      </c>
      <c r="Q50" s="1">
        <v>9.8983569809402578E-11</v>
      </c>
      <c r="R50" s="1">
        <v>1.6838529321957268E-10</v>
      </c>
      <c r="S50" s="1">
        <v>8.6173002648456475E-13</v>
      </c>
      <c r="T50" s="1">
        <v>1.3096654868417984E-10</v>
      </c>
      <c r="U50" s="1">
        <v>1.0134193580597639E-3</v>
      </c>
      <c r="V50" s="1">
        <v>7.9406767326872796E-5</v>
      </c>
      <c r="W50" s="1">
        <v>2.4928380228992603E-20</v>
      </c>
      <c r="X50" s="1">
        <v>6.2686287330036483E-21</v>
      </c>
      <c r="Y50" s="1">
        <v>3.8570851756958291E-6</v>
      </c>
      <c r="Z50" s="1">
        <v>2.2403730781661579E-7</v>
      </c>
      <c r="AA50" s="1">
        <v>2.5209023078787141E-5</v>
      </c>
      <c r="AB50" s="1">
        <v>1.8704344029174536E-6</v>
      </c>
      <c r="AC50" s="1">
        <v>2.0181151683118514E-7</v>
      </c>
      <c r="AD50" s="1">
        <v>1.9472900021355599E-5</v>
      </c>
      <c r="AE50" s="1">
        <v>2.09481612611917E-10</v>
      </c>
      <c r="AF50" s="1">
        <v>1.9675910206684577E-12</v>
      </c>
      <c r="AG50" s="1">
        <v>1.2568934781853613E-10</v>
      </c>
      <c r="AH50" s="1">
        <v>6.9979941841324944E-9</v>
      </c>
      <c r="AI50" s="1">
        <v>1.2943873403670203E-11</v>
      </c>
      <c r="AJ50" s="1">
        <v>1.3630620883300221E-13</v>
      </c>
      <c r="AK50" s="1">
        <v>1.4944971482577785E-8</v>
      </c>
      <c r="AL50" s="1">
        <v>6.6204596560134887E-8</v>
      </c>
      <c r="AM50" s="1">
        <v>3.9720876133042141E-7</v>
      </c>
      <c r="AN50" s="1">
        <v>1.5405814329863543E-6</v>
      </c>
      <c r="AO50" s="1">
        <v>2.5835288706768655E-6</v>
      </c>
      <c r="AP50" s="1">
        <v>1.1145443750137929E-6</v>
      </c>
      <c r="AQ50" s="1">
        <v>5.4396746662632722E-8</v>
      </c>
      <c r="AR50" s="1">
        <v>1.1238568601179692E-3</v>
      </c>
      <c r="AS50" s="1">
        <v>8.1700843285073717E-3</v>
      </c>
      <c r="AT50" s="1">
        <v>0.93428242206573486</v>
      </c>
      <c r="AU50" s="1">
        <v>0.77369523048400879</v>
      </c>
      <c r="AV50" s="1">
        <v>0.57897841930389404</v>
      </c>
      <c r="AW50" s="1">
        <v>0.39759686589241028</v>
      </c>
      <c r="AX50" s="1">
        <v>-1.261070603504777E-3</v>
      </c>
      <c r="AY50" s="1">
        <v>-2.7876673266291618E-3</v>
      </c>
      <c r="AZ50" s="1">
        <v>4.4257644563913345E-2</v>
      </c>
      <c r="BA50" s="1">
        <v>0.28358396887779236</v>
      </c>
      <c r="BB50" s="1">
        <v>4.9367777137376834E-6</v>
      </c>
      <c r="BC50" s="1">
        <v>3.7568452535197139E-4</v>
      </c>
      <c r="BD50" s="1">
        <v>2.0000000949949026E-4</v>
      </c>
      <c r="BE50" s="1">
        <v>1.8000000854954123E-3</v>
      </c>
      <c r="BF50" s="1">
        <v>5.477752685546875</v>
      </c>
      <c r="BG50" s="1">
        <v>2.6296348571777344</v>
      </c>
      <c r="BH50" s="1"/>
      <c r="BI50" s="1"/>
      <c r="BJ50" s="1"/>
      <c r="BK50" s="1"/>
      <c r="BL50" s="1">
        <v>274</v>
      </c>
      <c r="BM50" s="1">
        <v>1</v>
      </c>
      <c r="BN50" s="1">
        <v>1</v>
      </c>
      <c r="BO50" s="1">
        <v>12</v>
      </c>
      <c r="BP50" s="1">
        <v>-3.4751548388904803E-4</v>
      </c>
      <c r="BQ50" s="1">
        <v>4.211200064219156E-7</v>
      </c>
      <c r="BR50" s="1">
        <v>2.0000000949949026E-3</v>
      </c>
      <c r="BS50" s="1">
        <v>2.9941598768346012E-4</v>
      </c>
      <c r="BT50" s="1">
        <v>5.0195399671792984E-4</v>
      </c>
      <c r="BU50" s="1">
        <v>1.1004899861291051E-3</v>
      </c>
      <c r="BV50" s="1">
        <v>5.3710798965767026E-5</v>
      </c>
      <c r="BW50" s="1">
        <v>7.9948699567466974E-4</v>
      </c>
      <c r="BX50" s="1">
        <v>5.3592098993249238E-5</v>
      </c>
      <c r="BY50" s="1">
        <v>1.0998699581250548E-3</v>
      </c>
      <c r="BZ50" s="1">
        <v>3.1187600994218811E-20</v>
      </c>
      <c r="CA50" s="1">
        <v>1.7799999999999999E-5</v>
      </c>
    </row>
    <row r="51" spans="1:79" ht="15.95" customHeight="1" x14ac:dyDescent="0.2">
      <c r="A51" s="2" t="s">
        <v>84</v>
      </c>
      <c r="B51" s="2" t="s">
        <v>129</v>
      </c>
      <c r="C51" s="1">
        <v>2.8818602615388045E-8</v>
      </c>
      <c r="D51" s="1">
        <v>1.6202866826020568E-9</v>
      </c>
      <c r="E51" s="1">
        <v>2.0000000949949026E-3</v>
      </c>
      <c r="F51" s="1">
        <v>2.7559793670661747E-4</v>
      </c>
      <c r="G51" s="1">
        <v>4.6730902977287769E-4</v>
      </c>
      <c r="H51" s="1">
        <v>1.0997898643836379E-3</v>
      </c>
      <c r="I51" s="1">
        <v>5.3676627430832013E-5</v>
      </c>
      <c r="J51" s="1">
        <v>7.5157103128731251E-4</v>
      </c>
      <c r="K51" s="1">
        <v>5.3612558986060321E-5</v>
      </c>
      <c r="L51" s="1">
        <v>1.3812842780680512E-6</v>
      </c>
      <c r="M51" s="1">
        <v>1.4094876697911187E-26</v>
      </c>
      <c r="N51" s="1">
        <v>1.3110144327504684E-10</v>
      </c>
      <c r="O51" s="1">
        <v>3.6710706784417931E-12</v>
      </c>
      <c r="P51" s="1">
        <v>2.79075334545809E-13</v>
      </c>
      <c r="Q51" s="1">
        <v>9.8963865042835627E-11</v>
      </c>
      <c r="R51" s="1">
        <v>1.6780498543779949E-10</v>
      </c>
      <c r="S51" s="1">
        <v>8.6432847931403865E-13</v>
      </c>
      <c r="T51" s="1">
        <v>1.3131535552411299E-10</v>
      </c>
      <c r="U51" s="1">
        <v>1.017217175103724E-3</v>
      </c>
      <c r="V51" s="1">
        <v>7.5193558586761355E-5</v>
      </c>
      <c r="W51" s="1">
        <v>2.4930155759252751E-20</v>
      </c>
      <c r="X51" s="1">
        <v>6.2668669352341384E-21</v>
      </c>
      <c r="Y51" s="1">
        <v>3.9237311284523457E-6</v>
      </c>
      <c r="Z51" s="1">
        <v>2.6358392801739683E-7</v>
      </c>
      <c r="AA51" s="1">
        <v>2.8066595405107364E-5</v>
      </c>
      <c r="AB51" s="1">
        <v>2.0079185105714714E-6</v>
      </c>
      <c r="AC51" s="1">
        <v>2.4359115968763945E-7</v>
      </c>
      <c r="AD51" s="1">
        <v>2.0136043531238101E-5</v>
      </c>
      <c r="AE51" s="1">
        <v>2.9086535957567605E-10</v>
      </c>
      <c r="AF51" s="1">
        <v>3.8945300977200059E-12</v>
      </c>
      <c r="AG51" s="1">
        <v>1.2859394105113608E-10</v>
      </c>
      <c r="AH51" s="1">
        <v>7.5137442934192222E-9</v>
      </c>
      <c r="AI51" s="1">
        <v>1.5351095394855463E-11</v>
      </c>
      <c r="AJ51" s="1">
        <v>1.3844266987146636E-13</v>
      </c>
      <c r="AK51" s="1">
        <v>1.6051993512178342E-8</v>
      </c>
      <c r="AL51" s="1">
        <v>6.3480456212808289E-8</v>
      </c>
      <c r="AM51" s="1">
        <v>3.9554587605126253E-7</v>
      </c>
      <c r="AN51" s="1">
        <v>1.5442351513419994E-6</v>
      </c>
      <c r="AO51" s="1">
        <v>2.5816992413607576E-6</v>
      </c>
      <c r="AP51" s="1">
        <v>1.1198925449207309E-6</v>
      </c>
      <c r="AQ51" s="1">
        <v>5.4657760983900516E-8</v>
      </c>
      <c r="AR51" s="1">
        <v>1.1187283702755939E-3</v>
      </c>
      <c r="AS51" s="1">
        <v>8.1569931342962889E-3</v>
      </c>
      <c r="AT51" s="1">
        <v>0.93395745754241943</v>
      </c>
      <c r="AU51" s="1">
        <v>0.77266407012939453</v>
      </c>
      <c r="AV51" s="1">
        <v>0.57731354236602783</v>
      </c>
      <c r="AW51" s="1">
        <v>0.39564573764801025</v>
      </c>
      <c r="AX51" s="1">
        <v>-1.2634681770578027E-3</v>
      </c>
      <c r="AY51" s="1">
        <v>-2.7912796940654516E-3</v>
      </c>
      <c r="AZ51" s="1">
        <v>4.4407378882169724E-2</v>
      </c>
      <c r="BA51" s="1">
        <v>0.28468510508537292</v>
      </c>
      <c r="BB51" s="1">
        <v>4.9576406127016526E-6</v>
      </c>
      <c r="BC51" s="1">
        <v>3.7727222661487758E-4</v>
      </c>
      <c r="BD51" s="1">
        <v>2.0000000949949026E-4</v>
      </c>
      <c r="BE51" s="1">
        <v>1.8000000854954123E-3</v>
      </c>
      <c r="BF51" s="1">
        <v>5.4840435981750488</v>
      </c>
      <c r="BG51" s="1">
        <v>2.6311178207397461</v>
      </c>
      <c r="BH51" s="1"/>
      <c r="BI51" s="1"/>
      <c r="BJ51" s="1"/>
      <c r="BK51" s="1"/>
      <c r="BL51" s="1">
        <v>278</v>
      </c>
      <c r="BM51" s="1">
        <v>1</v>
      </c>
      <c r="BN51" s="1">
        <v>1</v>
      </c>
      <c r="BO51" s="1">
        <v>12</v>
      </c>
      <c r="BP51" s="1">
        <v>-3.5158803095160489E-4</v>
      </c>
      <c r="BQ51" s="1">
        <v>4.211200064219156E-7</v>
      </c>
      <c r="BR51" s="1">
        <v>2.0000000949949026E-3</v>
      </c>
      <c r="BS51" s="1">
        <v>2.9941598768346012E-4</v>
      </c>
      <c r="BT51" s="1">
        <v>5.0195399671792984E-4</v>
      </c>
      <c r="BU51" s="1">
        <v>1.1004899861291051E-3</v>
      </c>
      <c r="BV51" s="1">
        <v>5.3710798965767026E-5</v>
      </c>
      <c r="BW51" s="1">
        <v>7.9948699567466974E-4</v>
      </c>
      <c r="BX51" s="1">
        <v>5.3592098993249238E-5</v>
      </c>
      <c r="BY51" s="1">
        <v>1.0998699581250548E-3</v>
      </c>
      <c r="BZ51" s="1">
        <v>3.1187600994218811E-20</v>
      </c>
      <c r="CA51" s="1">
        <v>1.7799999999999999E-5</v>
      </c>
    </row>
    <row r="52" spans="1:79" ht="15.95" customHeight="1" x14ac:dyDescent="0.2">
      <c r="A52" s="2" t="s">
        <v>84</v>
      </c>
      <c r="B52" s="2" t="s">
        <v>130</v>
      </c>
      <c r="C52" s="1">
        <v>2.8830784870592652E-8</v>
      </c>
      <c r="D52" s="1">
        <v>1.5577354961493484E-9</v>
      </c>
      <c r="E52" s="1">
        <v>2.0000000949949026E-3</v>
      </c>
      <c r="F52" s="1">
        <v>2.7453486109152436E-4</v>
      </c>
      <c r="G52" s="1">
        <v>4.6333094360306859E-4</v>
      </c>
      <c r="H52" s="1">
        <v>1.0997849749401212E-3</v>
      </c>
      <c r="I52" s="1">
        <v>5.3676390962209553E-5</v>
      </c>
      <c r="J52" s="1">
        <v>7.4690638575702906E-4</v>
      </c>
      <c r="K52" s="1">
        <v>5.3612679039360955E-5</v>
      </c>
      <c r="L52" s="1">
        <v>1.557451128064713E-6</v>
      </c>
      <c r="M52" s="1">
        <v>1.4113099076673001E-26</v>
      </c>
      <c r="N52" s="1">
        <v>1.315580078589939E-10</v>
      </c>
      <c r="O52" s="1">
        <v>3.5429291789377417E-12</v>
      </c>
      <c r="P52" s="1">
        <v>2.6919569991430249E-13</v>
      </c>
      <c r="Q52" s="1">
        <v>9.896145179129071E-11</v>
      </c>
      <c r="R52" s="1">
        <v>1.6701668653840728E-10</v>
      </c>
      <c r="S52" s="1">
        <v>8.6778412237036216E-13</v>
      </c>
      <c r="T52" s="1">
        <v>1.3178406894524351E-10</v>
      </c>
      <c r="U52" s="1">
        <v>1.0214924113824964E-3</v>
      </c>
      <c r="V52" s="1">
        <v>7.0368805609177798E-5</v>
      </c>
      <c r="W52" s="1">
        <v>2.4932370729213318E-20</v>
      </c>
      <c r="X52" s="1">
        <v>6.2647755576893144E-21</v>
      </c>
      <c r="Y52" s="1">
        <v>4.0009408621699549E-6</v>
      </c>
      <c r="Z52" s="1">
        <v>3.2049285891844193E-7</v>
      </c>
      <c r="AA52" s="1">
        <v>3.1913954444462433E-5</v>
      </c>
      <c r="AB52" s="1">
        <v>2.186795882153092E-6</v>
      </c>
      <c r="AC52" s="1">
        <v>3.0573144726986357E-7</v>
      </c>
      <c r="AD52" s="1">
        <v>2.0953249986632727E-5</v>
      </c>
      <c r="AE52" s="1">
        <v>4.2914249931413906E-10</v>
      </c>
      <c r="AF52" s="1">
        <v>8.8249078183944007E-12</v>
      </c>
      <c r="AG52" s="1">
        <v>1.3102996465619299E-10</v>
      </c>
      <c r="AH52" s="1">
        <v>8.118562710990318E-9</v>
      </c>
      <c r="AI52" s="1">
        <v>1.8702255022429171E-11</v>
      </c>
      <c r="AJ52" s="1">
        <v>1.3990669517002785E-13</v>
      </c>
      <c r="AK52" s="1">
        <v>1.7351450054547968E-8</v>
      </c>
      <c r="AL52" s="1">
        <v>6.0411027380177784E-8</v>
      </c>
      <c r="AM52" s="1">
        <v>3.9355082448417774E-7</v>
      </c>
      <c r="AN52" s="1">
        <v>1.5497199496034009E-6</v>
      </c>
      <c r="AO52" s="1">
        <v>2.5794144350305137E-6</v>
      </c>
      <c r="AP52" s="1">
        <v>1.127223754338047E-6</v>
      </c>
      <c r="AQ52" s="1">
        <v>5.5015576094774588E-8</v>
      </c>
      <c r="AR52" s="1">
        <v>1.1126735678306365E-3</v>
      </c>
      <c r="AS52" s="1">
        <v>8.1392734645958659E-3</v>
      </c>
      <c r="AT52" s="1">
        <v>0.93356281518936157</v>
      </c>
      <c r="AU52" s="1">
        <v>0.77141082286834717</v>
      </c>
      <c r="AV52" s="1">
        <v>0.57528996467590332</v>
      </c>
      <c r="AW52" s="1">
        <v>0.39327597618103027</v>
      </c>
      <c r="AX52" s="1">
        <v>-1.2671136064454913E-3</v>
      </c>
      <c r="AY52" s="1">
        <v>-2.7964203618466854E-3</v>
      </c>
      <c r="AZ52" s="1">
        <v>4.461180791258812E-2</v>
      </c>
      <c r="BA52" s="1">
        <v>0.28618925809860229</v>
      </c>
      <c r="BB52" s="1">
        <v>4.986801741324598E-6</v>
      </c>
      <c r="BC52" s="1">
        <v>3.7944954237900674E-4</v>
      </c>
      <c r="BD52" s="1">
        <v>2.0000000949949026E-4</v>
      </c>
      <c r="BE52" s="1">
        <v>1.8000000854954123E-3</v>
      </c>
      <c r="BF52" s="1">
        <v>5.492927074432373</v>
      </c>
      <c r="BG52" s="1">
        <v>2.6331124305725098</v>
      </c>
      <c r="BH52" s="1"/>
      <c r="BI52" s="1"/>
      <c r="BJ52" s="1"/>
      <c r="BK52" s="1"/>
      <c r="BL52" s="1">
        <v>283</v>
      </c>
      <c r="BM52" s="1">
        <v>1</v>
      </c>
      <c r="BN52" s="1">
        <v>1</v>
      </c>
      <c r="BO52" s="1">
        <v>12</v>
      </c>
      <c r="BP52" s="1">
        <v>-3.5623951714758208E-4</v>
      </c>
      <c r="BQ52" s="1">
        <v>4.211200064219156E-7</v>
      </c>
      <c r="BR52" s="1">
        <v>2.0000000949949026E-3</v>
      </c>
      <c r="BS52" s="1">
        <v>2.9941598768346012E-4</v>
      </c>
      <c r="BT52" s="1">
        <v>5.0195399671792984E-4</v>
      </c>
      <c r="BU52" s="1">
        <v>1.1004899861291051E-3</v>
      </c>
      <c r="BV52" s="1">
        <v>5.3710798965767026E-5</v>
      </c>
      <c r="BW52" s="1">
        <v>7.9948699567466974E-4</v>
      </c>
      <c r="BX52" s="1">
        <v>5.3592098993249238E-5</v>
      </c>
      <c r="BY52" s="1">
        <v>1.0998699581250548E-3</v>
      </c>
      <c r="BZ52" s="1">
        <v>3.1187600994218811E-20</v>
      </c>
      <c r="CA52" s="1">
        <v>1.7799999999999999E-5</v>
      </c>
    </row>
    <row r="53" spans="1:79" ht="15.95" customHeight="1" x14ac:dyDescent="0.2">
      <c r="A53" s="2" t="s">
        <v>84</v>
      </c>
      <c r="B53" s="2" t="s">
        <v>131</v>
      </c>
      <c r="C53" s="1">
        <v>2.884257810364943E-8</v>
      </c>
      <c r="D53" s="1">
        <v>1.4827168381970068E-9</v>
      </c>
      <c r="E53" s="1">
        <v>2.0000000949949026E-3</v>
      </c>
      <c r="F53" s="1">
        <v>2.7346561546437442E-4</v>
      </c>
      <c r="G53" s="1">
        <v>4.5904633589088917E-4</v>
      </c>
      <c r="H53" s="1">
        <v>1.0997795034199953E-3</v>
      </c>
      <c r="I53" s="1">
        <v>5.3676125389756635E-5</v>
      </c>
      <c r="J53" s="1">
        <v>7.4195215711370111E-4</v>
      </c>
      <c r="K53" s="1">
        <v>5.3612802730640396E-5</v>
      </c>
      <c r="L53" s="1">
        <v>1.7482094563092687E-6</v>
      </c>
      <c r="M53" s="1">
        <v>1.4130678965205368E-26</v>
      </c>
      <c r="N53" s="1">
        <v>1.3205138174099321E-10</v>
      </c>
      <c r="O53" s="1">
        <v>3.3862893743629786E-12</v>
      </c>
      <c r="P53" s="1">
        <v>2.5716345100433051E-13</v>
      </c>
      <c r="Q53" s="1">
        <v>9.8984770127584794E-11</v>
      </c>
      <c r="R53" s="1">
        <v>1.6615835215301218E-10</v>
      </c>
      <c r="S53" s="1">
        <v>8.7148081512413841E-13</v>
      </c>
      <c r="T53" s="1">
        <v>1.3229068687462882E-10</v>
      </c>
      <c r="U53" s="1">
        <v>1.0252919746562839E-3</v>
      </c>
      <c r="V53" s="1">
        <v>6.5983178501483053E-5</v>
      </c>
      <c r="W53" s="1">
        <v>2.4934354670213738E-20</v>
      </c>
      <c r="X53" s="1">
        <v>6.2627399179006097E-21</v>
      </c>
      <c r="Y53" s="1">
        <v>4.071282091899775E-6</v>
      </c>
      <c r="Z53" s="1">
        <v>3.8651793943245139E-7</v>
      </c>
      <c r="AA53" s="1">
        <v>3.6065797758055851E-5</v>
      </c>
      <c r="AB53" s="1">
        <v>2.3733455236651935E-6</v>
      </c>
      <c r="AC53" s="1">
        <v>3.8051172168707126E-7</v>
      </c>
      <c r="AD53" s="1">
        <v>2.1755437046522275E-5</v>
      </c>
      <c r="AE53" s="1">
        <v>6.1760718761405542E-10</v>
      </c>
      <c r="AF53" s="1">
        <v>1.9217467894794282E-11</v>
      </c>
      <c r="AG53" s="1">
        <v>1.3183143465766989E-10</v>
      </c>
      <c r="AH53" s="1">
        <v>8.6467979443227705E-9</v>
      </c>
      <c r="AI53" s="1">
        <v>2.2358810983225119E-11</v>
      </c>
      <c r="AJ53" s="1">
        <v>1.3973789844429901E-13</v>
      </c>
      <c r="AK53" s="1">
        <v>1.8487964936753087E-8</v>
      </c>
      <c r="AL53" s="1">
        <v>5.7675532828815885E-8</v>
      </c>
      <c r="AM53" s="1">
        <v>3.9176351474045899E-7</v>
      </c>
      <c r="AN53" s="1">
        <v>1.5561905789690522E-6</v>
      </c>
      <c r="AO53" s="1">
        <v>2.5770099900540577E-6</v>
      </c>
      <c r="AP53" s="1">
        <v>1.1352216233717627E-6</v>
      </c>
      <c r="AQ53" s="1">
        <v>5.5405923404805435E-8</v>
      </c>
      <c r="AR53" s="1">
        <v>1.1069586301759315E-3</v>
      </c>
      <c r="AS53" s="1">
        <v>8.1200806814626363E-3</v>
      </c>
      <c r="AT53" s="1">
        <v>0.93318110704421997</v>
      </c>
      <c r="AU53" s="1">
        <v>0.77019709348678589</v>
      </c>
      <c r="AV53" s="1">
        <v>0.57332992553710938</v>
      </c>
      <c r="AW53" s="1">
        <v>0.3909822404384613</v>
      </c>
      <c r="AX53" s="1">
        <v>-1.2716597411781549E-3</v>
      </c>
      <c r="AY53" s="1">
        <v>-2.8023573104292154E-3</v>
      </c>
      <c r="AZ53" s="1">
        <v>4.4835485517978668E-2</v>
      </c>
      <c r="BA53" s="1">
        <v>0.28783589601516724</v>
      </c>
      <c r="BB53" s="1">
        <v>5.0197204473079182E-6</v>
      </c>
      <c r="BC53" s="1">
        <v>3.8184583536349237E-4</v>
      </c>
      <c r="BD53" s="1">
        <v>2.0000000949949026E-4</v>
      </c>
      <c r="BE53" s="1">
        <v>1.8000000854954123E-3</v>
      </c>
      <c r="BF53" s="1">
        <v>5.5025248527526855</v>
      </c>
      <c r="BG53" s="1">
        <v>2.6351020336151123</v>
      </c>
      <c r="BH53" s="1"/>
      <c r="BI53" s="1"/>
      <c r="BJ53" s="1"/>
      <c r="BK53" s="1"/>
      <c r="BL53" s="1">
        <v>288</v>
      </c>
      <c r="BM53" s="1">
        <v>1</v>
      </c>
      <c r="BN53" s="1">
        <v>1</v>
      </c>
      <c r="BO53" s="1">
        <v>12</v>
      </c>
      <c r="BP53" s="1">
        <v>-3.6045702398946038E-4</v>
      </c>
      <c r="BQ53" s="1">
        <v>4.211200064219156E-7</v>
      </c>
      <c r="BR53" s="1">
        <v>2.0000000949949026E-3</v>
      </c>
      <c r="BS53" s="1">
        <v>2.9941598768346012E-4</v>
      </c>
      <c r="BT53" s="1">
        <v>5.0195399671792984E-4</v>
      </c>
      <c r="BU53" s="1">
        <v>1.1004899861291051E-3</v>
      </c>
      <c r="BV53" s="1">
        <v>5.3710798965767026E-5</v>
      </c>
      <c r="BW53" s="1">
        <v>7.9948699567466974E-4</v>
      </c>
      <c r="BX53" s="1">
        <v>5.3592098993249238E-5</v>
      </c>
      <c r="BY53" s="1">
        <v>1.0998699581250548E-3</v>
      </c>
      <c r="BZ53" s="1">
        <v>3.1187600994218811E-20</v>
      </c>
      <c r="CA53" s="1">
        <v>1.7799999999999999E-5</v>
      </c>
    </row>
    <row r="54" spans="1:79" ht="15.95" customHeight="1" x14ac:dyDescent="0.2">
      <c r="A54" s="2" t="s">
        <v>84</v>
      </c>
      <c r="B54" s="2" t="s">
        <v>132</v>
      </c>
      <c r="C54" s="1">
        <v>2.885398231455838E-8</v>
      </c>
      <c r="D54" s="1">
        <v>1.3937579979028669E-9</v>
      </c>
      <c r="E54" s="1">
        <v>2.0000000949949026E-3</v>
      </c>
      <c r="F54" s="1">
        <v>2.7239028713665903E-4</v>
      </c>
      <c r="G54" s="1">
        <v>4.5445855357684195E-4</v>
      </c>
      <c r="H54" s="1">
        <v>1.099773682653904E-3</v>
      </c>
      <c r="I54" s="1">
        <v>5.3675841627409682E-5</v>
      </c>
      <c r="J54" s="1">
        <v>7.3671521386131644E-4</v>
      </c>
      <c r="K54" s="1">
        <v>5.3612951887771487E-5</v>
      </c>
      <c r="L54" s="1">
        <v>1.9540220819180831E-6</v>
      </c>
      <c r="M54" s="1">
        <v>1.4147862882541168E-26</v>
      </c>
      <c r="N54" s="1">
        <v>1.3258308866563929E-10</v>
      </c>
      <c r="O54" s="1">
        <v>3.197296318520847E-12</v>
      </c>
      <c r="P54" s="1">
        <v>2.4268909369994369E-13</v>
      </c>
      <c r="Q54" s="1">
        <v>9.90345962974623E-11</v>
      </c>
      <c r="R54" s="1">
        <v>1.6523026522172201E-10</v>
      </c>
      <c r="S54" s="1">
        <v>8.7542877635017821E-13</v>
      </c>
      <c r="T54" s="1">
        <v>1.3283676059968766E-10</v>
      </c>
      <c r="U54" s="1">
        <v>1.028661266900599E-3</v>
      </c>
      <c r="V54" s="1">
        <v>6.198803021106869E-5</v>
      </c>
      <c r="W54" s="1">
        <v>2.493654702195443E-20</v>
      </c>
      <c r="X54" s="1">
        <v>6.2608149458305766E-21</v>
      </c>
      <c r="Y54" s="1">
        <v>4.1346920625073835E-6</v>
      </c>
      <c r="Z54" s="1">
        <v>4.6253484242697596E-7</v>
      </c>
      <c r="AA54" s="1">
        <v>4.0517636080039665E-5</v>
      </c>
      <c r="AB54" s="1">
        <v>2.5673855361674214E-6</v>
      </c>
      <c r="AC54" s="1">
        <v>4.6983367951725086E-7</v>
      </c>
      <c r="AD54" s="1">
        <v>2.2540494683198631E-5</v>
      </c>
      <c r="AE54" s="1">
        <v>8.6548146427389838E-10</v>
      </c>
      <c r="AF54" s="1">
        <v>4.017697285974009E-11</v>
      </c>
      <c r="AG54" s="1">
        <v>1.3065357129526944E-10</v>
      </c>
      <c r="AH54" s="1">
        <v>9.0572216393525196E-9</v>
      </c>
      <c r="AI54" s="1">
        <v>2.6177268686033983E-11</v>
      </c>
      <c r="AJ54" s="1">
        <v>1.3760635697319251E-13</v>
      </c>
      <c r="AK54" s="1">
        <v>1.937315907696302E-8</v>
      </c>
      <c r="AL54" s="1">
        <v>5.5238297909723795E-8</v>
      </c>
      <c r="AM54" s="1">
        <v>3.9028106891014842E-7</v>
      </c>
      <c r="AN54" s="1">
        <v>1.5639020537056014E-6</v>
      </c>
      <c r="AO54" s="1">
        <v>2.57485223947862E-6</v>
      </c>
      <c r="AP54" s="1">
        <v>1.1440396292528021E-6</v>
      </c>
      <c r="AQ54" s="1">
        <v>5.5836295587141649E-8</v>
      </c>
      <c r="AR54" s="1">
        <v>1.1015286039247872E-3</v>
      </c>
      <c r="AS54" s="1">
        <v>8.099457408802007E-3</v>
      </c>
      <c r="AT54" s="1">
        <v>0.93281227350234985</v>
      </c>
      <c r="AU54" s="1">
        <v>0.76902276277542114</v>
      </c>
      <c r="AV54" s="1">
        <v>0.57143288850784302</v>
      </c>
      <c r="AW54" s="1">
        <v>0.38876339793205261</v>
      </c>
      <c r="AX54" s="1">
        <v>-1.2773200869560242E-3</v>
      </c>
      <c r="AY54" s="1">
        <v>-2.8092083521187305E-3</v>
      </c>
      <c r="AZ54" s="1">
        <v>4.5078326016664505E-2</v>
      </c>
      <c r="BA54" s="1">
        <v>0.28962460160255432</v>
      </c>
      <c r="BB54" s="1">
        <v>5.0567732614581473E-6</v>
      </c>
      <c r="BC54" s="1">
        <v>3.8446532562375069E-4</v>
      </c>
      <c r="BD54" s="1">
        <v>2.0000000949949026E-4</v>
      </c>
      <c r="BE54" s="1">
        <v>1.8000000854954123E-3</v>
      </c>
      <c r="BF54" s="1">
        <v>5.5140042304992676</v>
      </c>
      <c r="BG54" s="1">
        <v>2.6373970508575439</v>
      </c>
      <c r="BH54" s="1"/>
      <c r="BI54" s="1"/>
      <c r="BJ54" s="1"/>
      <c r="BK54" s="1"/>
      <c r="BL54" s="1">
        <v>293</v>
      </c>
      <c r="BM54" s="1">
        <v>1</v>
      </c>
      <c r="BN54" s="1">
        <v>1</v>
      </c>
      <c r="BO54" s="1">
        <v>12</v>
      </c>
      <c r="BP54" s="1">
        <v>-3.6429187344674753E-4</v>
      </c>
      <c r="BQ54" s="1">
        <v>4.211200064219156E-7</v>
      </c>
      <c r="BR54" s="1">
        <v>2.0000000949949026E-3</v>
      </c>
      <c r="BS54" s="1">
        <v>2.9941598768346012E-4</v>
      </c>
      <c r="BT54" s="1">
        <v>5.0195399671792984E-4</v>
      </c>
      <c r="BU54" s="1">
        <v>1.1004899861291051E-3</v>
      </c>
      <c r="BV54" s="1">
        <v>5.3710798965767026E-5</v>
      </c>
      <c r="BW54" s="1">
        <v>7.9948699567466974E-4</v>
      </c>
      <c r="BX54" s="1">
        <v>5.3592098993249238E-5</v>
      </c>
      <c r="BY54" s="1">
        <v>1.0998699581250548E-3</v>
      </c>
      <c r="BZ54" s="1">
        <v>3.1187600994218811E-20</v>
      </c>
      <c r="CA54" s="1">
        <v>1.7799999999999999E-5</v>
      </c>
    </row>
    <row r="55" spans="1:79" ht="15.95" customHeight="1" x14ac:dyDescent="0.2">
      <c r="A55" s="2" t="s">
        <v>84</v>
      </c>
      <c r="B55" s="2" t="s">
        <v>133</v>
      </c>
      <c r="C55" s="1">
        <v>2.886499927967634E-8</v>
      </c>
      <c r="D55" s="1">
        <v>1.2907375168680346E-9</v>
      </c>
      <c r="E55" s="1">
        <v>2.0000000949949026E-3</v>
      </c>
      <c r="F55" s="1">
        <v>2.7130875969305634E-4</v>
      </c>
      <c r="G55" s="1">
        <v>4.4957475620321929E-4</v>
      </c>
      <c r="H55" s="1">
        <v>1.0997671633958817E-3</v>
      </c>
      <c r="I55" s="1">
        <v>5.3675525123253465E-5</v>
      </c>
      <c r="J55" s="1">
        <v>7.312052184715867E-4</v>
      </c>
      <c r="K55" s="1">
        <v>5.3613104682881385E-5</v>
      </c>
      <c r="L55" s="1">
        <v>2.1753230612375773E-6</v>
      </c>
      <c r="M55" s="1">
        <v>1.416449059130903E-26</v>
      </c>
      <c r="N55" s="1">
        <v>1.331536220477114E-10</v>
      </c>
      <c r="O55" s="1">
        <v>2.9750579337053126E-12</v>
      </c>
      <c r="P55" s="1">
        <v>2.2570840313486868E-13</v>
      </c>
      <c r="Q55" s="1">
        <v>9.9110829892003863E-11</v>
      </c>
      <c r="R55" s="1">
        <v>1.6423254168500313E-10</v>
      </c>
      <c r="S55" s="1">
        <v>8.79631436719827E-13</v>
      </c>
      <c r="T55" s="1">
        <v>1.3342273404233482E-10</v>
      </c>
      <c r="U55" s="1">
        <v>1.0316401021555066E-3</v>
      </c>
      <c r="V55" s="1">
        <v>5.8340767282061279E-5</v>
      </c>
      <c r="W55" s="1">
        <v>2.493850996032211E-20</v>
      </c>
      <c r="X55" s="1">
        <v>6.258890377657327E-21</v>
      </c>
      <c r="Y55" s="1">
        <v>4.1911198422894813E-6</v>
      </c>
      <c r="Z55" s="1">
        <v>5.4941995131230215E-7</v>
      </c>
      <c r="AA55" s="1">
        <v>4.5261534978635609E-5</v>
      </c>
      <c r="AB55" s="1">
        <v>2.768724243651377E-6</v>
      </c>
      <c r="AC55" s="1">
        <v>5.7577267398301046E-7</v>
      </c>
      <c r="AD55" s="1">
        <v>2.3306622097152285E-5</v>
      </c>
      <c r="AE55" s="1">
        <v>1.1789721421351373E-9</v>
      </c>
      <c r="AF55" s="1">
        <v>8.0561571302872892E-11</v>
      </c>
      <c r="AG55" s="1">
        <v>1.2725792641887779E-10</v>
      </c>
      <c r="AH55" s="1">
        <v>9.3101562015363015E-9</v>
      </c>
      <c r="AI55" s="1">
        <v>2.9955791319702385E-11</v>
      </c>
      <c r="AJ55" s="1">
        <v>1.332926824471059E-13</v>
      </c>
      <c r="AK55" s="1">
        <v>1.9921785110454948E-8</v>
      </c>
      <c r="AL55" s="1">
        <v>5.3067108114063239E-8</v>
      </c>
      <c r="AM55" s="1">
        <v>3.8923465716031883E-7</v>
      </c>
      <c r="AN55" s="1">
        <v>1.5728806264381223E-6</v>
      </c>
      <c r="AO55" s="1">
        <v>2.5729332538693139E-6</v>
      </c>
      <c r="AP55" s="1">
        <v>1.1536811825862969E-6</v>
      </c>
      <c r="AQ55" s="1">
        <v>5.6306873830180848E-8</v>
      </c>
      <c r="AR55" s="1">
        <v>1.0963356103017526E-3</v>
      </c>
      <c r="AS55" s="1">
        <v>8.0774562067730173E-3</v>
      </c>
      <c r="AT55" s="1">
        <v>0.93245619535446167</v>
      </c>
      <c r="AU55" s="1">
        <v>0.76788729429244995</v>
      </c>
      <c r="AV55" s="1">
        <v>0.56959778070449829</v>
      </c>
      <c r="AW55" s="1">
        <v>0.38661786913871765</v>
      </c>
      <c r="AX55" s="1">
        <v>-1.2842738069593906E-3</v>
      </c>
      <c r="AY55" s="1">
        <v>-2.8170007281005383E-3</v>
      </c>
      <c r="AZ55" s="1">
        <v>4.5340206474065781E-2</v>
      </c>
      <c r="BA55" s="1">
        <v>0.29155468940734863</v>
      </c>
      <c r="BB55" s="1">
        <v>5.0982716857106425E-6</v>
      </c>
      <c r="BC55" s="1">
        <v>3.8730871165171266E-4</v>
      </c>
      <c r="BD55" s="1">
        <v>2.0000000949949026E-4</v>
      </c>
      <c r="BE55" s="1">
        <v>1.8000000854954123E-3</v>
      </c>
      <c r="BF55" s="1">
        <v>5.5269174575805664</v>
      </c>
      <c r="BG55" s="1">
        <v>2.6399924755096436</v>
      </c>
      <c r="BH55" s="1"/>
      <c r="BI55" s="1"/>
      <c r="BJ55" s="1"/>
      <c r="BK55" s="1"/>
      <c r="BL55" s="1">
        <v>298</v>
      </c>
      <c r="BM55" s="1">
        <v>1</v>
      </c>
      <c r="BN55" s="1">
        <v>1</v>
      </c>
      <c r="BO55" s="1">
        <v>12</v>
      </c>
      <c r="BP55" s="1">
        <v>-3.6778909641669677E-4</v>
      </c>
      <c r="BQ55" s="1">
        <v>4.211200064219156E-7</v>
      </c>
      <c r="BR55" s="1">
        <v>2.0000000949949026E-3</v>
      </c>
      <c r="BS55" s="1">
        <v>2.9941598768346012E-4</v>
      </c>
      <c r="BT55" s="1">
        <v>5.0195399671792984E-4</v>
      </c>
      <c r="BU55" s="1">
        <v>1.1004899861291051E-3</v>
      </c>
      <c r="BV55" s="1">
        <v>5.3710798965767026E-5</v>
      </c>
      <c r="BW55" s="1">
        <v>7.9948699567466974E-4</v>
      </c>
      <c r="BX55" s="1">
        <v>5.3592098993249238E-5</v>
      </c>
      <c r="BY55" s="1">
        <v>1.0998699581250548E-3</v>
      </c>
      <c r="BZ55" s="1">
        <v>3.1187600994218811E-20</v>
      </c>
      <c r="CA55" s="1">
        <v>1.7799999999999999E-5</v>
      </c>
    </row>
  </sheetData>
  <printOptions gridLines="1"/>
  <pageMargins left="1.5" right="1.5" top="1.5" bottom="1.5" header="0.5" footer="0.5"/>
  <pageSetup orientation="portrait" r:id="rId1"/>
  <headerFooter>
    <oddHeader>BLM version Ver 3.57.2.45d, build 2024-03-06</oddHeader>
    <oddFooter>BLM Output File, full_organic.det.xls, created 03-06-2024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9FFA-5658-4946-942B-A422CB17364E}">
  <dimension ref="A1:GE432"/>
  <sheetViews>
    <sheetView workbookViewId="0">
      <pane xSplit="4" topLeftCell="E1" activePane="topRight" state="frozen"/>
      <selection pane="topRight" activeCell="J20" sqref="J20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2.42578125" bestFit="1" customWidth="1"/>
    <col min="16" max="16" width="15" bestFit="1" customWidth="1"/>
    <col min="17" max="17" width="12.42578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3">
        <f ca="1">SUM(_xlfn.ANCHORARRAY(O20))+SUM(_xlfn.ANCHORARRAY(K30))</f>
        <v>-2.6390420874962657E-3</v>
      </c>
      <c r="O12" s="13">
        <f ca="1">SUM(_xlfn.ANCHORARRAY(R20))+SUM(_xlfn.ANCHORARRAY(P30))</f>
        <v>-4.4623109411523684E-3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8" spans="2:22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t="s">
        <v>954</v>
      </c>
      <c r="T18" t="s">
        <v>954</v>
      </c>
      <c r="U18" t="s">
        <v>954</v>
      </c>
      <c r="V18" t="s">
        <v>954</v>
      </c>
    </row>
    <row r="19" spans="2:22" x14ac:dyDescent="0.2">
      <c r="B19" s="6" t="s">
        <v>172</v>
      </c>
      <c r="C19" s="6" t="s">
        <v>943</v>
      </c>
      <c r="D19" s="6" t="s">
        <v>176</v>
      </c>
      <c r="E19" s="6" t="s">
        <v>177</v>
      </c>
      <c r="F19" s="6" t="s">
        <v>178</v>
      </c>
      <c r="G19" s="6" t="s">
        <v>179</v>
      </c>
      <c r="H19" s="6" t="s">
        <v>180</v>
      </c>
      <c r="I19" s="6" t="s">
        <v>181</v>
      </c>
      <c r="J19" s="6" t="s">
        <v>206</v>
      </c>
      <c r="K19" s="6" t="s">
        <v>210</v>
      </c>
      <c r="L19" s="6" t="s">
        <v>228</v>
      </c>
      <c r="M19" s="6" t="s">
        <v>947</v>
      </c>
      <c r="N19" s="6" t="s">
        <v>229</v>
      </c>
      <c r="O19" s="6" t="s">
        <v>230</v>
      </c>
      <c r="P19" s="6" t="s">
        <v>226</v>
      </c>
      <c r="Q19" s="6" t="s">
        <v>227</v>
      </c>
      <c r="R19" s="6" t="s">
        <v>231</v>
      </c>
      <c r="S19" s="6" t="s">
        <v>958</v>
      </c>
      <c r="T19" s="6" t="s">
        <v>959</v>
      </c>
      <c r="U19" s="6" t="s">
        <v>960</v>
      </c>
      <c r="V19" s="6" t="s">
        <v>961</v>
      </c>
    </row>
    <row r="20" spans="2:22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4">
        <f t="shared" ref="J20:K27" si="3">1/(1+(F20*EXP(2*N$8*N$9)/$N$45))</f>
        <v>3.9126250814713797E-5</v>
      </c>
      <c r="K20" s="4">
        <f t="shared" si="3"/>
        <v>1.0689219668043595E-6</v>
      </c>
      <c r="L20" s="4">
        <f t="shared" ref="L20:L27" ca="1" si="4">$J20*(1-OFFSET($EB$39,0,$B20-1))</f>
        <v>3.9122206847731613E-5</v>
      </c>
      <c r="M20" cm="1">
        <f t="array" aca="1" ref="M20:M27" ca="1">_xlfn.MAKEARRAY(8,1,_xlfn.LAMBDA(_xlpm.row,_xlpm.col, SUMPRODUCT($E$45:$E$72,OFFSET($EB$45,0,_xlpm.row-1,28))))</f>
        <v>1.9807281800157445E-4</v>
      </c>
      <c r="N20" s="9" cm="1">
        <f t="array" aca="1" ref="N20:N27" ca="1">_xlfn.ANCHORARRAY(M20)+L20:L27-1</f>
        <v>-0.99976280497515069</v>
      </c>
      <c r="O20" s="4" cm="1">
        <f t="array" aca="1" ref="O20:O27" ca="1">_xlfn.ANCHORARRAY(N20)*$H$20:$H$27</f>
        <v>-4.1115245354603073E-4</v>
      </c>
      <c r="P20" s="4">
        <f t="shared" ref="P20:P27" ca="1" si="5">$K20*(1-OFFSET($FH$39,0,$B20-1))</f>
        <v>1.0688939249239395E-6</v>
      </c>
      <c r="Q20" s="4" cm="1">
        <f t="array" aca="1" ref="Q20:Q27" ca="1">TRANSPOSE(FH37:FO37)+P20:P27-1</f>
        <v>-0.99994764675188874</v>
      </c>
      <c r="R20" s="4" cm="1">
        <f t="array" aca="1" ref="R20:R27" ca="1">_xlfn.ANCHORARRAY(Q20)*$I$20:$I$27</f>
        <v>-7.09462855370465E-4</v>
      </c>
      <c r="S20" s="4" cm="1">
        <f t="array" aca="1" ref="S20:S27" ca="1">L20:L27*H20:H27*N11</f>
        <v>3.2178015132259257E-14</v>
      </c>
      <c r="T20" s="4" cm="1">
        <f t="array" aca="1" ref="T20:T27" ca="1">$H$20:$H$27*$N$11-_xlfn.ANCHORARRAY(S20)-_xlfn.ANCHORARRAY(U20)</f>
        <v>8.2238281095586346E-10</v>
      </c>
      <c r="U20" s="4" cm="1">
        <f t="array" aca="1" ref="U20:U27" ca="1">TRANSPOSE(_xlfn.BYCOL(ER45:EY72, _xlfn.LAMBDA(_xlpm.col,SUM(_xlpm.col))))</f>
        <v>8.5011029004379901E-14</v>
      </c>
      <c r="V20" s="4" cm="1">
        <f t="array" ref="V20:V27">H20:H27*$N$11</f>
        <v>8.2250000000000011E-10</v>
      </c>
    </row>
    <row r="21" spans="2:22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H27" si="7">(1-D$10)*D$5/$C21</f>
        <v>4.1124999999999999E-4</v>
      </c>
      <c r="I21" s="4">
        <f t="shared" ref="I21:I27" si="8">(1-E$10)*E$5/$C21</f>
        <v>7.0949999999999995E-4</v>
      </c>
      <c r="J21" s="4">
        <f t="shared" si="3"/>
        <v>1.5337407127349856E-4</v>
      </c>
      <c r="K21" s="4">
        <f t="shared" si="3"/>
        <v>1.3876302961065827E-5</v>
      </c>
      <c r="L21" s="4">
        <f t="shared" ca="1" si="4"/>
        <v>1.5331194948173057E-4</v>
      </c>
      <c r="M21">
        <f ca="1"/>
        <v>7.7620697588336922E-4</v>
      </c>
      <c r="N21" s="9">
        <f ca="1"/>
        <v>-0.99907048107463492</v>
      </c>
      <c r="O21" s="4">
        <f ca="1"/>
        <v>-4.1086773534194362E-4</v>
      </c>
      <c r="P21" s="4">
        <f t="shared" ca="1" si="5"/>
        <v>1.3871578783769187E-5</v>
      </c>
      <c r="Q21">
        <f ca="1"/>
        <v>-0.99932058533702151</v>
      </c>
      <c r="R21" s="4">
        <f ca="1"/>
        <v>-7.0901795529661671E-4</v>
      </c>
      <c r="S21">
        <f ca="1"/>
        <v>1.2609907844872341E-13</v>
      </c>
      <c r="T21">
        <f ca="1"/>
        <v>8.2204076003727468E-10</v>
      </c>
      <c r="U21">
        <f ca="1"/>
        <v>3.3314088427670373E-13</v>
      </c>
      <c r="V21" s="4">
        <v>8.2250000000000011E-10</v>
      </c>
    </row>
    <row r="22" spans="2:22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8"/>
        <v>7.0949999999999995E-4</v>
      </c>
      <c r="J22" s="4">
        <f t="shared" si="3"/>
        <v>6.010225885767945E-4</v>
      </c>
      <c r="K22" s="4">
        <f t="shared" si="3"/>
        <v>1.8010878880646449E-4</v>
      </c>
      <c r="L22" s="4">
        <f t="shared" ca="1" si="4"/>
        <v>6.0006977361659467E-4</v>
      </c>
      <c r="M22">
        <f ca="1"/>
        <v>3.0381085484367898E-3</v>
      </c>
      <c r="N22" s="9">
        <f ca="1"/>
        <v>-0.99636182167794662</v>
      </c>
      <c r="O22" s="4">
        <f ca="1"/>
        <v>-4.0975379916505553E-4</v>
      </c>
      <c r="P22" s="4">
        <f t="shared" ca="1" si="5"/>
        <v>1.7931614000110549E-4</v>
      </c>
      <c r="Q22">
        <f ca="1"/>
        <v>-0.99121729280246029</v>
      </c>
      <c r="R22" s="4">
        <f ca="1"/>
        <v>-7.0326866924334548E-4</v>
      </c>
      <c r="S22">
        <f ca="1"/>
        <v>4.9355738879964915E-13</v>
      </c>
      <c r="T22">
        <f ca="1"/>
        <v>8.20702514406738E-10</v>
      </c>
      <c r="U22">
        <f ca="1"/>
        <v>1.3039282044624696E-12</v>
      </c>
      <c r="V22" s="4">
        <v>8.2250000000000011E-10</v>
      </c>
    </row>
    <row r="23" spans="2:22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8"/>
        <v>7.0949999999999995E-4</v>
      </c>
      <c r="J23" s="4">
        <f t="shared" si="3"/>
        <v>2.3521364071515042E-3</v>
      </c>
      <c r="K23" s="4">
        <f t="shared" si="3"/>
        <v>2.3330929057147382E-3</v>
      </c>
      <c r="L23" s="4">
        <f t="shared" ca="1" si="4"/>
        <v>2.3376102536488848E-3</v>
      </c>
      <c r="M23">
        <f ca="1"/>
        <v>1.1835146522580602E-2</v>
      </c>
      <c r="N23" s="9">
        <f ca="1"/>
        <v>-0.98582724322377047</v>
      </c>
      <c r="O23" s="4">
        <f ca="1"/>
        <v>-4.0542145377577557E-4</v>
      </c>
      <c r="P23" s="4">
        <f t="shared" ca="1" si="5"/>
        <v>2.2067332609762283E-3</v>
      </c>
      <c r="Q23">
        <f ca="1"/>
        <v>-0.89191663341567218</v>
      </c>
      <c r="R23" s="4">
        <f ca="1"/>
        <v>-6.3281485140841934E-4</v>
      </c>
      <c r="S23">
        <f ca="1"/>
        <v>1.922684433626208E-12</v>
      </c>
      <c r="T23">
        <f ca="1"/>
        <v>8.1549777969439881E-10</v>
      </c>
      <c r="U23">
        <f ca="1"/>
        <v>5.0795358719750647E-12</v>
      </c>
      <c r="V23" s="4">
        <v>8.2250000000000011E-10</v>
      </c>
    </row>
    <row r="24" spans="2:22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8"/>
        <v>3.5474999999999998E-4</v>
      </c>
      <c r="J24" s="4">
        <f t="shared" si="3"/>
        <v>0.16553611954037245</v>
      </c>
      <c r="K24" s="4">
        <f t="shared" si="3"/>
        <v>0.17247547181113246</v>
      </c>
      <c r="L24" s="4">
        <f t="shared" ca="1" si="4"/>
        <v>0.14850090916316208</v>
      </c>
      <c r="M24">
        <f ca="1"/>
        <v>0.17301922251790727</v>
      </c>
      <c r="N24" s="9">
        <f ca="1"/>
        <v>-0.67847986831893059</v>
      </c>
      <c r="O24" s="4">
        <f ca="1"/>
        <v>-1.395124229230801E-4</v>
      </c>
      <c r="P24" s="4">
        <f t="shared" ca="1" si="5"/>
        <v>0.17204984366850173</v>
      </c>
      <c r="Q24">
        <f ca="1"/>
        <v>-0.82383082581582956</v>
      </c>
      <c r="R24" s="4">
        <f ca="1"/>
        <v>-2.922539854581655E-4</v>
      </c>
      <c r="S24">
        <f ca="1"/>
        <v>6.1070998893350418E-11</v>
      </c>
      <c r="T24">
        <f ca="1"/>
        <v>3.0785754107073801E-10</v>
      </c>
      <c r="U24">
        <f ca="1"/>
        <v>4.2321460035911625E-11</v>
      </c>
      <c r="V24" s="4">
        <v>4.1125000000000005E-10</v>
      </c>
    </row>
    <row r="25" spans="2:22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8"/>
        <v>3.5474999999999998E-4</v>
      </c>
      <c r="J25" s="4">
        <f t="shared" si="3"/>
        <v>0.73400185998256529</v>
      </c>
      <c r="K25" s="4">
        <f t="shared" si="3"/>
        <v>0.93514653247334056</v>
      </c>
      <c r="L25" s="4">
        <f t="shared" ca="1" si="4"/>
        <v>0.48652751435069369</v>
      </c>
      <c r="M25">
        <f ca="1"/>
        <v>0.56685587139427962</v>
      </c>
      <c r="N25" s="9">
        <f ca="1"/>
        <v>5.3383385744973255E-2</v>
      </c>
      <c r="O25" s="4">
        <f ca="1"/>
        <v>1.0976958693810125E-5</v>
      </c>
      <c r="P25" s="4">
        <f t="shared" ca="1" si="5"/>
        <v>0.92276935711600638</v>
      </c>
      <c r="Q25">
        <f ca="1"/>
        <v>-5.5137092023139767E-2</v>
      </c>
      <c r="R25" s="4">
        <f ca="1"/>
        <v>-1.9559883395208831E-5</v>
      </c>
      <c r="S25">
        <f ca="1"/>
        <v>2.000844402767228E-10</v>
      </c>
      <c r="T25">
        <f ca="1"/>
        <v>7.2509474242070642E-11</v>
      </c>
      <c r="U25">
        <f ca="1"/>
        <v>1.3865608548120661E-10</v>
      </c>
      <c r="V25" s="4">
        <v>4.1125000000000005E-10</v>
      </c>
    </row>
    <row r="26" spans="2:22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8"/>
        <v>3.5474999999999998E-4</v>
      </c>
      <c r="J26" s="4">
        <f t="shared" si="3"/>
        <v>0.97460907304017164</v>
      </c>
      <c r="K26" s="4">
        <f t="shared" si="3"/>
        <v>0.99899857506150813</v>
      </c>
      <c r="L26" s="4">
        <f t="shared" ca="1" si="4"/>
        <v>0.58171993872624395</v>
      </c>
      <c r="M26">
        <f ca="1"/>
        <v>0.67776508634700527</v>
      </c>
      <c r="N26" s="9">
        <f ca="1"/>
        <v>0.25948502507324922</v>
      </c>
      <c r="O26" s="4">
        <f ca="1"/>
        <v>5.335660828068687E-5</v>
      </c>
      <c r="P26" s="4">
        <f t="shared" ca="1" si="5"/>
        <v>0.98488621528646381</v>
      </c>
      <c r="Q26">
        <f ca="1"/>
        <v>8.467008820388866E-3</v>
      </c>
      <c r="R26" s="4">
        <f ca="1"/>
        <v>3.0036713790329502E-6</v>
      </c>
      <c r="S26">
        <f ca="1"/>
        <v>2.3923232480116783E-10</v>
      </c>
      <c r="T26">
        <f ca="1"/>
        <v>6.2325815072788999E-12</v>
      </c>
      <c r="U26">
        <f ca="1"/>
        <v>1.6578509369155332E-10</v>
      </c>
      <c r="V26" s="4">
        <v>4.1125000000000005E-10</v>
      </c>
    </row>
    <row r="27" spans="2:22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8"/>
        <v>3.5474999999999998E-4</v>
      </c>
      <c r="J27" s="4">
        <f t="shared" si="3"/>
        <v>0.99813060041033508</v>
      </c>
      <c r="K27" s="4">
        <f t="shared" si="3"/>
        <v>0.99998551070545649</v>
      </c>
      <c r="L27" s="4">
        <f t="shared" ca="1" si="4"/>
        <v>0.59001897431220507</v>
      </c>
      <c r="M27">
        <f ca="1"/>
        <v>0.68743433815713284</v>
      </c>
      <c r="N27" s="9">
        <f ca="1"/>
        <v>0.27745331246933791</v>
      </c>
      <c r="O27" s="4">
        <f ca="1"/>
        <v>5.7051337376507604E-5</v>
      </c>
      <c r="P27" s="4">
        <f t="shared" ca="1" si="5"/>
        <v>0.98584545058907436</v>
      </c>
      <c r="Q27">
        <f ca="1"/>
        <v>9.4492107655113067E-3</v>
      </c>
      <c r="R27" s="4">
        <f ca="1"/>
        <v>3.3521075190651359E-6</v>
      </c>
      <c r="S27">
        <f ca="1"/>
        <v>2.4264530318589439E-10</v>
      </c>
      <c r="T27">
        <f ca="1"/>
        <v>4.5445057993747044E-13</v>
      </c>
      <c r="U27">
        <f ca="1"/>
        <v>1.681502462341682E-10</v>
      </c>
      <c r="V27" s="4">
        <v>4.1125000000000005E-10</v>
      </c>
    </row>
    <row r="28" spans="2:22" x14ac:dyDescent="0.2">
      <c r="E28" t="s">
        <v>949</v>
      </c>
      <c r="G28" t="s">
        <v>951</v>
      </c>
      <c r="H28" t="s">
        <v>952</v>
      </c>
      <c r="I28" t="s">
        <v>953</v>
      </c>
      <c r="J28" t="s">
        <v>950</v>
      </c>
      <c r="K28" t="s">
        <v>221</v>
      </c>
      <c r="L28" t="s">
        <v>951</v>
      </c>
      <c r="M28" t="s">
        <v>952</v>
      </c>
      <c r="N28" t="s">
        <v>953</v>
      </c>
      <c r="Q28" t="s">
        <v>954</v>
      </c>
      <c r="R28" t="s">
        <v>954</v>
      </c>
      <c r="S28" t="s">
        <v>954</v>
      </c>
      <c r="T28" t="s">
        <v>954</v>
      </c>
      <c r="U28" t="s">
        <v>954</v>
      </c>
      <c r="V28" t="s">
        <v>954</v>
      </c>
    </row>
    <row r="29" spans="2:22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  <c r="Q29" s="6" t="s">
        <v>956</v>
      </c>
      <c r="R29" s="6" t="s">
        <v>955</v>
      </c>
      <c r="S29" s="6" t="s">
        <v>957</v>
      </c>
      <c r="T29" s="6" t="s">
        <v>959</v>
      </c>
      <c r="U29" s="6" t="s">
        <v>960</v>
      </c>
      <c r="V29" s="6" t="s">
        <v>961</v>
      </c>
    </row>
    <row r="30" spans="2:22" x14ac:dyDescent="0.2">
      <c r="B30">
        <v>1</v>
      </c>
      <c r="C30">
        <v>1</v>
      </c>
      <c r="D30">
        <v>2</v>
      </c>
      <c r="E30" s="4">
        <f t="shared" ref="E30:F41" si="9">D$10*D$5/16</f>
        <v>1.028125E-4</v>
      </c>
      <c r="F30" s="4">
        <f t="shared" si="9"/>
        <v>1.1825E-4</v>
      </c>
      <c r="G30" s="4">
        <f t="shared" ref="G30:G41" ca="1" si="10">2*OFFSET($J$19,$C30,0)*OFFSET($J$19,$D30,0)*(1-OFFSET($AN$39,0,$B30-1))</f>
        <v>1.1945113311252052E-8</v>
      </c>
      <c r="H30" s="4">
        <f ca="1">OFFSET($J$19,$C30,0)*(1-OFFSET($J$19,$D30,0))*(1-OFFSET($AN$39,0,$B30-1))</f>
        <v>3.893513793245494E-5</v>
      </c>
      <c r="I30" s="4">
        <f t="shared" ref="I30:I41" ca="1" si="11">OFFSET($J$19,$D30,0)*(1-OFFSET($J$19,$C30,0))*(1-OFFSET($AN$39,0,$B30-1))</f>
        <v>1.5264235257701625E-4</v>
      </c>
      <c r="J30" s="4" cm="1">
        <f t="array" aca="1" ref="J30:J41" ca="1">TRANSPOSE($AN$37:$AY$37)+G30:G41+H30:H41+I30:I41-2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t="shared" ref="L30:L41" ca="1" si="12">2*OFFSET($K$19,$C30,0)*OFFSET($K$19,$D30,0)*(1-OFFSET($CJ$39,0,$B30-1))</f>
        <v>2.9654740670437795E-11</v>
      </c>
      <c r="M30" s="4">
        <f t="shared" ref="M30:M41" ca="1" si="13">OFFSET($K$19,$C30,0)*(1-OFFSET($K$19,$D30,0))*(1-OFFSET($CJ$39,0,$B30-1))</f>
        <v>1.0685241326697834E-6</v>
      </c>
      <c r="N30" s="4">
        <f t="shared" ref="N30:N41" ca="1" si="14">OFFSET($K$19,$D30,0)*(1-OFFSET($K$19,$C30,0))*(1-OFFSET($CJ$39,0,$B30-1))</f>
        <v>1.3871316098259983E-5</v>
      </c>
      <c r="O30" s="4" cm="1">
        <f t="array" aca="1" ref="O30:O41" ca="1">TRANSPOSE($CJ$37:$CU$37)+L30:L41+M30:M41+N30:N41-2</f>
        <v>-1.999363116887569</v>
      </c>
      <c r="P30" s="4" cm="1">
        <f t="array" aca="1" ref="P30:P41" ca="1">_xlfn.ANCHORARRAY(O30)*$F$30:$F$41</f>
        <v>-2.3642468857195504E-4</v>
      </c>
      <c r="Q30" s="4" cm="1">
        <f t="array" aca="1" ref="Q30:Q41" ca="1">$E$30:$E$41*($G$30:$G$41/2)*$N$11</f>
        <v>1.2281069623131017E-18</v>
      </c>
      <c r="R30" s="4" cm="1">
        <f t="array" aca="1" ref="R30:R41" ca="1">$E$30:$E$41*$H$30:$H$41*$N$11</f>
        <v>8.0060377373610479E-15</v>
      </c>
      <c r="S30" s="4" cm="1">
        <f t="array" aca="1" ref="S30:S41" ca="1">$E$30:$E$41*$I$30:$I$41*$N$11</f>
        <v>3.1387083748648967E-14</v>
      </c>
      <c r="T30" s="4" cm="1">
        <f t="array" aca="1" ref="T30:T41" ca="1">$E$30:$E$41*$N$11-_xlfn.ANCHORARRAY(Q30)-_xlfn.ANCHORARRAY(R30)-_xlfn.ANCHORARRAY(S30)-_xlfn.ANCHORARRAY(U30)</f>
        <v>2.0528988059275065E-10</v>
      </c>
      <c r="U30" s="4" cm="1">
        <f t="array" aca="1" ref="U30:U41" ca="1">TRANSPOSE(_xlfn.BYCOL(BL55:BW82, _xlfn.LAMBDA(_xlpm.col,SUM(_xlpm.col))))</f>
        <v>2.9572505765639795E-13</v>
      </c>
      <c r="V30" s="18" cm="1">
        <f t="array" ref="V30:V41">E30:E41*$N$11</f>
        <v>2.0562500000000003E-10</v>
      </c>
    </row>
    <row r="31" spans="2:22" x14ac:dyDescent="0.2">
      <c r="B31">
        <v>2</v>
      </c>
      <c r="C31">
        <v>1</v>
      </c>
      <c r="D31">
        <v>4</v>
      </c>
      <c r="E31" s="4">
        <f t="shared" si="9"/>
        <v>1.028125E-4</v>
      </c>
      <c r="F31" s="4">
        <f t="shared" si="9"/>
        <v>1.1825E-4</v>
      </c>
      <c r="G31" s="4">
        <f t="shared" ca="1" si="10"/>
        <v>1.7155222047637149E-7</v>
      </c>
      <c r="H31" s="4">
        <f t="shared" ref="H31:H41" ca="1" si="15">OFFSET($J$19,$C31,0)*(1-OFFSET($J$19,$D31,0))*(1-OFFSET($AN$39,0,B31-1))</f>
        <v>3.6381543547494905E-5</v>
      </c>
      <c r="I31" s="4">
        <f t="shared" ca="1" si="11"/>
        <v>2.192204782072475E-3</v>
      </c>
      <c r="J31">
        <f ca="1"/>
        <v>-1.8825104546550124</v>
      </c>
      <c r="K31">
        <f ca="1"/>
        <v>-1.9354560611921847E-4</v>
      </c>
      <c r="L31" s="4">
        <f t="shared" ca="1" si="12"/>
        <v>4.7042791390880484E-9</v>
      </c>
      <c r="M31" s="4">
        <f t="shared" ca="1" si="13"/>
        <v>1.0058115575479743E-6</v>
      </c>
      <c r="N31" s="4">
        <f t="shared" ca="1" si="14"/>
        <v>2.2004759265283873E-3</v>
      </c>
      <c r="O31" s="4">
        <f ca="1"/>
        <v>-1.8991365608493647</v>
      </c>
      <c r="P31" s="4">
        <f ca="1"/>
        <v>-2.2457289832043738E-4</v>
      </c>
      <c r="Q31">
        <f ca="1"/>
        <v>1.7637712667726947E-17</v>
      </c>
      <c r="R31">
        <f ca="1"/>
        <v>7.480954891953641E-15</v>
      </c>
      <c r="S31">
        <f ca="1"/>
        <v>4.5077210831365277E-13</v>
      </c>
      <c r="T31">
        <f ca="1"/>
        <v>2.009196125937367E-10</v>
      </c>
      <c r="U31">
        <f ca="1"/>
        <v>4.2471167053450443E-12</v>
      </c>
      <c r="V31">
        <v>2.0562500000000003E-10</v>
      </c>
    </row>
    <row r="32" spans="2:22" x14ac:dyDescent="0.2">
      <c r="B32">
        <v>3</v>
      </c>
      <c r="C32">
        <v>1</v>
      </c>
      <c r="D32">
        <v>6</v>
      </c>
      <c r="E32" s="4">
        <f t="shared" si="9"/>
        <v>1.028125E-4</v>
      </c>
      <c r="F32" s="4">
        <f t="shared" si="9"/>
        <v>1.1825E-4</v>
      </c>
      <c r="G32" s="4">
        <f t="shared" ca="1" si="10"/>
        <v>2.5326873655695324E-6</v>
      </c>
      <c r="H32" s="4">
        <f t="shared" ca="1" si="15"/>
        <v>4.589158183489851E-7</v>
      </c>
      <c r="I32" s="4">
        <f t="shared" ca="1" si="11"/>
        <v>3.236431063893333E-2</v>
      </c>
      <c r="J32">
        <f ca="1"/>
        <v>-0.36075442080543696</v>
      </c>
      <c r="K32">
        <f ca="1"/>
        <v>-3.7090063889058986E-5</v>
      </c>
      <c r="L32" s="4">
        <f t="shared" ca="1" si="12"/>
        <v>1.8465467121080772E-6</v>
      </c>
      <c r="M32" s="4">
        <f t="shared" ca="1" si="13"/>
        <v>6.4030049340729899E-8</v>
      </c>
      <c r="N32" s="4">
        <f t="shared" ca="1" si="14"/>
        <v>0.86374159931157057</v>
      </c>
      <c r="O32" s="4">
        <f ca="1"/>
        <v>-1.0088096714571486</v>
      </c>
      <c r="P32" s="4">
        <f ca="1"/>
        <v>-1.1929174364980782E-4</v>
      </c>
      <c r="Q32">
        <f ca="1"/>
        <v>2.6039191977261758E-16</v>
      </c>
      <c r="R32">
        <f ca="1"/>
        <v>9.4364565148010075E-17</v>
      </c>
      <c r="S32">
        <f ca="1"/>
        <v>6.654911375130667E-12</v>
      </c>
      <c r="T32">
        <f ca="1"/>
        <v>1.3626801663116443E-10</v>
      </c>
      <c r="U32">
        <f ca="1"/>
        <v>6.2701717237220009E-11</v>
      </c>
      <c r="V32">
        <v>2.0562500000000003E-10</v>
      </c>
    </row>
    <row r="33" spans="1:187" x14ac:dyDescent="0.2">
      <c r="B33">
        <v>4</v>
      </c>
      <c r="C33">
        <v>1</v>
      </c>
      <c r="D33">
        <v>8</v>
      </c>
      <c r="E33" s="4">
        <f t="shared" si="9"/>
        <v>1.028125E-4</v>
      </c>
      <c r="F33" s="4">
        <f t="shared" si="9"/>
        <v>1.1825E-4</v>
      </c>
      <c r="G33" s="4">
        <f t="shared" ca="1" si="10"/>
        <v>2.5625888964236276E-6</v>
      </c>
      <c r="H33" s="4">
        <f t="shared" ca="1" si="15"/>
        <v>2.3997373838077003E-9</v>
      </c>
      <c r="I33" s="4">
        <f t="shared" ca="1" si="11"/>
        <v>3.2746411661861589E-2</v>
      </c>
      <c r="J33">
        <f ca="1"/>
        <v>-0.34140154567553593</v>
      </c>
      <c r="K33">
        <f ca="1"/>
        <v>-3.510034641476604E-5</v>
      </c>
      <c r="L33" s="4">
        <f t="shared" ca="1" si="12"/>
        <v>1.9641794631374225E-6</v>
      </c>
      <c r="M33" s="4">
        <f t="shared" ca="1" si="13"/>
        <v>1.4229993571421101E-11</v>
      </c>
      <c r="N33" s="4">
        <f t="shared" ca="1" si="14"/>
        <v>0.91876555285646166</v>
      </c>
      <c r="O33" s="4">
        <f ca="1"/>
        <v>-0.94566676874290634</v>
      </c>
      <c r="P33" s="4">
        <f ca="1"/>
        <v>-1.1182509540384867E-4</v>
      </c>
      <c r="Q33">
        <f ca="1"/>
        <v>2.6346617091355424E-16</v>
      </c>
      <c r="R33">
        <f ca="1"/>
        <v>4.9344599954545847E-19</v>
      </c>
      <c r="S33">
        <f ca="1"/>
        <v>6.7334808979702904E-12</v>
      </c>
      <c r="T33">
        <f ca="1"/>
        <v>1.3544926598767861E-10</v>
      </c>
      <c r="U33">
        <f ca="1"/>
        <v>6.3441989154734183E-11</v>
      </c>
      <c r="V33">
        <v>2.0562500000000003E-10</v>
      </c>
    </row>
    <row r="34" spans="1:187" x14ac:dyDescent="0.2">
      <c r="B34">
        <v>5</v>
      </c>
      <c r="C34">
        <v>2</v>
      </c>
      <c r="D34">
        <v>3</v>
      </c>
      <c r="E34" s="4">
        <f t="shared" si="9"/>
        <v>1.028125E-4</v>
      </c>
      <c r="F34" s="4">
        <f t="shared" si="9"/>
        <v>1.1825E-4</v>
      </c>
      <c r="G34" s="4">
        <f t="shared" ca="1" si="10"/>
        <v>1.7181454350223118E-7</v>
      </c>
      <c r="H34" s="4">
        <f t="shared" ca="1" si="15"/>
        <v>1.4284927250999673E-4</v>
      </c>
      <c r="I34" s="4">
        <f t="shared" ca="1" si="11"/>
        <v>5.600300956341422E-4</v>
      </c>
      <c r="J34">
        <f ca="1"/>
        <v>-1.8838599143832218</v>
      </c>
      <c r="K34">
        <f ca="1"/>
        <v>-1.9368434744752497E-4</v>
      </c>
      <c r="L34" s="4">
        <f t="shared" ca="1" si="12"/>
        <v>4.7137959123426179E-9</v>
      </c>
      <c r="M34" s="4">
        <f t="shared" ca="1" si="13"/>
        <v>1.3083611709072264E-5</v>
      </c>
      <c r="N34" s="4">
        <f t="shared" ca="1" si="14"/>
        <v>1.6984821229070311E-4</v>
      </c>
      <c r="O34" s="4">
        <f ca="1"/>
        <v>-1.9009555172763752</v>
      </c>
      <c r="P34" s="4">
        <f ca="1"/>
        <v>-2.2478798991793137E-4</v>
      </c>
      <c r="Q34">
        <f ca="1"/>
        <v>1.7664682753823147E-17</v>
      </c>
      <c r="R34">
        <f ca="1"/>
        <v>2.9373381659868082E-14</v>
      </c>
      <c r="S34">
        <f ca="1"/>
        <v>1.1515618841477051E-13</v>
      </c>
      <c r="T34">
        <f ca="1"/>
        <v>2.0122684173121894E-10</v>
      </c>
      <c r="U34">
        <f ca="1"/>
        <v>4.2536110340236926E-12</v>
      </c>
      <c r="V34">
        <v>2.0562500000000003E-10</v>
      </c>
    </row>
    <row r="35" spans="1:187" x14ac:dyDescent="0.2">
      <c r="B35">
        <v>6</v>
      </c>
      <c r="C35">
        <v>2</v>
      </c>
      <c r="D35">
        <v>5</v>
      </c>
      <c r="E35" s="4">
        <f t="shared" si="9"/>
        <v>1.028125E-4</v>
      </c>
      <c r="F35" s="4">
        <f t="shared" si="9"/>
        <v>1.1825E-4</v>
      </c>
      <c r="G35" s="4">
        <f t="shared" ca="1" si="10"/>
        <v>2.5181248675190082E-6</v>
      </c>
      <c r="H35" s="4">
        <f t="shared" ca="1" si="15"/>
        <v>6.3469056006212497E-6</v>
      </c>
      <c r="I35" s="4">
        <f t="shared" ca="1" si="11"/>
        <v>8.2078366687105761E-3</v>
      </c>
      <c r="J35">
        <f ca="1"/>
        <v>-0.39414428320661177</v>
      </c>
      <c r="K35">
        <f ca="1"/>
        <v>-4.052295911717977E-5</v>
      </c>
      <c r="L35" s="4">
        <f t="shared" ca="1" si="12"/>
        <v>3.995759299694682E-6</v>
      </c>
      <c r="M35" s="4">
        <f t="shared" ca="1" si="13"/>
        <v>9.5856784576793878E-6</v>
      </c>
      <c r="N35" s="4">
        <f t="shared" ca="1" si="14"/>
        <v>0.14397580769673446</v>
      </c>
      <c r="O35" s="4">
        <f ca="1"/>
        <v>-1.5802272756722573</v>
      </c>
      <c r="P35" s="4">
        <f ca="1"/>
        <v>-1.8686187534824444E-4</v>
      </c>
      <c r="Q35">
        <f ca="1"/>
        <v>2.5889471294179804E-16</v>
      </c>
      <c r="R35">
        <f ca="1"/>
        <v>1.3050824641277445E-15</v>
      </c>
      <c r="S35">
        <f ca="1"/>
        <v>1.6877364150036126E-12</v>
      </c>
      <c r="T35">
        <f ca="1"/>
        <v>1.415945059975753E-10</v>
      </c>
      <c r="U35">
        <f ca="1"/>
        <v>6.2341193610244056E-11</v>
      </c>
      <c r="V35">
        <v>2.0562500000000003E-10</v>
      </c>
    </row>
    <row r="36" spans="1:187" x14ac:dyDescent="0.2">
      <c r="B36">
        <v>7</v>
      </c>
      <c r="C36">
        <v>2</v>
      </c>
      <c r="D36">
        <v>7</v>
      </c>
      <c r="E36" s="4">
        <f t="shared" si="9"/>
        <v>1.028125E-4</v>
      </c>
      <c r="F36" s="4">
        <f t="shared" si="9"/>
        <v>1.1825E-4</v>
      </c>
      <c r="G36" s="4">
        <f t="shared" ca="1" si="10"/>
        <v>2.6262420018192178E-6</v>
      </c>
      <c r="H36" s="4">
        <f t="shared" ca="1" si="15"/>
        <v>3.4209982592823988E-8</v>
      </c>
      <c r="I36" s="4">
        <f t="shared" ca="1" si="11"/>
        <v>8.5602448399143705E-3</v>
      </c>
      <c r="J36">
        <f ca="1"/>
        <v>-0.32520253290917167</v>
      </c>
      <c r="K36">
        <f ca="1"/>
        <v>-3.343488541472421E-5</v>
      </c>
      <c r="L36" s="4">
        <f t="shared" ca="1" si="12"/>
        <v>1.2916650703747522E-5</v>
      </c>
      <c r="M36" s="4">
        <f t="shared" ca="1" si="13"/>
        <v>6.4740113046331934E-9</v>
      </c>
      <c r="N36" s="4">
        <f t="shared" ca="1" si="14"/>
        <v>0.46541472554433955</v>
      </c>
      <c r="O36" s="4">
        <f ca="1"/>
        <v>-0.64307795854358885</v>
      </c>
      <c r="P36" s="4">
        <f ca="1"/>
        <v>-7.6043968597779379E-5</v>
      </c>
      <c r="Q36">
        <f ca="1"/>
        <v>2.7001050581203836E-16</v>
      </c>
      <c r="R36">
        <f ca="1"/>
        <v>7.0344276706494338E-18</v>
      </c>
      <c r="S36">
        <f ca="1"/>
        <v>1.7602003452073928E-12</v>
      </c>
      <c r="T36">
        <f ca="1"/>
        <v>1.3884667412481703E-10</v>
      </c>
      <c r="U36">
        <f ca="1"/>
        <v>6.50178484850421E-11</v>
      </c>
      <c r="V36">
        <v>2.0562500000000003E-10</v>
      </c>
      <c r="AN36" s="3" t="s">
        <v>219</v>
      </c>
      <c r="CJ36" s="3" t="s">
        <v>219</v>
      </c>
      <c r="EB36" s="3" t="s">
        <v>224</v>
      </c>
      <c r="FH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9"/>
        <v>1.028125E-4</v>
      </c>
      <c r="F37" s="4">
        <f t="shared" si="9"/>
        <v>1.1825E-4</v>
      </c>
      <c r="G37" s="4">
        <f t="shared" ca="1" si="10"/>
        <v>1.3336544544165553E-6</v>
      </c>
      <c r="H37" s="4">
        <f t="shared" ca="1" si="15"/>
        <v>2.8283170847881483E-4</v>
      </c>
      <c r="I37" s="4">
        <f t="shared" ca="1" si="11"/>
        <v>1.1088209688759412E-3</v>
      </c>
      <c r="J37">
        <f ca="1"/>
        <v>-1.1025646179575923</v>
      </c>
      <c r="K37">
        <f ca="1"/>
        <v>-1.1335742478376496E-4</v>
      </c>
      <c r="L37" s="4">
        <f t="shared" ca="1" si="12"/>
        <v>7.5342937071823522E-8</v>
      </c>
      <c r="M37" s="4">
        <f t="shared" ca="1" si="13"/>
        <v>1.6108907368354076E-5</v>
      </c>
      <c r="N37" s="4">
        <f t="shared" ca="1" si="14"/>
        <v>2.0912185253665604E-4</v>
      </c>
      <c r="O37" s="4">
        <f ca="1"/>
        <v>-0.41962158765026758</v>
      </c>
      <c r="P37" s="4">
        <f ca="1"/>
        <v>-4.9620252739644144E-5</v>
      </c>
      <c r="Q37">
        <f ca="1"/>
        <v>1.3711634859470212E-16</v>
      </c>
      <c r="R37">
        <f ca="1"/>
        <v>5.8157270055956303E-14</v>
      </c>
      <c r="S37">
        <f ca="1"/>
        <v>2.2800131172511543E-13</v>
      </c>
      <c r="T37">
        <f ca="1"/>
        <v>1.7232143354441882E-10</v>
      </c>
      <c r="U37">
        <f ca="1"/>
        <v>3.3017270757451562E-11</v>
      </c>
      <c r="V37">
        <v>2.0562500000000003E-10</v>
      </c>
      <c r="AN37">
        <f t="shared" ref="AN37:AY37" ca="1" si="16">SUMPRODUCT(AN45:AN72,$E$45:$E$72)</f>
        <v>8.0255630782047824E-3</v>
      </c>
      <c r="AO37">
        <f t="shared" ca="1" si="16"/>
        <v>0.11526078746714717</v>
      </c>
      <c r="AP37">
        <f t="shared" ca="1" si="16"/>
        <v>1.6068782769524457</v>
      </c>
      <c r="AQ37">
        <f t="shared" ca="1" si="16"/>
        <v>1.6258494776739687</v>
      </c>
      <c r="AR37">
        <f t="shared" ca="1" si="16"/>
        <v>0.11543703443409051</v>
      </c>
      <c r="AS37">
        <f t="shared" ca="1" si="16"/>
        <v>1.5976390150942095</v>
      </c>
      <c r="AT37">
        <f t="shared" ca="1" si="16"/>
        <v>1.6662345617989294</v>
      </c>
      <c r="AU37">
        <f t="shared" ca="1" si="16"/>
        <v>0.89604239571059852</v>
      </c>
      <c r="AV37">
        <f t="shared" ca="1" si="16"/>
        <v>1.6759686422120512</v>
      </c>
      <c r="AW37">
        <f t="shared" ca="1" si="16"/>
        <v>1.677297519677462</v>
      </c>
      <c r="AX37">
        <f t="shared" ca="1" si="16"/>
        <v>1.6753015056159879</v>
      </c>
      <c r="AY37">
        <f t="shared" ca="1" si="16"/>
        <v>1.6800306300993677</v>
      </c>
      <c r="CJ37">
        <f t="shared" ref="CJ37:CU37" ca="1" si="17">SUMPRODUCT(CJ45:CJ72,$E$45:$E$72)</f>
        <v>6.2194324254532586E-4</v>
      </c>
      <c r="CK37">
        <f t="shared" ca="1" si="17"/>
        <v>9.8661952708270328E-2</v>
      </c>
      <c r="CL37">
        <f t="shared" ca="1" si="17"/>
        <v>0.12744681865451929</v>
      </c>
      <c r="CM37">
        <f t="shared" ca="1" si="17"/>
        <v>0.1355657142069388</v>
      </c>
      <c r="CN37">
        <f t="shared" ca="1" si="17"/>
        <v>9.8861546185829055E-2</v>
      </c>
      <c r="CO37">
        <f t="shared" ca="1" si="17"/>
        <v>0.27578333519325088</v>
      </c>
      <c r="CP37">
        <f t="shared" ca="1" si="17"/>
        <v>0.89149439278735654</v>
      </c>
      <c r="CQ37">
        <f t="shared" ca="1" si="17"/>
        <v>1.5801531062468905</v>
      </c>
      <c r="CR37">
        <f t="shared" ca="1" si="17"/>
        <v>1.5573125103842924</v>
      </c>
      <c r="CS37">
        <f t="shared" ca="1" si="17"/>
        <v>1.5641056578875812</v>
      </c>
      <c r="CT37">
        <f t="shared" ca="1" si="17"/>
        <v>1.620422406413665</v>
      </c>
      <c r="CU37">
        <f t="shared" ca="1" si="17"/>
        <v>1.6604997674361603</v>
      </c>
      <c r="EB37">
        <f t="shared" ref="EB37:EI37" ca="1" si="18">SUMPRODUCT(EB$45:EB$72,$E$45:$E$72)</f>
        <v>1.9807281800157445E-4</v>
      </c>
      <c r="EC37">
        <f t="shared" ca="1" si="18"/>
        <v>7.7620697588336922E-4</v>
      </c>
      <c r="ED37">
        <f t="shared" ca="1" si="18"/>
        <v>3.0381085484367898E-3</v>
      </c>
      <c r="EE37">
        <f t="shared" ca="1" si="18"/>
        <v>1.1835146522580602E-2</v>
      </c>
      <c r="EF37">
        <f t="shared" ca="1" si="18"/>
        <v>0.17301922251790727</v>
      </c>
      <c r="EG37">
        <f t="shared" ca="1" si="18"/>
        <v>0.56685587139427962</v>
      </c>
      <c r="EH37">
        <f t="shared" ca="1" si="18"/>
        <v>0.67776508634700527</v>
      </c>
      <c r="EI37">
        <f t="shared" ca="1" si="18"/>
        <v>0.68743433815713284</v>
      </c>
      <c r="FH37">
        <f t="shared" ref="FH37:FO37" ca="1" si="19">SUMPRODUCT(FH$45:FH$72,$E$45:$E$72)</f>
        <v>5.1284354186361804E-5</v>
      </c>
      <c r="FI37">
        <f t="shared" ca="1" si="19"/>
        <v>6.6554308419468507E-4</v>
      </c>
      <c r="FJ37">
        <f t="shared" ca="1" si="19"/>
        <v>8.6033910575385765E-3</v>
      </c>
      <c r="FK37">
        <f t="shared" ca="1" si="19"/>
        <v>0.10587663332335161</v>
      </c>
      <c r="FL37">
        <f t="shared" ca="1" si="19"/>
        <v>4.1193305156687395E-3</v>
      </c>
      <c r="FM37">
        <f t="shared" ca="1" si="19"/>
        <v>2.2093550860853801E-2</v>
      </c>
      <c r="FN37">
        <f t="shared" ca="1" si="19"/>
        <v>2.3580793533925046E-2</v>
      </c>
      <c r="FO37">
        <f t="shared" ca="1" si="19"/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9"/>
        <v>1.028125E-4</v>
      </c>
      <c r="F38" s="4">
        <f t="shared" si="9"/>
        <v>1.1825E-4</v>
      </c>
      <c r="G38" s="4">
        <f t="shared" ca="1" si="10"/>
        <v>2.6415844100347464E-6</v>
      </c>
      <c r="H38" s="4">
        <f t="shared" ca="1" si="15"/>
        <v>4.786476561414881E-7</v>
      </c>
      <c r="I38" s="4">
        <f t="shared" ca="1" si="11"/>
        <v>2.1962541910330903E-3</v>
      </c>
      <c r="J38">
        <f ca="1"/>
        <v>-0.32183198336484931</v>
      </c>
      <c r="K38">
        <f ca="1"/>
        <v>-3.3088350789698571E-5</v>
      </c>
      <c r="L38" s="4">
        <f t="shared" ca="1" si="12"/>
        <v>2.2563531409678832E-5</v>
      </c>
      <c r="M38" s="4">
        <f t="shared" ca="1" si="13"/>
        <v>7.8240318535645278E-7</v>
      </c>
      <c r="N38" s="4">
        <f t="shared" ca="1" si="14"/>
        <v>6.2627336702615513E-2</v>
      </c>
      <c r="O38" s="4">
        <f ca="1"/>
        <v>-0.38003680697849695</v>
      </c>
      <c r="P38" s="4">
        <f ca="1"/>
        <v>-4.4939352425207267E-5</v>
      </c>
      <c r="Q38">
        <f ca="1"/>
        <v>2.7158789715669742E-16</v>
      </c>
      <c r="R38">
        <f ca="1"/>
        <v>9.8421924294093505E-17</v>
      </c>
      <c r="S38">
        <f ca="1"/>
        <v>4.5160476803117928E-13</v>
      </c>
      <c r="T38">
        <f ca="1"/>
        <v>1.3977534488152411E-10</v>
      </c>
      <c r="U38">
        <f ca="1"/>
        <v>6.5397680340623289E-11</v>
      </c>
      <c r="V38">
        <v>2.0562500000000003E-10</v>
      </c>
      <c r="AB38" s="3" t="s">
        <v>217</v>
      </c>
      <c r="AN38" s="3" t="s">
        <v>218</v>
      </c>
      <c r="AZ38" s="3"/>
      <c r="BX38" s="3" t="s">
        <v>217</v>
      </c>
      <c r="CJ38" s="3" t="s">
        <v>218</v>
      </c>
      <c r="CV38" s="3"/>
      <c r="DT38" s="3" t="s">
        <v>222</v>
      </c>
      <c r="EB38" s="3" t="s">
        <v>223</v>
      </c>
      <c r="EZ38" s="3" t="s">
        <v>222</v>
      </c>
      <c r="FH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9"/>
        <v>1.028125E-4</v>
      </c>
      <c r="F39" s="4">
        <f t="shared" si="9"/>
        <v>1.1825E-4</v>
      </c>
      <c r="G39" s="4">
        <f t="shared" ca="1" si="10"/>
        <v>2.6436789253538403E-6</v>
      </c>
      <c r="H39" s="4">
        <f t="shared" ca="1" si="15"/>
        <v>2.4756741734150616E-9</v>
      </c>
      <c r="I39" s="4">
        <f t="shared" ca="1" si="11"/>
        <v>2.1979956035089771E-3</v>
      </c>
      <c r="J39">
        <f ca="1"/>
        <v>-0.3205018385644296</v>
      </c>
      <c r="K39">
        <f ca="1"/>
        <v>-3.2951595277405416E-5</v>
      </c>
      <c r="L39" s="4">
        <f t="shared" ca="1" si="12"/>
        <v>2.2661955711826968E-5</v>
      </c>
      <c r="M39" s="4">
        <f t="shared" ca="1" si="13"/>
        <v>1.6418025447635251E-10</v>
      </c>
      <c r="N39" s="4">
        <f t="shared" ca="1" si="14"/>
        <v>6.290052319095514E-2</v>
      </c>
      <c r="O39" s="4">
        <f ca="1"/>
        <v>-0.37297115680157167</v>
      </c>
      <c r="P39" s="4">
        <f ca="1"/>
        <v>-4.4103839291785852E-5</v>
      </c>
      <c r="Q39">
        <f ca="1"/>
        <v>2.718032395129417E-16</v>
      </c>
      <c r="R39">
        <f ca="1"/>
        <v>5.0906050190847214E-19</v>
      </c>
      <c r="S39">
        <f ca="1"/>
        <v>4.5196284597153349E-13</v>
      </c>
      <c r="T39">
        <f ca="1"/>
        <v>1.3972323060509192E-10</v>
      </c>
      <c r="U39">
        <f ca="1"/>
        <v>6.5449534236636566E-11</v>
      </c>
      <c r="V39">
        <v>2.0562500000000003E-10</v>
      </c>
      <c r="AA39" s="3"/>
      <c r="AB39">
        <f t="shared" ref="AB39:AM39" ca="1" si="20">1+SUM(AB45:AB72)</f>
        <v>1.0047543668703287</v>
      </c>
      <c r="AC39" s="4">
        <f t="shared" ca="1" si="20"/>
        <v>1.07291271148898</v>
      </c>
      <c r="AD39" s="4">
        <f t="shared" ca="1" si="20"/>
        <v>22.678472884225322</v>
      </c>
      <c r="AE39" s="4">
        <f t="shared" ca="1" si="20"/>
        <v>30.479417336115411</v>
      </c>
      <c r="AF39" s="4">
        <f t="shared" ca="1" si="20"/>
        <v>1.0730323459045574</v>
      </c>
      <c r="AG39" s="4">
        <f t="shared" ca="1" si="20"/>
        <v>20.164963957278289</v>
      </c>
      <c r="AH39" s="4">
        <f t="shared" ca="1" si="20"/>
        <v>113.83548151976493</v>
      </c>
      <c r="AI39" s="4">
        <f t="shared" ca="1" si="20"/>
        <v>2.120020080809276</v>
      </c>
      <c r="AJ39" s="4">
        <f t="shared" ca="1" si="20"/>
        <v>334.00537664521585</v>
      </c>
      <c r="AK39" s="4">
        <f t="shared" ca="1" si="20"/>
        <v>453.83653169305887</v>
      </c>
      <c r="AL39" s="4">
        <f t="shared" ca="1" si="20"/>
        <v>294.9128438813878</v>
      </c>
      <c r="AM39" s="4">
        <f t="shared" ca="1" si="20"/>
        <v>1731.4388016657479</v>
      </c>
      <c r="AN39" s="4">
        <f t="shared" ref="AN39:AY39" ca="1" si="21">SUM(AN45:AN72)</f>
        <v>4.7318698251969755E-3</v>
      </c>
      <c r="AO39" s="4">
        <f t="shared" ca="1" si="21"/>
        <v>6.7957729187300142E-2</v>
      </c>
      <c r="AP39" s="4">
        <f t="shared" ca="1" si="21"/>
        <v>0.95590532020806473</v>
      </c>
      <c r="AQ39" s="4">
        <f t="shared" ca="1" si="21"/>
        <v>0.96719097386369368</v>
      </c>
      <c r="AR39" s="4">
        <f t="shared" ca="1" si="21"/>
        <v>6.8061644351449374E-2</v>
      </c>
      <c r="AS39" s="4">
        <f t="shared" ca="1" si="21"/>
        <v>0.95040903608265248</v>
      </c>
      <c r="AT39" s="4">
        <f t="shared" ca="1" si="21"/>
        <v>0.99121539271719628</v>
      </c>
      <c r="AU39" s="4">
        <f t="shared" ca="1" si="21"/>
        <v>0.52830635471232434</v>
      </c>
      <c r="AV39" s="4">
        <f t="shared" ca="1" si="21"/>
        <v>0.99700603622000317</v>
      </c>
      <c r="AW39" s="4">
        <f t="shared" ca="1" si="21"/>
        <v>0.99779656345365275</v>
      </c>
      <c r="AX39" s="4">
        <f t="shared" ca="1" si="21"/>
        <v>0.99660916768887098</v>
      </c>
      <c r="AY39" s="4">
        <f t="shared" ca="1" si="21"/>
        <v>0.99942244565673466</v>
      </c>
      <c r="BX39">
        <f t="shared" ref="BX39:CI39" ca="1" si="22">1+SUM(BX45:BX72)</f>
        <v>1.0003584396812508</v>
      </c>
      <c r="BY39" s="4">
        <f t="shared" ca="1" si="22"/>
        <v>1.06026627407886</v>
      </c>
      <c r="BZ39" s="4">
        <f t="shared" ca="1" si="22"/>
        <v>1.0826681655949075</v>
      </c>
      <c r="CA39" s="4">
        <f t="shared" ca="1" si="22"/>
        <v>1.0884000153140316</v>
      </c>
      <c r="CB39" s="4">
        <f t="shared" ca="1" si="22"/>
        <v>1.0603955563222813</v>
      </c>
      <c r="CC39" s="4">
        <f t="shared" ca="1" si="22"/>
        <v>1.1979309666560334</v>
      </c>
      <c r="CD39" s="4">
        <f t="shared" ca="1" si="22"/>
        <v>2.1464398477857154</v>
      </c>
      <c r="CE39" s="4">
        <f t="shared" ca="1" si="22"/>
        <v>11.154609940959837</v>
      </c>
      <c r="CF39" s="4">
        <f t="shared" ca="1" si="22"/>
        <v>14.929233040896207</v>
      </c>
      <c r="CG39" s="4">
        <f t="shared" ca="1" si="22"/>
        <v>15.895025252668631</v>
      </c>
      <c r="CH39" s="4">
        <f t="shared" ca="1" si="22"/>
        <v>34.279133168405679</v>
      </c>
      <c r="CI39" s="4">
        <f t="shared" ca="1" si="22"/>
        <v>193.7567222481637</v>
      </c>
      <c r="CJ39" s="4">
        <f t="shared" ref="CJ39:CU39" ca="1" si="23">SUM(CJ45:CJ72)</f>
        <v>3.5831124828117545E-4</v>
      </c>
      <c r="CK39" s="4">
        <f t="shared" ca="1" si="23"/>
        <v>5.6840697051519604E-2</v>
      </c>
      <c r="CL39" s="4">
        <f t="shared" ca="1" si="23"/>
        <v>7.6355958567861704E-2</v>
      </c>
      <c r="CM39" s="4">
        <f t="shared" ca="1" si="23"/>
        <v>8.1220152581976929E-2</v>
      </c>
      <c r="CN39" s="4">
        <f t="shared" ca="1" si="23"/>
        <v>5.6955685981699415E-2</v>
      </c>
      <c r="CO39" s="4">
        <f t="shared" ca="1" si="23"/>
        <v>0.16522735630463592</v>
      </c>
      <c r="CP39" s="4">
        <f t="shared" ca="1" si="23"/>
        <v>0.53411226453347493</v>
      </c>
      <c r="CQ39" s="4">
        <f t="shared" ca="1" si="23"/>
        <v>0.91035096652479153</v>
      </c>
      <c r="CR39" s="4">
        <f t="shared" ca="1" si="23"/>
        <v>0.93301732264071024</v>
      </c>
      <c r="CS39" s="4">
        <f t="shared" ca="1" si="23"/>
        <v>0.93708723426959573</v>
      </c>
      <c r="CT39" s="4">
        <f t="shared" ca="1" si="23"/>
        <v>0.97082773373856268</v>
      </c>
      <c r="CU39" s="4">
        <f t="shared" ca="1" si="23"/>
        <v>0.9948388887446229</v>
      </c>
      <c r="DT39">
        <f t="shared" ref="DT39:EA39" ca="1" si="24">1+SUM(DT$45:DT$72)</f>
        <v>1.0001033675579172</v>
      </c>
      <c r="DU39">
        <f t="shared" ca="1" si="24"/>
        <v>1.0004051986291871</v>
      </c>
      <c r="DV39">
        <f t="shared" ca="1" si="24"/>
        <v>1.0015878402847342</v>
      </c>
      <c r="DW39">
        <f t="shared" ca="1" si="24"/>
        <v>1.0062141041176325</v>
      </c>
      <c r="DX39">
        <f t="shared" ca="1" si="24"/>
        <v>1.1147145190774104</v>
      </c>
      <c r="DY39">
        <f t="shared" ca="1" si="24"/>
        <v>1.5086543686273202</v>
      </c>
      <c r="DZ39">
        <f t="shared" ca="1" si="24"/>
        <v>1.6753922431715385</v>
      </c>
      <c r="EA39">
        <f t="shared" ca="1" si="24"/>
        <v>1.6916923757814271</v>
      </c>
      <c r="EB39">
        <f t="shared" ref="EB39:EI39" ca="1" si="25">SUM(EB$45:EB$72)</f>
        <v>1.0335687416945883E-4</v>
      </c>
      <c r="EC39">
        <f t="shared" ca="1" si="25"/>
        <v>4.0503450975891024E-4</v>
      </c>
      <c r="ED39">
        <f t="shared" ca="1" si="25"/>
        <v>1.5853230449391724E-3</v>
      </c>
      <c r="EE39">
        <f t="shared" ca="1" si="25"/>
        <v>6.1757275039210496E-3</v>
      </c>
      <c r="EF39">
        <f t="shared" ca="1" si="25"/>
        <v>0.1029093253152866</v>
      </c>
      <c r="EG39">
        <f t="shared" ca="1" si="25"/>
        <v>0.33715765466554792</v>
      </c>
      <c r="EH39">
        <f t="shared" ca="1" si="25"/>
        <v>0.40312484788219649</v>
      </c>
      <c r="EI39">
        <f t="shared" ca="1" si="25"/>
        <v>0.40887597868490744</v>
      </c>
      <c r="EZ39">
        <f t="shared" ref="EZ39:FG39" ca="1" si="26">1+SUM(EZ$45:EZ$72)</f>
        <v>1.0000262344838586</v>
      </c>
      <c r="FA39">
        <f t="shared" ca="1" si="26"/>
        <v>1.0003405652211821</v>
      </c>
      <c r="FB39">
        <f t="shared" ca="1" si="26"/>
        <v>1.004420398550594</v>
      </c>
      <c r="FC39">
        <f t="shared" ca="1" si="26"/>
        <v>1.0572609508240294</v>
      </c>
      <c r="FD39">
        <f t="shared" ca="1" si="26"/>
        <v>1.0024738653262062</v>
      </c>
      <c r="FE39">
        <f t="shared" ca="1" si="26"/>
        <v>1.0134130758264637</v>
      </c>
      <c r="FF39">
        <f t="shared" ca="1" si="26"/>
        <v>1.0143289240482867</v>
      </c>
      <c r="FG39">
        <f t="shared" ca="1" si="26"/>
        <v>1.0143430799502426</v>
      </c>
      <c r="FH39">
        <f t="shared" ref="FH39:FO39" ca="1" si="27">SUM(FH$45:FH$72)</f>
        <v>2.6233795628649936E-5</v>
      </c>
      <c r="FI39">
        <f t="shared" ca="1" si="27"/>
        <v>3.4044927599903048E-4</v>
      </c>
      <c r="FJ39">
        <f t="shared" ca="1" si="27"/>
        <v>4.4009446213684102E-3</v>
      </c>
      <c r="FK39">
        <f t="shared" ca="1" si="27"/>
        <v>5.4159714098397566E-2</v>
      </c>
      <c r="FL39">
        <f t="shared" ca="1" si="27"/>
        <v>2.4677604192716381E-3</v>
      </c>
      <c r="FM39">
        <f t="shared" ca="1" si="27"/>
        <v>1.3235546438479632E-2</v>
      </c>
      <c r="FN39">
        <f t="shared" ca="1" si="27"/>
        <v>1.4126506410857848E-2</v>
      </c>
      <c r="FO39">
        <f t="shared" ca="1" si="27"/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9"/>
        <v>1.028125E-4</v>
      </c>
      <c r="F40" s="4">
        <f t="shared" si="9"/>
        <v>1.1825E-4</v>
      </c>
      <c r="G40" s="4">
        <f t="shared" ca="1" si="10"/>
        <v>2.64053290012745E-6</v>
      </c>
      <c r="H40" s="4">
        <f t="shared" ca="1" si="15"/>
        <v>6.6554336794885234E-6</v>
      </c>
      <c r="I40" s="4">
        <f t="shared" ca="1" si="11"/>
        <v>5.5998495634634741E-4</v>
      </c>
      <c r="J40">
        <f ca="1"/>
        <v>-0.32412921346108625</v>
      </c>
      <c r="K40">
        <f ca="1"/>
        <v>-3.332453475896793E-5</v>
      </c>
      <c r="L40" s="4">
        <f t="shared" ca="1" si="12"/>
        <v>2.3477915717147657E-5</v>
      </c>
      <c r="M40" s="4">
        <f t="shared" ca="1" si="13"/>
        <v>5.6322649599606989E-5</v>
      </c>
      <c r="N40" s="4">
        <f t="shared" ca="1" si="14"/>
        <v>5.019761429382809E-3</v>
      </c>
      <c r="O40" s="4">
        <f ca="1"/>
        <v>-0.37447803159163562</v>
      </c>
      <c r="P40" s="4">
        <f ca="1"/>
        <v>-4.4282027235710913E-5</v>
      </c>
      <c r="Q40">
        <f ca="1"/>
        <v>2.7147978879435352E-16</v>
      </c>
      <c r="R40">
        <f ca="1"/>
        <v>1.3685235503448278E-15</v>
      </c>
      <c r="S40">
        <f ca="1"/>
        <v>1.1514690664871772E-13</v>
      </c>
      <c r="T40">
        <f ca="1"/>
        <v>1.4013656497025153E-10</v>
      </c>
      <c r="U40">
        <f ca="1"/>
        <v>6.5371648119760667E-11</v>
      </c>
      <c r="V40">
        <v>2.0562500000000003E-10</v>
      </c>
      <c r="AA40" s="6" t="s">
        <v>173</v>
      </c>
      <c r="AB40">
        <v>1</v>
      </c>
      <c r="AC40">
        <v>2</v>
      </c>
      <c r="AD40">
        <v>3</v>
      </c>
      <c r="AE40">
        <v>4</v>
      </c>
      <c r="AF40">
        <v>5</v>
      </c>
      <c r="AG40">
        <v>6</v>
      </c>
      <c r="AH40">
        <v>7</v>
      </c>
      <c r="AI40">
        <v>8</v>
      </c>
      <c r="AJ40">
        <v>9</v>
      </c>
      <c r="AK40">
        <v>10</v>
      </c>
      <c r="AL40">
        <v>11</v>
      </c>
      <c r="AM40">
        <v>12</v>
      </c>
      <c r="AN40">
        <v>1</v>
      </c>
      <c r="AO40">
        <v>2</v>
      </c>
      <c r="AP40">
        <v>3</v>
      </c>
      <c r="AQ40">
        <v>4</v>
      </c>
      <c r="AR40">
        <v>5</v>
      </c>
      <c r="AS40">
        <v>6</v>
      </c>
      <c r="AT40">
        <v>7</v>
      </c>
      <c r="AU40">
        <v>8</v>
      </c>
      <c r="AV40">
        <v>9</v>
      </c>
      <c r="AW40">
        <v>10</v>
      </c>
      <c r="AX40">
        <v>11</v>
      </c>
      <c r="AY40">
        <v>12</v>
      </c>
      <c r="AZ40">
        <v>1</v>
      </c>
      <c r="BA40">
        <v>2</v>
      </c>
      <c r="BB40">
        <v>3</v>
      </c>
      <c r="BC40">
        <v>4</v>
      </c>
      <c r="BD40">
        <v>5</v>
      </c>
      <c r="BE40">
        <v>6</v>
      </c>
      <c r="BF40">
        <v>7</v>
      </c>
      <c r="BG40">
        <v>8</v>
      </c>
      <c r="BH40">
        <v>9</v>
      </c>
      <c r="BI40">
        <v>10</v>
      </c>
      <c r="BJ40">
        <v>11</v>
      </c>
      <c r="BK40">
        <v>12</v>
      </c>
      <c r="BL40">
        <v>1</v>
      </c>
      <c r="BM40">
        <v>2</v>
      </c>
      <c r="BN40">
        <v>3</v>
      </c>
      <c r="BO40">
        <v>4</v>
      </c>
      <c r="BP40">
        <v>5</v>
      </c>
      <c r="BQ40">
        <v>6</v>
      </c>
      <c r="BR40">
        <v>7</v>
      </c>
      <c r="BS40">
        <v>8</v>
      </c>
      <c r="BT40">
        <v>9</v>
      </c>
      <c r="BU40">
        <v>10</v>
      </c>
      <c r="BV40">
        <v>11</v>
      </c>
      <c r="BW40">
        <v>12</v>
      </c>
      <c r="BX40">
        <v>1</v>
      </c>
      <c r="BY40">
        <v>2</v>
      </c>
      <c r="BZ40">
        <v>3</v>
      </c>
      <c r="CA40">
        <v>4</v>
      </c>
      <c r="CB40">
        <v>5</v>
      </c>
      <c r="CC40">
        <v>6</v>
      </c>
      <c r="CD40">
        <v>7</v>
      </c>
      <c r="CE40">
        <v>8</v>
      </c>
      <c r="CF40">
        <v>9</v>
      </c>
      <c r="CG40">
        <v>10</v>
      </c>
      <c r="CH40">
        <v>11</v>
      </c>
      <c r="CI40">
        <v>12</v>
      </c>
      <c r="CJ40">
        <v>1</v>
      </c>
      <c r="CK40">
        <v>2</v>
      </c>
      <c r="CL40">
        <v>3</v>
      </c>
      <c r="CM40">
        <v>4</v>
      </c>
      <c r="CN40">
        <v>5</v>
      </c>
      <c r="CO40">
        <v>6</v>
      </c>
      <c r="CP40">
        <v>7</v>
      </c>
      <c r="CQ40">
        <v>8</v>
      </c>
      <c r="CR40">
        <v>9</v>
      </c>
      <c r="CS40">
        <v>10</v>
      </c>
      <c r="CT40">
        <v>11</v>
      </c>
      <c r="CU40">
        <v>12</v>
      </c>
      <c r="CV40">
        <v>1</v>
      </c>
      <c r="CW40">
        <v>2</v>
      </c>
      <c r="CX40">
        <v>3</v>
      </c>
      <c r="CY40">
        <v>4</v>
      </c>
      <c r="CZ40">
        <v>5</v>
      </c>
      <c r="DA40">
        <v>6</v>
      </c>
      <c r="DB40">
        <v>7</v>
      </c>
      <c r="DC40">
        <v>8</v>
      </c>
      <c r="DD40">
        <v>9</v>
      </c>
      <c r="DE40">
        <v>10</v>
      </c>
      <c r="DF40">
        <v>11</v>
      </c>
      <c r="DG40">
        <v>12</v>
      </c>
      <c r="DH40">
        <v>1</v>
      </c>
      <c r="DI40">
        <v>2</v>
      </c>
      <c r="DJ40">
        <v>3</v>
      </c>
      <c r="DK40">
        <v>4</v>
      </c>
      <c r="DL40">
        <v>5</v>
      </c>
      <c r="DM40">
        <v>6</v>
      </c>
      <c r="DN40">
        <v>7</v>
      </c>
      <c r="DO40">
        <v>8</v>
      </c>
      <c r="DP40">
        <v>9</v>
      </c>
      <c r="DQ40">
        <v>10</v>
      </c>
      <c r="DR40">
        <v>11</v>
      </c>
      <c r="DS40">
        <v>12</v>
      </c>
      <c r="DT40">
        <v>1</v>
      </c>
      <c r="DU40">
        <v>2</v>
      </c>
      <c r="DV40">
        <v>3</v>
      </c>
      <c r="DW40">
        <v>4</v>
      </c>
      <c r="DX40">
        <v>5</v>
      </c>
      <c r="DY40">
        <v>6</v>
      </c>
      <c r="DZ40">
        <v>7</v>
      </c>
      <c r="EA40">
        <v>8</v>
      </c>
      <c r="EB40">
        <v>1</v>
      </c>
      <c r="EC40">
        <v>2</v>
      </c>
      <c r="ED40">
        <v>3</v>
      </c>
      <c r="EE40">
        <v>4</v>
      </c>
      <c r="EF40">
        <v>5</v>
      </c>
      <c r="EG40">
        <v>6</v>
      </c>
      <c r="EH40">
        <v>7</v>
      </c>
      <c r="EI40">
        <v>8</v>
      </c>
      <c r="EJ40">
        <v>1</v>
      </c>
      <c r="EK40">
        <v>2</v>
      </c>
      <c r="EL40">
        <v>3</v>
      </c>
      <c r="EM40">
        <v>4</v>
      </c>
      <c r="EN40">
        <v>5</v>
      </c>
      <c r="EO40">
        <v>6</v>
      </c>
      <c r="EP40">
        <v>7</v>
      </c>
      <c r="EQ40">
        <v>8</v>
      </c>
      <c r="ER40">
        <v>1</v>
      </c>
      <c r="ES40">
        <v>2</v>
      </c>
      <c r="ET40">
        <v>3</v>
      </c>
      <c r="EU40">
        <v>4</v>
      </c>
      <c r="EV40">
        <v>5</v>
      </c>
      <c r="EW40">
        <v>6</v>
      </c>
      <c r="EX40">
        <v>7</v>
      </c>
      <c r="EY40">
        <v>8</v>
      </c>
      <c r="EZ40">
        <v>1</v>
      </c>
      <c r="FA40">
        <v>2</v>
      </c>
      <c r="FB40">
        <v>3</v>
      </c>
      <c r="FC40">
        <v>4</v>
      </c>
      <c r="FD40">
        <v>5</v>
      </c>
      <c r="FE40">
        <v>6</v>
      </c>
      <c r="FF40">
        <v>7</v>
      </c>
      <c r="FG40">
        <v>8</v>
      </c>
      <c r="FH40">
        <v>1</v>
      </c>
      <c r="FI40">
        <v>2</v>
      </c>
      <c r="FJ40">
        <v>3</v>
      </c>
      <c r="FK40">
        <v>4</v>
      </c>
      <c r="FL40">
        <v>5</v>
      </c>
      <c r="FM40">
        <v>6</v>
      </c>
      <c r="FN40">
        <v>7</v>
      </c>
      <c r="FO40">
        <v>8</v>
      </c>
      <c r="FP40">
        <v>1</v>
      </c>
      <c r="FQ40">
        <v>2</v>
      </c>
      <c r="FR40">
        <v>3</v>
      </c>
      <c r="FS40">
        <v>4</v>
      </c>
      <c r="FT40">
        <v>5</v>
      </c>
      <c r="FU40">
        <v>6</v>
      </c>
      <c r="FV40">
        <v>7</v>
      </c>
      <c r="FW40">
        <v>8</v>
      </c>
      <c r="FX40">
        <v>1</v>
      </c>
      <c r="FY40">
        <v>2</v>
      </c>
      <c r="FZ40">
        <v>3</v>
      </c>
      <c r="GA40">
        <v>4</v>
      </c>
      <c r="GB40">
        <v>5</v>
      </c>
      <c r="GC40">
        <v>6</v>
      </c>
      <c r="GD40">
        <v>7</v>
      </c>
      <c r="GE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9"/>
        <v>1.028125E-4</v>
      </c>
      <c r="F41" s="4">
        <f t="shared" si="9"/>
        <v>1.1825E-4</v>
      </c>
      <c r="G41" s="4">
        <f t="shared" ca="1" si="10"/>
        <v>2.6479867278392543E-6</v>
      </c>
      <c r="H41" s="4">
        <f t="shared" ca="1" si="15"/>
        <v>3.4493233983257883E-8</v>
      </c>
      <c r="I41" s="4">
        <f t="shared" ca="1" si="11"/>
        <v>5.6156570975623922E-4</v>
      </c>
      <c r="J41">
        <f ca="1"/>
        <v>-0.31940512171091417</v>
      </c>
      <c r="K41">
        <f ca="1"/>
        <v>-3.2838839075903362E-5</v>
      </c>
      <c r="L41" s="4">
        <f t="shared" ca="1" si="12"/>
        <v>2.4058587090566489E-5</v>
      </c>
      <c r="M41" s="4">
        <f t="shared" ca="1" si="13"/>
        <v>1.2058510241562863E-8</v>
      </c>
      <c r="N41" s="4">
        <f t="shared" ca="1" si="14"/>
        <v>5.1439134963103556E-3</v>
      </c>
      <c r="O41" s="4">
        <f ca="1"/>
        <v>-0.33433224842192866</v>
      </c>
      <c r="P41" s="4">
        <f ca="1"/>
        <v>-3.9534788375893063E-5</v>
      </c>
      <c r="Q41">
        <f ca="1"/>
        <v>2.7224613545597338E-16</v>
      </c>
      <c r="R41">
        <f ca="1"/>
        <v>7.0926712378074026E-18</v>
      </c>
      <c r="S41">
        <f ca="1"/>
        <v>1.1547194906862672E-13</v>
      </c>
      <c r="T41">
        <f ca="1"/>
        <v>1.3995306624997511E-10</v>
      </c>
      <c r="U41">
        <f ca="1"/>
        <v>6.5556182462149618E-11</v>
      </c>
      <c r="V41">
        <v>2.0562500000000003E-10</v>
      </c>
      <c r="AA41" s="6" t="s">
        <v>174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4</v>
      </c>
      <c r="AM41">
        <v>4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4</v>
      </c>
      <c r="AY41">
        <v>4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3</v>
      </c>
      <c r="BH41">
        <v>3</v>
      </c>
      <c r="BI41">
        <v>3</v>
      </c>
      <c r="BJ41">
        <v>4</v>
      </c>
      <c r="BK41">
        <v>4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3</v>
      </c>
      <c r="BT41">
        <v>3</v>
      </c>
      <c r="BU41">
        <v>3</v>
      </c>
      <c r="BV41">
        <v>4</v>
      </c>
      <c r="BW41">
        <v>4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2</v>
      </c>
      <c r="CE41">
        <v>3</v>
      </c>
      <c r="CF41">
        <v>3</v>
      </c>
      <c r="CG41">
        <v>3</v>
      </c>
      <c r="CH41">
        <v>4</v>
      </c>
      <c r="CI41">
        <v>4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3</v>
      </c>
      <c r="CT41">
        <v>4</v>
      </c>
      <c r="CU41">
        <v>4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2</v>
      </c>
      <c r="DC41">
        <v>3</v>
      </c>
      <c r="DD41">
        <v>3</v>
      </c>
      <c r="DE41">
        <v>3</v>
      </c>
      <c r="DF41">
        <v>4</v>
      </c>
      <c r="DG41">
        <v>4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2</v>
      </c>
      <c r="DN41">
        <v>2</v>
      </c>
      <c r="DO41">
        <v>3</v>
      </c>
      <c r="DP41">
        <v>3</v>
      </c>
      <c r="DQ41">
        <v>3</v>
      </c>
      <c r="DR41">
        <v>4</v>
      </c>
      <c r="DS41">
        <v>4</v>
      </c>
    </row>
    <row r="42" spans="1:187" x14ac:dyDescent="0.2">
      <c r="E42" s="4"/>
      <c r="AA42" s="6" t="s">
        <v>175</v>
      </c>
      <c r="AB42">
        <v>2</v>
      </c>
      <c r="AC42">
        <v>4</v>
      </c>
      <c r="AD42">
        <v>6</v>
      </c>
      <c r="AE42">
        <v>8</v>
      </c>
      <c r="AF42">
        <v>3</v>
      </c>
      <c r="AG42">
        <v>5</v>
      </c>
      <c r="AH42">
        <v>7</v>
      </c>
      <c r="AI42">
        <v>4</v>
      </c>
      <c r="AJ42">
        <v>6</v>
      </c>
      <c r="AK42">
        <v>8</v>
      </c>
      <c r="AL42">
        <v>5</v>
      </c>
      <c r="AM42">
        <v>7</v>
      </c>
      <c r="AN42">
        <v>2</v>
      </c>
      <c r="AO42">
        <v>4</v>
      </c>
      <c r="AP42">
        <v>6</v>
      </c>
      <c r="AQ42">
        <v>8</v>
      </c>
      <c r="AR42">
        <v>3</v>
      </c>
      <c r="AS42">
        <v>5</v>
      </c>
      <c r="AT42">
        <v>7</v>
      </c>
      <c r="AU42">
        <v>4</v>
      </c>
      <c r="AV42">
        <v>6</v>
      </c>
      <c r="AW42">
        <v>8</v>
      </c>
      <c r="AX42">
        <v>5</v>
      </c>
      <c r="AY42">
        <v>7</v>
      </c>
      <c r="AZ42">
        <v>2</v>
      </c>
      <c r="BA42">
        <v>4</v>
      </c>
      <c r="BB42">
        <v>6</v>
      </c>
      <c r="BC42">
        <v>8</v>
      </c>
      <c r="BD42">
        <v>3</v>
      </c>
      <c r="BE42">
        <v>5</v>
      </c>
      <c r="BF42">
        <v>7</v>
      </c>
      <c r="BG42">
        <v>4</v>
      </c>
      <c r="BH42">
        <v>6</v>
      </c>
      <c r="BI42">
        <v>8</v>
      </c>
      <c r="BJ42">
        <v>5</v>
      </c>
      <c r="BK42">
        <v>7</v>
      </c>
      <c r="BL42">
        <v>2</v>
      </c>
      <c r="BM42">
        <v>4</v>
      </c>
      <c r="BN42">
        <v>6</v>
      </c>
      <c r="BO42">
        <v>8</v>
      </c>
      <c r="BP42">
        <v>3</v>
      </c>
      <c r="BQ42">
        <v>5</v>
      </c>
      <c r="BR42">
        <v>7</v>
      </c>
      <c r="BS42">
        <v>4</v>
      </c>
      <c r="BT42">
        <v>6</v>
      </c>
      <c r="BU42">
        <v>8</v>
      </c>
      <c r="BV42">
        <v>5</v>
      </c>
      <c r="BW42">
        <v>7</v>
      </c>
      <c r="BX42">
        <v>2</v>
      </c>
      <c r="BY42">
        <v>4</v>
      </c>
      <c r="BZ42">
        <v>6</v>
      </c>
      <c r="CA42">
        <v>8</v>
      </c>
      <c r="CB42">
        <v>3</v>
      </c>
      <c r="CC42">
        <v>5</v>
      </c>
      <c r="CD42">
        <v>7</v>
      </c>
      <c r="CE42">
        <v>4</v>
      </c>
      <c r="CF42">
        <v>6</v>
      </c>
      <c r="CG42">
        <v>8</v>
      </c>
      <c r="CH42">
        <v>5</v>
      </c>
      <c r="CI42">
        <v>7</v>
      </c>
      <c r="CJ42">
        <v>2</v>
      </c>
      <c r="CK42">
        <v>4</v>
      </c>
      <c r="CL42">
        <v>6</v>
      </c>
      <c r="CM42">
        <v>8</v>
      </c>
      <c r="CN42">
        <v>3</v>
      </c>
      <c r="CO42">
        <v>5</v>
      </c>
      <c r="CP42">
        <v>7</v>
      </c>
      <c r="CQ42">
        <v>4</v>
      </c>
      <c r="CR42">
        <v>6</v>
      </c>
      <c r="CS42">
        <v>8</v>
      </c>
      <c r="CT42">
        <v>5</v>
      </c>
      <c r="CU42">
        <v>7</v>
      </c>
      <c r="CV42">
        <v>2</v>
      </c>
      <c r="CW42">
        <v>4</v>
      </c>
      <c r="CX42">
        <v>6</v>
      </c>
      <c r="CY42">
        <v>8</v>
      </c>
      <c r="CZ42">
        <v>3</v>
      </c>
      <c r="DA42">
        <v>5</v>
      </c>
      <c r="DB42">
        <v>7</v>
      </c>
      <c r="DC42">
        <v>4</v>
      </c>
      <c r="DD42">
        <v>6</v>
      </c>
      <c r="DE42">
        <v>8</v>
      </c>
      <c r="DF42">
        <v>5</v>
      </c>
      <c r="DG42">
        <v>7</v>
      </c>
      <c r="DH42">
        <v>2</v>
      </c>
      <c r="DI42">
        <v>4</v>
      </c>
      <c r="DJ42">
        <v>6</v>
      </c>
      <c r="DK42">
        <v>8</v>
      </c>
      <c r="DL42">
        <v>3</v>
      </c>
      <c r="DM42">
        <v>5</v>
      </c>
      <c r="DN42">
        <v>7</v>
      </c>
      <c r="DO42">
        <v>4</v>
      </c>
      <c r="DP42">
        <v>6</v>
      </c>
      <c r="DQ42">
        <v>8</v>
      </c>
      <c r="DR42">
        <v>5</v>
      </c>
      <c r="DS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 t="shared" ref="AB44:AM44" si="28">"wBIBTERM(j="&amp;AB40&amp;")"</f>
        <v>wBIBTERM(j=1)</v>
      </c>
      <c r="AC44" s="2" t="str">
        <f t="shared" si="28"/>
        <v>wBIBTERM(j=2)</v>
      </c>
      <c r="AD44" s="2" t="str">
        <f t="shared" si="28"/>
        <v>wBIBTERM(j=3)</v>
      </c>
      <c r="AE44" s="2" t="str">
        <f t="shared" si="28"/>
        <v>wBIBTERM(j=4)</v>
      </c>
      <c r="AF44" s="2" t="str">
        <f t="shared" si="28"/>
        <v>wBIBTERM(j=5)</v>
      </c>
      <c r="AG44" s="2" t="str">
        <f t="shared" si="28"/>
        <v>wBIBTERM(j=6)</v>
      </c>
      <c r="AH44" s="2" t="str">
        <f t="shared" si="28"/>
        <v>wBIBTERM(j=7)</v>
      </c>
      <c r="AI44" s="2" t="str">
        <f t="shared" si="28"/>
        <v>wBIBTERM(j=8)</v>
      </c>
      <c r="AJ44" s="2" t="str">
        <f t="shared" si="28"/>
        <v>wBIBTERM(j=9)</v>
      </c>
      <c r="AK44" s="2" t="str">
        <f t="shared" si="28"/>
        <v>wBIBTERM(j=10)</v>
      </c>
      <c r="AL44" s="2" t="str">
        <f t="shared" si="28"/>
        <v>wBIBTERM(j=11)</v>
      </c>
      <c r="AM44" s="2" t="str">
        <f t="shared" si="28"/>
        <v>wBIBTERM(j=12)</v>
      </c>
      <c r="AN44" s="2" t="str">
        <f t="shared" ref="AN44:AY44" si="29">"BITHETA(j="&amp;AN40&amp;")"</f>
        <v>BITHETA(j=1)</v>
      </c>
      <c r="AO44" s="2" t="str">
        <f t="shared" si="29"/>
        <v>BITHETA(j=2)</v>
      </c>
      <c r="AP44" s="2" t="str">
        <f t="shared" si="29"/>
        <v>BITHETA(j=3)</v>
      </c>
      <c r="AQ44" s="2" t="str">
        <f t="shared" si="29"/>
        <v>BITHETA(j=4)</v>
      </c>
      <c r="AR44" s="2" t="str">
        <f t="shared" si="29"/>
        <v>BITHETA(j=5)</v>
      </c>
      <c r="AS44" s="2" t="str">
        <f t="shared" si="29"/>
        <v>BITHETA(j=6)</v>
      </c>
      <c r="AT44" s="2" t="str">
        <f t="shared" si="29"/>
        <v>BITHETA(j=7)</v>
      </c>
      <c r="AU44" s="2" t="str">
        <f t="shared" si="29"/>
        <v>BITHETA(j=8)</v>
      </c>
      <c r="AV44" s="2" t="str">
        <f t="shared" si="29"/>
        <v>BITHETA(j=9)</v>
      </c>
      <c r="AW44" s="2" t="str">
        <f t="shared" si="29"/>
        <v>BITHETA(j=10)</v>
      </c>
      <c r="AX44" s="2" t="str">
        <f t="shared" si="29"/>
        <v>BITHETA(j=11)</v>
      </c>
      <c r="AY44" s="2" t="str">
        <f t="shared" si="29"/>
        <v>BITHETA(j=12)</v>
      </c>
      <c r="AZ44" s="2" t="str">
        <f t="shared" ref="AZ44:BK44" si="30">"wBISNU(j="&amp;AZ40&amp;")"</f>
        <v>wBISNU(j=1)</v>
      </c>
      <c r="BA44" s="2" t="str">
        <f t="shared" si="30"/>
        <v>wBISNU(j=2)</v>
      </c>
      <c r="BB44" s="2" t="str">
        <f t="shared" si="30"/>
        <v>wBISNU(j=3)</v>
      </c>
      <c r="BC44" s="2" t="str">
        <f t="shared" si="30"/>
        <v>wBISNU(j=4)</v>
      </c>
      <c r="BD44" s="2" t="str">
        <f t="shared" si="30"/>
        <v>wBISNU(j=5)</v>
      </c>
      <c r="BE44" s="2" t="str">
        <f t="shared" si="30"/>
        <v>wBISNU(j=6)</v>
      </c>
      <c r="BF44" s="2" t="str">
        <f t="shared" si="30"/>
        <v>wBISNU(j=7)</v>
      </c>
      <c r="BG44" s="2" t="str">
        <f t="shared" si="30"/>
        <v>wBISNU(j=8)</v>
      </c>
      <c r="BH44" s="2" t="str">
        <f t="shared" si="30"/>
        <v>wBISNU(j=9)</v>
      </c>
      <c r="BI44" s="2" t="str">
        <f t="shared" si="30"/>
        <v>wBISNU(j=10)</v>
      </c>
      <c r="BJ44" s="2" t="str">
        <f t="shared" si="30"/>
        <v>wBISNU(j=11)</v>
      </c>
      <c r="BK44" s="2" t="str">
        <f t="shared" si="30"/>
        <v>wBISNU(j=12)</v>
      </c>
      <c r="BL44" s="6" t="str">
        <f t="shared" ref="BL44:BW44" si="31">"wCHC_HA(j="&amp;BL40&amp;")"</f>
        <v>wCHC_HA(j=1)</v>
      </c>
      <c r="BM44" s="6" t="str">
        <f t="shared" si="31"/>
        <v>wCHC_HA(j=2)</v>
      </c>
      <c r="BN44" s="6" t="str">
        <f t="shared" si="31"/>
        <v>wCHC_HA(j=3)</v>
      </c>
      <c r="BO44" s="6" t="str">
        <f t="shared" si="31"/>
        <v>wCHC_HA(j=4)</v>
      </c>
      <c r="BP44" s="6" t="str">
        <f t="shared" si="31"/>
        <v>wCHC_HA(j=5)</v>
      </c>
      <c r="BQ44" s="6" t="str">
        <f t="shared" si="31"/>
        <v>wCHC_HA(j=6)</v>
      </c>
      <c r="BR44" s="6" t="str">
        <f t="shared" si="31"/>
        <v>wCHC_HA(j=7)</v>
      </c>
      <c r="BS44" s="6" t="str">
        <f t="shared" si="31"/>
        <v>wCHC_HA(j=8)</v>
      </c>
      <c r="BT44" s="6" t="str">
        <f t="shared" si="31"/>
        <v>wCHC_HA(j=9)</v>
      </c>
      <c r="BU44" s="6" t="str">
        <f t="shared" si="31"/>
        <v>wCHC_HA(j=10)</v>
      </c>
      <c r="BV44" s="6" t="str">
        <f t="shared" si="31"/>
        <v>wCHC_HA(j=11)</v>
      </c>
      <c r="BW44" s="6" t="str">
        <f t="shared" si="31"/>
        <v>wCHC_HA(j=12)</v>
      </c>
      <c r="BX44" s="2" t="str">
        <f t="shared" ref="BX44:CI44" si="32">"wBIBTERM(j="&amp;BX40&amp;")"</f>
        <v>wBIBTERM(j=1)</v>
      </c>
      <c r="BY44" s="2" t="str">
        <f t="shared" si="32"/>
        <v>wBIBTERM(j=2)</v>
      </c>
      <c r="BZ44" s="2" t="str">
        <f t="shared" si="32"/>
        <v>wBIBTERM(j=3)</v>
      </c>
      <c r="CA44" s="2" t="str">
        <f t="shared" si="32"/>
        <v>wBIBTERM(j=4)</v>
      </c>
      <c r="CB44" s="2" t="str">
        <f t="shared" si="32"/>
        <v>wBIBTERM(j=5)</v>
      </c>
      <c r="CC44" s="2" t="str">
        <f t="shared" si="32"/>
        <v>wBIBTERM(j=6)</v>
      </c>
      <c r="CD44" s="2" t="str">
        <f t="shared" si="32"/>
        <v>wBIBTERM(j=7)</v>
      </c>
      <c r="CE44" s="2" t="str">
        <f t="shared" si="32"/>
        <v>wBIBTERM(j=8)</v>
      </c>
      <c r="CF44" s="2" t="str">
        <f t="shared" si="32"/>
        <v>wBIBTERM(j=9)</v>
      </c>
      <c r="CG44" s="2" t="str">
        <f t="shared" si="32"/>
        <v>wBIBTERM(j=10)</v>
      </c>
      <c r="CH44" s="2" t="str">
        <f t="shared" si="32"/>
        <v>wBIBTERM(j=11)</v>
      </c>
      <c r="CI44" s="2" t="str">
        <f t="shared" si="32"/>
        <v>wBIBTERM(j=12)</v>
      </c>
      <c r="CJ44" s="2" t="str">
        <f t="shared" ref="CJ44:CU44" si="33">"BITHETA(j="&amp;CJ40&amp;")"</f>
        <v>BITHETA(j=1)</v>
      </c>
      <c r="CK44" s="2" t="str">
        <f t="shared" si="33"/>
        <v>BITHETA(j=2)</v>
      </c>
      <c r="CL44" s="2" t="str">
        <f t="shared" si="33"/>
        <v>BITHETA(j=3)</v>
      </c>
      <c r="CM44" s="2" t="str">
        <f t="shared" si="33"/>
        <v>BITHETA(j=4)</v>
      </c>
      <c r="CN44" s="2" t="str">
        <f t="shared" si="33"/>
        <v>BITHETA(j=5)</v>
      </c>
      <c r="CO44" s="2" t="str">
        <f t="shared" si="33"/>
        <v>BITHETA(j=6)</v>
      </c>
      <c r="CP44" s="2" t="str">
        <f t="shared" si="33"/>
        <v>BITHETA(j=7)</v>
      </c>
      <c r="CQ44" s="2" t="str">
        <f t="shared" si="33"/>
        <v>BITHETA(j=8)</v>
      </c>
      <c r="CR44" s="2" t="str">
        <f t="shared" si="33"/>
        <v>BITHETA(j=9)</v>
      </c>
      <c r="CS44" s="2" t="str">
        <f t="shared" si="33"/>
        <v>BITHETA(j=10)</v>
      </c>
      <c r="CT44" s="2" t="str">
        <f t="shared" si="33"/>
        <v>BITHETA(j=11)</v>
      </c>
      <c r="CU44" s="2" t="str">
        <f t="shared" si="33"/>
        <v>BITHETA(j=12)</v>
      </c>
      <c r="CV44" s="2" t="str">
        <f t="shared" ref="CV44:DG44" si="34">"wBISNU(j="&amp;CV40&amp;")"</f>
        <v>wBISNU(j=1)</v>
      </c>
      <c r="CW44" s="2" t="str">
        <f t="shared" si="34"/>
        <v>wBISNU(j=2)</v>
      </c>
      <c r="CX44" s="2" t="str">
        <f t="shared" si="34"/>
        <v>wBISNU(j=3)</v>
      </c>
      <c r="CY44" s="2" t="str">
        <f t="shared" si="34"/>
        <v>wBISNU(j=4)</v>
      </c>
      <c r="CZ44" s="2" t="str">
        <f t="shared" si="34"/>
        <v>wBISNU(j=5)</v>
      </c>
      <c r="DA44" s="2" t="str">
        <f t="shared" si="34"/>
        <v>wBISNU(j=6)</v>
      </c>
      <c r="DB44" s="2" t="str">
        <f t="shared" si="34"/>
        <v>wBISNU(j=7)</v>
      </c>
      <c r="DC44" s="2" t="str">
        <f t="shared" si="34"/>
        <v>wBISNU(j=8)</v>
      </c>
      <c r="DD44" s="2" t="str">
        <f t="shared" si="34"/>
        <v>wBISNU(j=9)</v>
      </c>
      <c r="DE44" s="2" t="str">
        <f t="shared" si="34"/>
        <v>wBISNU(j=10)</v>
      </c>
      <c r="DF44" s="2" t="str">
        <f t="shared" si="34"/>
        <v>wBISNU(j=11)</v>
      </c>
      <c r="DG44" s="2" t="str">
        <f t="shared" si="34"/>
        <v>wBISNU(j=12)</v>
      </c>
      <c r="DH44" s="6" t="str">
        <f t="shared" ref="DH44:DS44" si="35">"wCHC_FA(j="&amp;DH40&amp;")"</f>
        <v>wCHC_FA(j=1)</v>
      </c>
      <c r="DI44" s="6" t="str">
        <f t="shared" si="35"/>
        <v>wCHC_FA(j=2)</v>
      </c>
      <c r="DJ44" s="6" t="str">
        <f t="shared" si="35"/>
        <v>wCHC_FA(j=3)</v>
      </c>
      <c r="DK44" s="6" t="str">
        <f t="shared" si="35"/>
        <v>wCHC_FA(j=4)</v>
      </c>
      <c r="DL44" s="6" t="str">
        <f t="shared" si="35"/>
        <v>wCHC_FA(j=5)</v>
      </c>
      <c r="DM44" s="6" t="str">
        <f t="shared" si="35"/>
        <v>wCHC_FA(j=6)</v>
      </c>
      <c r="DN44" s="6" t="str">
        <f t="shared" si="35"/>
        <v>wCHC_FA(j=7)</v>
      </c>
      <c r="DO44" s="6" t="str">
        <f t="shared" si="35"/>
        <v>wCHC_FA(j=8)</v>
      </c>
      <c r="DP44" s="6" t="str">
        <f t="shared" si="35"/>
        <v>wCHC_FA(j=9)</v>
      </c>
      <c r="DQ44" s="6" t="str">
        <f t="shared" si="35"/>
        <v>wCHC_FA(j=10)</v>
      </c>
      <c r="DR44" s="6" t="str">
        <f t="shared" si="35"/>
        <v>wCHC_FA(j=11)</v>
      </c>
      <c r="DS44" s="6" t="str">
        <f t="shared" si="35"/>
        <v>wCHC_FA(j=12)</v>
      </c>
      <c r="DT44" s="6" t="str">
        <f t="shared" ref="DT44:EA44" si="36">"wMONBTERM(j="&amp;DT40&amp;")"</f>
        <v>wMONBTERM(j=1)</v>
      </c>
      <c r="DU44" s="6" t="str">
        <f t="shared" si="36"/>
        <v>wMONBTERM(j=2)</v>
      </c>
      <c r="DV44" s="6" t="str">
        <f t="shared" si="36"/>
        <v>wMONBTERM(j=3)</v>
      </c>
      <c r="DW44" s="6" t="str">
        <f t="shared" si="36"/>
        <v>wMONBTERM(j=4)</v>
      </c>
      <c r="DX44" s="6" t="str">
        <f t="shared" si="36"/>
        <v>wMONBTERM(j=5)</v>
      </c>
      <c r="DY44" s="6" t="str">
        <f t="shared" si="36"/>
        <v>wMONBTERM(j=6)</v>
      </c>
      <c r="DZ44" s="6" t="str">
        <f t="shared" si="36"/>
        <v>wMONBTERM(j=7)</v>
      </c>
      <c r="EA44" s="6" t="str">
        <f t="shared" si="36"/>
        <v>wMONBTERM(j=8)</v>
      </c>
      <c r="EB44" s="6" t="str">
        <f t="shared" ref="EB44:EI44" si="37">"MONTHETA(j="&amp;EB40&amp;")"</f>
        <v>MONTHETA(j=1)</v>
      </c>
      <c r="EC44" s="6" t="str">
        <f t="shared" si="37"/>
        <v>MONTHETA(j=2)</v>
      </c>
      <c r="ED44" s="6" t="str">
        <f t="shared" si="37"/>
        <v>MONTHETA(j=3)</v>
      </c>
      <c r="EE44" s="6" t="str">
        <f t="shared" si="37"/>
        <v>MONTHETA(j=4)</v>
      </c>
      <c r="EF44" s="6" t="str">
        <f t="shared" si="37"/>
        <v>MONTHETA(j=5)</v>
      </c>
      <c r="EG44" s="6" t="str">
        <f t="shared" si="37"/>
        <v>MONTHETA(j=6)</v>
      </c>
      <c r="EH44" s="6" t="str">
        <f t="shared" si="37"/>
        <v>MONTHETA(j=7)</v>
      </c>
      <c r="EI44" s="6" t="str">
        <f t="shared" si="37"/>
        <v>MONTHETA(j=8)</v>
      </c>
      <c r="EJ44" s="3" t="str">
        <f t="shared" ref="EJ44:EQ44" si="38">"wMONSNU(j="&amp;EJ40&amp;")"</f>
        <v>wMONSNU(j=1)</v>
      </c>
      <c r="EK44" s="3" t="str">
        <f t="shared" si="38"/>
        <v>wMONSNU(j=2)</v>
      </c>
      <c r="EL44" s="3" t="str">
        <f t="shared" si="38"/>
        <v>wMONSNU(j=3)</v>
      </c>
      <c r="EM44" s="3" t="str">
        <f t="shared" si="38"/>
        <v>wMONSNU(j=4)</v>
      </c>
      <c r="EN44" s="3" t="str">
        <f t="shared" si="38"/>
        <v>wMONSNU(j=5)</v>
      </c>
      <c r="EO44" s="3" t="str">
        <f t="shared" si="38"/>
        <v>wMONSNU(j=6)</v>
      </c>
      <c r="EP44" s="3" t="str">
        <f t="shared" si="38"/>
        <v>wMONSNU(j=7)</v>
      </c>
      <c r="EQ44" s="3" t="str">
        <f t="shared" si="38"/>
        <v>wMONSNU(j=8)</v>
      </c>
      <c r="ER44" s="3" t="str">
        <f t="shared" ref="ER44:EY44" si="39">"wCHC_HA(j="&amp;ER40&amp;")"</f>
        <v>wCHC_HA(j=1)</v>
      </c>
      <c r="ES44" s="3" t="str">
        <f t="shared" si="39"/>
        <v>wCHC_HA(j=2)</v>
      </c>
      <c r="ET44" s="3" t="str">
        <f t="shared" si="39"/>
        <v>wCHC_HA(j=3)</v>
      </c>
      <c r="EU44" s="3" t="str">
        <f t="shared" si="39"/>
        <v>wCHC_HA(j=4)</v>
      </c>
      <c r="EV44" s="3" t="str">
        <f t="shared" si="39"/>
        <v>wCHC_HA(j=5)</v>
      </c>
      <c r="EW44" s="3" t="str">
        <f t="shared" si="39"/>
        <v>wCHC_HA(j=6)</v>
      </c>
      <c r="EX44" s="3" t="str">
        <f t="shared" si="39"/>
        <v>wCHC_HA(j=7)</v>
      </c>
      <c r="EY44" s="3" t="str">
        <f t="shared" si="39"/>
        <v>wCHC_HA(j=8)</v>
      </c>
      <c r="EZ44" s="6" t="str">
        <f t="shared" ref="EZ44:FG44" si="40">"wMONBTERM(j="&amp;EZ40&amp;")"</f>
        <v>wMONBTERM(j=1)</v>
      </c>
      <c r="FA44" s="6" t="str">
        <f t="shared" si="40"/>
        <v>wMONBTERM(j=2)</v>
      </c>
      <c r="FB44" s="6" t="str">
        <f t="shared" si="40"/>
        <v>wMONBTERM(j=3)</v>
      </c>
      <c r="FC44" s="6" t="str">
        <f t="shared" si="40"/>
        <v>wMONBTERM(j=4)</v>
      </c>
      <c r="FD44" s="6" t="str">
        <f t="shared" si="40"/>
        <v>wMONBTERM(j=5)</v>
      </c>
      <c r="FE44" s="6" t="str">
        <f t="shared" si="40"/>
        <v>wMONBTERM(j=6)</v>
      </c>
      <c r="FF44" s="6" t="str">
        <f t="shared" si="40"/>
        <v>wMONBTERM(j=7)</v>
      </c>
      <c r="FG44" s="6" t="str">
        <f t="shared" si="40"/>
        <v>wMONBTERM(j=8)</v>
      </c>
      <c r="FH44" s="6" t="str">
        <f t="shared" ref="FH44:FO44" si="41">"MONTHETA(j="&amp;FH40&amp;")"</f>
        <v>MONTHETA(j=1)</v>
      </c>
      <c r="FI44" s="6" t="str">
        <f t="shared" si="41"/>
        <v>MONTHETA(j=2)</v>
      </c>
      <c r="FJ44" s="6" t="str">
        <f t="shared" si="41"/>
        <v>MONTHETA(j=3)</v>
      </c>
      <c r="FK44" s="6" t="str">
        <f t="shared" si="41"/>
        <v>MONTHETA(j=4)</v>
      </c>
      <c r="FL44" s="6" t="str">
        <f t="shared" si="41"/>
        <v>MONTHETA(j=5)</v>
      </c>
      <c r="FM44" s="6" t="str">
        <f t="shared" si="41"/>
        <v>MONTHETA(j=6)</v>
      </c>
      <c r="FN44" s="6" t="str">
        <f t="shared" si="41"/>
        <v>MONTHETA(j=7)</v>
      </c>
      <c r="FO44" s="6" t="str">
        <f t="shared" si="41"/>
        <v>MONTHETA(j=8)</v>
      </c>
      <c r="FP44" s="3" t="str">
        <f t="shared" ref="FP44:FW44" si="42">"wMONSNU(j="&amp;FP40&amp;")"</f>
        <v>wMONSNU(j=1)</v>
      </c>
      <c r="FQ44" s="3" t="str">
        <f t="shared" si="42"/>
        <v>wMONSNU(j=2)</v>
      </c>
      <c r="FR44" s="3" t="str">
        <f t="shared" si="42"/>
        <v>wMONSNU(j=3)</v>
      </c>
      <c r="FS44" s="3" t="str">
        <f t="shared" si="42"/>
        <v>wMONSNU(j=4)</v>
      </c>
      <c r="FT44" s="3" t="str">
        <f t="shared" si="42"/>
        <v>wMONSNU(j=5)</v>
      </c>
      <c r="FU44" s="3" t="str">
        <f t="shared" si="42"/>
        <v>wMONSNU(j=6)</v>
      </c>
      <c r="FV44" s="3" t="str">
        <f t="shared" si="42"/>
        <v>wMONSNU(j=7)</v>
      </c>
      <c r="FW44" s="3" t="str">
        <f t="shared" si="42"/>
        <v>wMONSNU(j=8)</v>
      </c>
      <c r="FX44" s="3" t="str">
        <f t="shared" ref="FX44:GE44" si="43">"wCHC_FA(j="&amp;FX40&amp;")"</f>
        <v>wCHC_FA(j=1)</v>
      </c>
      <c r="FY44" s="3" t="str">
        <f t="shared" si="43"/>
        <v>wCHC_FA(j=2)</v>
      </c>
      <c r="FZ44" s="3" t="str">
        <f t="shared" si="43"/>
        <v>wCHC_FA(j=3)</v>
      </c>
      <c r="GA44" s="3" t="str">
        <f t="shared" si="43"/>
        <v>wCHC_FA(j=4)</v>
      </c>
      <c r="GB44" s="3" t="str">
        <f t="shared" si="43"/>
        <v>wCHC_FA(j=5)</v>
      </c>
      <c r="GC44" s="3" t="str">
        <f t="shared" si="43"/>
        <v>wCHC_FA(j=6)</v>
      </c>
      <c r="GD44" s="3" t="str">
        <f t="shared" si="43"/>
        <v>wCHC_FA(j=7)</v>
      </c>
      <c r="GE44" s="3" t="str">
        <f t="shared" si="43"/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 t="shared" ref="M45:M72" si="44">N45/O45</f>
        <v>3.5523207453943098E-8</v>
      </c>
      <c r="N45" s="4">
        <f>10^-7.57</f>
        <v>2.6915348039269097E-8</v>
      </c>
      <c r="O45" s="9">
        <f t="shared" ref="O45:O72" si="45"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 t="shared" si="44"/>
        <v>9.1252551771501299E-7</v>
      </c>
      <c r="N46" s="4">
        <v>3.7239270000000001E-7</v>
      </c>
      <c r="O46" s="9">
        <f t="shared" si="45"/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t="shared" ref="AB46:AM48" ca="1" si="46">(IF(AB$41&lt;=4,$P46,$R46)*IF(AB$42&lt;=4,$P46,$R46)*$N46*EXP(2*$N$8*$N$9*(2-$E46)))*OFFSET($J$19,AB$41,0)*OFFSET($J$19,AB$42,0)/($N$45^2)</f>
        <v>3.0847597067733177E-3</v>
      </c>
      <c r="AC46" s="4">
        <f t="shared" ca="1" si="46"/>
        <v>4.7307706924444408E-2</v>
      </c>
      <c r="AD46" s="4">
        <f t="shared" ca="1" si="46"/>
        <v>14.762725821715348</v>
      </c>
      <c r="AE46" s="4">
        <f t="shared" ca="1" si="46"/>
        <v>20.075055924888122</v>
      </c>
      <c r="AF46" s="4">
        <f t="shared" ca="1" si="46"/>
        <v>4.7385328915927581E-2</v>
      </c>
      <c r="AG46" s="4">
        <f t="shared" ca="1" si="46"/>
        <v>13.05106267380266</v>
      </c>
      <c r="AH46" s="4">
        <f t="shared" ca="1" si="46"/>
        <v>76.839327453255919</v>
      </c>
      <c r="AI46" s="4">
        <f t="shared" ca="1" si="46"/>
        <v>0.72669882453111068</v>
      </c>
      <c r="AJ46" s="4">
        <f t="shared" ca="1" si="46"/>
        <v>226.7718348439399</v>
      </c>
      <c r="AK46" s="4">
        <f t="shared" ca="1" si="46"/>
        <v>308.3751145730223</v>
      </c>
      <c r="AL46" s="4">
        <f t="shared" ca="1" si="46"/>
        <v>200.15038664733916</v>
      </c>
      <c r="AM46" s="4">
        <f t="shared" ca="1" si="46"/>
        <v>1178.4037425827185</v>
      </c>
      <c r="AN46" s="4">
        <f t="shared" ref="AN46:AY48" ca="1" si="47">AB46/AB$39</f>
        <v>3.070163025398853E-3</v>
      </c>
      <c r="AO46" s="4">
        <f t="shared" ca="1" si="47"/>
        <v>4.4092782588800852E-2</v>
      </c>
      <c r="AP46" s="4">
        <f t="shared" ca="1" si="47"/>
        <v>0.65095766796467125</v>
      </c>
      <c r="AQ46" s="4">
        <f t="shared" ca="1" si="47"/>
        <v>0.65864303452746642</v>
      </c>
      <c r="AR46" s="4">
        <f t="shared" ca="1" si="47"/>
        <v>4.4160205511775269E-2</v>
      </c>
      <c r="AS46" s="4">
        <f t="shared" ca="1" si="47"/>
        <v>0.64721477813958816</v>
      </c>
      <c r="AT46" s="4">
        <f t="shared" ca="1" si="47"/>
        <v>0.67500331555161497</v>
      </c>
      <c r="AU46" s="4">
        <f t="shared" ca="1" si="47"/>
        <v>0.34277921756934854</v>
      </c>
      <c r="AV46" s="4">
        <f t="shared" ca="1" si="47"/>
        <v>0.67894665984619584</v>
      </c>
      <c r="AW46" s="4">
        <f t="shared" ca="1" si="47"/>
        <v>0.67948499743423962</v>
      </c>
      <c r="AX46" s="4">
        <f t="shared" ca="1" si="47"/>
        <v>0.67867639812879244</v>
      </c>
      <c r="AY46" s="4">
        <f t="shared" ca="1" si="47"/>
        <v>0.68059219964865258</v>
      </c>
      <c r="AZ46" s="4">
        <f t="shared" ref="AZ46:BK48" ca="1" si="48">AN46*OFFSET($E$29,AZ$40,0)</f>
        <v>3.1565113604881958E-7</v>
      </c>
      <c r="BA46" s="4">
        <f t="shared" ca="1" si="48"/>
        <v>4.5332892099110877E-6</v>
      </c>
      <c r="BB46" s="4">
        <f t="shared" ca="1" si="48"/>
        <v>6.6926585237617756E-5</v>
      </c>
      <c r="BC46" s="4">
        <f t="shared" ca="1" si="48"/>
        <v>6.7716736987355136E-5</v>
      </c>
      <c r="BD46" s="4">
        <f t="shared" ca="1" si="48"/>
        <v>4.5402211291793949E-6</v>
      </c>
      <c r="BE46" s="4">
        <f t="shared" ca="1" si="48"/>
        <v>6.6541769377476413E-5</v>
      </c>
      <c r="BF46" s="4">
        <f t="shared" ca="1" si="48"/>
        <v>6.9398778380150416E-5</v>
      </c>
      <c r="BG46" s="4">
        <f t="shared" ca="1" si="48"/>
        <v>3.5241988306348649E-5</v>
      </c>
      <c r="BH46" s="4">
        <f t="shared" ca="1" si="48"/>
        <v>6.9804203465437015E-5</v>
      </c>
      <c r="BI46" s="4">
        <f t="shared" ca="1" si="48"/>
        <v>6.9859551298707758E-5</v>
      </c>
      <c r="BJ46" s="4">
        <f t="shared" ca="1" si="48"/>
        <v>6.9776417182616473E-5</v>
      </c>
      <c r="BK46" s="4">
        <f t="shared" ca="1" si="48"/>
        <v>6.9973385526377087E-5</v>
      </c>
      <c r="BL46" s="4">
        <f t="shared" ref="BL46:BW48" ca="1" si="49">AZ46*$N$11</f>
        <v>6.3130227209763926E-13</v>
      </c>
      <c r="BM46" s="4">
        <f t="shared" ca="1" si="49"/>
        <v>9.0665784198221763E-12</v>
      </c>
      <c r="BN46" s="4">
        <f t="shared" ca="1" si="49"/>
        <v>1.3385317047523554E-10</v>
      </c>
      <c r="BO46" s="4">
        <f t="shared" ca="1" si="49"/>
        <v>1.3543347397471029E-10</v>
      </c>
      <c r="BP46" s="4">
        <f t="shared" ca="1" si="49"/>
        <v>9.0804422583587919E-12</v>
      </c>
      <c r="BQ46" s="4">
        <f t="shared" ca="1" si="49"/>
        <v>1.3308353875495284E-10</v>
      </c>
      <c r="BR46" s="4">
        <f t="shared" ca="1" si="49"/>
        <v>1.3879755676030085E-10</v>
      </c>
      <c r="BS46" s="4">
        <f t="shared" ca="1" si="49"/>
        <v>7.0483976612697313E-11</v>
      </c>
      <c r="BT46" s="4">
        <f t="shared" ca="1" si="49"/>
        <v>1.3960840693087406E-10</v>
      </c>
      <c r="BU46" s="4">
        <f t="shared" ca="1" si="49"/>
        <v>1.3971910259741553E-10</v>
      </c>
      <c r="BV46" s="4">
        <f t="shared" ca="1" si="49"/>
        <v>1.3955283436523296E-10</v>
      </c>
      <c r="BW46" s="4">
        <f t="shared" ca="1" si="49"/>
        <v>1.3994677105275419E-10</v>
      </c>
      <c r="BX46" s="4">
        <f t="shared" ref="BX46:CI48" ca="1" si="50">(IF(BX$41&lt;=4,$Q46,$S46)*IF(BX$42&lt;=4,$Q46,$S46)*$N46*EXP(2*$O$8*$O$9*(2-$E46)))*OFFSET($K$19,BX$41,0)*OFFSET($K$19,BX$42,0)/($N$45^2)</f>
        <v>1.9152299928732505E-4</v>
      </c>
      <c r="BY46" s="4">
        <f t="shared" ca="1" si="50"/>
        <v>3.2201729248216515E-2</v>
      </c>
      <c r="BZ46" s="4">
        <f t="shared" ca="1" si="50"/>
        <v>5.5312950967595198E-2</v>
      </c>
      <c r="CA46" s="4">
        <f t="shared" ca="1" si="50"/>
        <v>5.9148109522112156E-2</v>
      </c>
      <c r="CB46" s="4">
        <f t="shared" ca="1" si="50"/>
        <v>3.2270807880716845E-2</v>
      </c>
      <c r="CC46" s="4">
        <f t="shared" ca="1" si="50"/>
        <v>0.13243484689453791</v>
      </c>
      <c r="CD46" s="4">
        <f t="shared" ca="1" si="50"/>
        <v>0.76707848337419582</v>
      </c>
      <c r="CE46" s="4">
        <f t="shared" ca="1" si="50"/>
        <v>5.4258539280552522</v>
      </c>
      <c r="CF46" s="4">
        <f t="shared" ca="1" si="50"/>
        <v>9.3199961395388708</v>
      </c>
      <c r="CG46" s="4">
        <f t="shared" ca="1" si="50"/>
        <v>9.9662039859356</v>
      </c>
      <c r="CH46" s="4">
        <f t="shared" ca="1" si="50"/>
        <v>22.26693973358817</v>
      </c>
      <c r="CI46" s="4">
        <f t="shared" ca="1" si="50"/>
        <v>128.97277990457584</v>
      </c>
      <c r="CJ46" s="4">
        <f t="shared" ref="CJ46:CU48" ca="1" si="51">BX46/BX$39</f>
        <v>1.9145437444237584E-4</v>
      </c>
      <c r="CK46" s="4">
        <f t="shared" ca="1" si="51"/>
        <v>3.0371360511483581E-2</v>
      </c>
      <c r="CL46" s="4">
        <f t="shared" ca="1" si="51"/>
        <v>5.1089477575247337E-2</v>
      </c>
      <c r="CM46" s="4">
        <f t="shared" ca="1" si="51"/>
        <v>5.4344091041790728E-2</v>
      </c>
      <c r="CN46" s="4">
        <f t="shared" ca="1" si="51"/>
        <v>3.0432801880686984E-2</v>
      </c>
      <c r="CO46" s="4">
        <f t="shared" ca="1" si="51"/>
        <v>0.11055298725954418</v>
      </c>
      <c r="CP46" s="4">
        <f t="shared" ca="1" si="51"/>
        <v>0.35737245754430069</v>
      </c>
      <c r="CQ46" s="4">
        <f t="shared" ca="1" si="51"/>
        <v>0.4864225604278159</v>
      </c>
      <c r="CR46" s="4">
        <f t="shared" ca="1" si="51"/>
        <v>0.62427829440455895</v>
      </c>
      <c r="CS46" s="4">
        <f t="shared" ca="1" si="51"/>
        <v>0.62700145658858664</v>
      </c>
      <c r="CT46" s="4">
        <f t="shared" ca="1" si="51"/>
        <v>0.64957709473561365</v>
      </c>
      <c r="CU46" s="4">
        <f t="shared" ca="1" si="51"/>
        <v>0.66564286600279832</v>
      </c>
      <c r="CV46" s="4">
        <f t="shared" ref="CV46:DG48" ca="1" si="52">CJ46*OFFSET($F$29,CV$40,0)</f>
        <v>2.2639479777810942E-8</v>
      </c>
      <c r="CW46" s="4">
        <f t="shared" ca="1" si="52"/>
        <v>3.5914133804829336E-6</v>
      </c>
      <c r="CX46" s="4">
        <f t="shared" ca="1" si="52"/>
        <v>6.0413307232729977E-6</v>
      </c>
      <c r="CY46" s="4">
        <f t="shared" ca="1" si="52"/>
        <v>6.4261887656917534E-6</v>
      </c>
      <c r="CZ46" s="4">
        <f t="shared" ca="1" si="52"/>
        <v>3.598678822391236E-6</v>
      </c>
      <c r="DA46" s="4">
        <f t="shared" ca="1" si="52"/>
        <v>1.30728907434411E-5</v>
      </c>
      <c r="DB46" s="4">
        <f t="shared" ca="1" si="52"/>
        <v>4.2259293104613554E-5</v>
      </c>
      <c r="DC46" s="4">
        <f t="shared" ca="1" si="52"/>
        <v>5.7519467770589234E-5</v>
      </c>
      <c r="DD46" s="4">
        <f t="shared" ca="1" si="52"/>
        <v>7.3820908313339102E-5</v>
      </c>
      <c r="DE46" s="4">
        <f t="shared" ca="1" si="52"/>
        <v>7.4142922241600371E-5</v>
      </c>
      <c r="DF46" s="4">
        <f t="shared" ca="1" si="52"/>
        <v>7.6812491452486314E-5</v>
      </c>
      <c r="DG46" s="4">
        <f t="shared" ca="1" si="52"/>
        <v>7.8712268904830899E-5</v>
      </c>
      <c r="DH46" s="4">
        <f t="shared" ref="DH46:DS48" ca="1" si="53">CV46*$O$11</f>
        <v>4.0751063600059697E-13</v>
      </c>
      <c r="DI46" s="4">
        <f t="shared" ca="1" si="53"/>
        <v>6.464544084869281E-11</v>
      </c>
      <c r="DJ46" s="4">
        <f t="shared" ca="1" si="53"/>
        <v>1.0874395301891397E-10</v>
      </c>
      <c r="DK46" s="4">
        <f t="shared" ca="1" si="53"/>
        <v>1.1567139778245157E-10</v>
      </c>
      <c r="DL46" s="4">
        <f t="shared" ca="1" si="53"/>
        <v>6.477621880304225E-11</v>
      </c>
      <c r="DM46" s="4">
        <f t="shared" ca="1" si="53"/>
        <v>2.3531203338193981E-10</v>
      </c>
      <c r="DN46" s="4">
        <f t="shared" ca="1" si="53"/>
        <v>7.6066727588304403E-10</v>
      </c>
      <c r="DO46" s="4">
        <f t="shared" ca="1" si="53"/>
        <v>1.0353504198706062E-9</v>
      </c>
      <c r="DP46" s="4">
        <f t="shared" ca="1" si="53"/>
        <v>1.328776349640104E-9</v>
      </c>
      <c r="DQ46" s="4">
        <f t="shared" ca="1" si="53"/>
        <v>1.3345726003488066E-9</v>
      </c>
      <c r="DR46" s="4">
        <f t="shared" ca="1" si="53"/>
        <v>1.3826248461447538E-9</v>
      </c>
      <c r="DS46" s="4">
        <f t="shared" ca="1" si="53"/>
        <v>1.4168208402869563E-9</v>
      </c>
      <c r="DT46" s="4">
        <f t="shared" ref="DT46:EA48" ca="1" si="54">(IF(DT$40&lt;=4,$P46,$R46)*$N46*EXP(2*$N$8*$N$9*(1-$E46)))*OFFSET($J$19,DT$40,0)/$N$45</f>
        <v>1.8448226444835702E-5</v>
      </c>
      <c r="DU46" s="4">
        <f t="shared" ca="1" si="54"/>
        <v>7.2316655409156123E-5</v>
      </c>
      <c r="DV46" s="4">
        <f t="shared" ca="1" si="54"/>
        <v>2.8338521022710296E-4</v>
      </c>
      <c r="DW46" s="4">
        <f t="shared" ca="1" si="54"/>
        <v>1.1090442903349932E-3</v>
      </c>
      <c r="DX46" s="4">
        <f t="shared" ca="1" si="54"/>
        <v>7.8051123082095941E-2</v>
      </c>
      <c r="DY46" s="4">
        <f t="shared" ca="1" si="54"/>
        <v>0.3460856136718502</v>
      </c>
      <c r="DZ46" s="4">
        <f t="shared" ca="1" si="54"/>
        <v>0.459533139522661</v>
      </c>
      <c r="EA46" s="4">
        <f t="shared" ca="1" si="54"/>
        <v>0.47062365942215501</v>
      </c>
      <c r="EB46" s="4">
        <f t="shared" ref="EB46:EI48" ca="1" si="55">DT46/DT$39</f>
        <v>1.8446319693816392E-5</v>
      </c>
      <c r="EC46" s="4">
        <f t="shared" ca="1" si="55"/>
        <v>7.228736466808507E-5</v>
      </c>
      <c r="ED46" s="4">
        <f t="shared" ca="1" si="55"/>
        <v>2.8293595312273498E-4</v>
      </c>
      <c r="EE46" s="4">
        <f t="shared" ca="1" si="55"/>
        <v>1.102195135008105E-3</v>
      </c>
      <c r="EF46" s="4">
        <f t="shared" ca="1" si="55"/>
        <v>7.0018934665617066E-2</v>
      </c>
      <c r="EG46" s="4">
        <f t="shared" ca="1" si="55"/>
        <v>0.22940019985276233</v>
      </c>
      <c r="EH46" s="4">
        <f t="shared" ca="1" si="55"/>
        <v>0.27428391255576007</v>
      </c>
      <c r="EI46" s="4">
        <f t="shared" ca="1" si="55"/>
        <v>0.27819695008364886</v>
      </c>
      <c r="EJ46" s="4">
        <f t="shared" ref="EJ46:EQ48" ca="1" si="56">EB46*OFFSET($H$19,EJ$40,0)</f>
        <v>7.5860489740819912E-9</v>
      </c>
      <c r="EK46" s="4">
        <f t="shared" ca="1" si="56"/>
        <v>2.9728178719749985E-8</v>
      </c>
      <c r="EL46" s="4">
        <f t="shared" ca="1" si="56"/>
        <v>1.1635741072172477E-7</v>
      </c>
      <c r="EM46" s="4">
        <f t="shared" ca="1" si="56"/>
        <v>4.5327774927208316E-7</v>
      </c>
      <c r="EN46" s="4">
        <f t="shared" ca="1" si="56"/>
        <v>1.4397643440617508E-5</v>
      </c>
      <c r="EO46" s="4">
        <f t="shared" ca="1" si="56"/>
        <v>4.7170416094724252E-5</v>
      </c>
      <c r="EP46" s="4">
        <f t="shared" ca="1" si="56"/>
        <v>5.6399629519278163E-5</v>
      </c>
      <c r="EQ46" s="4">
        <f t="shared" ca="1" si="56"/>
        <v>5.7204247860950294E-5</v>
      </c>
      <c r="ER46" s="4">
        <f t="shared" ref="ER46:EY48" ca="1" si="57">EJ46*$N$11</f>
        <v>1.5172097948163986E-14</v>
      </c>
      <c r="ES46" s="4">
        <f t="shared" ca="1" si="57"/>
        <v>5.9456357439499981E-14</v>
      </c>
      <c r="ET46" s="4">
        <f t="shared" ca="1" si="57"/>
        <v>2.3271482144344955E-13</v>
      </c>
      <c r="EU46" s="4">
        <f t="shared" ca="1" si="57"/>
        <v>9.0655549854416652E-13</v>
      </c>
      <c r="EV46" s="4">
        <f t="shared" ca="1" si="57"/>
        <v>2.879528688123502E-11</v>
      </c>
      <c r="EW46" s="4">
        <f t="shared" ca="1" si="57"/>
        <v>9.4340832189448526E-11</v>
      </c>
      <c r="EX46" s="4">
        <f t="shared" ca="1" si="57"/>
        <v>1.1279925903855634E-10</v>
      </c>
      <c r="EY46" s="4">
        <f t="shared" ca="1" si="57"/>
        <v>1.144084957219006E-10</v>
      </c>
      <c r="EZ46" s="4">
        <f t="shared" ref="EZ46:FG48" ca="1" si="58">(IF(EZ$40&lt;=4,$Q46,$S46)*$N46*EXP(2*$O$8*$O$9*(1-$E46)))*OFFSET($K$19,EZ$40,0)/$N$45</f>
        <v>2.3927296284516527E-6</v>
      </c>
      <c r="FA46" s="4">
        <f t="shared" ca="1" si="58"/>
        <v>3.1061426614306327E-5</v>
      </c>
      <c r="FB46" s="4">
        <f t="shared" ca="1" si="58"/>
        <v>4.0316472923663307E-4</v>
      </c>
      <c r="FC46" s="4">
        <f t="shared" ca="1" si="58"/>
        <v>5.2225145471781163E-3</v>
      </c>
      <c r="FD46" s="4">
        <f t="shared" ca="1" si="58"/>
        <v>1.6545312217496706E-3</v>
      </c>
      <c r="FE46" s="4">
        <f t="shared" ca="1" si="58"/>
        <v>8.9707198283960152E-3</v>
      </c>
      <c r="FF46" s="4">
        <f t="shared" ca="1" si="58"/>
        <v>9.5832428551502116E-3</v>
      </c>
      <c r="FG46" s="4">
        <f t="shared" ca="1" si="58"/>
        <v>9.5927103801241882E-3</v>
      </c>
      <c r="FH46" s="4">
        <f t="shared" ref="FH46:FO48" ca="1" si="59">EZ46/EZ$39</f>
        <v>2.3926668580715855E-6</v>
      </c>
      <c r="FI46" s="4">
        <f t="shared" ca="1" si="59"/>
        <v>3.1050851774103984E-5</v>
      </c>
      <c r="FJ46" s="4">
        <f t="shared" ca="1" si="59"/>
        <v>4.0139042358997365E-4</v>
      </c>
      <c r="FK46" s="4">
        <f t="shared" ca="1" si="59"/>
        <v>4.9396646524282276E-3</v>
      </c>
      <c r="FL46" s="4">
        <f t="shared" ca="1" si="59"/>
        <v>1.6504482350881877E-3</v>
      </c>
      <c r="FM46" s="4">
        <f t="shared" ca="1" si="59"/>
        <v>8.8519874495206902E-3</v>
      </c>
      <c r="FN46" s="4">
        <f t="shared" ca="1" si="59"/>
        <v>9.4478651135201236E-3</v>
      </c>
      <c r="FO46" s="4">
        <f t="shared" ca="1" si="59"/>
        <v>9.4570669132920462E-3</v>
      </c>
      <c r="FP46" s="4">
        <f t="shared" ref="FP46:FW48" ca="1" si="60">FH46*OFFSET($I$19,FP$40,0)</f>
        <v>1.6975971358017899E-9</v>
      </c>
      <c r="FQ46" s="4">
        <f t="shared" ca="1" si="60"/>
        <v>2.2030579333726775E-8</v>
      </c>
      <c r="FR46" s="4">
        <f t="shared" ca="1" si="60"/>
        <v>2.8478650553708631E-7</v>
      </c>
      <c r="FS46" s="4">
        <f t="shared" ca="1" si="60"/>
        <v>3.5046920708978273E-6</v>
      </c>
      <c r="FT46" s="4">
        <f t="shared" ca="1" si="60"/>
        <v>5.8549651139753458E-7</v>
      </c>
      <c r="FU46" s="4">
        <f t="shared" ca="1" si="60"/>
        <v>3.1402425477174647E-6</v>
      </c>
      <c r="FV46" s="4">
        <f t="shared" ca="1" si="60"/>
        <v>3.3516301490212637E-6</v>
      </c>
      <c r="FW46" s="4">
        <f t="shared" ca="1" si="60"/>
        <v>3.3548944874903532E-6</v>
      </c>
      <c r="FX46" s="4">
        <f t="shared" ref="FX46:GE48" ca="1" si="61">FP46*$O$11</f>
        <v>3.0556748444432221E-14</v>
      </c>
      <c r="FY46" s="4">
        <f t="shared" ca="1" si="61"/>
        <v>3.9655042800708194E-13</v>
      </c>
      <c r="FZ46" s="4">
        <f t="shared" ca="1" si="61"/>
        <v>5.1261570996675533E-12</v>
      </c>
      <c r="GA46" s="4">
        <f t="shared" ca="1" si="61"/>
        <v>6.3084457276160889E-11</v>
      </c>
      <c r="GB46" s="4">
        <f t="shared" ca="1" si="61"/>
        <v>1.0538937205155623E-11</v>
      </c>
      <c r="GC46" s="4">
        <f t="shared" ca="1" si="61"/>
        <v>5.6524365858914365E-11</v>
      </c>
      <c r="GD46" s="4">
        <f t="shared" ca="1" si="61"/>
        <v>6.0329342682382745E-11</v>
      </c>
      <c r="GE46" s="4">
        <f t="shared" ca="1" si="61"/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 t="shared" si="44"/>
        <v>8.110062890260101E-5</v>
      </c>
      <c r="N47" s="4">
        <v>3.3096370000000002E-5</v>
      </c>
      <c r="O47" s="9">
        <f t="shared" si="45"/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t="shared" ca="1" si="46"/>
        <v>1.0914417027294482E-4</v>
      </c>
      <c r="AC47" s="4">
        <f t="shared" ca="1" si="46"/>
        <v>1.6738290533446596E-3</v>
      </c>
      <c r="AD47" s="4">
        <f t="shared" ca="1" si="46"/>
        <v>2.079436956442589E-4</v>
      </c>
      <c r="AE47" s="4">
        <f t="shared" ca="1" si="46"/>
        <v>2.8277171639575703E-4</v>
      </c>
      <c r="AF47" s="4">
        <f t="shared" ca="1" si="46"/>
        <v>1.6765754545754465E-3</v>
      </c>
      <c r="AG47" s="4">
        <f t="shared" ca="1" si="46"/>
        <v>1.8383367931167261E-4</v>
      </c>
      <c r="AH47" s="4">
        <f t="shared" ca="1" si="46"/>
        <v>1.0823376329286056E-3</v>
      </c>
      <c r="AI47" s="4">
        <f t="shared" ca="1" si="46"/>
        <v>2.5711869896257306E-2</v>
      </c>
      <c r="AJ47" s="4">
        <f t="shared" ca="1" si="46"/>
        <v>3.1942456952031321E-3</v>
      </c>
      <c r="AK47" s="4">
        <f t="shared" ca="1" si="46"/>
        <v>4.3436870496308573E-3</v>
      </c>
      <c r="AL47" s="4">
        <f t="shared" ca="1" si="46"/>
        <v>2.8192632977612946E-3</v>
      </c>
      <c r="AM47" s="4">
        <f t="shared" ca="1" si="46"/>
        <v>1.6598671014619162E-2</v>
      </c>
      <c r="AN47" s="4">
        <f t="shared" ca="1" si="47"/>
        <v>1.086277142670341E-4</v>
      </c>
      <c r="AO47" s="4">
        <f t="shared" ca="1" si="47"/>
        <v>1.5600794318316282E-3</v>
      </c>
      <c r="AP47" s="4">
        <f t="shared" ca="1" si="47"/>
        <v>9.1692106741852196E-6</v>
      </c>
      <c r="AQ47" s="4">
        <f t="shared" ca="1" si="47"/>
        <v>9.2774646338366047E-6</v>
      </c>
      <c r="AR47" s="4">
        <f t="shared" ca="1" si="47"/>
        <v>1.562464972257763E-3</v>
      </c>
      <c r="AS47" s="4">
        <f t="shared" ca="1" si="47"/>
        <v>9.1164893575383836E-6</v>
      </c>
      <c r="AT47" s="4">
        <f t="shared" ca="1" si="47"/>
        <v>9.5079110526772138E-6</v>
      </c>
      <c r="AU47" s="4">
        <f t="shared" ca="1" si="47"/>
        <v>1.2128125638528059E-2</v>
      </c>
      <c r="AV47" s="4">
        <f t="shared" ca="1" si="47"/>
        <v>9.5634559158492067E-6</v>
      </c>
      <c r="AW47" s="4">
        <f t="shared" ca="1" si="47"/>
        <v>9.5710387910521985E-6</v>
      </c>
      <c r="AX47" s="4">
        <f t="shared" ca="1" si="47"/>
        <v>9.5596490836295532E-6</v>
      </c>
      <c r="AY47" s="4">
        <f t="shared" ca="1" si="47"/>
        <v>9.5866345369240009E-6</v>
      </c>
      <c r="AZ47" s="4">
        <f t="shared" ca="1" si="48"/>
        <v>1.1168286873079443E-8</v>
      </c>
      <c r="BA47" s="4">
        <f t="shared" ca="1" si="48"/>
        <v>1.6039566658518926E-7</v>
      </c>
      <c r="BB47" s="4">
        <f t="shared" ca="1" si="48"/>
        <v>9.4270947243966795E-10</v>
      </c>
      <c r="BC47" s="4">
        <f t="shared" ca="1" si="48"/>
        <v>9.5383933266632592E-10</v>
      </c>
      <c r="BD47" s="4">
        <f t="shared" ca="1" si="48"/>
        <v>1.6064092996025126E-7</v>
      </c>
      <c r="BE47" s="4">
        <f t="shared" ca="1" si="48"/>
        <v>9.372890620719151E-10</v>
      </c>
      <c r="BF47" s="4">
        <f t="shared" ca="1" si="48"/>
        <v>9.7753210510337607E-10</v>
      </c>
      <c r="BG47" s="4">
        <f t="shared" ca="1" si="48"/>
        <v>1.246922917211166E-6</v>
      </c>
      <c r="BH47" s="4">
        <f t="shared" ca="1" si="48"/>
        <v>9.8324281134824661E-10</v>
      </c>
      <c r="BI47" s="4">
        <f t="shared" ca="1" si="48"/>
        <v>9.8402242570505425E-10</v>
      </c>
      <c r="BJ47" s="4">
        <f t="shared" ca="1" si="48"/>
        <v>9.8285142141066336E-10</v>
      </c>
      <c r="BK47" s="4">
        <f t="shared" ca="1" si="48"/>
        <v>9.8562586332749883E-10</v>
      </c>
      <c r="BL47" s="4">
        <f t="shared" ca="1" si="49"/>
        <v>2.233657374615889E-14</v>
      </c>
      <c r="BM47" s="4">
        <f t="shared" ca="1" si="49"/>
        <v>3.207913331703786E-13</v>
      </c>
      <c r="BN47" s="4">
        <f t="shared" ca="1" si="49"/>
        <v>1.8854189448793362E-15</v>
      </c>
      <c r="BO47" s="4">
        <f t="shared" ca="1" si="49"/>
        <v>1.9076786653326521E-15</v>
      </c>
      <c r="BP47" s="4">
        <f t="shared" ca="1" si="49"/>
        <v>3.2128185992050257E-13</v>
      </c>
      <c r="BQ47" s="4">
        <f t="shared" ca="1" si="49"/>
        <v>1.8745781241438305E-15</v>
      </c>
      <c r="BR47" s="4">
        <f t="shared" ca="1" si="49"/>
        <v>1.9550642102067524E-15</v>
      </c>
      <c r="BS47" s="4">
        <f t="shared" ca="1" si="49"/>
        <v>2.4938458344223327E-12</v>
      </c>
      <c r="BT47" s="4">
        <f t="shared" ca="1" si="49"/>
        <v>1.9664856226964935E-15</v>
      </c>
      <c r="BU47" s="4">
        <f t="shared" ca="1" si="49"/>
        <v>1.9680448514101088E-15</v>
      </c>
      <c r="BV47" s="4">
        <f t="shared" ca="1" si="49"/>
        <v>1.965702842821327E-15</v>
      </c>
      <c r="BW47" s="4">
        <f t="shared" ca="1" si="49"/>
        <v>1.9712517266549982E-15</v>
      </c>
      <c r="BX47" s="4">
        <f t="shared" ca="1" si="50"/>
        <v>2.6977402922498828E-5</v>
      </c>
      <c r="BY47" s="4">
        <f t="shared" ca="1" si="50"/>
        <v>4.535847015569602E-3</v>
      </c>
      <c r="BZ47" s="4">
        <f t="shared" ca="1" si="50"/>
        <v>5.5925005184770905E-7</v>
      </c>
      <c r="CA47" s="4">
        <f t="shared" ca="1" si="50"/>
        <v>5.9802600906818567E-7</v>
      </c>
      <c r="CB47" s="4">
        <f t="shared" ca="1" si="50"/>
        <v>4.5455772417525202E-3</v>
      </c>
      <c r="CC47" s="4">
        <f t="shared" ca="1" si="50"/>
        <v>1.3390027777690589E-6</v>
      </c>
      <c r="CD47" s="4">
        <f t="shared" ca="1" si="50"/>
        <v>7.7556643443160682E-6</v>
      </c>
      <c r="CE47" s="4">
        <f t="shared" ca="1" si="50"/>
        <v>0.76427086125659172</v>
      </c>
      <c r="CF47" s="4">
        <f t="shared" ca="1" si="50"/>
        <v>9.4231246626330008E-5</v>
      </c>
      <c r="CG47" s="4">
        <f t="shared" ca="1" si="50"/>
        <v>1.007648299061931E-4</v>
      </c>
      <c r="CH47" s="4">
        <f t="shared" ca="1" si="50"/>
        <v>2.251333002969666E-4</v>
      </c>
      <c r="CI47" s="4">
        <f t="shared" ca="1" si="50"/>
        <v>1.3039990198829394E-3</v>
      </c>
      <c r="CJ47" s="4">
        <f t="shared" ca="1" si="51"/>
        <v>2.6967736615582283E-5</v>
      </c>
      <c r="CK47" s="4">
        <f t="shared" ca="1" si="51"/>
        <v>4.2780263094855707E-3</v>
      </c>
      <c r="CL47" s="4">
        <f t="shared" ca="1" si="51"/>
        <v>5.165479780597509E-7</v>
      </c>
      <c r="CM47" s="4">
        <f t="shared" ca="1" si="51"/>
        <v>5.4945424536367691E-7</v>
      </c>
      <c r="CN47" s="4">
        <f t="shared" ca="1" si="51"/>
        <v>4.2866807717657045E-3</v>
      </c>
      <c r="CO47" s="4">
        <f t="shared" ca="1" si="51"/>
        <v>1.1177628887137133E-6</v>
      </c>
      <c r="CP47" s="4">
        <f t="shared" ca="1" si="51"/>
        <v>3.6132688984118861E-6</v>
      </c>
      <c r="CQ47" s="4">
        <f t="shared" ca="1" si="51"/>
        <v>6.8516144024918485E-2</v>
      </c>
      <c r="CR47" s="4">
        <f t="shared" ca="1" si="51"/>
        <v>6.3118611899351305E-6</v>
      </c>
      <c r="CS47" s="4">
        <f t="shared" ca="1" si="51"/>
        <v>6.3393941377523508E-6</v>
      </c>
      <c r="CT47" s="4">
        <f t="shared" ca="1" si="51"/>
        <v>6.5676485805792486E-6</v>
      </c>
      <c r="CU47" s="4">
        <f t="shared" ca="1" si="51"/>
        <v>6.7300840185187319E-6</v>
      </c>
      <c r="CV47" s="4">
        <f t="shared" ca="1" si="52"/>
        <v>3.188934854792605E-9</v>
      </c>
      <c r="CW47" s="4">
        <f t="shared" ca="1" si="52"/>
        <v>5.0587661109666876E-7</v>
      </c>
      <c r="CX47" s="4">
        <f t="shared" ca="1" si="52"/>
        <v>6.1081798405565544E-11</v>
      </c>
      <c r="CY47" s="4">
        <f t="shared" ca="1" si="52"/>
        <v>6.4972964514254789E-11</v>
      </c>
      <c r="CZ47" s="4">
        <f t="shared" ca="1" si="52"/>
        <v>5.069000012612946E-7</v>
      </c>
      <c r="DA47" s="4">
        <f t="shared" ca="1" si="52"/>
        <v>1.3217546159039661E-10</v>
      </c>
      <c r="DB47" s="4">
        <f t="shared" ca="1" si="52"/>
        <v>4.2726904723720556E-10</v>
      </c>
      <c r="DC47" s="4">
        <f t="shared" ca="1" si="52"/>
        <v>8.1020340309466107E-6</v>
      </c>
      <c r="DD47" s="4">
        <f t="shared" ca="1" si="52"/>
        <v>7.4637758570982918E-10</v>
      </c>
      <c r="DE47" s="4">
        <f t="shared" ca="1" si="52"/>
        <v>7.4963335678921553E-10</v>
      </c>
      <c r="DF47" s="4">
        <f t="shared" ca="1" si="52"/>
        <v>7.7662444465349611E-10</v>
      </c>
      <c r="DG47" s="4">
        <f t="shared" ca="1" si="52"/>
        <v>7.9583243518984004E-10</v>
      </c>
      <c r="DH47" s="4">
        <f t="shared" ca="1" si="53"/>
        <v>5.7400827386266887E-14</v>
      </c>
      <c r="DI47" s="4">
        <f t="shared" ca="1" si="53"/>
        <v>9.1057789997400385E-12</v>
      </c>
      <c r="DJ47" s="4">
        <f t="shared" ca="1" si="53"/>
        <v>1.0994723713001799E-15</v>
      </c>
      <c r="DK47" s="4">
        <f t="shared" ca="1" si="53"/>
        <v>1.1695133612565861E-15</v>
      </c>
      <c r="DL47" s="4">
        <f t="shared" ca="1" si="53"/>
        <v>9.1242000227033026E-12</v>
      </c>
      <c r="DM47" s="4">
        <f t="shared" ca="1" si="53"/>
        <v>2.3791583086271392E-15</v>
      </c>
      <c r="DN47" s="4">
        <f t="shared" ca="1" si="53"/>
        <v>7.6908428502697001E-15</v>
      </c>
      <c r="DO47" s="4">
        <f t="shared" ca="1" si="53"/>
        <v>1.45836612557039E-10</v>
      </c>
      <c r="DP47" s="4">
        <f t="shared" ca="1" si="53"/>
        <v>1.3434796542776925E-14</v>
      </c>
      <c r="DQ47" s="4">
        <f t="shared" ca="1" si="53"/>
        <v>1.349340042220588E-14</v>
      </c>
      <c r="DR47" s="4">
        <f t="shared" ca="1" si="53"/>
        <v>1.397924000376293E-14</v>
      </c>
      <c r="DS47" s="4">
        <f t="shared" ca="1" si="53"/>
        <v>1.4324983833417121E-14</v>
      </c>
      <c r="DT47" s="4">
        <f t="shared" ca="1" si="54"/>
        <v>3.2714013227358227E-5</v>
      </c>
      <c r="DU47" s="4">
        <f t="shared" ca="1" si="54"/>
        <v>1.2823823627098317E-4</v>
      </c>
      <c r="DV47" s="4">
        <f t="shared" ca="1" si="54"/>
        <v>5.0252351051351715E-4</v>
      </c>
      <c r="DW47" s="4">
        <f t="shared" ca="1" si="54"/>
        <v>1.9666546099829274E-3</v>
      </c>
      <c r="DX47" s="4">
        <f t="shared" ca="1" si="54"/>
        <v>5.510085789828715E-5</v>
      </c>
      <c r="DY47" s="4">
        <f t="shared" ca="1" si="54"/>
        <v>2.4432209898525445E-4</v>
      </c>
      <c r="DZ47" s="4">
        <f t="shared" ca="1" si="54"/>
        <v>3.2441135015775564E-4</v>
      </c>
      <c r="EA47" s="4">
        <f t="shared" ca="1" si="54"/>
        <v>3.3224079753620497E-4</v>
      </c>
      <c r="EB47" s="4">
        <f t="shared" ca="1" si="55"/>
        <v>3.271063200920951E-5</v>
      </c>
      <c r="EC47" s="4">
        <f t="shared" ca="1" si="55"/>
        <v>1.281862953598228E-4</v>
      </c>
      <c r="ED47" s="4">
        <f t="shared" ca="1" si="55"/>
        <v>5.0172684841167639E-4</v>
      </c>
      <c r="EE47" s="4">
        <f t="shared" ca="1" si="55"/>
        <v>1.9545090870173431E-3</v>
      </c>
      <c r="EF47" s="4">
        <f t="shared" ca="1" si="55"/>
        <v>4.9430465787680947E-5</v>
      </c>
      <c r="EG47" s="4">
        <f t="shared" ca="1" si="55"/>
        <v>1.6194703310842224E-4</v>
      </c>
      <c r="EH47" s="4">
        <f t="shared" ca="1" si="55"/>
        <v>1.936330739741524E-4</v>
      </c>
      <c r="EI47" s="4">
        <f t="shared" ca="1" si="55"/>
        <v>1.9639551628453501E-4</v>
      </c>
      <c r="EJ47" s="4">
        <f t="shared" ca="1" si="56"/>
        <v>1.3452247413787411E-8</v>
      </c>
      <c r="EK47" s="4">
        <f t="shared" ca="1" si="56"/>
        <v>5.2716613966727127E-8</v>
      </c>
      <c r="EL47" s="4">
        <f t="shared" ca="1" si="56"/>
        <v>2.0633516640930191E-7</v>
      </c>
      <c r="EM47" s="4">
        <f t="shared" ca="1" si="56"/>
        <v>8.0379186203588238E-7</v>
      </c>
      <c r="EN47" s="4">
        <f t="shared" ca="1" si="56"/>
        <v>1.0164139527591894E-8</v>
      </c>
      <c r="EO47" s="4">
        <f t="shared" ca="1" si="56"/>
        <v>3.3300358682919323E-8</v>
      </c>
      <c r="EP47" s="4">
        <f t="shared" ca="1" si="56"/>
        <v>3.9815800835935088E-8</v>
      </c>
      <c r="EQ47" s="4">
        <f t="shared" ca="1" si="56"/>
        <v>4.0383828036007514E-8</v>
      </c>
      <c r="ER47" s="4">
        <f t="shared" ca="1" si="57"/>
        <v>2.6904494827574828E-14</v>
      </c>
      <c r="ES47" s="4">
        <f t="shared" ca="1" si="57"/>
        <v>1.0543322793345427E-13</v>
      </c>
      <c r="ET47" s="4">
        <f t="shared" ca="1" si="57"/>
        <v>4.1267033281860388E-13</v>
      </c>
      <c r="EU47" s="4">
        <f t="shared" ca="1" si="57"/>
        <v>1.6075837240717651E-12</v>
      </c>
      <c r="EV47" s="4">
        <f t="shared" ca="1" si="57"/>
        <v>2.032827905518379E-14</v>
      </c>
      <c r="EW47" s="4">
        <f t="shared" ca="1" si="57"/>
        <v>6.6600717365838655E-14</v>
      </c>
      <c r="EX47" s="4">
        <f t="shared" ca="1" si="57"/>
        <v>7.9631601671870188E-14</v>
      </c>
      <c r="EY47" s="4">
        <f t="shared" ca="1" si="57"/>
        <v>8.0767656072015035E-14</v>
      </c>
      <c r="EZ47" s="4">
        <f t="shared" ca="1" si="58"/>
        <v>8.4658940990257866E-6</v>
      </c>
      <c r="FA47" s="4">
        <f t="shared" ca="1" si="58"/>
        <v>1.0990073644532207E-4</v>
      </c>
      <c r="FB47" s="4">
        <f t="shared" ca="1" si="58"/>
        <v>1.4264670197561798E-3</v>
      </c>
      <c r="FC47" s="4">
        <f t="shared" ca="1" si="58"/>
        <v>1.8478165924514491E-2</v>
      </c>
      <c r="FD47" s="4">
        <f t="shared" ca="1" si="58"/>
        <v>4.2019818391933657E-7</v>
      </c>
      <c r="FE47" s="4">
        <f t="shared" ca="1" si="58"/>
        <v>2.278276850137016E-6</v>
      </c>
      <c r="FF47" s="4">
        <f t="shared" ca="1" si="58"/>
        <v>2.4338381717170993E-6</v>
      </c>
      <c r="FG47" s="4">
        <f t="shared" ca="1" si="58"/>
        <v>2.4362426212360808E-6</v>
      </c>
      <c r="FH47" s="4">
        <f t="shared" ca="1" si="59"/>
        <v>8.4656720064901792E-6</v>
      </c>
      <c r="FI47" s="4">
        <f t="shared" ca="1" si="59"/>
        <v>1.098633208191675E-4</v>
      </c>
      <c r="FJ47" s="4">
        <f t="shared" ca="1" si="59"/>
        <v>1.4201892173980244E-3</v>
      </c>
      <c r="FK47" s="4">
        <f t="shared" ca="1" si="59"/>
        <v>1.7477393740980035E-2</v>
      </c>
      <c r="FL47" s="4">
        <f t="shared" ca="1" si="59"/>
        <v>4.1916123547281065E-7</v>
      </c>
      <c r="FM47" s="4">
        <f t="shared" ca="1" si="59"/>
        <v>2.2481226110873144E-6</v>
      </c>
      <c r="FN47" s="4">
        <f t="shared" ca="1" si="59"/>
        <v>2.3994565411813471E-6</v>
      </c>
      <c r="FO47" s="4">
        <f t="shared" ca="1" si="59"/>
        <v>2.4017935049703179E-6</v>
      </c>
      <c r="FP47" s="4">
        <f t="shared" ca="1" si="60"/>
        <v>6.0063942886047815E-9</v>
      </c>
      <c r="FQ47" s="4">
        <f t="shared" ca="1" si="60"/>
        <v>7.794802612119933E-8</v>
      </c>
      <c r="FR47" s="4">
        <f t="shared" ca="1" si="60"/>
        <v>1.0076242497438983E-6</v>
      </c>
      <c r="FS47" s="4">
        <f t="shared" ca="1" si="60"/>
        <v>1.2400210859225334E-5</v>
      </c>
      <c r="FT47" s="4">
        <f t="shared" ca="1" si="60"/>
        <v>1.4869744828397957E-10</v>
      </c>
      <c r="FU47" s="4">
        <f t="shared" ca="1" si="60"/>
        <v>7.9752149628322472E-10</v>
      </c>
      <c r="FV47" s="4">
        <f t="shared" ca="1" si="60"/>
        <v>8.5120720798408286E-10</v>
      </c>
      <c r="FW47" s="4">
        <f t="shared" ca="1" si="60"/>
        <v>8.5203624588822024E-10</v>
      </c>
      <c r="FX47" s="4">
        <f t="shared" ca="1" si="61"/>
        <v>1.0811509719488607E-13</v>
      </c>
      <c r="FY47" s="4">
        <f t="shared" ca="1" si="61"/>
        <v>1.403064470181588E-12</v>
      </c>
      <c r="FZ47" s="4">
        <f t="shared" ca="1" si="61"/>
        <v>1.813723649539017E-11</v>
      </c>
      <c r="GA47" s="4">
        <f t="shared" ca="1" si="61"/>
        <v>2.2320379546605601E-10</v>
      </c>
      <c r="GB47" s="4">
        <f t="shared" ca="1" si="61"/>
        <v>2.6765540691116323E-15</v>
      </c>
      <c r="GC47" s="4">
        <f t="shared" ca="1" si="61"/>
        <v>1.4355386933098047E-14</v>
      </c>
      <c r="GD47" s="4">
        <f t="shared" ca="1" si="61"/>
        <v>1.5321729743713492E-14</v>
      </c>
      <c r="GE47" s="4">
        <f t="shared" ca="1" si="61"/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 t="shared" si="44"/>
        <v>1.3596061148553166E-4</v>
      </c>
      <c r="N48" s="4">
        <v>5.5484189999999999E-5</v>
      </c>
      <c r="O48" s="9">
        <f t="shared" si="45"/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t="shared" ca="1" si="46"/>
        <v>1.1544880204466954E-4</v>
      </c>
      <c r="AC48" s="4">
        <f t="shared" ca="1" si="46"/>
        <v>1.7705165429628619E-3</v>
      </c>
      <c r="AD48" s="4">
        <f t="shared" ca="1" si="46"/>
        <v>1.3878248043440545E-4</v>
      </c>
      <c r="AE48" s="4">
        <f t="shared" ca="1" si="46"/>
        <v>1.8872301021923707E-4</v>
      </c>
      <c r="AF48" s="4">
        <f t="shared" ca="1" si="46"/>
        <v>1.7734215880168985E-3</v>
      </c>
      <c r="AG48" s="4">
        <f t="shared" ca="1" si="46"/>
        <v>1.2269135605776348E-4</v>
      </c>
      <c r="AH48" s="4">
        <f t="shared" ca="1" si="46"/>
        <v>7.2235660186739604E-4</v>
      </c>
      <c r="AI48" s="4">
        <f t="shared" ca="1" si="46"/>
        <v>2.7197096926276514E-2</v>
      </c>
      <c r="AJ48" s="4">
        <f t="shared" ca="1" si="46"/>
        <v>2.1318527562172417E-3</v>
      </c>
      <c r="AK48" s="4">
        <f t="shared" ca="1" si="46"/>
        <v>2.8989946586785026E-3</v>
      </c>
      <c r="AL48" s="4">
        <f t="shared" ca="1" si="46"/>
        <v>1.8815879570129044E-3</v>
      </c>
      <c r="AM48" s="4">
        <f t="shared" ca="1" si="46"/>
        <v>1.1078021520135067E-2</v>
      </c>
      <c r="AN48" s="4">
        <f t="shared" ca="1" si="47"/>
        <v>1.1490251334191922E-4</v>
      </c>
      <c r="AO48" s="4">
        <f t="shared" ca="1" si="47"/>
        <v>1.6501962592145568E-3</v>
      </c>
      <c r="AP48" s="4">
        <f t="shared" ca="1" si="47"/>
        <v>6.1195690354856161E-6</v>
      </c>
      <c r="AQ48" s="4">
        <f t="shared" ca="1" si="47"/>
        <v>6.191818174805363E-6</v>
      </c>
      <c r="AR48" s="4">
        <f t="shared" ca="1" si="47"/>
        <v>1.6527195986081097E-3</v>
      </c>
      <c r="AS48" s="4">
        <f t="shared" ca="1" si="47"/>
        <v>6.0843826112309802E-6</v>
      </c>
      <c r="AT48" s="4">
        <f t="shared" ca="1" si="47"/>
        <v>6.3456190655457051E-6</v>
      </c>
      <c r="AU48" s="4">
        <f t="shared" ca="1" si="47"/>
        <v>1.2828697790397607E-2</v>
      </c>
      <c r="AV48" s="4">
        <f t="shared" ca="1" si="47"/>
        <v>6.3826899364009903E-6</v>
      </c>
      <c r="AW48" s="4">
        <f t="shared" ca="1" si="47"/>
        <v>6.3877507785978892E-6</v>
      </c>
      <c r="AX48" s="4">
        <f t="shared" ca="1" si="47"/>
        <v>6.3801492408708651E-6</v>
      </c>
      <c r="AY48" s="4">
        <f t="shared" ca="1" si="47"/>
        <v>6.3981594437397075E-6</v>
      </c>
      <c r="AZ48" s="4">
        <f t="shared" ca="1" si="48"/>
        <v>1.181341465296607E-8</v>
      </c>
      <c r="BA48" s="4">
        <f t="shared" ca="1" si="48"/>
        <v>1.696608029004966E-7</v>
      </c>
      <c r="BB48" s="4">
        <f t="shared" ca="1" si="48"/>
        <v>6.2916819146086487E-10</v>
      </c>
      <c r="BC48" s="4">
        <f t="shared" ca="1" si="48"/>
        <v>6.3659630609717633E-10</v>
      </c>
      <c r="BD48" s="4">
        <f t="shared" ca="1" si="48"/>
        <v>1.6992023373189626E-7</v>
      </c>
      <c r="BE48" s="4">
        <f t="shared" ca="1" si="48"/>
        <v>6.2555058721718515E-10</v>
      </c>
      <c r="BF48" s="4">
        <f t="shared" ca="1" si="48"/>
        <v>6.5240896017641782E-10</v>
      </c>
      <c r="BG48" s="4">
        <f t="shared" ca="1" si="48"/>
        <v>1.318950491575254E-6</v>
      </c>
      <c r="BH48" s="4">
        <f t="shared" ca="1" si="48"/>
        <v>6.5622030908622678E-10</v>
      </c>
      <c r="BI48" s="4">
        <f t="shared" ca="1" si="48"/>
        <v>6.5674062692459549E-10</v>
      </c>
      <c r="BJ48" s="4">
        <f t="shared" ca="1" si="48"/>
        <v>6.5595909382703585E-10</v>
      </c>
      <c r="BK48" s="4">
        <f t="shared" ca="1" si="48"/>
        <v>6.5781076780948868E-10</v>
      </c>
      <c r="BL48" s="4">
        <f t="shared" ca="1" si="49"/>
        <v>2.3626829305932145E-14</v>
      </c>
      <c r="BM48" s="4">
        <f t="shared" ca="1" si="49"/>
        <v>3.3932160580099328E-13</v>
      </c>
      <c r="BN48" s="4">
        <f t="shared" ca="1" si="49"/>
        <v>1.2583363829217299E-15</v>
      </c>
      <c r="BO48" s="4">
        <f t="shared" ca="1" si="49"/>
        <v>1.2731926121943529E-15</v>
      </c>
      <c r="BP48" s="4">
        <f t="shared" ca="1" si="49"/>
        <v>3.3984046746379257E-13</v>
      </c>
      <c r="BQ48" s="4">
        <f t="shared" ca="1" si="49"/>
        <v>1.2511011744343705E-15</v>
      </c>
      <c r="BR48" s="4">
        <f t="shared" ca="1" si="49"/>
        <v>1.3048179203528359E-15</v>
      </c>
      <c r="BS48" s="4">
        <f t="shared" ca="1" si="49"/>
        <v>2.6379009831505083E-12</v>
      </c>
      <c r="BT48" s="4">
        <f t="shared" ca="1" si="49"/>
        <v>1.3124406181724538E-15</v>
      </c>
      <c r="BU48" s="4">
        <f t="shared" ca="1" si="49"/>
        <v>1.3134812538491911E-15</v>
      </c>
      <c r="BV48" s="4">
        <f t="shared" ca="1" si="49"/>
        <v>1.311918187654072E-15</v>
      </c>
      <c r="BW48" s="4">
        <f t="shared" ca="1" si="49"/>
        <v>1.3156215356189775E-15</v>
      </c>
      <c r="BX48" s="4">
        <f t="shared" ca="1" si="50"/>
        <v>4.5226088222318038E-5</v>
      </c>
      <c r="BY48" s="4">
        <f t="shared" ca="1" si="50"/>
        <v>7.6040906486964203E-3</v>
      </c>
      <c r="BZ48" s="4">
        <f t="shared" ca="1" si="50"/>
        <v>9.3755104061950422E-7</v>
      </c>
      <c r="CA48" s="4">
        <f t="shared" ca="1" si="50"/>
        <v>1.0025567369497301E-6</v>
      </c>
      <c r="CB48" s="4">
        <f t="shared" ca="1" si="50"/>
        <v>7.6204028218524482E-3</v>
      </c>
      <c r="CC48" s="4">
        <f t="shared" ca="1" si="50"/>
        <v>2.2447623268734981E-6</v>
      </c>
      <c r="CD48" s="4">
        <f t="shared" ca="1" si="50"/>
        <v>1.3001932056484085E-5</v>
      </c>
      <c r="CE48" s="4">
        <f t="shared" ca="1" si="50"/>
        <v>1.2812568169084515</v>
      </c>
      <c r="CF48" s="4">
        <f t="shared" ca="1" si="50"/>
        <v>1.5797334848964261E-4</v>
      </c>
      <c r="CG48" s="4">
        <f t="shared" ca="1" si="50"/>
        <v>1.689265308501476E-4</v>
      </c>
      <c r="CH48" s="4">
        <f t="shared" ca="1" si="50"/>
        <v>3.7742322825747813E-4</v>
      </c>
      <c r="CI48" s="4">
        <f t="shared" ca="1" si="50"/>
        <v>2.1860805091011124E-3</v>
      </c>
      <c r="CJ48" s="4">
        <f t="shared" ca="1" si="51"/>
        <v>4.5209883206192223E-5</v>
      </c>
      <c r="CK48" s="4">
        <f t="shared" ca="1" si="51"/>
        <v>7.1718688357815738E-3</v>
      </c>
      <c r="CL48" s="4">
        <f t="shared" ca="1" si="51"/>
        <v>8.6596343220670575E-7</v>
      </c>
      <c r="CM48" s="4">
        <f t="shared" ca="1" si="51"/>
        <v>9.2112892580258411E-7</v>
      </c>
      <c r="CN48" s="4">
        <f t="shared" ca="1" si="51"/>
        <v>7.1863775516769635E-3</v>
      </c>
      <c r="CO48" s="4">
        <f t="shared" ca="1" si="51"/>
        <v>1.8738661820719469E-6</v>
      </c>
      <c r="CP48" s="4">
        <f t="shared" ca="1" si="51"/>
        <v>6.0574406824849914E-6</v>
      </c>
      <c r="CQ48" s="4">
        <f t="shared" ca="1" si="51"/>
        <v>0.11486343526936464</v>
      </c>
      <c r="CR48" s="4">
        <f t="shared" ca="1" si="51"/>
        <v>1.0581477833248386E-5</v>
      </c>
      <c r="CS48" s="4">
        <f t="shared" ca="1" si="51"/>
        <v>1.0627635261025229E-5</v>
      </c>
      <c r="CT48" s="4">
        <f t="shared" ca="1" si="51"/>
        <v>1.1010290907978407E-5</v>
      </c>
      <c r="CU48" s="4">
        <f t="shared" ca="1" si="51"/>
        <v>1.1282604720682566E-5</v>
      </c>
      <c r="CV48" s="4">
        <f t="shared" ca="1" si="52"/>
        <v>5.3460686891322305E-9</v>
      </c>
      <c r="CW48" s="4">
        <f t="shared" ca="1" si="52"/>
        <v>8.4807348983117114E-7</v>
      </c>
      <c r="CX48" s="4">
        <f t="shared" ca="1" si="52"/>
        <v>1.0240017585844295E-10</v>
      </c>
      <c r="CY48" s="4">
        <f t="shared" ca="1" si="52"/>
        <v>1.0892349547615558E-10</v>
      </c>
      <c r="CZ48" s="4">
        <f t="shared" ca="1" si="52"/>
        <v>8.4978914548580093E-7</v>
      </c>
      <c r="DA48" s="4">
        <f t="shared" ca="1" si="52"/>
        <v>2.2158467603000772E-10</v>
      </c>
      <c r="DB48" s="4">
        <f t="shared" ca="1" si="52"/>
        <v>7.1629236070385024E-10</v>
      </c>
      <c r="DC48" s="4">
        <f t="shared" ca="1" si="52"/>
        <v>1.3582601220602369E-5</v>
      </c>
      <c r="DD48" s="4">
        <f t="shared" ca="1" si="52"/>
        <v>1.2512597537816216E-9</v>
      </c>
      <c r="DE48" s="4">
        <f t="shared" ca="1" si="52"/>
        <v>1.2567178696162333E-9</v>
      </c>
      <c r="DF48" s="4">
        <f t="shared" ca="1" si="52"/>
        <v>1.3019668998684467E-9</v>
      </c>
      <c r="DG48" s="4">
        <f t="shared" ca="1" si="52"/>
        <v>1.3341680082207134E-9</v>
      </c>
      <c r="DH48" s="4">
        <f t="shared" ca="1" si="53"/>
        <v>9.6229236404380156E-14</v>
      </c>
      <c r="DI48" s="4">
        <f t="shared" ca="1" si="53"/>
        <v>1.5265322816961081E-11</v>
      </c>
      <c r="DJ48" s="4">
        <f t="shared" ca="1" si="53"/>
        <v>1.8432031654519734E-15</v>
      </c>
      <c r="DK48" s="4">
        <f t="shared" ca="1" si="53"/>
        <v>1.9606229185708003E-15</v>
      </c>
      <c r="DL48" s="4">
        <f t="shared" ca="1" si="53"/>
        <v>1.5296204618744418E-11</v>
      </c>
      <c r="DM48" s="4">
        <f t="shared" ca="1" si="53"/>
        <v>3.9885241685401391E-15</v>
      </c>
      <c r="DN48" s="4">
        <f t="shared" ca="1" si="53"/>
        <v>1.2893262492669305E-14</v>
      </c>
      <c r="DO48" s="4">
        <f t="shared" ca="1" si="53"/>
        <v>2.4448682197084265E-10</v>
      </c>
      <c r="DP48" s="4">
        <f t="shared" ca="1" si="53"/>
        <v>2.2522675568069188E-14</v>
      </c>
      <c r="DQ48" s="4">
        <f t="shared" ca="1" si="53"/>
        <v>2.2620921653092201E-14</v>
      </c>
      <c r="DR48" s="4">
        <f t="shared" ca="1" si="53"/>
        <v>2.3435404197632041E-14</v>
      </c>
      <c r="DS48" s="4">
        <f t="shared" ca="1" si="53"/>
        <v>2.4015024147972842E-14</v>
      </c>
      <c r="DT48" s="4">
        <f t="shared" ca="1" si="54"/>
        <v>4.3563494715731423E-5</v>
      </c>
      <c r="DU48" s="4">
        <f t="shared" ca="1" si="54"/>
        <v>1.7076797301878523E-4</v>
      </c>
      <c r="DV48" s="4">
        <f t="shared" ca="1" si="54"/>
        <v>6.6918357410452873E-4</v>
      </c>
      <c r="DW48" s="4">
        <f t="shared" ca="1" si="54"/>
        <v>2.6188883373688917E-3</v>
      </c>
      <c r="DX48" s="4">
        <f t="shared" ca="1" si="54"/>
        <v>4.6296402791778323E-5</v>
      </c>
      <c r="DY48" s="4">
        <f t="shared" ca="1" si="54"/>
        <v>2.0528236287053691E-4</v>
      </c>
      <c r="DZ48" s="4">
        <f t="shared" ca="1" si="54"/>
        <v>2.7257431390364926E-4</v>
      </c>
      <c r="EA48" s="4">
        <f t="shared" ca="1" si="54"/>
        <v>2.7915270965456174E-4</v>
      </c>
      <c r="EB48" s="4">
        <f t="shared" ca="1" si="55"/>
        <v>4.3558992129089704E-5</v>
      </c>
      <c r="EC48" s="4">
        <f t="shared" ca="1" si="55"/>
        <v>1.7069880609655103E-4</v>
      </c>
      <c r="ED48" s="4">
        <f t="shared" ca="1" si="55"/>
        <v>6.6812270196320604E-4</v>
      </c>
      <c r="EE48" s="4">
        <f t="shared" ca="1" si="55"/>
        <v>2.6027147966341049E-3</v>
      </c>
      <c r="EF48" s="4">
        <f t="shared" ca="1" si="55"/>
        <v>4.1532071215951669E-5</v>
      </c>
      <c r="EG48" s="4">
        <f t="shared" ca="1" si="55"/>
        <v>1.3606984286090474E-4</v>
      </c>
      <c r="EH48" s="4">
        <f t="shared" ca="1" si="55"/>
        <v>1.6269283507464657E-4</v>
      </c>
      <c r="EI48" s="4">
        <f t="shared" ca="1" si="55"/>
        <v>1.6501387229200904E-4</v>
      </c>
      <c r="EJ48" s="4">
        <f t="shared" ca="1" si="56"/>
        <v>1.791363551308814E-8</v>
      </c>
      <c r="EK48" s="4">
        <f t="shared" ca="1" si="56"/>
        <v>7.0199884007206605E-8</v>
      </c>
      <c r="EL48" s="4">
        <f t="shared" ca="1" si="56"/>
        <v>2.7476546118236849E-7</v>
      </c>
      <c r="EM48" s="4">
        <f t="shared" ca="1" si="56"/>
        <v>1.0703664601157757E-6</v>
      </c>
      <c r="EN48" s="4">
        <f t="shared" ca="1" si="56"/>
        <v>8.5400321437800619E-9</v>
      </c>
      <c r="EO48" s="4">
        <f t="shared" ca="1" si="56"/>
        <v>2.7979361438273536E-8</v>
      </c>
      <c r="EP48" s="4">
        <f t="shared" ca="1" si="56"/>
        <v>3.3453714212224202E-8</v>
      </c>
      <c r="EQ48" s="4">
        <f t="shared" ca="1" si="56"/>
        <v>3.3930977490044358E-8</v>
      </c>
      <c r="ER48" s="4">
        <f t="shared" ca="1" si="57"/>
        <v>3.5827271026176288E-14</v>
      </c>
      <c r="ES48" s="4">
        <f t="shared" ca="1" si="57"/>
        <v>1.4039976801441324E-13</v>
      </c>
      <c r="ET48" s="4">
        <f t="shared" ca="1" si="57"/>
        <v>5.4953092236473708E-13</v>
      </c>
      <c r="EU48" s="4">
        <f t="shared" ca="1" si="57"/>
        <v>2.1407329202315517E-12</v>
      </c>
      <c r="EV48" s="4">
        <f t="shared" ca="1" si="57"/>
        <v>1.7080064287560127E-14</v>
      </c>
      <c r="EW48" s="4">
        <f t="shared" ca="1" si="57"/>
        <v>5.5958722876547079E-14</v>
      </c>
      <c r="EX48" s="4">
        <f t="shared" ca="1" si="57"/>
        <v>6.6907428424448413E-14</v>
      </c>
      <c r="EY48" s="4">
        <f t="shared" ca="1" si="57"/>
        <v>6.786195498008873E-14</v>
      </c>
      <c r="EZ48" s="4">
        <f t="shared" ca="1" si="58"/>
        <v>1.4192592018708561E-5</v>
      </c>
      <c r="FA48" s="4">
        <f t="shared" ca="1" si="58"/>
        <v>1.8424236078071925E-4</v>
      </c>
      <c r="FB48" s="4">
        <f t="shared" ca="1" si="58"/>
        <v>2.3913911753127496E-3</v>
      </c>
      <c r="FC48" s="4">
        <f t="shared" ca="1" si="58"/>
        <v>3.0977598721771828E-2</v>
      </c>
      <c r="FD48" s="4">
        <f t="shared" ca="1" si="58"/>
        <v>7.0443845878673145E-7</v>
      </c>
      <c r="FE48" s="4">
        <f t="shared" ca="1" si="58"/>
        <v>3.8194021164739139E-6</v>
      </c>
      <c r="FF48" s="4">
        <f t="shared" ca="1" si="58"/>
        <v>4.0801918623947028E-6</v>
      </c>
      <c r="FG48" s="4">
        <f t="shared" ca="1" si="58"/>
        <v>4.0842227858451167E-6</v>
      </c>
      <c r="FH48" s="4">
        <f t="shared" ca="1" si="59"/>
        <v>1.4192219693150103E-5</v>
      </c>
      <c r="FI48" s="4">
        <f t="shared" ca="1" si="59"/>
        <v>1.8417963560238309E-4</v>
      </c>
      <c r="FJ48" s="4">
        <f t="shared" ca="1" si="59"/>
        <v>2.380866795182169E-3</v>
      </c>
      <c r="FK48" s="4">
        <f t="shared" ca="1" si="59"/>
        <v>2.9299860831545781E-2</v>
      </c>
      <c r="FL48" s="4">
        <f t="shared" ca="1" si="59"/>
        <v>7.027000734403249E-7</v>
      </c>
      <c r="FM48" s="4">
        <f t="shared" ca="1" si="59"/>
        <v>3.7688502423940958E-6</v>
      </c>
      <c r="FN48" s="4">
        <f t="shared" ca="1" si="59"/>
        <v>4.0225530058930539E-6</v>
      </c>
      <c r="FO48" s="4">
        <f t="shared" ca="1" si="59"/>
        <v>4.0264707933389391E-6</v>
      </c>
      <c r="FP48" s="4">
        <f t="shared" ca="1" si="60"/>
        <v>1.0069379872289998E-8</v>
      </c>
      <c r="FQ48" s="4">
        <f t="shared" ca="1" si="60"/>
        <v>1.3067545145989079E-7</v>
      </c>
      <c r="FR48" s="4">
        <f t="shared" ca="1" si="60"/>
        <v>1.6892249911817487E-6</v>
      </c>
      <c r="FS48" s="4">
        <f t="shared" ca="1" si="60"/>
        <v>2.0788251259981732E-5</v>
      </c>
      <c r="FT48" s="4">
        <f t="shared" ca="1" si="60"/>
        <v>2.4928285105295524E-10</v>
      </c>
      <c r="FU48" s="4">
        <f t="shared" ca="1" si="60"/>
        <v>1.3369996234893055E-9</v>
      </c>
      <c r="FV48" s="4">
        <f t="shared" ca="1" si="60"/>
        <v>1.4270006788405609E-9</v>
      </c>
      <c r="FW48" s="4">
        <f t="shared" ca="1" si="60"/>
        <v>1.4283905139369885E-9</v>
      </c>
      <c r="FX48" s="4">
        <f t="shared" ca="1" si="61"/>
        <v>1.8124883770121996E-13</v>
      </c>
      <c r="FY48" s="4">
        <f t="shared" ca="1" si="61"/>
        <v>2.3521581262780341E-12</v>
      </c>
      <c r="FZ48" s="4">
        <f t="shared" ca="1" si="61"/>
        <v>3.0406049841271475E-11</v>
      </c>
      <c r="GA48" s="4">
        <f t="shared" ca="1" si="61"/>
        <v>3.7418852267967119E-10</v>
      </c>
      <c r="GB48" s="4">
        <f t="shared" ca="1" si="61"/>
        <v>4.4870913189531941E-15</v>
      </c>
      <c r="GC48" s="4">
        <f t="shared" ca="1" si="61"/>
        <v>2.40659932228075E-14</v>
      </c>
      <c r="GD48" s="4">
        <f t="shared" ca="1" si="61"/>
        <v>2.5686012219130095E-14</v>
      </c>
      <c r="GE48" s="4">
        <f t="shared" ca="1" si="61"/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 t="shared" si="44"/>
        <v>1.7605847372053327E-4</v>
      </c>
      <c r="N49" s="4">
        <v>1.333966E-4</v>
      </c>
      <c r="O49" s="9">
        <f t="shared" si="45"/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 t="shared" si="44"/>
        <v>8.5927580948737873E-6</v>
      </c>
      <c r="N50" s="4">
        <v>6.5105910000000004E-6</v>
      </c>
      <c r="O50" s="9">
        <f t="shared" si="45"/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 t="shared" si="44"/>
        <v>2.2062167225408363E-7</v>
      </c>
      <c r="N51" s="4">
        <f>10^AA51/N45</f>
        <v>1.6716140009100124E-7</v>
      </c>
      <c r="O51" s="9">
        <f t="shared" si="45"/>
        <v>0.75768349674408353</v>
      </c>
      <c r="P51" s="4"/>
      <c r="Q51" s="4"/>
      <c r="R51" s="4"/>
      <c r="S51" s="4"/>
      <c r="T51">
        <v>-14</v>
      </c>
      <c r="U51">
        <f>Y51*220*8.314*LN(10)</f>
        <v>56167.593686889435</v>
      </c>
      <c r="V51" s="17">
        <f>1/0.003354</f>
        <v>298.15146094215862</v>
      </c>
      <c r="W51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 t="shared" si="44"/>
        <v>2.165511815537023E-4</v>
      </c>
      <c r="N52" s="4">
        <v>8.8372410000000002E-5</v>
      </c>
      <c r="O52" s="9">
        <f t="shared" si="45"/>
        <v>0.40809017695470123</v>
      </c>
      <c r="P52" s="4"/>
      <c r="Q52" s="4"/>
      <c r="R52" s="4"/>
      <c r="S52" s="4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 t="shared" si="44"/>
        <v>8.5737686354730889E-6</v>
      </c>
      <c r="N53" s="4">
        <v>6.4962029999999996E-6</v>
      </c>
      <c r="O53" s="9">
        <f t="shared" si="45"/>
        <v>0.75768349674408353</v>
      </c>
      <c r="P53" s="4"/>
      <c r="Q53" s="4"/>
      <c r="R53" s="4"/>
      <c r="S53" s="4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 t="shared" si="44"/>
        <v>3.3689539166550664E-10</v>
      </c>
      <c r="N54" s="4">
        <v>1.3748369999999999E-10</v>
      </c>
      <c r="O54" s="9">
        <f t="shared" si="45"/>
        <v>0.40809017695470123</v>
      </c>
      <c r="P54" s="4"/>
      <c r="Q54" s="4"/>
      <c r="R54" s="4"/>
      <c r="S54" s="4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 t="shared" si="44"/>
        <v>6.7580455392978776E-20</v>
      </c>
      <c r="N55" s="4">
        <v>2.7578920000000003E-20</v>
      </c>
      <c r="O55" s="9">
        <f t="shared" si="45"/>
        <v>0.40809017695470123</v>
      </c>
      <c r="P55" s="4"/>
      <c r="Q55" s="4"/>
      <c r="R55" s="4"/>
      <c r="S55" s="4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 t="shared" si="44"/>
        <v>1.2893803190737628E-7</v>
      </c>
      <c r="N56" s="4">
        <f t="shared" ref="N56:N72" si="62">10^(AA56+I56*LOG10(_xlfn.XLOOKUP(F56,$B$45:$B$55,$N$45:$N$55))+J56*LOG10(_xlfn.XLOOKUP(G56,$B$45:$B$55,$N$45:$N$55))+IFERROR(K56*LOG10(_xlfn.XLOOKUP(H56,$B$45:$B$55,$N$45:$N$55)),0))</f>
        <v>9.7694218878881066E-8</v>
      </c>
      <c r="O56" s="9">
        <f t="shared" si="45"/>
        <v>0.75768349674408353</v>
      </c>
      <c r="P56" s="4"/>
      <c r="Q56" s="4"/>
      <c r="R56" s="4"/>
      <c r="S56" s="4"/>
      <c r="T56">
        <v>10.329000000000001</v>
      </c>
      <c r="U56">
        <f>Y56*220*8.314*LN(10)</f>
        <v>-14997.551549482929</v>
      </c>
      <c r="V56">
        <f>1/0.003354</f>
        <v>298.15146094215862</v>
      </c>
      <c r="W56">
        <f>LOG10((10^T56)*EXP(U56/8.314*(1/V56-1/$H$8)))</f>
        <v>10.421617653333335</v>
      </c>
      <c r="X56">
        <v>10.329000000000001</v>
      </c>
      <c r="Y56">
        <v>-3.5609999999999999</v>
      </c>
      <c r="Z56">
        <f t="shared" ref="Z56:Z72" si="63">220*Y56*(0.003354-(1/$H$8))</f>
        <v>9.2617653333333008E-2</v>
      </c>
      <c r="AA56">
        <f t="shared" ref="AA56:AA72" si="64"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 t="shared" si="44"/>
        <v>6.7373671690621644E-9</v>
      </c>
      <c r="N57" s="4">
        <f t="shared" si="62"/>
        <v>6.7373671690621644E-9</v>
      </c>
      <c r="O57" s="9">
        <f t="shared" si="45"/>
        <v>1</v>
      </c>
      <c r="P57" s="4"/>
      <c r="Q57" s="4"/>
      <c r="R57" s="4"/>
      <c r="S57" s="4"/>
      <c r="T57">
        <v>16.681000000000001</v>
      </c>
      <c r="U57">
        <f>Y57*220*8.314*LN(10)</f>
        <v>-24166.23161778519</v>
      </c>
      <c r="V57">
        <f>1/0.003354</f>
        <v>298.15146094215862</v>
      </c>
      <c r="W57">
        <f>LOG10((10^T57)*EXP(U57*(1/V57-1/$H$8)/8.314))</f>
        <v>16.830239004444447</v>
      </c>
      <c r="X57">
        <v>16.681000000000001</v>
      </c>
      <c r="Y57">
        <v>-5.7380000000000004</v>
      </c>
      <c r="Z57">
        <f t="shared" si="63"/>
        <v>0.14923900444444396</v>
      </c>
      <c r="AA57">
        <f t="shared" si="64"/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 t="shared" si="44"/>
        <v>7.7819677586734841E-14</v>
      </c>
      <c r="N58" s="4">
        <f t="shared" si="62"/>
        <v>5.8962685429414438E-14</v>
      </c>
      <c r="O58" s="9">
        <f t="shared" si="45"/>
        <v>0.75768349674408353</v>
      </c>
      <c r="P58" s="4"/>
      <c r="Q58" s="4"/>
      <c r="R58" s="4"/>
      <c r="S58" s="4"/>
      <c r="U58">
        <f>Y58*8.314*LN(10)*1000</f>
        <v>0</v>
      </c>
      <c r="X58">
        <v>13.9</v>
      </c>
      <c r="Y58">
        <v>0</v>
      </c>
      <c r="Z58">
        <f t="shared" si="63"/>
        <v>0</v>
      </c>
      <c r="AA58">
        <f t="shared" si="64"/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 t="shared" si="44"/>
        <v>1.5870011996626257E-14</v>
      </c>
      <c r="N59" s="4">
        <f t="shared" si="62"/>
        <v>1.5870011996626257E-14</v>
      </c>
      <c r="O59" s="9">
        <f t="shared" si="45"/>
        <v>1</v>
      </c>
      <c r="P59" s="4"/>
      <c r="Q59" s="4"/>
      <c r="R59" s="4"/>
      <c r="S59" s="4"/>
      <c r="U59">
        <f>Y59*8.314*LN(10)*1000</f>
        <v>0</v>
      </c>
      <c r="X59">
        <v>20.9</v>
      </c>
      <c r="Y59">
        <v>0</v>
      </c>
      <c r="Z59">
        <f t="shared" si="63"/>
        <v>0</v>
      </c>
      <c r="AA59">
        <f t="shared" si="64"/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 t="shared" si="44"/>
        <v>8.0348404274269732E-11</v>
      </c>
      <c r="N60" s="4">
        <f t="shared" si="62"/>
        <v>6.0878659908335957E-11</v>
      </c>
      <c r="O60" s="9">
        <f t="shared" si="45"/>
        <v>0.75768349674408353</v>
      </c>
      <c r="P60" s="4"/>
      <c r="Q60" s="4"/>
      <c r="R60" s="4"/>
      <c r="S60" s="4"/>
      <c r="T60">
        <v>11.4</v>
      </c>
      <c r="U60">
        <f t="shared" ref="U60:U65" si="65">Y60*220*8.314*LN(10)</f>
        <v>-11666.166187045132</v>
      </c>
      <c r="V60">
        <f t="shared" ref="V60:V64" si="66">1/0.003354</f>
        <v>298.15146094215862</v>
      </c>
      <c r="W60">
        <f t="shared" ref="W60:W72" si="67">LOG10((10^T60)*EXP(U60*(1/V60-1/$H$8)/8.314))</f>
        <v>11.472044622222224</v>
      </c>
      <c r="X60">
        <v>11.4</v>
      </c>
      <c r="Y60">
        <v>-2.77</v>
      </c>
      <c r="Z60">
        <f t="shared" si="63"/>
        <v>7.204462222222198E-2</v>
      </c>
      <c r="AA60">
        <f t="shared" si="64"/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 t="shared" si="44"/>
        <v>6.1935032931335944E-12</v>
      </c>
      <c r="N61" s="4">
        <f t="shared" si="62"/>
        <v>6.1935032931335944E-12</v>
      </c>
      <c r="O61" s="9">
        <f t="shared" si="45"/>
        <v>1</v>
      </c>
      <c r="P61" s="4"/>
      <c r="Q61" s="4"/>
      <c r="R61" s="4"/>
      <c r="S61" s="4"/>
      <c r="T61">
        <v>2.98</v>
      </c>
      <c r="U61">
        <f t="shared" si="65"/>
        <v>11413.469446531521</v>
      </c>
      <c r="V61">
        <f t="shared" si="66"/>
        <v>298.15146094215862</v>
      </c>
      <c r="W61">
        <f t="shared" si="67"/>
        <v>2.9095159111111113</v>
      </c>
      <c r="X61">
        <v>2.98</v>
      </c>
      <c r="Y61">
        <v>2.71</v>
      </c>
      <c r="Z61">
        <f t="shared" si="63"/>
        <v>-7.0484088888888657E-2</v>
      </c>
      <c r="AA61">
        <f t="shared" si="64"/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 t="shared" si="44"/>
        <v>8.7527697602797393E-7</v>
      </c>
      <c r="N62" s="4">
        <f t="shared" si="62"/>
        <v>8.7527697602797393E-7</v>
      </c>
      <c r="O62" s="9">
        <f t="shared" si="45"/>
        <v>1</v>
      </c>
      <c r="P62" s="4"/>
      <c r="Q62" s="4"/>
      <c r="R62" s="4"/>
      <c r="S62" s="4"/>
      <c r="T62">
        <v>2.37</v>
      </c>
      <c r="U62">
        <f t="shared" si="65"/>
        <v>19162.836155615652</v>
      </c>
      <c r="V62">
        <f t="shared" si="66"/>
        <v>298.15146094215862</v>
      </c>
      <c r="W62">
        <f t="shared" si="67"/>
        <v>2.2516595555555559</v>
      </c>
      <c r="X62">
        <v>2.37</v>
      </c>
      <c r="Y62">
        <v>4.55</v>
      </c>
      <c r="Z62">
        <f t="shared" si="63"/>
        <v>-0.11834044444444404</v>
      </c>
      <c r="AA62">
        <f t="shared" si="64"/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 t="shared" si="44"/>
        <v>4.6899852840233419E-11</v>
      </c>
      <c r="N63" s="4">
        <f t="shared" si="62"/>
        <v>3.5535244496770996E-11</v>
      </c>
      <c r="O63" s="9">
        <f t="shared" si="45"/>
        <v>0.75768349674408353</v>
      </c>
      <c r="P63" s="4"/>
      <c r="Q63" s="4"/>
      <c r="R63" s="4"/>
      <c r="S63" s="4"/>
      <c r="T63">
        <v>11.44</v>
      </c>
      <c r="U63">
        <f t="shared" si="65"/>
        <v>-3664.1027374473883</v>
      </c>
      <c r="V63">
        <f t="shared" si="66"/>
        <v>298.15146094215862</v>
      </c>
      <c r="W63">
        <f t="shared" si="67"/>
        <v>11.462627733333333</v>
      </c>
      <c r="X63">
        <v>11.44</v>
      </c>
      <c r="Y63">
        <v>-0.87</v>
      </c>
      <c r="Z63">
        <f t="shared" si="63"/>
        <v>2.2627733333333257E-2</v>
      </c>
      <c r="AA63">
        <f t="shared" si="64"/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 t="shared" si="44"/>
        <v>6.1052017357264626E-12</v>
      </c>
      <c r="N64" s="4">
        <f t="shared" si="62"/>
        <v>6.1052017357264626E-12</v>
      </c>
      <c r="O64" s="9">
        <f t="shared" si="45"/>
        <v>1</v>
      </c>
      <c r="P64" s="4"/>
      <c r="Q64" s="4"/>
      <c r="R64" s="4"/>
      <c r="S64" s="4"/>
      <c r="T64">
        <v>3.22</v>
      </c>
      <c r="U64">
        <f t="shared" si="65"/>
        <v>14951.223813722101</v>
      </c>
      <c r="V64">
        <f t="shared" si="66"/>
        <v>298.15146094215862</v>
      </c>
      <c r="W64">
        <f t="shared" si="67"/>
        <v>3.1276684444444451</v>
      </c>
      <c r="X64">
        <v>3.22</v>
      </c>
      <c r="Y64">
        <v>3.55</v>
      </c>
      <c r="Z64">
        <f t="shared" si="63"/>
        <v>-9.2331555555555236E-2</v>
      </c>
      <c r="AA64">
        <f t="shared" si="64"/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 t="shared" si="44"/>
        <v>5.2866723508512116E-7</v>
      </c>
      <c r="N65" s="4">
        <f t="shared" si="62"/>
        <v>5.2866723508512116E-7</v>
      </c>
      <c r="O65" s="9">
        <f t="shared" si="45"/>
        <v>1</v>
      </c>
      <c r="P65" s="4"/>
      <c r="Q65" s="4"/>
      <c r="R65" s="4"/>
      <c r="S65" s="4"/>
      <c r="T65">
        <v>2.2999999999999998</v>
      </c>
      <c r="U65">
        <f t="shared" si="65"/>
        <v>6949.1603641243564</v>
      </c>
      <c r="V65">
        <f>1/0.003354</f>
        <v>298.15146094215862</v>
      </c>
      <c r="W65">
        <f t="shared" si="67"/>
        <v>2.2570853333333334</v>
      </c>
      <c r="X65">
        <v>2.2999999999999998</v>
      </c>
      <c r="Y65">
        <v>1.65</v>
      </c>
      <c r="Z65">
        <f t="shared" si="63"/>
        <v>-4.2914666666666518E-2</v>
      </c>
      <c r="AA65">
        <f t="shared" si="64"/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 t="shared" si="44"/>
        <v>2.4811289208143086E-7</v>
      </c>
      <c r="N66" s="4">
        <f t="shared" si="62"/>
        <v>1.8799104365954597E-7</v>
      </c>
      <c r="O66" s="9">
        <f t="shared" si="45"/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>
        <f>Y66*220*8.314*LN(10)+U51</f>
        <v>56167.593686889435</v>
      </c>
      <c r="V66">
        <f t="shared" ref="V66:V72" si="68">1/0.003354</f>
        <v>298.15146094215862</v>
      </c>
      <c r="W66">
        <f t="shared" si="67"/>
        <v>-7.8668639999999996</v>
      </c>
      <c r="X66">
        <v>6.48</v>
      </c>
      <c r="Y66">
        <v>0</v>
      </c>
      <c r="Z66">
        <f t="shared" si="63"/>
        <v>0</v>
      </c>
      <c r="AA66">
        <f t="shared" si="64"/>
        <v>6.48</v>
      </c>
      <c r="AB66" s="4">
        <f t="shared" ref="AB66:AM66" ca="1" si="69">(IF(AB$41&lt;=4,$P66,$R66)*IF(AB$42&lt;=4,$P66,$R66)*$N66*EXP(2*$N$8*$N$9*(2-$E66)))*OFFSET($J$19,AB$41,0)*OFFSET($J$19,AB$42,0)/($N$45^2)</f>
        <v>1.4450141912376682E-3</v>
      </c>
      <c r="AC66" s="4">
        <f t="shared" ca="1" si="69"/>
        <v>2.2160658968228057E-2</v>
      </c>
      <c r="AD66" s="4">
        <f t="shared" ca="1" si="69"/>
        <v>6.9154003363338949</v>
      </c>
      <c r="AE66" s="4">
        <f t="shared" ca="1" si="69"/>
        <v>9.4038899165006722</v>
      </c>
      <c r="AF66" s="4">
        <f t="shared" ca="1" si="69"/>
        <v>2.2197019946037455E-2</v>
      </c>
      <c r="AG66" s="4">
        <f t="shared" ca="1" si="69"/>
        <v>6.1135947584402608</v>
      </c>
      <c r="AH66" s="4">
        <f t="shared" ca="1" si="69"/>
        <v>35.994349372274215</v>
      </c>
      <c r="AI66" s="4">
        <f t="shared" ca="1" si="69"/>
        <v>0.34041228945563135</v>
      </c>
      <c r="AJ66" s="4">
        <f t="shared" ca="1" si="69"/>
        <v>106.22821570282457</v>
      </c>
      <c r="AK66" s="4">
        <f t="shared" ca="1" si="69"/>
        <v>144.45417443832827</v>
      </c>
      <c r="AL66" s="4">
        <f t="shared" ca="1" si="69"/>
        <v>93.757756382793886</v>
      </c>
      <c r="AM66" s="4">
        <f t="shared" ca="1" si="69"/>
        <v>552.00738239049451</v>
      </c>
      <c r="AN66" s="4">
        <f t="shared" ref="AN66:AY66" ca="1" si="70">AB66/AB$39</f>
        <v>1.4381765721891691E-3</v>
      </c>
      <c r="AO66" s="4">
        <f t="shared" ca="1" si="70"/>
        <v>2.0654670907453099E-2</v>
      </c>
      <c r="AP66" s="4">
        <f t="shared" ca="1" si="70"/>
        <v>0.30493236346368385</v>
      </c>
      <c r="AQ66" s="4">
        <f t="shared" ca="1" si="70"/>
        <v>0.30853247005341849</v>
      </c>
      <c r="AR66" s="4">
        <f t="shared" ca="1" si="70"/>
        <v>2.0686254268808227E-2</v>
      </c>
      <c r="AS66" s="4">
        <f t="shared" ca="1" si="70"/>
        <v>0.30317905707109566</v>
      </c>
      <c r="AT66" s="4">
        <f t="shared" ca="1" si="70"/>
        <v>0.31619622363546307</v>
      </c>
      <c r="AU66" s="4">
        <f t="shared" ca="1" si="70"/>
        <v>0.16057031371405012</v>
      </c>
      <c r="AV66" s="4">
        <f t="shared" ca="1" si="70"/>
        <v>0.31804343022795512</v>
      </c>
      <c r="AW66" s="4">
        <f t="shared" ca="1" si="70"/>
        <v>0.31829560722984346</v>
      </c>
      <c r="AX66" s="4">
        <f t="shared" ca="1" si="70"/>
        <v>0.31791682976175395</v>
      </c>
      <c r="AY66" s="4">
        <f t="shared" ca="1" si="70"/>
        <v>0.31881426121410145</v>
      </c>
      <c r="AZ66" s="4">
        <f t="shared" ref="AZ66:BK66" ca="1" si="71">AN66*OFFSET($E$29,AZ$40,0)</f>
        <v>1.4786252882819895E-7</v>
      </c>
      <c r="BA66" s="4">
        <f t="shared" ca="1" si="71"/>
        <v>2.1235583526725217E-6</v>
      </c>
      <c r="BB66" s="4">
        <f t="shared" ca="1" si="71"/>
        <v>3.1350858618609998E-5</v>
      </c>
      <c r="BC66" s="4">
        <f t="shared" ca="1" si="71"/>
        <v>3.1720994577367086E-5</v>
      </c>
      <c r="BD66" s="4">
        <f t="shared" ca="1" si="71"/>
        <v>2.1268055170118459E-6</v>
      </c>
      <c r="BE66" s="4">
        <f t="shared" ca="1" si="71"/>
        <v>3.117059680512202E-5</v>
      </c>
      <c r="BF66" s="4">
        <f t="shared" ca="1" si="71"/>
        <v>3.2508924242521046E-5</v>
      </c>
      <c r="BG66" s="4">
        <f t="shared" ca="1" si="71"/>
        <v>1.6508635378725777E-5</v>
      </c>
      <c r="BH66" s="4">
        <f t="shared" ca="1" si="71"/>
        <v>3.2698840170311636E-5</v>
      </c>
      <c r="BI66" s="4">
        <f t="shared" ca="1" si="71"/>
        <v>3.2724767118318277E-5</v>
      </c>
      <c r="BJ66" s="4">
        <f t="shared" ca="1" si="71"/>
        <v>3.2685824059880327E-5</v>
      </c>
      <c r="BK66" s="4">
        <f t="shared" ca="1" si="71"/>
        <v>3.2778091231074802E-5</v>
      </c>
      <c r="BL66" s="4">
        <f t="shared" ref="BL66:BW66" ca="1" si="72">AZ66*$N$11</f>
        <v>2.9572505765639795E-13</v>
      </c>
      <c r="BM66" s="4">
        <f t="shared" ca="1" si="72"/>
        <v>4.2471167053450443E-12</v>
      </c>
      <c r="BN66" s="4">
        <f t="shared" ca="1" si="72"/>
        <v>6.2701717237220009E-11</v>
      </c>
      <c r="BO66" s="4">
        <f t="shared" ca="1" si="72"/>
        <v>6.3441989154734183E-11</v>
      </c>
      <c r="BP66" s="4">
        <f t="shared" ca="1" si="72"/>
        <v>4.2536110340236926E-12</v>
      </c>
      <c r="BQ66" s="4">
        <f t="shared" ca="1" si="72"/>
        <v>6.2341193610244056E-11</v>
      </c>
      <c r="BR66" s="4">
        <f t="shared" ca="1" si="72"/>
        <v>6.50178484850421E-11</v>
      </c>
      <c r="BS66" s="4">
        <f t="shared" ca="1" si="72"/>
        <v>3.3017270757451562E-11</v>
      </c>
      <c r="BT66" s="4">
        <f t="shared" ca="1" si="72"/>
        <v>6.5397680340623289E-11</v>
      </c>
      <c r="BU66" s="4">
        <f t="shared" ca="1" si="72"/>
        <v>6.5449534236636566E-11</v>
      </c>
      <c r="BV66" s="4">
        <f t="shared" ca="1" si="72"/>
        <v>6.5371648119760667E-11</v>
      </c>
      <c r="BW66" s="4">
        <f t="shared" ca="1" si="72"/>
        <v>6.5556182462149618E-11</v>
      </c>
      <c r="BX66" s="4">
        <f t="shared" ref="BX66:CI66" ca="1" si="73">(IF(BX$41&lt;=4,$Q66,$S66)*IF(BX$42&lt;=4,$Q66,$S66)*$N66*EXP(2*$O$8*$O$9*(2-$E66)))*OFFSET($K$19,BX$41,0)*OFFSET($K$19,BX$42,0)/($N$45^2)</f>
        <v>9.4713190818656028E-5</v>
      </c>
      <c r="BY66" s="4">
        <f t="shared" ca="1" si="73"/>
        <v>1.5924607166377391E-2</v>
      </c>
      <c r="BZ66" s="4">
        <f t="shared" ca="1" si="73"/>
        <v>2.7353717826219925E-2</v>
      </c>
      <c r="CA66" s="4">
        <f t="shared" ca="1" si="73"/>
        <v>2.9250305209173492E-2</v>
      </c>
      <c r="CB66" s="4">
        <f t="shared" ca="1" si="73"/>
        <v>1.5958768377959502E-2</v>
      </c>
      <c r="CC66" s="4">
        <f t="shared" ca="1" si="73"/>
        <v>6.5492535996390794E-2</v>
      </c>
      <c r="CD66" s="4">
        <f t="shared" ca="1" si="73"/>
        <v>0.379340606815119</v>
      </c>
      <c r="CE66" s="4">
        <f t="shared" ca="1" si="73"/>
        <v>2.6832283347395407</v>
      </c>
      <c r="CF66" s="4">
        <f t="shared" ca="1" si="73"/>
        <v>4.6089846967622208</v>
      </c>
      <c r="CG66" s="4">
        <f t="shared" ca="1" si="73"/>
        <v>4.9285515753722748</v>
      </c>
      <c r="CH66" s="4">
        <f t="shared" ca="1" si="73"/>
        <v>11.011590878288956</v>
      </c>
      <c r="CI66" s="4">
        <f t="shared" ca="1" si="73"/>
        <v>63.780452264058887</v>
      </c>
      <c r="CJ66" s="4">
        <f t="shared" ref="CJ66:CU66" ca="1" si="74">BX66/BX$39</f>
        <v>9.4679254017025099E-5</v>
      </c>
      <c r="CK66" s="4">
        <f t="shared" ca="1" si="74"/>
        <v>1.5019441394768875E-2</v>
      </c>
      <c r="CL66" s="4">
        <f t="shared" ca="1" si="74"/>
        <v>2.5265098481204097E-2</v>
      </c>
      <c r="CM66" s="4">
        <f t="shared" ca="1" si="74"/>
        <v>2.6874590957015027E-2</v>
      </c>
      <c r="CN66" s="4">
        <f t="shared" ca="1" si="74"/>
        <v>1.5049825777569767E-2</v>
      </c>
      <c r="CO66" s="4">
        <f t="shared" ca="1" si="74"/>
        <v>5.467137741602094E-2</v>
      </c>
      <c r="CP66" s="4">
        <f t="shared" ca="1" si="74"/>
        <v>0.1767301362795933</v>
      </c>
      <c r="CQ66" s="4">
        <f t="shared" ca="1" si="74"/>
        <v>0.24054882680269257</v>
      </c>
      <c r="CR66" s="4">
        <f t="shared" ca="1" si="74"/>
        <v>0.30872213489712808</v>
      </c>
      <c r="CS66" s="4">
        <f t="shared" ca="1" si="74"/>
        <v>0.31006881065161035</v>
      </c>
      <c r="CT66" s="4">
        <f t="shared" ca="1" si="74"/>
        <v>0.3212330610634605</v>
      </c>
      <c r="CU66" s="4">
        <f t="shared" ca="1" si="74"/>
        <v>0.32917801005308528</v>
      </c>
      <c r="CV66" s="4">
        <f t="shared" ref="CV66:DG66" ca="1" si="75">CJ66*OFFSET($F$29,CV$40,0)</f>
        <v>1.1195821787513218E-8</v>
      </c>
      <c r="CW66" s="4">
        <f t="shared" ca="1" si="75"/>
        <v>1.7760489449314196E-6</v>
      </c>
      <c r="CX66" s="4">
        <f t="shared" ca="1" si="75"/>
        <v>2.9875978954023844E-6</v>
      </c>
      <c r="CY66" s="4">
        <f t="shared" ca="1" si="75"/>
        <v>3.1779203806670269E-6</v>
      </c>
      <c r="CZ66" s="4">
        <f t="shared" ca="1" si="75"/>
        <v>1.7796418981976249E-6</v>
      </c>
      <c r="DA66" s="4">
        <f t="shared" ca="1" si="75"/>
        <v>6.464890379444476E-6</v>
      </c>
      <c r="DB66" s="4">
        <f t="shared" ca="1" si="75"/>
        <v>2.0898338615061909E-5</v>
      </c>
      <c r="DC66" s="4">
        <f t="shared" ca="1" si="75"/>
        <v>2.8444898769418397E-5</v>
      </c>
      <c r="DD66" s="4">
        <f t="shared" ca="1" si="75"/>
        <v>3.6506392451585395E-5</v>
      </c>
      <c r="DE66" s="4">
        <f t="shared" ca="1" si="75"/>
        <v>3.6665636859552923E-5</v>
      </c>
      <c r="DF66" s="4">
        <f t="shared" ca="1" si="75"/>
        <v>3.7985809470754203E-5</v>
      </c>
      <c r="DG66" s="4">
        <f t="shared" ca="1" si="75"/>
        <v>3.8925299688777332E-5</v>
      </c>
      <c r="DH66" s="4">
        <f t="shared" ref="DH66:DS66" ca="1" si="76">CV66*$O$11</f>
        <v>2.0152479217523794E-13</v>
      </c>
      <c r="DI66" s="4">
        <f t="shared" ca="1" si="76"/>
        <v>3.1968881008765556E-11</v>
      </c>
      <c r="DJ66" s="4">
        <f t="shared" ca="1" si="76"/>
        <v>5.3776762117242918E-11</v>
      </c>
      <c r="DK66" s="4">
        <f t="shared" ca="1" si="76"/>
        <v>5.7202566852006489E-11</v>
      </c>
      <c r="DL66" s="4">
        <f t="shared" ca="1" si="76"/>
        <v>3.2033554167557248E-11</v>
      </c>
      <c r="DM66" s="4">
        <f t="shared" ca="1" si="76"/>
        <v>1.1636802683000057E-10</v>
      </c>
      <c r="DN66" s="4">
        <f t="shared" ca="1" si="76"/>
        <v>3.7617009507111439E-10</v>
      </c>
      <c r="DO66" s="4">
        <f t="shared" ca="1" si="76"/>
        <v>5.1200817784953114E-10</v>
      </c>
      <c r="DP66" s="4">
        <f t="shared" ca="1" si="76"/>
        <v>6.5711506412853714E-10</v>
      </c>
      <c r="DQ66" s="4">
        <f t="shared" ca="1" si="76"/>
        <v>6.5998146347195261E-10</v>
      </c>
      <c r="DR66" s="4">
        <f t="shared" ca="1" si="76"/>
        <v>6.8374457047357563E-10</v>
      </c>
      <c r="DS66" s="4">
        <f t="shared" ca="1" si="76"/>
        <v>7.0065539439799201E-10</v>
      </c>
      <c r="DT66" s="4">
        <f t="shared" ref="DT66:EA66" ca="1" si="77">(IF(DT$40&lt;=4,$P66,$R66)*$N66*EXP(2*$N$8*$N$9*(1-$E66)))*OFFSET($J$19,DT$40,0)/$N$45</f>
        <v>8.6418235292103345E-6</v>
      </c>
      <c r="DU66" s="4">
        <f t="shared" ca="1" si="77"/>
        <v>3.3875764488113476E-5</v>
      </c>
      <c r="DV66" s="4">
        <f t="shared" ca="1" si="77"/>
        <v>1.3274798988909559E-4</v>
      </c>
      <c r="DW66" s="4">
        <f t="shared" ca="1" si="77"/>
        <v>5.195168799457284E-4</v>
      </c>
      <c r="DX66" s="4">
        <f t="shared" ca="1" si="77"/>
        <v>3.6561998734624464E-2</v>
      </c>
      <c r="DY66" s="4">
        <f t="shared" ca="1" si="77"/>
        <v>0.16211915049361422</v>
      </c>
      <c r="DZ66" s="4">
        <f t="shared" ca="1" si="77"/>
        <v>0.21526211798481609</v>
      </c>
      <c r="EA66" s="4">
        <f t="shared" ca="1" si="77"/>
        <v>0.22045732285208136</v>
      </c>
      <c r="EB66" s="4">
        <f t="shared" ref="EB66:EI66" ca="1" si="78">DT66/DT$39</f>
        <v>8.6409303373432304E-6</v>
      </c>
      <c r="EC66" s="4">
        <f t="shared" ca="1" si="78"/>
        <v>3.3862043634451326E-5</v>
      </c>
      <c r="ED66" s="4">
        <f t="shared" ca="1" si="78"/>
        <v>1.3253754144155507E-4</v>
      </c>
      <c r="EE66" s="4">
        <f t="shared" ca="1" si="78"/>
        <v>5.163084852614964E-4</v>
      </c>
      <c r="EF66" s="4">
        <f t="shared" ca="1" si="78"/>
        <v>3.2799428112665903E-2</v>
      </c>
      <c r="EG66" s="4">
        <f t="shared" ca="1" si="78"/>
        <v>0.10745943793681625</v>
      </c>
      <c r="EH66" s="4">
        <f t="shared" ca="1" si="78"/>
        <v>0.12848460941738765</v>
      </c>
      <c r="EI66" s="4">
        <f t="shared" ca="1" si="78"/>
        <v>0.13031761921268201</v>
      </c>
      <c r="EJ66" s="4">
        <f t="shared" ref="EJ66:EQ66" ca="1" si="79">EB66*OFFSET($H$19,EJ$40,0)</f>
        <v>3.5535826012324036E-9</v>
      </c>
      <c r="EK66" s="4">
        <f t="shared" ca="1" si="79"/>
        <v>1.3925765444668109E-8</v>
      </c>
      <c r="EL66" s="4">
        <f t="shared" ca="1" si="79"/>
        <v>5.4506063917839517E-8</v>
      </c>
      <c r="EM66" s="4">
        <f t="shared" ca="1" si="79"/>
        <v>2.1233186456379038E-7</v>
      </c>
      <c r="EN66" s="4">
        <f t="shared" ca="1" si="79"/>
        <v>6.7443824056669264E-6</v>
      </c>
      <c r="EO66" s="4">
        <f t="shared" ca="1" si="79"/>
        <v>2.2096346925757842E-5</v>
      </c>
      <c r="EP66" s="4">
        <f t="shared" ca="1" si="79"/>
        <v>2.6419647811450335E-5</v>
      </c>
      <c r="EQ66" s="4">
        <f t="shared" ca="1" si="79"/>
        <v>2.6796560450607736E-5</v>
      </c>
      <c r="ER66" s="4">
        <f t="shared" ref="ER66:EY66" ca="1" si="80">EJ66*$N$11</f>
        <v>7.1071652024648085E-15</v>
      </c>
      <c r="ES66" s="4">
        <f t="shared" ca="1" si="80"/>
        <v>2.7851530889336221E-14</v>
      </c>
      <c r="ET66" s="4">
        <f t="shared" ca="1" si="80"/>
        <v>1.0901212783567905E-13</v>
      </c>
      <c r="EU66" s="4">
        <f t="shared" ca="1" si="80"/>
        <v>4.2466372912758083E-13</v>
      </c>
      <c r="EV66" s="4">
        <f t="shared" ca="1" si="80"/>
        <v>1.3488764811333855E-11</v>
      </c>
      <c r="EW66" s="4">
        <f t="shared" ca="1" si="80"/>
        <v>4.4192693851515693E-11</v>
      </c>
      <c r="EX66" s="4">
        <f t="shared" ca="1" si="80"/>
        <v>5.2839295622900679E-11</v>
      </c>
      <c r="EY66" s="4">
        <f t="shared" ca="1" si="80"/>
        <v>5.3593120901215478E-11</v>
      </c>
      <c r="EZ66" s="4">
        <f t="shared" ref="EZ66:FG66" ca="1" si="81">(IF(EZ$40&lt;=4,$Q66,$S66)*$N66*EXP(2*$O$8*$O$9*(1-$E66)))*OFFSET($K$19,EZ$40,0)/$N$45</f>
        <v>1.1832681125519071E-6</v>
      </c>
      <c r="FA66" s="4">
        <f t="shared" ca="1" si="81"/>
        <v>1.5360697341664768E-5</v>
      </c>
      <c r="FB66" s="4">
        <f t="shared" ca="1" si="81"/>
        <v>1.9937562628838856E-4</v>
      </c>
      <c r="FC66" s="4">
        <f t="shared" ca="1" si="81"/>
        <v>2.582671630564963E-3</v>
      </c>
      <c r="FD66" s="4">
        <f t="shared" ca="1" si="81"/>
        <v>8.1820946781388157E-4</v>
      </c>
      <c r="FE66" s="4">
        <f t="shared" ca="1" si="81"/>
        <v>4.4362583191010132E-3</v>
      </c>
      <c r="FF66" s="4">
        <f t="shared" ca="1" si="81"/>
        <v>4.7391671631023414E-3</v>
      </c>
      <c r="FG66" s="4">
        <f t="shared" ca="1" si="81"/>
        <v>4.7438491047113252E-3</v>
      </c>
      <c r="FH66" s="4">
        <f t="shared" ref="FH66:FO66" ca="1" si="82">EZ66/EZ$39</f>
        <v>1.1832370709380686E-6</v>
      </c>
      <c r="FI66" s="4">
        <f t="shared" ca="1" si="82"/>
        <v>1.5355467803375956E-5</v>
      </c>
      <c r="FJ66" s="4">
        <f t="shared" ca="1" si="82"/>
        <v>1.9849818519824272E-4</v>
      </c>
      <c r="FK66" s="4">
        <f t="shared" ca="1" si="82"/>
        <v>2.4427948734435222E-3</v>
      </c>
      <c r="FL66" s="4">
        <f t="shared" ca="1" si="82"/>
        <v>8.1619032287453717E-4</v>
      </c>
      <c r="FM66" s="4">
        <f t="shared" ca="1" si="82"/>
        <v>4.3775420161054597E-3</v>
      </c>
      <c r="FN66" s="4">
        <f t="shared" ca="1" si="82"/>
        <v>4.672219287790649E-3</v>
      </c>
      <c r="FO66" s="4">
        <f t="shared" ca="1" si="82"/>
        <v>4.6767698212561663E-3</v>
      </c>
      <c r="FP66" s="4">
        <f t="shared" ref="FP66:FW66" ca="1" si="83">FH66*OFFSET($I$19,FP$40,0)</f>
        <v>8.395067018305596E-10</v>
      </c>
      <c r="FQ66" s="4">
        <f t="shared" ca="1" si="83"/>
        <v>1.089470440649524E-8</v>
      </c>
      <c r="FR66" s="4">
        <f t="shared" ca="1" si="83"/>
        <v>1.4083446239815319E-7</v>
      </c>
      <c r="FS66" s="4">
        <f t="shared" ca="1" si="83"/>
        <v>1.7331629627081789E-6</v>
      </c>
      <c r="FT66" s="4">
        <f t="shared" ca="1" si="83"/>
        <v>2.8954351703974203E-7</v>
      </c>
      <c r="FU66" s="4">
        <f t="shared" ca="1" si="83"/>
        <v>1.5529330302134118E-6</v>
      </c>
      <c r="FV66" s="4">
        <f t="shared" ca="1" si="83"/>
        <v>1.6574697923437327E-6</v>
      </c>
      <c r="FW66" s="4">
        <f t="shared" ca="1" si="83"/>
        <v>1.6590840940906249E-6</v>
      </c>
      <c r="FX66" s="4">
        <f t="shared" ref="FX66:GE66" ca="1" si="84">FP66*$O$11</f>
        <v>1.5111120632950075E-14</v>
      </c>
      <c r="FY66" s="4">
        <f t="shared" ca="1" si="84"/>
        <v>1.9610467931691432E-13</v>
      </c>
      <c r="FZ66" s="4">
        <f t="shared" ca="1" si="84"/>
        <v>2.5350203231667578E-12</v>
      </c>
      <c r="GA66" s="4">
        <f t="shared" ca="1" si="84"/>
        <v>3.1196933328747224E-11</v>
      </c>
      <c r="GB66" s="4">
        <f t="shared" ca="1" si="84"/>
        <v>5.2117833067153569E-12</v>
      </c>
      <c r="GC66" s="4">
        <f t="shared" ca="1" si="84"/>
        <v>2.7952794543841414E-11</v>
      </c>
      <c r="GD66" s="4">
        <f t="shared" ca="1" si="84"/>
        <v>2.9834456262187189E-11</v>
      </c>
      <c r="GE66" s="4">
        <f t="shared" ca="1" si="84"/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 t="shared" si="44"/>
        <v>6.2700811102599929E-9</v>
      </c>
      <c r="N67" s="4">
        <f t="shared" si="62"/>
        <v>6.2700811102599929E-9</v>
      </c>
      <c r="O67" s="9">
        <f t="shared" si="45"/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>
        <f t="shared" si="68"/>
        <v>298.15146094215862</v>
      </c>
      <c r="W67">
        <f t="shared" si="67"/>
        <v>-16.913728000000003</v>
      </c>
      <c r="X67">
        <v>11.78</v>
      </c>
      <c r="Y67">
        <v>0</v>
      </c>
      <c r="Z67">
        <f t="shared" si="63"/>
        <v>0</v>
      </c>
      <c r="AA67">
        <f t="shared" si="64"/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 t="shared" si="44"/>
        <v>6.6481252213925032E-9</v>
      </c>
      <c r="N68" s="4">
        <f t="shared" si="62"/>
        <v>6.6481252213925032E-9</v>
      </c>
      <c r="O68" s="9">
        <f t="shared" si="45"/>
        <v>1</v>
      </c>
      <c r="P68" s="4"/>
      <c r="Q68" s="4"/>
      <c r="R68" s="4"/>
      <c r="S68" s="4"/>
      <c r="T68">
        <v>2.36</v>
      </c>
      <c r="U68">
        <f>Y68*220*8.314*LN(10)</f>
        <v>8844.3859179764549</v>
      </c>
      <c r="V68">
        <f t="shared" si="68"/>
        <v>298.15146094215862</v>
      </c>
      <c r="W68">
        <f t="shared" si="67"/>
        <v>2.3053813333333335</v>
      </c>
      <c r="X68">
        <v>2.36</v>
      </c>
      <c r="Y68">
        <v>2.1</v>
      </c>
      <c r="Z68">
        <f t="shared" si="63"/>
        <v>-5.4618666666666482E-2</v>
      </c>
      <c r="AA68">
        <f t="shared" si="64"/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 t="shared" si="44"/>
        <v>2.8790709693854716E-10</v>
      </c>
      <c r="N69" s="4">
        <f t="shared" si="62"/>
        <v>2.8790709693854716E-10</v>
      </c>
      <c r="O69" s="9">
        <f t="shared" si="45"/>
        <v>1</v>
      </c>
      <c r="P69" s="4"/>
      <c r="Q69" s="4"/>
      <c r="R69" s="4"/>
      <c r="S69" s="4"/>
      <c r="T69">
        <v>6.75</v>
      </c>
      <c r="U69">
        <v>0</v>
      </c>
      <c r="V69">
        <f t="shared" si="68"/>
        <v>298.15146094215862</v>
      </c>
      <c r="W69">
        <f t="shared" si="67"/>
        <v>6.7500000000000009</v>
      </c>
      <c r="X69">
        <v>6.75</v>
      </c>
      <c r="Y69">
        <v>0</v>
      </c>
      <c r="Z69">
        <f t="shared" si="63"/>
        <v>0</v>
      </c>
      <c r="AA69">
        <f t="shared" si="64"/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 t="shared" si="44"/>
        <v>1.4346548828589335E-16</v>
      </c>
      <c r="N70" s="4">
        <f t="shared" si="62"/>
        <v>5.8546856501482838E-17</v>
      </c>
      <c r="O70" s="9">
        <f t="shared" si="45"/>
        <v>0.40809017695470123</v>
      </c>
      <c r="P70" s="4"/>
      <c r="Q70" s="4"/>
      <c r="R70" s="4"/>
      <c r="S70" s="4"/>
      <c r="T70">
        <v>9.92</v>
      </c>
      <c r="U70">
        <v>0</v>
      </c>
      <c r="V70">
        <f t="shared" si="68"/>
        <v>298.15146094215862</v>
      </c>
      <c r="W70">
        <f t="shared" si="67"/>
        <v>9.92</v>
      </c>
      <c r="X70">
        <v>9.92</v>
      </c>
      <c r="Y70">
        <v>0</v>
      </c>
      <c r="Z70">
        <f t="shared" si="63"/>
        <v>0</v>
      </c>
      <c r="AA70">
        <f t="shared" si="64"/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 t="shared" si="44"/>
        <v>7.2871665666463401E-12</v>
      </c>
      <c r="N71" s="4">
        <f t="shared" si="62"/>
        <v>5.5213658455731765E-12</v>
      </c>
      <c r="O71" s="9">
        <f t="shared" si="45"/>
        <v>0.75768349674408353</v>
      </c>
      <c r="P71" s="4"/>
      <c r="Q71" s="4"/>
      <c r="R71" s="4"/>
      <c r="S71" s="4"/>
      <c r="T71">
        <v>0.4</v>
      </c>
      <c r="U71">
        <f>Y71*220*8.314*LN(10)</f>
        <v>6738.5797470296793</v>
      </c>
      <c r="V71">
        <f t="shared" si="68"/>
        <v>298.15146094215862</v>
      </c>
      <c r="W71">
        <f t="shared" si="67"/>
        <v>0.35838577777777786</v>
      </c>
      <c r="X71">
        <v>0.4</v>
      </c>
      <c r="Y71">
        <v>1.6</v>
      </c>
      <c r="Z71">
        <f t="shared" si="63"/>
        <v>-4.161422222222208E-2</v>
      </c>
      <c r="AA71">
        <f t="shared" si="64"/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 t="shared" si="44"/>
        <v>7.5816641539917124E-10</v>
      </c>
      <c r="N72" s="4">
        <f t="shared" si="62"/>
        <v>5.7445018073357147E-10</v>
      </c>
      <c r="O72" s="9">
        <f t="shared" si="45"/>
        <v>0.75768349674408353</v>
      </c>
      <c r="P72" s="4"/>
      <c r="Q72" s="4"/>
      <c r="R72" s="4"/>
      <c r="S72" s="4"/>
      <c r="T72">
        <v>14.62</v>
      </c>
      <c r="U72">
        <v>0</v>
      </c>
      <c r="V72">
        <f t="shared" si="68"/>
        <v>298.15146094215862</v>
      </c>
      <c r="W72">
        <f t="shared" si="67"/>
        <v>14.620000000000001</v>
      </c>
      <c r="X72">
        <v>14.62</v>
      </c>
      <c r="Y72">
        <v>0</v>
      </c>
      <c r="Z72">
        <f t="shared" si="63"/>
        <v>0</v>
      </c>
      <c r="AA72">
        <f t="shared" si="64"/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945</v>
      </c>
      <c r="K76" s="6" t="s">
        <v>935</v>
      </c>
      <c r="L76" s="6" t="s">
        <v>946</v>
      </c>
      <c r="M76" s="6"/>
      <c r="O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>
        <f ca="1">OFFSET($B$44,_xlfn.XMATCH($A77,$D$45:$D$72),0)</f>
        <v>14</v>
      </c>
      <c r="J77">
        <v>2</v>
      </c>
      <c r="K77" s="11">
        <f ca="1">OFFSET(M$44,_xlfn.XMATCH($A77,$D$45:$D$72),0)</f>
        <v>9.1252551771501299E-7</v>
      </c>
      <c r="L77" s="11">
        <f ca="1">OFFSET(N$44,_xlfn.XMATCH($A77,$D$45:$D$72),0)</f>
        <v>3.7239270000000001E-7</v>
      </c>
      <c r="M77" s="9">
        <f t="shared" ref="M77:M140" ca="1" si="85">B77/K77</f>
        <v>1.0000049119557755</v>
      </c>
      <c r="O77" s="4" t="s">
        <v>245</v>
      </c>
      <c r="P77" s="4">
        <v>9.1253000000000003E-7</v>
      </c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>
        <f t="shared" ref="E78:E141" ca="1" si="86">OFFSET($B$44,_xlfn.XMATCH($A78,$D$45:$D$72),0)</f>
        <v>7</v>
      </c>
      <c r="J78">
        <v>2</v>
      </c>
      <c r="K78" s="11">
        <f t="shared" ref="K78:K88" ca="1" si="87">OFFSET($M$44,_xlfn.XMATCH(A78,$D$45:$D$72),0)</f>
        <v>8.110062890260101E-5</v>
      </c>
      <c r="L78" s="11">
        <f t="shared" ref="L78:L85" ca="1" si="88">OFFSET(N$44,_xlfn.XMATCH($A78,$D$45:$D$72),0)</f>
        <v>3.3096370000000002E-5</v>
      </c>
      <c r="M78" s="9">
        <f t="shared" ca="1" si="85"/>
        <v>1.0000045757647507</v>
      </c>
      <c r="O78" s="4" t="s">
        <v>246</v>
      </c>
      <c r="P78" s="4">
        <v>8.1100999999999995E-5</v>
      </c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>
        <f t="shared" ca="1" si="86"/>
        <v>4</v>
      </c>
      <c r="J79">
        <v>2</v>
      </c>
      <c r="K79" s="11">
        <f t="shared" ca="1" si="87"/>
        <v>1.3596061148553166E-4</v>
      </c>
      <c r="L79" s="11">
        <f t="shared" ca="1" si="88"/>
        <v>5.5484189999999999E-5</v>
      </c>
      <c r="M79" s="9">
        <f t="shared" ca="1" si="85"/>
        <v>0.99999550248027724</v>
      </c>
      <c r="O79" t="s">
        <v>247</v>
      </c>
      <c r="P79">
        <v>1.3595999999999999E-4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>
        <f t="shared" ca="1" si="86"/>
        <v>3</v>
      </c>
      <c r="J80">
        <v>1</v>
      </c>
      <c r="K80" s="11">
        <f t="shared" ca="1" si="87"/>
        <v>1.7605847372053327E-4</v>
      </c>
      <c r="L80" s="11">
        <f t="shared" ca="1" si="88"/>
        <v>1.333966E-4</v>
      </c>
      <c r="M80" s="9">
        <f t="shared" ca="1" si="85"/>
        <v>1.0000086691622077</v>
      </c>
      <c r="O80" s="4" t="s">
        <v>248</v>
      </c>
      <c r="P80">
        <v>1.7605999999999999E-4</v>
      </c>
    </row>
    <row r="81" spans="1:16" x14ac:dyDescent="0.2">
      <c r="A81" t="s">
        <v>12</v>
      </c>
      <c r="B81" s="11">
        <v>8.5928000000000001E-6</v>
      </c>
      <c r="C81">
        <v>4</v>
      </c>
      <c r="D81">
        <v>5</v>
      </c>
      <c r="E81">
        <f t="shared" ca="1" si="86"/>
        <v>6</v>
      </c>
      <c r="J81">
        <v>1</v>
      </c>
      <c r="K81" s="11">
        <f t="shared" ca="1" si="87"/>
        <v>8.5927580948737873E-6</v>
      </c>
      <c r="L81" s="11">
        <f t="shared" ca="1" si="88"/>
        <v>6.5105910000000004E-6</v>
      </c>
      <c r="M81" s="9">
        <f t="shared" ca="1" si="85"/>
        <v>1.0000048767957563</v>
      </c>
      <c r="O81" s="4" t="s">
        <v>249</v>
      </c>
      <c r="P81" s="4">
        <v>8.5928000000000001E-6</v>
      </c>
    </row>
    <row r="82" spans="1:16" x14ac:dyDescent="0.2">
      <c r="A82" t="s">
        <v>13</v>
      </c>
      <c r="B82" s="11">
        <v>2.1655000000000001E-4</v>
      </c>
      <c r="C82">
        <v>5</v>
      </c>
      <c r="D82">
        <v>6</v>
      </c>
      <c r="E82">
        <f t="shared" ca="1" si="86"/>
        <v>54</v>
      </c>
      <c r="J82">
        <v>-2</v>
      </c>
      <c r="K82" s="11">
        <f t="shared" ca="1" si="87"/>
        <v>2.165511815537023E-4</v>
      </c>
      <c r="L82" s="11">
        <f t="shared" ca="1" si="88"/>
        <v>8.8372410000000002E-5</v>
      </c>
      <c r="M82" s="9">
        <f t="shared" ca="1" si="85"/>
        <v>0.99999454376700314</v>
      </c>
      <c r="O82" s="4" t="s">
        <v>250</v>
      </c>
      <c r="P82">
        <v>2.1655000000000001E-4</v>
      </c>
    </row>
    <row r="83" spans="1:16" x14ac:dyDescent="0.2">
      <c r="A83" t="s">
        <v>14</v>
      </c>
      <c r="B83" s="11">
        <v>8.5738000000000008E-6</v>
      </c>
      <c r="C83">
        <v>6</v>
      </c>
      <c r="D83">
        <v>7</v>
      </c>
      <c r="E83">
        <f t="shared" ca="1" si="86"/>
        <v>52</v>
      </c>
      <c r="J83">
        <v>-1</v>
      </c>
      <c r="K83" s="11">
        <f t="shared" ca="1" si="87"/>
        <v>8.5737686354730889E-6</v>
      </c>
      <c r="L83" s="11">
        <f t="shared" ca="1" si="88"/>
        <v>6.4962029999999996E-6</v>
      </c>
      <c r="M83" s="9">
        <f t="shared" ca="1" si="85"/>
        <v>1.0000036581960916</v>
      </c>
      <c r="O83" s="4" t="s">
        <v>251</v>
      </c>
      <c r="P83" s="4">
        <v>8.5738000000000008E-6</v>
      </c>
    </row>
    <row r="84" spans="1:16" x14ac:dyDescent="0.2">
      <c r="A84" t="s">
        <v>15</v>
      </c>
      <c r="B84" s="11">
        <v>3.3689999999999999E-10</v>
      </c>
      <c r="C84">
        <v>7</v>
      </c>
      <c r="D84">
        <v>8</v>
      </c>
      <c r="E84">
        <f t="shared" ca="1" si="86"/>
        <v>55</v>
      </c>
      <c r="J84">
        <v>-2</v>
      </c>
      <c r="K84" s="11">
        <f t="shared" ca="1" si="87"/>
        <v>3.3689539166550664E-10</v>
      </c>
      <c r="L84" s="11">
        <f t="shared" ca="1" si="88"/>
        <v>1.3748369999999999E-10</v>
      </c>
      <c r="M84" s="9">
        <f t="shared" ca="1" si="85"/>
        <v>1.0000136788291183</v>
      </c>
      <c r="O84" s="4" t="s">
        <v>252</v>
      </c>
      <c r="P84" s="4">
        <v>3.3689999999999999E-10</v>
      </c>
    </row>
    <row r="85" spans="1:16" x14ac:dyDescent="0.2">
      <c r="A85" t="s">
        <v>6</v>
      </c>
      <c r="B85" s="11">
        <v>3.5523199999999997E-8</v>
      </c>
      <c r="C85">
        <v>8</v>
      </c>
      <c r="D85">
        <v>9</v>
      </c>
      <c r="E85">
        <f t="shared" ca="1" si="86"/>
        <v>1</v>
      </c>
      <c r="J85">
        <v>1</v>
      </c>
      <c r="K85" s="11">
        <f t="shared" ca="1" si="87"/>
        <v>3.5523207453943098E-8</v>
      </c>
      <c r="L85" s="11">
        <f t="shared" ca="1" si="88"/>
        <v>2.6915348039269097E-8</v>
      </c>
      <c r="M85" s="9">
        <f t="shared" ca="1" si="85"/>
        <v>0.99999979016694618</v>
      </c>
      <c r="O85" s="4" t="s">
        <v>253</v>
      </c>
      <c r="P85" s="4">
        <v>3.5523199999999997E-8</v>
      </c>
    </row>
    <row r="86" spans="1:16" x14ac:dyDescent="0.2">
      <c r="A86" t="s">
        <v>601</v>
      </c>
      <c r="B86" s="11">
        <v>1.3312100000000001E-10</v>
      </c>
      <c r="C86">
        <v>9</v>
      </c>
      <c r="D86">
        <v>10</v>
      </c>
      <c r="E86" t="e">
        <f t="shared" ca="1" si="86"/>
        <v>#N/A</v>
      </c>
      <c r="J86">
        <v>-1</v>
      </c>
      <c r="K86" s="11" t="e">
        <f t="shared" ca="1" si="87"/>
        <v>#N/A</v>
      </c>
      <c r="M86" s="9" t="e">
        <f t="shared" ca="1" si="85"/>
        <v>#N/A</v>
      </c>
      <c r="O86" s="4" t="s">
        <v>254</v>
      </c>
      <c r="P86" s="4">
        <v>1.3312100000000001E-10</v>
      </c>
    </row>
    <row r="87" spans="1:16" x14ac:dyDescent="0.2">
      <c r="A87" t="s">
        <v>602</v>
      </c>
      <c r="B87" s="11">
        <v>10</v>
      </c>
      <c r="C87">
        <v>10</v>
      </c>
      <c r="D87">
        <v>11</v>
      </c>
      <c r="E87" t="e">
        <f t="shared" ca="1" si="86"/>
        <v>#N/A</v>
      </c>
      <c r="J87">
        <v>0</v>
      </c>
      <c r="K87" s="11" t="e">
        <f t="shared" ca="1" si="87"/>
        <v>#N/A</v>
      </c>
      <c r="M87" s="9" t="e">
        <f t="shared" ca="1" si="85"/>
        <v>#N/A</v>
      </c>
      <c r="O87" t="s">
        <v>255</v>
      </c>
      <c r="P87">
        <v>10</v>
      </c>
    </row>
    <row r="88" spans="1:16" x14ac:dyDescent="0.2">
      <c r="A88" t="s">
        <v>603</v>
      </c>
      <c r="B88" s="11">
        <v>10</v>
      </c>
      <c r="C88">
        <v>11</v>
      </c>
      <c r="D88">
        <v>12</v>
      </c>
      <c r="E88" t="e">
        <f t="shared" ca="1" si="86"/>
        <v>#N/A</v>
      </c>
      <c r="J88">
        <v>0</v>
      </c>
      <c r="K88" s="11" t="e">
        <f t="shared" ca="1" si="87"/>
        <v>#N/A</v>
      </c>
      <c r="M88" s="9" t="e">
        <f t="shared" ca="1" si="85"/>
        <v>#N/A</v>
      </c>
      <c r="O88" s="4" t="s">
        <v>256</v>
      </c>
      <c r="P88">
        <v>10</v>
      </c>
    </row>
    <row r="89" spans="1:16" x14ac:dyDescent="0.2">
      <c r="A89" s="14" t="s">
        <v>604</v>
      </c>
      <c r="B89" s="20">
        <v>3.2178000000000002E-14</v>
      </c>
      <c r="C89" s="14">
        <v>12</v>
      </c>
      <c r="D89" s="14">
        <v>13</v>
      </c>
      <c r="E89" s="14" t="e">
        <f t="shared" ca="1" si="86"/>
        <v>#N/A</v>
      </c>
      <c r="F89" s="14" t="s">
        <v>143</v>
      </c>
      <c r="G89" s="14">
        <v>1</v>
      </c>
      <c r="H89" s="14"/>
      <c r="I89" s="14" t="s">
        <v>6</v>
      </c>
      <c r="J89" s="14">
        <v>0</v>
      </c>
      <c r="K89" s="20" cm="1">
        <f t="array" aca="1" ref="K89:K96" ca="1">$L$20:$L$27*$H$20:$H$27*$N$11</f>
        <v>3.2178015132259257E-14</v>
      </c>
      <c r="M89" s="15">
        <f t="shared" ca="1" si="85"/>
        <v>0.9999995297329809</v>
      </c>
      <c r="O89" s="4" t="s">
        <v>257</v>
      </c>
      <c r="P89" s="11">
        <v>3.2178000000000002E-14</v>
      </c>
    </row>
    <row r="90" spans="1:16" x14ac:dyDescent="0.2">
      <c r="A90" s="14" t="s">
        <v>605</v>
      </c>
      <c r="B90" s="20">
        <v>1.2609999999999999E-13</v>
      </c>
      <c r="C90" s="14">
        <v>13</v>
      </c>
      <c r="D90" s="14">
        <v>14</v>
      </c>
      <c r="E90" s="14" t="e">
        <f t="shared" ca="1" si="86"/>
        <v>#N/A</v>
      </c>
      <c r="F90" s="14" t="s">
        <v>143</v>
      </c>
      <c r="G90" s="14">
        <v>2</v>
      </c>
      <c r="H90" s="14"/>
      <c r="I90" s="14" t="s">
        <v>6</v>
      </c>
      <c r="J90" s="14">
        <v>0</v>
      </c>
      <c r="K90" s="20">
        <f ca="1"/>
        <v>1.2609907844872341E-13</v>
      </c>
      <c r="M90" s="15">
        <f t="shared" ca="1" si="85"/>
        <v>1.0000073081523506</v>
      </c>
      <c r="O90" s="4" t="s">
        <v>258</v>
      </c>
      <c r="P90" s="4">
        <v>1.2609999999999999E-13</v>
      </c>
    </row>
    <row r="91" spans="1:16" x14ac:dyDescent="0.2">
      <c r="A91" s="14" t="s">
        <v>606</v>
      </c>
      <c r="B91" s="20">
        <v>4.9355999999999997E-13</v>
      </c>
      <c r="C91" s="14">
        <v>14</v>
      </c>
      <c r="D91" s="14">
        <v>15</v>
      </c>
      <c r="E91" s="14" t="e">
        <f t="shared" ca="1" si="86"/>
        <v>#N/A</v>
      </c>
      <c r="F91" s="14" t="s">
        <v>143</v>
      </c>
      <c r="G91" s="14">
        <v>3</v>
      </c>
      <c r="H91" s="14"/>
      <c r="I91" s="14" t="s">
        <v>6</v>
      </c>
      <c r="J91" s="14">
        <v>0</v>
      </c>
      <c r="K91" s="20">
        <f ca="1"/>
        <v>4.9355738879964915E-13</v>
      </c>
      <c r="M91" s="15">
        <f t="shared" ca="1" si="85"/>
        <v>1.0000052905708841</v>
      </c>
      <c r="O91" s="4" t="s">
        <v>259</v>
      </c>
      <c r="P91" s="4">
        <v>4.9355999999999997E-13</v>
      </c>
    </row>
    <row r="92" spans="1:16" x14ac:dyDescent="0.2">
      <c r="A92" s="14" t="s">
        <v>607</v>
      </c>
      <c r="B92" s="20">
        <v>1.9226999999999999E-12</v>
      </c>
      <c r="C92" s="14">
        <v>15</v>
      </c>
      <c r="D92" s="14">
        <v>16</v>
      </c>
      <c r="E92" s="14" t="e">
        <f t="shared" ca="1" si="86"/>
        <v>#N/A</v>
      </c>
      <c r="F92" s="14" t="s">
        <v>143</v>
      </c>
      <c r="G92" s="14">
        <v>4</v>
      </c>
      <c r="H92" s="14"/>
      <c r="I92" s="14" t="s">
        <v>6</v>
      </c>
      <c r="J92" s="14">
        <v>0</v>
      </c>
      <c r="K92" s="20">
        <f ca="1"/>
        <v>1.922684433626208E-12</v>
      </c>
      <c r="M92" s="15">
        <f t="shared" ca="1" si="85"/>
        <v>1.000008096166755</v>
      </c>
      <c r="O92" s="4" t="s">
        <v>260</v>
      </c>
      <c r="P92" s="4">
        <v>1.9226999999999999E-12</v>
      </c>
    </row>
    <row r="93" spans="1:16" x14ac:dyDescent="0.2">
      <c r="A93" s="14" t="s">
        <v>608</v>
      </c>
      <c r="B93" s="20">
        <v>6.1070999999999998E-11</v>
      </c>
      <c r="C93" s="14">
        <v>16</v>
      </c>
      <c r="D93" s="14">
        <v>17</v>
      </c>
      <c r="E93" s="14" t="e">
        <f t="shared" ca="1" si="86"/>
        <v>#N/A</v>
      </c>
      <c r="F93" s="14" t="s">
        <v>143</v>
      </c>
      <c r="G93" s="14">
        <v>5</v>
      </c>
      <c r="H93" s="14"/>
      <c r="I93" s="14" t="s">
        <v>6</v>
      </c>
      <c r="J93" s="14">
        <v>0</v>
      </c>
      <c r="K93" s="20">
        <f ca="1"/>
        <v>6.1070998893350418E-11</v>
      </c>
      <c r="M93" s="15">
        <f t="shared" ca="1" si="85"/>
        <v>1.0000000181207054</v>
      </c>
      <c r="O93" s="4" t="s">
        <v>261</v>
      </c>
      <c r="P93" s="4">
        <v>6.1070999999999998E-11</v>
      </c>
    </row>
    <row r="94" spans="1:16" x14ac:dyDescent="0.2">
      <c r="A94" s="14" t="s">
        <v>609</v>
      </c>
      <c r="B94" s="20">
        <v>2.0008E-10</v>
      </c>
      <c r="C94" s="14">
        <v>17</v>
      </c>
      <c r="D94" s="14">
        <v>18</v>
      </c>
      <c r="E94" s="14" t="e">
        <f t="shared" ca="1" si="86"/>
        <v>#N/A</v>
      </c>
      <c r="F94" s="14" t="s">
        <v>143</v>
      </c>
      <c r="G94" s="14">
        <v>6</v>
      </c>
      <c r="H94" s="14"/>
      <c r="I94" s="14" t="s">
        <v>6</v>
      </c>
      <c r="J94" s="14">
        <v>0</v>
      </c>
      <c r="K94" s="20">
        <f ca="1"/>
        <v>2.000844402767228E-10</v>
      </c>
      <c r="M94" s="15">
        <f t="shared" ca="1" si="85"/>
        <v>0.99997780798588498</v>
      </c>
      <c r="O94" s="4" t="s">
        <v>262</v>
      </c>
      <c r="P94" s="4">
        <v>2.0008E-10</v>
      </c>
    </row>
    <row r="95" spans="1:16" x14ac:dyDescent="0.2">
      <c r="A95" s="14" t="s">
        <v>610</v>
      </c>
      <c r="B95" s="20">
        <v>2.3923000000000001E-10</v>
      </c>
      <c r="C95" s="14">
        <v>18</v>
      </c>
      <c r="D95" s="14">
        <v>19</v>
      </c>
      <c r="E95" s="14" t="e">
        <f t="shared" ca="1" si="86"/>
        <v>#N/A</v>
      </c>
      <c r="F95" s="14" t="s">
        <v>143</v>
      </c>
      <c r="G95" s="14">
        <v>7</v>
      </c>
      <c r="H95" s="14"/>
      <c r="I95" s="14" t="s">
        <v>6</v>
      </c>
      <c r="J95" s="14">
        <v>0</v>
      </c>
      <c r="K95" s="20">
        <f ca="1"/>
        <v>2.3923232480116783E-10</v>
      </c>
      <c r="M95" s="15">
        <f t="shared" ca="1" si="85"/>
        <v>0.99999028224480213</v>
      </c>
      <c r="O95" s="4" t="s">
        <v>263</v>
      </c>
      <c r="P95" s="4">
        <v>2.3923000000000001E-10</v>
      </c>
    </row>
    <row r="96" spans="1:16" x14ac:dyDescent="0.2">
      <c r="A96" s="14" t="s">
        <v>611</v>
      </c>
      <c r="B96" s="20">
        <v>2.4264999999999998E-10</v>
      </c>
      <c r="C96" s="14">
        <v>19</v>
      </c>
      <c r="D96" s="14">
        <v>20</v>
      </c>
      <c r="E96" s="14" t="e">
        <f t="shared" ca="1" si="86"/>
        <v>#N/A</v>
      </c>
      <c r="F96" s="14" t="s">
        <v>143</v>
      </c>
      <c r="G96" s="14">
        <v>8</v>
      </c>
      <c r="H96" s="14"/>
      <c r="I96" s="14" t="s">
        <v>6</v>
      </c>
      <c r="J96" s="14">
        <v>0</v>
      </c>
      <c r="K96" s="20">
        <f ca="1"/>
        <v>2.4264530318589439E-10</v>
      </c>
      <c r="M96" s="15">
        <f t="shared" ca="1" si="85"/>
        <v>1.0000193567072757</v>
      </c>
      <c r="O96" s="4" t="s">
        <v>264</v>
      </c>
      <c r="P96" s="4">
        <v>2.4264999999999998E-10</v>
      </c>
    </row>
    <row r="97" spans="1:16" x14ac:dyDescent="0.2">
      <c r="A97" t="s">
        <v>612</v>
      </c>
      <c r="B97" s="11">
        <v>1.22811E-18</v>
      </c>
      <c r="C97">
        <v>20</v>
      </c>
      <c r="D97">
        <v>21</v>
      </c>
      <c r="E97" t="e">
        <f t="shared" ca="1" si="86"/>
        <v>#N/A</v>
      </c>
      <c r="F97" t="s">
        <v>143</v>
      </c>
      <c r="G97">
        <v>1</v>
      </c>
      <c r="H97">
        <v>2</v>
      </c>
      <c r="I97" t="s">
        <v>6</v>
      </c>
      <c r="K97" s="11">
        <f t="shared" ref="K97:K108" ca="1" si="89">Q30</f>
        <v>1.2281069623131017E-18</v>
      </c>
      <c r="M97" s="9">
        <f t="shared" ca="1" si="85"/>
        <v>1.0000024734709527</v>
      </c>
      <c r="O97" s="4" t="s">
        <v>265</v>
      </c>
      <c r="P97" s="4">
        <v>1.22811E-18</v>
      </c>
    </row>
    <row r="98" spans="1:16" x14ac:dyDescent="0.2">
      <c r="A98" t="s">
        <v>613</v>
      </c>
      <c r="B98" s="11">
        <v>1.76377E-17</v>
      </c>
      <c r="C98">
        <v>21</v>
      </c>
      <c r="D98">
        <v>22</v>
      </c>
      <c r="E98" t="e">
        <f t="shared" ca="1" si="86"/>
        <v>#N/A</v>
      </c>
      <c r="F98" t="s">
        <v>143</v>
      </c>
      <c r="G98">
        <v>1</v>
      </c>
      <c r="H98">
        <v>4</v>
      </c>
      <c r="I98" t="s">
        <v>6</v>
      </c>
      <c r="K98" s="11">
        <f t="shared" ca="1" si="89"/>
        <v>1.7637712667726947E-17</v>
      </c>
      <c r="M98" s="9">
        <f t="shared" ca="1" si="85"/>
        <v>0.99999928178176012</v>
      </c>
      <c r="O98" s="4" t="s">
        <v>266</v>
      </c>
      <c r="P98" s="4">
        <v>1.76377E-17</v>
      </c>
    </row>
    <row r="99" spans="1:16" x14ac:dyDescent="0.2">
      <c r="A99" t="s">
        <v>614</v>
      </c>
      <c r="B99" s="11">
        <v>2.6039200000000001E-16</v>
      </c>
      <c r="C99">
        <v>22</v>
      </c>
      <c r="D99">
        <v>23</v>
      </c>
      <c r="E99" t="e">
        <f t="shared" ca="1" si="86"/>
        <v>#N/A</v>
      </c>
      <c r="F99" t="s">
        <v>143</v>
      </c>
      <c r="G99">
        <v>1</v>
      </c>
      <c r="H99">
        <v>6</v>
      </c>
      <c r="I99" t="s">
        <v>6</v>
      </c>
      <c r="K99" s="11">
        <f t="shared" ca="1" si="89"/>
        <v>2.6039191977261758E-16</v>
      </c>
      <c r="M99" s="9">
        <f t="shared" ca="1" si="85"/>
        <v>1.0000003081024269</v>
      </c>
      <c r="O99" s="4" t="s">
        <v>267</v>
      </c>
      <c r="P99" s="4">
        <v>2.6039200000000001E-16</v>
      </c>
    </row>
    <row r="100" spans="1:16" x14ac:dyDescent="0.2">
      <c r="A100" t="s">
        <v>615</v>
      </c>
      <c r="B100" s="11">
        <v>2.63466E-16</v>
      </c>
      <c r="C100">
        <v>23</v>
      </c>
      <c r="D100">
        <v>24</v>
      </c>
      <c r="E100" t="e">
        <f t="shared" ca="1" si="86"/>
        <v>#N/A</v>
      </c>
      <c r="F100" t="s">
        <v>143</v>
      </c>
      <c r="G100">
        <v>1</v>
      </c>
      <c r="H100">
        <v>8</v>
      </c>
      <c r="I100" t="s">
        <v>6</v>
      </c>
      <c r="K100" s="11">
        <f t="shared" ca="1" si="89"/>
        <v>2.6346617091355424E-16</v>
      </c>
      <c r="M100" s="9">
        <f t="shared" ca="1" si="85"/>
        <v>0.99999935128842665</v>
      </c>
      <c r="O100" s="4" t="s">
        <v>268</v>
      </c>
      <c r="P100" s="4">
        <v>2.63466E-16</v>
      </c>
    </row>
    <row r="101" spans="1:16" x14ac:dyDescent="0.2">
      <c r="A101" t="s">
        <v>616</v>
      </c>
      <c r="B101" s="11">
        <v>1.7664700000000001E-17</v>
      </c>
      <c r="C101">
        <v>24</v>
      </c>
      <c r="D101">
        <v>25</v>
      </c>
      <c r="E101" t="e">
        <f t="shared" ca="1" si="86"/>
        <v>#N/A</v>
      </c>
      <c r="F101" t="s">
        <v>143</v>
      </c>
      <c r="G101">
        <v>2</v>
      </c>
      <c r="H101">
        <v>3</v>
      </c>
      <c r="I101" t="s">
        <v>6</v>
      </c>
      <c r="K101" s="11">
        <f t="shared" ca="1" si="89"/>
        <v>1.7664682753823147E-17</v>
      </c>
      <c r="M101" s="9">
        <f t="shared" ca="1" si="85"/>
        <v>1.0000009763083264</v>
      </c>
      <c r="O101" s="4" t="s">
        <v>269</v>
      </c>
      <c r="P101" s="4">
        <v>1.7664700000000001E-17</v>
      </c>
    </row>
    <row r="102" spans="1:16" x14ac:dyDescent="0.2">
      <c r="A102" t="s">
        <v>617</v>
      </c>
      <c r="B102" s="11">
        <v>2.5889499999999999E-16</v>
      </c>
      <c r="C102">
        <v>25</v>
      </c>
      <c r="D102">
        <v>26</v>
      </c>
      <c r="E102" t="e">
        <f t="shared" ca="1" si="86"/>
        <v>#N/A</v>
      </c>
      <c r="F102" t="s">
        <v>143</v>
      </c>
      <c r="G102">
        <v>2</v>
      </c>
      <c r="H102">
        <v>5</v>
      </c>
      <c r="I102" t="s">
        <v>6</v>
      </c>
      <c r="K102" s="11">
        <f t="shared" ca="1" si="89"/>
        <v>2.5889471294179804E-16</v>
      </c>
      <c r="M102" s="9">
        <f t="shared" ca="1" si="85"/>
        <v>1.0000011087835619</v>
      </c>
      <c r="O102" s="4" t="s">
        <v>270</v>
      </c>
      <c r="P102" s="4">
        <v>2.5889499999999999E-16</v>
      </c>
    </row>
    <row r="103" spans="1:16" x14ac:dyDescent="0.2">
      <c r="A103" t="s">
        <v>618</v>
      </c>
      <c r="B103" s="11">
        <v>2.7001099999999999E-16</v>
      </c>
      <c r="C103">
        <v>26</v>
      </c>
      <c r="D103">
        <v>27</v>
      </c>
      <c r="E103" t="e">
        <f t="shared" ca="1" si="86"/>
        <v>#N/A</v>
      </c>
      <c r="F103" t="s">
        <v>143</v>
      </c>
      <c r="G103">
        <v>2</v>
      </c>
      <c r="H103">
        <v>7</v>
      </c>
      <c r="I103" t="s">
        <v>6</v>
      </c>
      <c r="K103" s="11">
        <f t="shared" ca="1" si="89"/>
        <v>2.7001050581203836E-16</v>
      </c>
      <c r="M103" s="9">
        <f t="shared" ca="1" si="85"/>
        <v>1.0000018302545679</v>
      </c>
      <c r="O103" s="4" t="s">
        <v>271</v>
      </c>
      <c r="P103" s="4">
        <v>2.7001099999999999E-16</v>
      </c>
    </row>
    <row r="104" spans="1:16" x14ac:dyDescent="0.2">
      <c r="A104" t="s">
        <v>619</v>
      </c>
      <c r="B104" s="11">
        <v>1.37116E-16</v>
      </c>
      <c r="C104">
        <v>27</v>
      </c>
      <c r="D104">
        <v>28</v>
      </c>
      <c r="E104" t="e">
        <f t="shared" ca="1" si="86"/>
        <v>#N/A</v>
      </c>
      <c r="F104" t="s">
        <v>143</v>
      </c>
      <c r="G104">
        <v>3</v>
      </c>
      <c r="H104">
        <v>4</v>
      </c>
      <c r="I104" t="s">
        <v>6</v>
      </c>
      <c r="K104" s="11">
        <f t="shared" ca="1" si="89"/>
        <v>1.3711634859470212E-16</v>
      </c>
      <c r="M104" s="9">
        <f t="shared" ca="1" si="85"/>
        <v>0.99999745767222004</v>
      </c>
      <c r="O104" s="4" t="s">
        <v>272</v>
      </c>
      <c r="P104" s="4">
        <v>1.37116E-16</v>
      </c>
    </row>
    <row r="105" spans="1:16" x14ac:dyDescent="0.2">
      <c r="A105" t="s">
        <v>620</v>
      </c>
      <c r="B105" s="11">
        <v>2.7158800000000001E-16</v>
      </c>
      <c r="C105">
        <v>28</v>
      </c>
      <c r="D105">
        <v>29</v>
      </c>
      <c r="E105" t="e">
        <f t="shared" ca="1" si="86"/>
        <v>#N/A</v>
      </c>
      <c r="F105" t="s">
        <v>143</v>
      </c>
      <c r="G105">
        <v>3</v>
      </c>
      <c r="H105">
        <v>6</v>
      </c>
      <c r="I105" t="s">
        <v>6</v>
      </c>
      <c r="K105" s="11">
        <f t="shared" ca="1" si="89"/>
        <v>2.7158789715669742E-16</v>
      </c>
      <c r="M105" s="9">
        <f t="shared" ca="1" si="85"/>
        <v>1.0000003786741003</v>
      </c>
      <c r="O105" s="4" t="s">
        <v>273</v>
      </c>
      <c r="P105" s="4">
        <v>2.7158800000000001E-16</v>
      </c>
    </row>
    <row r="106" spans="1:16" x14ac:dyDescent="0.2">
      <c r="A106" t="s">
        <v>621</v>
      </c>
      <c r="B106" s="11">
        <v>2.71803E-16</v>
      </c>
      <c r="C106">
        <v>29</v>
      </c>
      <c r="D106">
        <v>30</v>
      </c>
      <c r="E106" t="e">
        <f t="shared" ca="1" si="86"/>
        <v>#N/A</v>
      </c>
      <c r="F106" t="s">
        <v>143</v>
      </c>
      <c r="G106">
        <v>3</v>
      </c>
      <c r="H106">
        <v>8</v>
      </c>
      <c r="I106" t="s">
        <v>6</v>
      </c>
      <c r="K106" s="11">
        <f t="shared" ca="1" si="89"/>
        <v>2.718032395129417E-16</v>
      </c>
      <c r="M106" s="9">
        <f t="shared" ca="1" si="85"/>
        <v>0.99999911880026837</v>
      </c>
      <c r="O106" s="4" t="s">
        <v>274</v>
      </c>
      <c r="P106" s="4">
        <v>2.71803E-16</v>
      </c>
    </row>
    <row r="107" spans="1:16" x14ac:dyDescent="0.2">
      <c r="A107" t="s">
        <v>622</v>
      </c>
      <c r="B107" s="11">
        <v>2.7147999999999998E-16</v>
      </c>
      <c r="C107">
        <v>30</v>
      </c>
      <c r="D107">
        <v>31</v>
      </c>
      <c r="E107" t="e">
        <f t="shared" ca="1" si="86"/>
        <v>#N/A</v>
      </c>
      <c r="F107" t="s">
        <v>143</v>
      </c>
      <c r="G107">
        <v>4</v>
      </c>
      <c r="H107">
        <v>5</v>
      </c>
      <c r="I107" t="s">
        <v>6</v>
      </c>
      <c r="K107" s="11">
        <f t="shared" ca="1" si="89"/>
        <v>2.7147978879435352E-16</v>
      </c>
      <c r="M107" s="9">
        <f t="shared" ca="1" si="85"/>
        <v>1.0000007779792646</v>
      </c>
      <c r="O107" s="4" t="s">
        <v>275</v>
      </c>
      <c r="P107" s="4">
        <v>2.7147999999999998E-16</v>
      </c>
    </row>
    <row r="108" spans="1:16" x14ac:dyDescent="0.2">
      <c r="A108" s="14" t="s">
        <v>623</v>
      </c>
      <c r="B108" s="20">
        <v>2.7224600000000002E-16</v>
      </c>
      <c r="C108" s="14">
        <v>31</v>
      </c>
      <c r="D108" s="14">
        <v>32</v>
      </c>
      <c r="E108" s="14" t="e">
        <f t="shared" ca="1" si="86"/>
        <v>#N/A</v>
      </c>
      <c r="F108" s="14" t="s">
        <v>143</v>
      </c>
      <c r="G108" s="14">
        <v>4</v>
      </c>
      <c r="H108" s="14">
        <v>7</v>
      </c>
      <c r="I108" s="14" t="s">
        <v>6</v>
      </c>
      <c r="J108" s="14"/>
      <c r="K108" s="20">
        <f t="shared" ca="1" si="89"/>
        <v>2.7224613545597338E-16</v>
      </c>
      <c r="L108" s="14"/>
      <c r="M108" s="15">
        <f t="shared" ca="1" si="85"/>
        <v>0.99999950245033553</v>
      </c>
      <c r="O108" s="4" t="s">
        <v>276</v>
      </c>
      <c r="P108" s="4">
        <v>2.7224600000000002E-16</v>
      </c>
    </row>
    <row r="109" spans="1:16" x14ac:dyDescent="0.2">
      <c r="A109" t="s">
        <v>624</v>
      </c>
      <c r="B109" s="11">
        <v>1.3651E-14</v>
      </c>
      <c r="C109">
        <v>32</v>
      </c>
      <c r="D109">
        <v>33</v>
      </c>
      <c r="E109" t="e">
        <f t="shared" ca="1" si="86"/>
        <v>#N/A</v>
      </c>
      <c r="F109" t="s">
        <v>144</v>
      </c>
      <c r="G109">
        <v>1</v>
      </c>
      <c r="I109" t="s">
        <v>6</v>
      </c>
      <c r="K109" s="20" cm="1">
        <f t="array" ref="K109:K116">$K$20:$K$27*$I$20:$I$27*$O$11</f>
        <v>1.3651202438058476E-14</v>
      </c>
      <c r="M109" s="9">
        <f t="shared" si="85"/>
        <v>0.99998517067933068</v>
      </c>
      <c r="O109" s="4" t="s">
        <v>277</v>
      </c>
      <c r="P109" s="4">
        <v>1.3651E-14</v>
      </c>
    </row>
    <row r="110" spans="1:16" x14ac:dyDescent="0.2">
      <c r="A110" t="s">
        <v>625</v>
      </c>
      <c r="B110" s="11">
        <v>1.7721000000000001E-13</v>
      </c>
      <c r="C110">
        <v>33</v>
      </c>
      <c r="D110">
        <v>34</v>
      </c>
      <c r="E110" t="e">
        <f t="shared" ca="1" si="86"/>
        <v>#N/A</v>
      </c>
      <c r="F110" t="s">
        <v>144</v>
      </c>
      <c r="G110">
        <v>2</v>
      </c>
      <c r="I110" t="s">
        <v>6</v>
      </c>
      <c r="K110" s="11">
        <v>1.7721426511577165E-13</v>
      </c>
      <c r="M110" s="9">
        <f t="shared" si="85"/>
        <v>0.99997593243541172</v>
      </c>
      <c r="O110" s="4" t="s">
        <v>278</v>
      </c>
      <c r="P110" s="4">
        <v>1.7721000000000001E-13</v>
      </c>
    </row>
    <row r="111" spans="1:16" x14ac:dyDescent="0.2">
      <c r="A111" t="s">
        <v>626</v>
      </c>
      <c r="B111" s="11">
        <v>2.3001999999999998E-12</v>
      </c>
      <c r="C111">
        <v>34</v>
      </c>
      <c r="D111">
        <v>35</v>
      </c>
      <c r="E111" t="e">
        <f t="shared" ca="1" si="86"/>
        <v>#N/A</v>
      </c>
      <c r="F111" t="s">
        <v>144</v>
      </c>
      <c r="G111">
        <v>3</v>
      </c>
      <c r="I111" t="s">
        <v>6</v>
      </c>
      <c r="K111" s="11">
        <v>2.3001693418473579E-12</v>
      </c>
      <c r="M111" s="9">
        <f t="shared" si="85"/>
        <v>1.0000133286502364</v>
      </c>
      <c r="O111" s="4" t="s">
        <v>279</v>
      </c>
      <c r="P111" s="4">
        <v>2.3001999999999998E-12</v>
      </c>
    </row>
    <row r="112" spans="1:16" x14ac:dyDescent="0.2">
      <c r="A112" t="s">
        <v>627</v>
      </c>
      <c r="B112" s="11">
        <v>2.9796000000000001E-11</v>
      </c>
      <c r="C112">
        <v>35</v>
      </c>
      <c r="D112">
        <v>36</v>
      </c>
      <c r="E112" t="e">
        <f t="shared" ca="1" si="86"/>
        <v>#N/A</v>
      </c>
      <c r="F112" t="s">
        <v>144</v>
      </c>
      <c r="G112">
        <v>4</v>
      </c>
      <c r="I112" t="s">
        <v>6</v>
      </c>
      <c r="K112" s="11">
        <v>2.9795929498882921E-11</v>
      </c>
      <c r="M112" s="9">
        <f t="shared" si="85"/>
        <v>1.0000023661324975</v>
      </c>
      <c r="O112" s="4" t="s">
        <v>280</v>
      </c>
      <c r="P112" s="4">
        <v>2.9796000000000001E-11</v>
      </c>
    </row>
    <row r="113" spans="1:16" x14ac:dyDescent="0.2">
      <c r="A113" t="s">
        <v>628</v>
      </c>
      <c r="B113" s="11">
        <v>1.1012999999999999E-9</v>
      </c>
      <c r="C113">
        <v>36</v>
      </c>
      <c r="D113">
        <v>37</v>
      </c>
      <c r="E113" t="e">
        <f t="shared" ca="1" si="86"/>
        <v>#N/A</v>
      </c>
      <c r="F113" t="s">
        <v>144</v>
      </c>
      <c r="G113">
        <v>5</v>
      </c>
      <c r="I113" t="s">
        <v>6</v>
      </c>
      <c r="K113" s="11">
        <v>1.1013421252499863E-9</v>
      </c>
      <c r="M113" s="9">
        <f t="shared" si="85"/>
        <v>0.99996175098634599</v>
      </c>
      <c r="O113" s="4" t="s">
        <v>281</v>
      </c>
      <c r="P113" s="4">
        <v>1.1012999999999999E-9</v>
      </c>
    </row>
    <row r="114" spans="1:16" x14ac:dyDescent="0.2">
      <c r="A114" t="s">
        <v>629</v>
      </c>
      <c r="B114" s="11">
        <v>5.9714000000000003E-9</v>
      </c>
      <c r="C114">
        <v>37</v>
      </c>
      <c r="D114">
        <v>38</v>
      </c>
      <c r="E114" t="e">
        <f t="shared" ca="1" si="86"/>
        <v>#N/A</v>
      </c>
      <c r="F114" t="s">
        <v>144</v>
      </c>
      <c r="G114">
        <v>6</v>
      </c>
      <c r="I114" t="s">
        <v>6</v>
      </c>
      <c r="K114" s="11">
        <v>5.9713781831085161E-9</v>
      </c>
      <c r="M114" s="9">
        <f t="shared" si="85"/>
        <v>1.0000036535772505</v>
      </c>
      <c r="O114" s="4" t="s">
        <v>282</v>
      </c>
      <c r="P114" s="4">
        <v>5.9714000000000003E-9</v>
      </c>
    </row>
    <row r="115" spans="1:16" x14ac:dyDescent="0.2">
      <c r="A115" t="s">
        <v>630</v>
      </c>
      <c r="B115" s="11">
        <v>6.3791E-9</v>
      </c>
      <c r="C115">
        <v>38</v>
      </c>
      <c r="D115">
        <v>39</v>
      </c>
      <c r="E115" t="e">
        <f t="shared" ca="1" si="86"/>
        <v>#N/A</v>
      </c>
      <c r="F115" t="s">
        <v>144</v>
      </c>
      <c r="G115">
        <v>7</v>
      </c>
      <c r="I115" t="s">
        <v>6</v>
      </c>
      <c r="K115" s="11">
        <v>6.37910540105526E-9</v>
      </c>
      <c r="M115" s="9">
        <f t="shared" si="85"/>
        <v>0.99999915332089373</v>
      </c>
      <c r="O115" s="4" t="s">
        <v>283</v>
      </c>
      <c r="P115" s="4">
        <v>6.3791E-9</v>
      </c>
    </row>
    <row r="116" spans="1:16" x14ac:dyDescent="0.2">
      <c r="A116" t="s">
        <v>631</v>
      </c>
      <c r="B116" s="11">
        <v>6.3853999999999999E-9</v>
      </c>
      <c r="C116">
        <v>39</v>
      </c>
      <c r="D116">
        <v>40</v>
      </c>
      <c r="E116" t="e">
        <f t="shared" ca="1" si="86"/>
        <v>#N/A</v>
      </c>
      <c r="F116" t="s">
        <v>144</v>
      </c>
      <c r="G116">
        <v>8</v>
      </c>
      <c r="I116" t="s">
        <v>6</v>
      </c>
      <c r="K116" s="11">
        <v>6.3854074786096915E-9</v>
      </c>
      <c r="M116" s="9">
        <f t="shared" si="85"/>
        <v>0.99999882879679702</v>
      </c>
      <c r="O116" s="4" t="s">
        <v>284</v>
      </c>
      <c r="P116" s="4">
        <v>6.3853999999999999E-9</v>
      </c>
    </row>
    <row r="117" spans="1:16" x14ac:dyDescent="0.2">
      <c r="A117" t="s">
        <v>632</v>
      </c>
      <c r="B117" s="11">
        <v>6.3143000000000001E-20</v>
      </c>
      <c r="C117">
        <v>40</v>
      </c>
      <c r="D117">
        <v>41</v>
      </c>
      <c r="E117" t="e">
        <f t="shared" ca="1" si="86"/>
        <v>#N/A</v>
      </c>
      <c r="F117" t="s">
        <v>144</v>
      </c>
      <c r="G117">
        <v>1</v>
      </c>
      <c r="H117">
        <v>2</v>
      </c>
      <c r="I117" t="s">
        <v>6</v>
      </c>
      <c r="K117" s="11">
        <f ca="1">2*OFFSET($K$19,$G117,0)*OFFSET($K$19,$H117,0)*F30*$O$11</f>
        <v>6.3142740271113298E-20</v>
      </c>
      <c r="M117" s="9">
        <f t="shared" ca="1" si="85"/>
        <v>1.0000041133610227</v>
      </c>
      <c r="O117" s="4" t="s">
        <v>285</v>
      </c>
      <c r="P117" s="4">
        <v>6.3143000000000001E-20</v>
      </c>
    </row>
    <row r="118" spans="1:16" x14ac:dyDescent="0.2">
      <c r="A118" t="s">
        <v>633</v>
      </c>
      <c r="B118" s="11">
        <v>1.0617E-17</v>
      </c>
      <c r="C118">
        <v>41</v>
      </c>
      <c r="D118">
        <v>42</v>
      </c>
      <c r="E118" t="e">
        <f t="shared" ca="1" si="86"/>
        <v>#N/A</v>
      </c>
      <c r="F118" t="s">
        <v>144</v>
      </c>
      <c r="G118">
        <v>1</v>
      </c>
      <c r="H118">
        <v>4</v>
      </c>
      <c r="I118" t="s">
        <v>6</v>
      </c>
      <c r="K118" s="11">
        <f t="shared" ref="K118:K128" ca="1" si="90">2*OFFSET($K$19,$G118,0)*OFFSET($K$19,$H118,0)*F31*$O$11</f>
        <v>1.0616507854236656E-17</v>
      </c>
      <c r="M118" s="9">
        <f t="shared" ca="1" si="85"/>
        <v>1.0000463566523099</v>
      </c>
      <c r="O118" s="4" t="s">
        <v>286</v>
      </c>
      <c r="P118" s="4">
        <v>1.0617E-17</v>
      </c>
    </row>
    <row r="119" spans="1:16" x14ac:dyDescent="0.2">
      <c r="A119" t="s">
        <v>634</v>
      </c>
      <c r="B119" s="11">
        <v>4.2553000000000003E-15</v>
      </c>
      <c r="C119">
        <v>42</v>
      </c>
      <c r="D119">
        <v>43</v>
      </c>
      <c r="E119" t="e">
        <f t="shared" ca="1" si="86"/>
        <v>#N/A</v>
      </c>
      <c r="F119" t="s">
        <v>144</v>
      </c>
      <c r="G119">
        <v>1</v>
      </c>
      <c r="H119">
        <v>6</v>
      </c>
      <c r="I119" t="s">
        <v>6</v>
      </c>
      <c r="K119" s="11">
        <f t="shared" ca="1" si="90"/>
        <v>4.2552915413473313E-15</v>
      </c>
      <c r="M119" s="9">
        <f t="shared" ca="1" si="85"/>
        <v>1.0000019877962736</v>
      </c>
      <c r="O119" s="4" t="s">
        <v>287</v>
      </c>
      <c r="P119" s="4">
        <v>4.2553000000000003E-15</v>
      </c>
    </row>
    <row r="120" spans="1:16" x14ac:dyDescent="0.2">
      <c r="A120" t="s">
        <v>635</v>
      </c>
      <c r="B120" s="11">
        <v>4.5502999999999998E-15</v>
      </c>
      <c r="C120">
        <v>43</v>
      </c>
      <c r="D120">
        <v>44</v>
      </c>
      <c r="E120" t="e">
        <f t="shared" ca="1" si="86"/>
        <v>#N/A</v>
      </c>
      <c r="F120" t="s">
        <v>144</v>
      </c>
      <c r="G120">
        <v>1</v>
      </c>
      <c r="H120">
        <v>8</v>
      </c>
      <c r="I120" t="s">
        <v>6</v>
      </c>
      <c r="K120" s="11">
        <f t="shared" ca="1" si="90"/>
        <v>4.5503348805884932E-15</v>
      </c>
      <c r="M120" s="9">
        <f t="shared" ca="1" si="85"/>
        <v>0.99999233450077663</v>
      </c>
      <c r="O120" s="4" t="s">
        <v>288</v>
      </c>
      <c r="P120" s="4">
        <v>4.5502999999999998E-15</v>
      </c>
    </row>
    <row r="121" spans="1:16" x14ac:dyDescent="0.2">
      <c r="A121" t="s">
        <v>636</v>
      </c>
      <c r="B121" s="11">
        <v>1.0639E-17</v>
      </c>
      <c r="C121">
        <v>44</v>
      </c>
      <c r="D121">
        <v>45</v>
      </c>
      <c r="E121" t="e">
        <f t="shared" ca="1" si="86"/>
        <v>#N/A</v>
      </c>
      <c r="F121" t="s">
        <v>144</v>
      </c>
      <c r="G121">
        <v>2</v>
      </c>
      <c r="H121">
        <v>3</v>
      </c>
      <c r="I121" t="s">
        <v>6</v>
      </c>
      <c r="K121" s="11">
        <f t="shared" ca="1" si="90"/>
        <v>1.0639282216409777E-17</v>
      </c>
      <c r="M121" s="9">
        <f t="shared" ca="1" si="85"/>
        <v>0.99997347411187743</v>
      </c>
      <c r="O121" s="4" t="s">
        <v>289</v>
      </c>
      <c r="P121" s="4">
        <v>1.0639E-17</v>
      </c>
    </row>
    <row r="122" spans="1:16" x14ac:dyDescent="0.2">
      <c r="A122" t="s">
        <v>637</v>
      </c>
      <c r="B122" s="11">
        <v>1.0188000000000001E-14</v>
      </c>
      <c r="C122">
        <v>45</v>
      </c>
      <c r="D122">
        <v>46</v>
      </c>
      <c r="E122" t="e">
        <f t="shared" ca="1" si="86"/>
        <v>#N/A</v>
      </c>
      <c r="F122" t="s">
        <v>144</v>
      </c>
      <c r="G122">
        <v>2</v>
      </c>
      <c r="H122">
        <v>5</v>
      </c>
      <c r="I122" t="s">
        <v>6</v>
      </c>
      <c r="K122" s="11">
        <f t="shared" ca="1" si="90"/>
        <v>1.0188371329168612E-14</v>
      </c>
      <c r="M122" s="9">
        <f t="shared" ca="1" si="85"/>
        <v>0.99996355362828715</v>
      </c>
      <c r="O122" s="4" t="s">
        <v>290</v>
      </c>
      <c r="P122" s="4">
        <v>1.0188000000000001E-14</v>
      </c>
    </row>
    <row r="123" spans="1:16" x14ac:dyDescent="0.2">
      <c r="A123" t="s">
        <v>638</v>
      </c>
      <c r="B123" s="11">
        <v>5.9011999999999999E-14</v>
      </c>
      <c r="C123">
        <v>46</v>
      </c>
      <c r="D123">
        <v>47</v>
      </c>
      <c r="E123" t="e">
        <f t="shared" ca="1" si="86"/>
        <v>#N/A</v>
      </c>
      <c r="F123" t="s">
        <v>144</v>
      </c>
      <c r="G123">
        <v>2</v>
      </c>
      <c r="H123">
        <v>7</v>
      </c>
      <c r="I123" t="s">
        <v>6</v>
      </c>
      <c r="K123" s="11">
        <f t="shared" ca="1" si="90"/>
        <v>5.9012266110409403E-14</v>
      </c>
      <c r="M123" s="9">
        <f t="shared" ca="1" si="85"/>
        <v>0.99999549059158466</v>
      </c>
      <c r="O123" s="4" t="s">
        <v>291</v>
      </c>
      <c r="P123" s="4">
        <v>5.9011999999999999E-14</v>
      </c>
    </row>
    <row r="124" spans="1:16" x14ac:dyDescent="0.2">
      <c r="A124" t="s">
        <v>639</v>
      </c>
      <c r="B124" s="11">
        <v>1.7888000000000002E-15</v>
      </c>
      <c r="C124">
        <v>47</v>
      </c>
      <c r="D124">
        <v>48</v>
      </c>
      <c r="E124" t="e">
        <f t="shared" ca="1" si="86"/>
        <v>#N/A</v>
      </c>
      <c r="F124" t="s">
        <v>144</v>
      </c>
      <c r="G124">
        <v>3</v>
      </c>
      <c r="H124">
        <v>4</v>
      </c>
      <c r="I124" t="s">
        <v>6</v>
      </c>
      <c r="K124" s="11">
        <f t="shared" ca="1" si="90"/>
        <v>1.7888362578022031E-15</v>
      </c>
      <c r="M124" s="9">
        <f t="shared" ca="1" si="85"/>
        <v>0.99997973106703042</v>
      </c>
      <c r="O124" s="4" t="s">
        <v>292</v>
      </c>
      <c r="P124" s="4">
        <v>1.7888000000000002E-15</v>
      </c>
    </row>
    <row r="125" spans="1:16" x14ac:dyDescent="0.2">
      <c r="A125" t="s">
        <v>640</v>
      </c>
      <c r="B125" s="11">
        <v>7.1699999999999997E-13</v>
      </c>
      <c r="C125">
        <v>48</v>
      </c>
      <c r="D125">
        <v>49</v>
      </c>
      <c r="E125" t="e">
        <f t="shared" ca="1" si="86"/>
        <v>#N/A</v>
      </c>
      <c r="F125" t="s">
        <v>144</v>
      </c>
      <c r="G125">
        <v>3</v>
      </c>
      <c r="H125">
        <v>6</v>
      </c>
      <c r="I125" t="s">
        <v>6</v>
      </c>
      <c r="K125" s="11">
        <f t="shared" ca="1" si="90"/>
        <v>7.1699846137668095E-13</v>
      </c>
      <c r="M125" s="9">
        <f t="shared" ca="1" si="85"/>
        <v>1.0000021459227626</v>
      </c>
      <c r="O125" s="4" t="s">
        <v>293</v>
      </c>
      <c r="P125" s="4">
        <v>7.1699999999999997E-13</v>
      </c>
    </row>
    <row r="126" spans="1:16" x14ac:dyDescent="0.2">
      <c r="A126" t="s">
        <v>641</v>
      </c>
      <c r="B126" s="11">
        <v>7.6670999999999997E-13</v>
      </c>
      <c r="C126">
        <v>49</v>
      </c>
      <c r="D126">
        <v>50</v>
      </c>
      <c r="E126" t="e">
        <f t="shared" ca="1" si="86"/>
        <v>#N/A</v>
      </c>
      <c r="F126" t="s">
        <v>144</v>
      </c>
      <c r="G126">
        <v>3</v>
      </c>
      <c r="H126">
        <v>8</v>
      </c>
      <c r="I126" t="s">
        <v>6</v>
      </c>
      <c r="K126" s="11">
        <f t="shared" ca="1" si="90"/>
        <v>7.6671200467208807E-13</v>
      </c>
      <c r="M126" s="9">
        <f t="shared" ca="1" si="85"/>
        <v>0.99999738536494032</v>
      </c>
      <c r="O126" s="4" t="s">
        <v>294</v>
      </c>
      <c r="P126" s="4">
        <v>7.6670999999999997E-13</v>
      </c>
    </row>
    <row r="127" spans="1:16" x14ac:dyDescent="0.2">
      <c r="A127" t="s">
        <v>642</v>
      </c>
      <c r="B127" s="11">
        <v>1.7130000000000001E-12</v>
      </c>
      <c r="C127">
        <v>50</v>
      </c>
      <c r="D127">
        <v>51</v>
      </c>
      <c r="E127" t="e">
        <f t="shared" ca="1" si="86"/>
        <v>#N/A</v>
      </c>
      <c r="F127" t="s">
        <v>144</v>
      </c>
      <c r="G127">
        <v>4</v>
      </c>
      <c r="H127">
        <v>5</v>
      </c>
      <c r="I127" t="s">
        <v>6</v>
      </c>
      <c r="K127" s="11">
        <f t="shared" ca="1" si="90"/>
        <v>1.7130223327903572E-12</v>
      </c>
      <c r="M127" s="9">
        <f t="shared" ca="1" si="85"/>
        <v>0.99998696293099654</v>
      </c>
      <c r="O127" s="4" t="s">
        <v>295</v>
      </c>
      <c r="P127" s="4">
        <v>1.7130000000000001E-12</v>
      </c>
    </row>
    <row r="128" spans="1:16" x14ac:dyDescent="0.2">
      <c r="A128" t="s">
        <v>643</v>
      </c>
      <c r="B128" s="11">
        <v>9.9220000000000007E-12</v>
      </c>
      <c r="C128">
        <v>51</v>
      </c>
      <c r="D128">
        <v>52</v>
      </c>
      <c r="E128" t="e">
        <f t="shared" ca="1" si="86"/>
        <v>#N/A</v>
      </c>
      <c r="F128" t="s">
        <v>144</v>
      </c>
      <c r="G128">
        <v>4</v>
      </c>
      <c r="H128">
        <v>7</v>
      </c>
      <c r="I128" t="s">
        <v>6</v>
      </c>
      <c r="K128" s="11">
        <f t="shared" ca="1" si="90"/>
        <v>9.9220303706723975E-12</v>
      </c>
      <c r="M128" s="9">
        <f t="shared" ca="1" si="85"/>
        <v>0.99999693906677745</v>
      </c>
      <c r="O128" s="4" t="s">
        <v>296</v>
      </c>
      <c r="P128" s="4">
        <v>9.9220000000000007E-12</v>
      </c>
    </row>
    <row r="129" spans="1:16" x14ac:dyDescent="0.2">
      <c r="A129" t="s">
        <v>644</v>
      </c>
      <c r="B129" s="11">
        <v>1.2452300000000001E-9</v>
      </c>
      <c r="C129">
        <v>52</v>
      </c>
      <c r="D129">
        <v>53</v>
      </c>
      <c r="E129" t="e">
        <f t="shared" ca="1" si="86"/>
        <v>#N/A</v>
      </c>
      <c r="K129" s="11" t="e">
        <f t="shared" ref="K129:K160" ca="1" si="91">OFFSET($M$44,_xlfn.XMATCH(A129,$D$45:$D$72),0)</f>
        <v>#N/A</v>
      </c>
      <c r="M129" s="9" t="e">
        <f t="shared" ca="1" si="85"/>
        <v>#N/A</v>
      </c>
      <c r="O129" s="4" t="s">
        <v>297</v>
      </c>
      <c r="P129" s="4">
        <v>1.2452300000000001E-9</v>
      </c>
    </row>
    <row r="130" spans="1:16" x14ac:dyDescent="0.2">
      <c r="A130" t="s">
        <v>645</v>
      </c>
      <c r="B130" s="11">
        <v>9.2310799999999999E-11</v>
      </c>
      <c r="C130">
        <v>53</v>
      </c>
      <c r="D130">
        <v>54</v>
      </c>
      <c r="E130" t="e">
        <f t="shared" ca="1" si="86"/>
        <v>#N/A</v>
      </c>
      <c r="K130" s="11" t="e">
        <f t="shared" ca="1" si="91"/>
        <v>#N/A</v>
      </c>
      <c r="M130" s="9" t="e">
        <f t="shared" ca="1" si="85"/>
        <v>#N/A</v>
      </c>
      <c r="O130" s="4" t="s">
        <v>298</v>
      </c>
      <c r="P130" s="4">
        <v>9.2310799999999999E-11</v>
      </c>
    </row>
    <row r="131" spans="1:16" x14ac:dyDescent="0.2">
      <c r="A131" t="s">
        <v>646</v>
      </c>
      <c r="B131" s="11">
        <v>1.7540000000000002E-11</v>
      </c>
      <c r="C131">
        <v>54</v>
      </c>
      <c r="D131">
        <v>55</v>
      </c>
      <c r="E131" t="e">
        <f t="shared" ca="1" si="86"/>
        <v>#N/A</v>
      </c>
      <c r="K131" s="11" t="e">
        <f t="shared" ca="1" si="91"/>
        <v>#N/A</v>
      </c>
      <c r="M131" s="9" t="e">
        <f t="shared" ca="1" si="85"/>
        <v>#N/A</v>
      </c>
      <c r="O131" s="4" t="s">
        <v>299</v>
      </c>
      <c r="P131" s="4">
        <v>1.7540000000000002E-11</v>
      </c>
    </row>
    <row r="132" spans="1:16" x14ac:dyDescent="0.2">
      <c r="A132" t="s">
        <v>647</v>
      </c>
      <c r="B132" s="11">
        <v>2.9404500000000003E-11</v>
      </c>
      <c r="C132">
        <v>55</v>
      </c>
      <c r="D132">
        <v>56</v>
      </c>
      <c r="E132" t="e">
        <f t="shared" ca="1" si="86"/>
        <v>#N/A</v>
      </c>
      <c r="K132" s="11" t="e">
        <f t="shared" ca="1" si="91"/>
        <v>#N/A</v>
      </c>
      <c r="M132" s="9" t="e">
        <f t="shared" ca="1" si="85"/>
        <v>#N/A</v>
      </c>
      <c r="O132" s="4" t="s">
        <v>300</v>
      </c>
      <c r="P132" s="4">
        <v>2.9404500000000003E-11</v>
      </c>
    </row>
    <row r="133" spans="1:16" x14ac:dyDescent="0.2">
      <c r="A133" t="s">
        <v>648</v>
      </c>
      <c r="B133" s="11">
        <v>9.0000300000000002E-13</v>
      </c>
      <c r="C133">
        <v>56</v>
      </c>
      <c r="D133">
        <v>57</v>
      </c>
      <c r="E133" t="e">
        <f t="shared" ca="1" si="86"/>
        <v>#N/A</v>
      </c>
      <c r="K133" s="11" t="e">
        <f t="shared" ca="1" si="91"/>
        <v>#N/A</v>
      </c>
      <c r="M133" s="9" t="e">
        <f t="shared" ca="1" si="85"/>
        <v>#N/A</v>
      </c>
      <c r="O133" s="4" t="s">
        <v>301</v>
      </c>
      <c r="P133" s="4">
        <v>9.0000300000000002E-13</v>
      </c>
    </row>
    <row r="134" spans="1:16" x14ac:dyDescent="0.2">
      <c r="A134" t="s">
        <v>649</v>
      </c>
      <c r="B134" s="11">
        <v>1.7758000000000001E-11</v>
      </c>
      <c r="C134">
        <v>57</v>
      </c>
      <c r="D134">
        <v>58</v>
      </c>
      <c r="E134" t="e">
        <f t="shared" ca="1" si="86"/>
        <v>#N/A</v>
      </c>
      <c r="K134" s="11" t="e">
        <f t="shared" ca="1" si="91"/>
        <v>#N/A</v>
      </c>
      <c r="M134" s="9" t="e">
        <f t="shared" ca="1" si="85"/>
        <v>#N/A</v>
      </c>
      <c r="O134" s="4" t="s">
        <v>302</v>
      </c>
      <c r="P134" s="4">
        <v>1.7758000000000001E-11</v>
      </c>
    </row>
    <row r="135" spans="1:16" x14ac:dyDescent="0.2">
      <c r="A135" t="s">
        <v>184</v>
      </c>
      <c r="B135" s="11">
        <v>2.20623E-7</v>
      </c>
      <c r="C135">
        <v>58</v>
      </c>
      <c r="D135">
        <v>59</v>
      </c>
      <c r="E135">
        <f t="shared" ca="1" si="86"/>
        <v>51</v>
      </c>
      <c r="I135" s="9"/>
      <c r="J135">
        <v>-1</v>
      </c>
      <c r="K135" s="11">
        <f t="shared" ca="1" si="91"/>
        <v>2.2062167225408363E-7</v>
      </c>
      <c r="L135" s="11">
        <f ca="1">OFFSET(N$44,_xlfn.XMATCH($A135,$D$45:$D$72),0)</f>
        <v>1.6716140009100124E-7</v>
      </c>
      <c r="M135" s="9">
        <f t="shared" ca="1" si="85"/>
        <v>1.0000060182025765</v>
      </c>
      <c r="O135" s="4" t="s">
        <v>303</v>
      </c>
      <c r="P135" s="4">
        <v>2.20623E-7</v>
      </c>
    </row>
    <row r="136" spans="1:16" x14ac:dyDescent="0.2">
      <c r="A136" t="s">
        <v>24</v>
      </c>
      <c r="B136" s="11">
        <v>1.2893899999999999E-7</v>
      </c>
      <c r="C136">
        <v>59</v>
      </c>
      <c r="D136">
        <v>60</v>
      </c>
      <c r="E136">
        <f t="shared" ca="1" si="86"/>
        <v>101</v>
      </c>
      <c r="I136" s="9"/>
      <c r="J136">
        <f>J85+J84</f>
        <v>-1</v>
      </c>
      <c r="K136" s="11">
        <f t="shared" ca="1" si="91"/>
        <v>1.2893803190737628E-7</v>
      </c>
      <c r="L136" s="11">
        <f t="shared" ref="L136:L150" ca="1" si="92">OFFSET(N$44,_xlfn.XMATCH($A136,$D$45:$D$72),0)</f>
        <v>9.7694218878881066E-8</v>
      </c>
      <c r="M136" s="9">
        <f t="shared" ca="1" si="85"/>
        <v>1.0000075082007176</v>
      </c>
      <c r="O136" s="4" t="s">
        <v>304</v>
      </c>
      <c r="P136" s="4">
        <v>1.2893899999999999E-7</v>
      </c>
    </row>
    <row r="137" spans="1:16" x14ac:dyDescent="0.2">
      <c r="A137" t="s">
        <v>25</v>
      </c>
      <c r="B137" s="11">
        <v>6.7373799999999997E-9</v>
      </c>
      <c r="C137">
        <v>60</v>
      </c>
      <c r="D137">
        <v>61</v>
      </c>
      <c r="E137">
        <f t="shared" ca="1" si="86"/>
        <v>102</v>
      </c>
      <c r="I137" s="9"/>
      <c r="J137">
        <f>2*J85+J84</f>
        <v>0</v>
      </c>
      <c r="K137" s="11">
        <f t="shared" ca="1" si="91"/>
        <v>6.7373671690621644E-9</v>
      </c>
      <c r="L137" s="11">
        <f t="shared" ca="1" si="92"/>
        <v>6.7373671690621644E-9</v>
      </c>
      <c r="M137" s="9">
        <f t="shared" ca="1" si="85"/>
        <v>1.0000019044439041</v>
      </c>
      <c r="O137" s="4" t="s">
        <v>305</v>
      </c>
      <c r="P137" s="4">
        <v>6.7373799999999997E-9</v>
      </c>
    </row>
    <row r="138" spans="1:16" x14ac:dyDescent="0.2">
      <c r="A138" t="s">
        <v>28</v>
      </c>
      <c r="B138" s="11">
        <v>8.0348699999999998E-11</v>
      </c>
      <c r="C138">
        <v>61</v>
      </c>
      <c r="D138">
        <v>62</v>
      </c>
      <c r="E138">
        <f t="shared" ca="1" si="86"/>
        <v>124</v>
      </c>
      <c r="I138" s="9"/>
      <c r="J138">
        <f>J79+J85+J84</f>
        <v>1</v>
      </c>
      <c r="K138" s="11">
        <f t="shared" ca="1" si="91"/>
        <v>8.0348404274269732E-11</v>
      </c>
      <c r="L138" s="11">
        <f t="shared" ca="1" si="92"/>
        <v>6.0878659908335957E-11</v>
      </c>
      <c r="M138" s="9">
        <f t="shared" ca="1" si="85"/>
        <v>1.0000036805426684</v>
      </c>
      <c r="O138" s="4" t="s">
        <v>306</v>
      </c>
      <c r="P138" s="4">
        <v>8.0348699999999998E-11</v>
      </c>
    </row>
    <row r="139" spans="1:16" x14ac:dyDescent="0.2">
      <c r="A139" t="s">
        <v>29</v>
      </c>
      <c r="B139" s="11">
        <v>6.1935600000000001E-12</v>
      </c>
      <c r="C139">
        <v>62</v>
      </c>
      <c r="D139">
        <v>63</v>
      </c>
      <c r="E139">
        <f t="shared" ca="1" si="86"/>
        <v>125</v>
      </c>
      <c r="I139" s="9"/>
      <c r="J139">
        <f>J79+J84</f>
        <v>0</v>
      </c>
      <c r="K139" s="11">
        <f t="shared" ca="1" si="91"/>
        <v>6.1935032931335944E-12</v>
      </c>
      <c r="L139" s="11">
        <f t="shared" ca="1" si="92"/>
        <v>6.1935032931335944E-12</v>
      </c>
      <c r="M139" s="9">
        <f t="shared" ca="1" si="85"/>
        <v>1.0000091558628004</v>
      </c>
      <c r="O139" s="4" t="s">
        <v>307</v>
      </c>
      <c r="P139" s="4">
        <v>6.1935600000000001E-12</v>
      </c>
    </row>
    <row r="140" spans="1:16" x14ac:dyDescent="0.2">
      <c r="A140" t="s">
        <v>30</v>
      </c>
      <c r="B140" s="11">
        <v>8.7526799999999997E-7</v>
      </c>
      <c r="C140">
        <v>63</v>
      </c>
      <c r="D140">
        <v>64</v>
      </c>
      <c r="E140">
        <f t="shared" ca="1" si="86"/>
        <v>126</v>
      </c>
      <c r="I140" s="9"/>
      <c r="J140">
        <f>J79+J82</f>
        <v>0</v>
      </c>
      <c r="K140" s="11">
        <f t="shared" ca="1" si="91"/>
        <v>8.7527697602797393E-7</v>
      </c>
      <c r="L140" s="11">
        <f t="shared" ca="1" si="92"/>
        <v>8.7527697602797393E-7</v>
      </c>
      <c r="M140" s="9">
        <f t="shared" ca="1" si="85"/>
        <v>0.99998974492849713</v>
      </c>
      <c r="O140" s="4" t="s">
        <v>308</v>
      </c>
      <c r="P140" s="4">
        <v>8.7526799999999997E-7</v>
      </c>
    </row>
    <row r="141" spans="1:16" x14ac:dyDescent="0.2">
      <c r="A141" t="s">
        <v>31</v>
      </c>
      <c r="B141" s="11">
        <v>4.6900499999999999E-11</v>
      </c>
      <c r="C141">
        <v>64</v>
      </c>
      <c r="D141">
        <v>65</v>
      </c>
      <c r="E141">
        <f t="shared" ca="1" si="86"/>
        <v>145</v>
      </c>
      <c r="I141" s="9"/>
      <c r="J141">
        <f>J78+J84+J85</f>
        <v>1</v>
      </c>
      <c r="K141" s="11">
        <f t="shared" ca="1" si="91"/>
        <v>4.6899852840233419E-11</v>
      </c>
      <c r="L141" s="11">
        <f t="shared" ca="1" si="92"/>
        <v>3.5535244496770996E-11</v>
      </c>
      <c r="M141" s="9">
        <f t="shared" ref="M141:M204" ca="1" si="93">B141/K141</f>
        <v>1.0000137987590021</v>
      </c>
      <c r="O141" s="4" t="s">
        <v>309</v>
      </c>
      <c r="P141" s="4">
        <v>4.6900499999999999E-11</v>
      </c>
    </row>
    <row r="142" spans="1:16" x14ac:dyDescent="0.2">
      <c r="A142" t="s">
        <v>32</v>
      </c>
      <c r="B142" s="11">
        <v>6.10531E-12</v>
      </c>
      <c r="C142">
        <v>65</v>
      </c>
      <c r="D142">
        <v>66</v>
      </c>
      <c r="E142">
        <f t="shared" ref="E142:E205" ca="1" si="94">OFFSET($B$44,_xlfn.XMATCH($A142,$D$45:$D$72),0)</f>
        <v>146</v>
      </c>
      <c r="I142" s="9"/>
      <c r="J142">
        <f>J78+J84</f>
        <v>0</v>
      </c>
      <c r="K142" s="11">
        <f t="shared" ca="1" si="91"/>
        <v>6.1052017357264626E-12</v>
      </c>
      <c r="L142" s="11">
        <f t="shared" ca="1" si="92"/>
        <v>6.1052017357264626E-12</v>
      </c>
      <c r="M142" s="9">
        <f t="shared" ca="1" si="93"/>
        <v>1.0000177331197597</v>
      </c>
      <c r="O142" s="4" t="s">
        <v>310</v>
      </c>
      <c r="P142" s="4">
        <v>6.10531E-12</v>
      </c>
    </row>
    <row r="143" spans="1:16" x14ac:dyDescent="0.2">
      <c r="A143" t="s">
        <v>33</v>
      </c>
      <c r="B143" s="11">
        <v>5.2866699999999995E-7</v>
      </c>
      <c r="C143">
        <v>66</v>
      </c>
      <c r="D143">
        <v>67</v>
      </c>
      <c r="E143">
        <f t="shared" ca="1" si="94"/>
        <v>147</v>
      </c>
      <c r="I143" s="9"/>
      <c r="J143">
        <f>J78+J82</f>
        <v>0</v>
      </c>
      <c r="K143" s="11">
        <f t="shared" ca="1" si="91"/>
        <v>5.2866723508512116E-7</v>
      </c>
      <c r="L143" s="11">
        <f t="shared" ca="1" si="92"/>
        <v>5.2866723508512116E-7</v>
      </c>
      <c r="M143" s="9">
        <f t="shared" ca="1" si="93"/>
        <v>0.99999955532496509</v>
      </c>
      <c r="O143" s="4" t="s">
        <v>311</v>
      </c>
      <c r="P143" s="4">
        <v>5.2866699999999995E-7</v>
      </c>
    </row>
    <row r="144" spans="1:16" x14ac:dyDescent="0.2">
      <c r="A144" t="s">
        <v>34</v>
      </c>
      <c r="B144" s="11">
        <v>2.4811600000000002E-7</v>
      </c>
      <c r="C144">
        <v>67</v>
      </c>
      <c r="D144">
        <v>68</v>
      </c>
      <c r="E144">
        <f t="shared" ca="1" si="94"/>
        <v>221</v>
      </c>
      <c r="I144" s="9"/>
      <c r="J144">
        <f>J77+J135</f>
        <v>1</v>
      </c>
      <c r="K144" s="11">
        <f t="shared" ca="1" si="91"/>
        <v>2.4811289208143086E-7</v>
      </c>
      <c r="L144" s="11">
        <f t="shared" ca="1" si="92"/>
        <v>1.8799104365954597E-7</v>
      </c>
      <c r="M144" s="9">
        <f t="shared" ca="1" si="93"/>
        <v>1.0000125262276502</v>
      </c>
      <c r="O144" s="4" t="s">
        <v>312</v>
      </c>
      <c r="P144" s="4">
        <v>2.4811600000000002E-7</v>
      </c>
    </row>
    <row r="145" spans="1:16" x14ac:dyDescent="0.2">
      <c r="A145" t="s">
        <v>35</v>
      </c>
      <c r="B145" s="11">
        <v>6.2701900000000002E-9</v>
      </c>
      <c r="C145">
        <v>68</v>
      </c>
      <c r="D145">
        <v>69</v>
      </c>
      <c r="E145">
        <f t="shared" ca="1" si="94"/>
        <v>222</v>
      </c>
      <c r="I145" s="9"/>
      <c r="J145">
        <f>J77+2*J135</f>
        <v>0</v>
      </c>
      <c r="K145" s="11">
        <f t="shared" ca="1" si="91"/>
        <v>6.2700811102599929E-9</v>
      </c>
      <c r="L145" s="11">
        <f t="shared" ca="1" si="92"/>
        <v>6.2700811102599929E-9</v>
      </c>
      <c r="M145" s="9">
        <f t="shared" ca="1" si="93"/>
        <v>1.000017366560032</v>
      </c>
      <c r="O145" s="4" t="s">
        <v>313</v>
      </c>
      <c r="P145" s="4">
        <v>6.2701900000000002E-9</v>
      </c>
    </row>
    <row r="146" spans="1:16" x14ac:dyDescent="0.2">
      <c r="A146" t="s">
        <v>36</v>
      </c>
      <c r="B146" s="11">
        <v>6.6481200000000004E-9</v>
      </c>
      <c r="C146">
        <v>69</v>
      </c>
      <c r="D146">
        <v>70</v>
      </c>
      <c r="E146">
        <f t="shared" ca="1" si="94"/>
        <v>223</v>
      </c>
      <c r="I146" s="9"/>
      <c r="J146">
        <f>J77+J82</f>
        <v>0</v>
      </c>
      <c r="K146" s="11">
        <f t="shared" ca="1" si="91"/>
        <v>6.6481252213925032E-9</v>
      </c>
      <c r="L146" s="11">
        <f t="shared" ca="1" si="92"/>
        <v>6.6481252213925032E-9</v>
      </c>
      <c r="M146" s="9">
        <f t="shared" ca="1" si="93"/>
        <v>0.99999921460677577</v>
      </c>
      <c r="O146" s="4" t="s">
        <v>314</v>
      </c>
      <c r="P146" s="4">
        <v>6.6481200000000004E-9</v>
      </c>
    </row>
    <row r="147" spans="1:16" x14ac:dyDescent="0.2">
      <c r="A147" t="s">
        <v>39</v>
      </c>
      <c r="B147" s="11">
        <v>7.2872300000000002E-12</v>
      </c>
      <c r="C147">
        <v>70</v>
      </c>
      <c r="D147">
        <v>71</v>
      </c>
      <c r="E147">
        <f t="shared" ca="1" si="94"/>
        <v>226</v>
      </c>
      <c r="I147" s="9"/>
      <c r="J147">
        <f>J77+J83</f>
        <v>1</v>
      </c>
      <c r="K147" s="11">
        <f t="shared" ca="1" si="91"/>
        <v>7.2871665666463401E-12</v>
      </c>
      <c r="L147" s="11">
        <f t="shared" ca="1" si="92"/>
        <v>5.5213658455731765E-12</v>
      </c>
      <c r="M147" s="9">
        <f t="shared" ca="1" si="93"/>
        <v>1.0000087048035859</v>
      </c>
      <c r="O147" s="4" t="s">
        <v>315</v>
      </c>
      <c r="P147" s="4">
        <v>7.2872300000000002E-12</v>
      </c>
    </row>
    <row r="148" spans="1:16" x14ac:dyDescent="0.2">
      <c r="A148" t="s">
        <v>37</v>
      </c>
      <c r="B148" s="11">
        <v>2.8791200000000001E-10</v>
      </c>
      <c r="C148">
        <v>71</v>
      </c>
      <c r="D148">
        <v>72</v>
      </c>
      <c r="E148">
        <f t="shared" ca="1" si="94"/>
        <v>224</v>
      </c>
      <c r="I148" s="9"/>
      <c r="J148">
        <f>J77+J84</f>
        <v>0</v>
      </c>
      <c r="K148" s="11">
        <f t="shared" ca="1" si="91"/>
        <v>2.8790709693854716E-10</v>
      </c>
      <c r="L148" s="11">
        <f t="shared" ca="1" si="92"/>
        <v>2.8790709693854716E-10</v>
      </c>
      <c r="M148" s="9">
        <f t="shared" ca="1" si="93"/>
        <v>1.0000170300124762</v>
      </c>
      <c r="O148" s="4" t="s">
        <v>316</v>
      </c>
      <c r="P148" s="4">
        <v>2.8791200000000001E-10</v>
      </c>
    </row>
    <row r="149" spans="1:16" x14ac:dyDescent="0.2">
      <c r="A149" t="s">
        <v>38</v>
      </c>
      <c r="B149" s="11">
        <v>1.4346999999999999E-16</v>
      </c>
      <c r="C149">
        <v>72</v>
      </c>
      <c r="D149">
        <v>73</v>
      </c>
      <c r="E149">
        <f t="shared" ca="1" si="94"/>
        <v>225</v>
      </c>
      <c r="I149" s="9"/>
      <c r="J149">
        <f>J77+2*J84</f>
        <v>-2</v>
      </c>
      <c r="K149" s="11">
        <f t="shared" ca="1" si="91"/>
        <v>1.4346548828589335E-16</v>
      </c>
      <c r="L149" s="11">
        <f t="shared" ca="1" si="92"/>
        <v>5.8546856501482838E-17</v>
      </c>
      <c r="M149" s="9">
        <f t="shared" ca="1" si="93"/>
        <v>1.0000314480796779</v>
      </c>
      <c r="O149" s="4" t="s">
        <v>317</v>
      </c>
      <c r="P149" s="4">
        <v>1.4346999999999999E-16</v>
      </c>
    </row>
    <row r="150" spans="1:16" x14ac:dyDescent="0.2">
      <c r="A150" t="s">
        <v>40</v>
      </c>
      <c r="B150" s="11">
        <v>7.5817600000000003E-10</v>
      </c>
      <c r="C150">
        <v>73</v>
      </c>
      <c r="D150">
        <v>74</v>
      </c>
      <c r="E150">
        <f t="shared" ca="1" si="94"/>
        <v>227</v>
      </c>
      <c r="I150" s="9"/>
      <c r="J150">
        <f>J77+J85+J84</f>
        <v>1</v>
      </c>
      <c r="K150" s="11">
        <f t="shared" ca="1" si="91"/>
        <v>7.5816641539917124E-10</v>
      </c>
      <c r="L150" s="11">
        <f t="shared" ca="1" si="92"/>
        <v>5.7445018073357147E-10</v>
      </c>
      <c r="M150" s="9">
        <f t="shared" ca="1" si="93"/>
        <v>1.0000126418166699</v>
      </c>
      <c r="O150" s="4" t="s">
        <v>318</v>
      </c>
      <c r="P150" s="4">
        <v>7.5817600000000003E-10</v>
      </c>
    </row>
    <row r="151" spans="1:16" x14ac:dyDescent="0.2">
      <c r="A151" t="s">
        <v>650</v>
      </c>
      <c r="B151" s="11">
        <v>9.1253000000000002E-5</v>
      </c>
      <c r="C151">
        <v>74</v>
      </c>
      <c r="D151">
        <v>75</v>
      </c>
      <c r="E151" t="e">
        <f t="shared" ca="1" si="94"/>
        <v>#N/A</v>
      </c>
      <c r="K151" s="11" t="e">
        <f t="shared" ca="1" si="91"/>
        <v>#N/A</v>
      </c>
      <c r="M151" s="9" t="e">
        <f t="shared" ca="1" si="93"/>
        <v>#N/A</v>
      </c>
      <c r="O151" s="4" t="s">
        <v>319</v>
      </c>
      <c r="P151" s="4">
        <v>9.1253000000000002E-5</v>
      </c>
    </row>
    <row r="152" spans="1:16" x14ac:dyDescent="0.2">
      <c r="A152" t="s">
        <v>651</v>
      </c>
      <c r="B152" s="11">
        <v>8.1101000000000003E-3</v>
      </c>
      <c r="C152">
        <v>75</v>
      </c>
      <c r="D152">
        <v>76</v>
      </c>
      <c r="E152" t="e">
        <f t="shared" ca="1" si="94"/>
        <v>#N/A</v>
      </c>
      <c r="K152" s="11" t="e">
        <f t="shared" ca="1" si="91"/>
        <v>#N/A</v>
      </c>
      <c r="M152" s="9" t="e">
        <f t="shared" ca="1" si="93"/>
        <v>#N/A</v>
      </c>
      <c r="O152" t="s">
        <v>320</v>
      </c>
      <c r="P152">
        <v>8.1101000000000003E-3</v>
      </c>
    </row>
    <row r="153" spans="1:16" x14ac:dyDescent="0.2">
      <c r="A153" t="s">
        <v>652</v>
      </c>
      <c r="B153" s="11">
        <v>1.3596E-2</v>
      </c>
      <c r="C153">
        <v>76</v>
      </c>
      <c r="D153">
        <v>77</v>
      </c>
      <c r="E153" t="e">
        <f t="shared" ca="1" si="94"/>
        <v>#N/A</v>
      </c>
      <c r="K153" s="11" t="e">
        <f t="shared" ca="1" si="91"/>
        <v>#N/A</v>
      </c>
      <c r="M153" s="9" t="e">
        <f t="shared" ca="1" si="93"/>
        <v>#N/A</v>
      </c>
      <c r="O153" t="s">
        <v>321</v>
      </c>
      <c r="P153">
        <v>1.3596E-2</v>
      </c>
    </row>
    <row r="154" spans="1:16" x14ac:dyDescent="0.2">
      <c r="A154" t="s">
        <v>653</v>
      </c>
      <c r="B154" s="11">
        <v>1.7606E-3</v>
      </c>
      <c r="C154">
        <v>77</v>
      </c>
      <c r="D154">
        <v>78</v>
      </c>
      <c r="E154" t="e">
        <f t="shared" ca="1" si="94"/>
        <v>#N/A</v>
      </c>
      <c r="K154" s="11" t="e">
        <f t="shared" ca="1" si="91"/>
        <v>#N/A</v>
      </c>
      <c r="M154" s="9" t="e">
        <f t="shared" ca="1" si="93"/>
        <v>#N/A</v>
      </c>
      <c r="O154" s="4" t="s">
        <v>322</v>
      </c>
      <c r="P154">
        <v>1.7606E-3</v>
      </c>
    </row>
    <row r="155" spans="1:16" x14ac:dyDescent="0.2">
      <c r="A155" t="s">
        <v>654</v>
      </c>
      <c r="B155" s="11">
        <v>8.5927999999999995E-5</v>
      </c>
      <c r="C155">
        <v>78</v>
      </c>
      <c r="D155">
        <v>79</v>
      </c>
      <c r="E155" t="e">
        <f t="shared" ca="1" si="94"/>
        <v>#N/A</v>
      </c>
      <c r="K155" s="11" t="e">
        <f t="shared" ca="1" si="91"/>
        <v>#N/A</v>
      </c>
      <c r="M155" s="9" t="e">
        <f t="shared" ca="1" si="93"/>
        <v>#N/A</v>
      </c>
      <c r="O155" s="4" t="s">
        <v>323</v>
      </c>
      <c r="P155" s="4">
        <v>8.5927999999999995E-5</v>
      </c>
    </row>
    <row r="156" spans="1:16" x14ac:dyDescent="0.2">
      <c r="A156" t="s">
        <v>655</v>
      </c>
      <c r="B156" s="11">
        <v>0</v>
      </c>
      <c r="C156">
        <v>79</v>
      </c>
      <c r="D156">
        <v>80</v>
      </c>
      <c r="E156" t="e">
        <f t="shared" ca="1" si="94"/>
        <v>#N/A</v>
      </c>
      <c r="K156" s="11" t="e">
        <f t="shared" ca="1" si="91"/>
        <v>#N/A</v>
      </c>
      <c r="M156" s="9" t="e">
        <f t="shared" ca="1" si="93"/>
        <v>#N/A</v>
      </c>
      <c r="O156" t="s">
        <v>324</v>
      </c>
      <c r="P156">
        <v>0</v>
      </c>
    </row>
    <row r="157" spans="1:16" x14ac:dyDescent="0.2">
      <c r="A157" t="s">
        <v>656</v>
      </c>
      <c r="B157" s="11">
        <v>0</v>
      </c>
      <c r="C157">
        <v>80</v>
      </c>
      <c r="D157">
        <v>81</v>
      </c>
      <c r="E157" t="e">
        <f t="shared" ca="1" si="94"/>
        <v>#N/A</v>
      </c>
      <c r="K157" s="11" t="e">
        <f t="shared" ca="1" si="91"/>
        <v>#N/A</v>
      </c>
      <c r="M157" s="9" t="e">
        <f t="shared" ca="1" si="93"/>
        <v>#N/A</v>
      </c>
      <c r="O157" t="s">
        <v>325</v>
      </c>
      <c r="P157">
        <v>0</v>
      </c>
    </row>
    <row r="158" spans="1:16" x14ac:dyDescent="0.2">
      <c r="A158" t="s">
        <v>657</v>
      </c>
      <c r="B158" s="11">
        <v>0</v>
      </c>
      <c r="C158">
        <v>81</v>
      </c>
      <c r="D158">
        <v>82</v>
      </c>
      <c r="E158" t="e">
        <f t="shared" ca="1" si="94"/>
        <v>#N/A</v>
      </c>
      <c r="K158" s="11" t="e">
        <f t="shared" ca="1" si="91"/>
        <v>#N/A</v>
      </c>
      <c r="M158" s="9" t="e">
        <f t="shared" ca="1" si="93"/>
        <v>#N/A</v>
      </c>
      <c r="O158" s="4" t="s">
        <v>326</v>
      </c>
      <c r="P158">
        <v>0</v>
      </c>
    </row>
    <row r="159" spans="1:16" x14ac:dyDescent="0.2">
      <c r="A159" t="s">
        <v>658</v>
      </c>
      <c r="B159" s="11">
        <v>3.5522999999999999E-7</v>
      </c>
      <c r="C159">
        <v>82</v>
      </c>
      <c r="D159">
        <v>83</v>
      </c>
      <c r="E159" t="e">
        <f t="shared" ca="1" si="94"/>
        <v>#N/A</v>
      </c>
      <c r="K159" s="11" t="e">
        <f t="shared" ca="1" si="91"/>
        <v>#N/A</v>
      </c>
      <c r="M159" s="9" t="e">
        <f t="shared" ca="1" si="93"/>
        <v>#N/A</v>
      </c>
      <c r="O159" s="4" t="s">
        <v>327</v>
      </c>
      <c r="P159" s="4">
        <v>3.5522999999999999E-7</v>
      </c>
    </row>
    <row r="160" spans="1:16" x14ac:dyDescent="0.2">
      <c r="A160" t="s">
        <v>659</v>
      </c>
      <c r="B160" s="11">
        <v>0</v>
      </c>
      <c r="C160">
        <v>83</v>
      </c>
      <c r="D160">
        <v>84</v>
      </c>
      <c r="E160" t="e">
        <f t="shared" ca="1" si="94"/>
        <v>#N/A</v>
      </c>
      <c r="K160" s="11" t="e">
        <f t="shared" ca="1" si="91"/>
        <v>#N/A</v>
      </c>
      <c r="M160" s="9" t="e">
        <f t="shared" ca="1" si="93"/>
        <v>#N/A</v>
      </c>
      <c r="O160" t="s">
        <v>328</v>
      </c>
      <c r="P160">
        <v>0</v>
      </c>
    </row>
    <row r="161" spans="1:16" x14ac:dyDescent="0.2">
      <c r="A161" t="s">
        <v>660</v>
      </c>
      <c r="B161" s="11">
        <v>0</v>
      </c>
      <c r="C161">
        <v>84</v>
      </c>
      <c r="D161">
        <v>85</v>
      </c>
      <c r="E161" t="e">
        <f t="shared" ca="1" si="94"/>
        <v>#N/A</v>
      </c>
      <c r="K161" s="11" t="e">
        <f t="shared" ref="K161:K184" ca="1" si="95">OFFSET($M$44,_xlfn.XMATCH(A161,$D$45:$D$72),0)</f>
        <v>#N/A</v>
      </c>
      <c r="M161" s="9" t="e">
        <f t="shared" ca="1" si="93"/>
        <v>#N/A</v>
      </c>
      <c r="O161" s="4" t="s">
        <v>329</v>
      </c>
      <c r="P161">
        <v>0</v>
      </c>
    </row>
    <row r="162" spans="1:16" x14ac:dyDescent="0.2">
      <c r="A162" t="s">
        <v>661</v>
      </c>
      <c r="B162" s="11">
        <v>6.8066599999999995E-10</v>
      </c>
      <c r="C162">
        <v>85</v>
      </c>
      <c r="D162">
        <v>86</v>
      </c>
      <c r="E162" t="e">
        <f t="shared" ca="1" si="94"/>
        <v>#N/A</v>
      </c>
      <c r="K162" s="11" t="e">
        <f t="shared" ca="1" si="95"/>
        <v>#N/A</v>
      </c>
      <c r="M162" s="9" t="e">
        <f t="shared" ca="1" si="93"/>
        <v>#N/A</v>
      </c>
      <c r="O162" s="4" t="s">
        <v>330</v>
      </c>
      <c r="P162" s="4">
        <v>6.8066599999999995E-10</v>
      </c>
    </row>
    <row r="163" spans="1:16" x14ac:dyDescent="0.2">
      <c r="A163" t="s">
        <v>662</v>
      </c>
      <c r="B163" s="11">
        <v>4.4519400000000002E-10</v>
      </c>
      <c r="C163">
        <v>86</v>
      </c>
      <c r="D163">
        <v>87</v>
      </c>
      <c r="E163" t="e">
        <f t="shared" ca="1" si="94"/>
        <v>#N/A</v>
      </c>
      <c r="K163" s="11" t="e">
        <f t="shared" ca="1" si="95"/>
        <v>#N/A</v>
      </c>
      <c r="M163" s="9" t="e">
        <f t="shared" ca="1" si="93"/>
        <v>#N/A</v>
      </c>
      <c r="O163" s="4" t="s">
        <v>331</v>
      </c>
      <c r="P163" s="4">
        <v>4.4519400000000002E-10</v>
      </c>
    </row>
    <row r="164" spans="1:16" x14ac:dyDescent="0.2">
      <c r="A164" t="s">
        <v>663</v>
      </c>
      <c r="B164" s="11">
        <v>5.5146499999999998E-6</v>
      </c>
      <c r="C164">
        <v>87</v>
      </c>
      <c r="D164">
        <v>88</v>
      </c>
      <c r="E164" t="e">
        <f t="shared" ca="1" si="94"/>
        <v>#N/A</v>
      </c>
      <c r="K164" s="11" t="e">
        <f t="shared" ca="1" si="95"/>
        <v>#N/A</v>
      </c>
      <c r="M164" s="9" t="e">
        <f t="shared" ca="1" si="93"/>
        <v>#N/A</v>
      </c>
      <c r="O164" s="4" t="s">
        <v>332</v>
      </c>
      <c r="P164" s="4">
        <v>5.5146499999999998E-6</v>
      </c>
    </row>
    <row r="165" spans="1:16" x14ac:dyDescent="0.2">
      <c r="A165" t="s">
        <v>664</v>
      </c>
      <c r="B165" s="11">
        <v>8.0200400000000003E-11</v>
      </c>
      <c r="C165">
        <v>88</v>
      </c>
      <c r="D165">
        <v>89</v>
      </c>
      <c r="E165" t="e">
        <f t="shared" ca="1" si="94"/>
        <v>#N/A</v>
      </c>
      <c r="K165" s="11" t="e">
        <f t="shared" ca="1" si="95"/>
        <v>#N/A</v>
      </c>
      <c r="M165" s="9" t="e">
        <f t="shared" ca="1" si="93"/>
        <v>#N/A</v>
      </c>
      <c r="O165" s="4" t="s">
        <v>333</v>
      </c>
      <c r="P165" s="4">
        <v>8.0200400000000003E-11</v>
      </c>
    </row>
    <row r="166" spans="1:16" x14ac:dyDescent="0.2">
      <c r="A166" t="s">
        <v>665</v>
      </c>
      <c r="B166" s="11">
        <v>0</v>
      </c>
      <c r="C166">
        <v>89</v>
      </c>
      <c r="D166">
        <v>90</v>
      </c>
      <c r="E166" t="e">
        <f t="shared" ca="1" si="94"/>
        <v>#N/A</v>
      </c>
      <c r="K166" s="11" t="e">
        <f t="shared" ca="1" si="95"/>
        <v>#N/A</v>
      </c>
      <c r="M166" s="9" t="e">
        <f t="shared" ca="1" si="93"/>
        <v>#N/A</v>
      </c>
      <c r="O166" s="4" t="s">
        <v>334</v>
      </c>
      <c r="P166">
        <v>0</v>
      </c>
    </row>
    <row r="167" spans="1:16" x14ac:dyDescent="0.2">
      <c r="A167" t="s">
        <v>666</v>
      </c>
      <c r="B167" s="11">
        <v>7.5817599999999993E-9</v>
      </c>
      <c r="C167">
        <v>90</v>
      </c>
      <c r="D167">
        <v>91</v>
      </c>
      <c r="E167" t="e">
        <f t="shared" ca="1" si="94"/>
        <v>#N/A</v>
      </c>
      <c r="K167" s="11" t="e">
        <f t="shared" ca="1" si="95"/>
        <v>#N/A</v>
      </c>
      <c r="M167" s="9" t="e">
        <f t="shared" ca="1" si="93"/>
        <v>#N/A</v>
      </c>
      <c r="O167" s="4" t="s">
        <v>335</v>
      </c>
      <c r="P167" s="4">
        <v>7.5817599999999993E-9</v>
      </c>
    </row>
    <row r="168" spans="1:16" x14ac:dyDescent="0.2">
      <c r="A168" t="s">
        <v>667</v>
      </c>
      <c r="B168" s="11">
        <v>9.1253000000000002E-5</v>
      </c>
      <c r="C168">
        <v>91</v>
      </c>
      <c r="D168">
        <v>92</v>
      </c>
      <c r="E168" t="e">
        <f t="shared" ca="1" si="94"/>
        <v>#N/A</v>
      </c>
      <c r="K168" s="11" t="e">
        <f t="shared" ca="1" si="95"/>
        <v>#N/A</v>
      </c>
      <c r="M168" s="9" t="e">
        <f t="shared" ca="1" si="93"/>
        <v>#N/A</v>
      </c>
      <c r="O168" s="4" t="s">
        <v>336</v>
      </c>
      <c r="P168" s="4">
        <v>9.1253000000000002E-5</v>
      </c>
    </row>
    <row r="169" spans="1:16" x14ac:dyDescent="0.2">
      <c r="A169" t="s">
        <v>668</v>
      </c>
      <c r="B169" s="11">
        <v>8.1101000000000003E-3</v>
      </c>
      <c r="C169">
        <v>92</v>
      </c>
      <c r="D169">
        <v>93</v>
      </c>
      <c r="E169" t="e">
        <f t="shared" ca="1" si="94"/>
        <v>#N/A</v>
      </c>
      <c r="K169" s="11" t="e">
        <f t="shared" ca="1" si="95"/>
        <v>#N/A</v>
      </c>
      <c r="M169" s="9" t="e">
        <f t="shared" ca="1" si="93"/>
        <v>#N/A</v>
      </c>
      <c r="O169" t="s">
        <v>337</v>
      </c>
      <c r="P169">
        <v>8.1101000000000003E-3</v>
      </c>
    </row>
    <row r="170" spans="1:16" x14ac:dyDescent="0.2">
      <c r="A170" t="s">
        <v>669</v>
      </c>
      <c r="B170" s="11">
        <v>1.3596E-2</v>
      </c>
      <c r="C170">
        <v>93</v>
      </c>
      <c r="D170">
        <v>94</v>
      </c>
      <c r="E170" t="e">
        <f t="shared" ca="1" si="94"/>
        <v>#N/A</v>
      </c>
      <c r="K170" s="11" t="e">
        <f t="shared" ca="1" si="95"/>
        <v>#N/A</v>
      </c>
      <c r="M170" s="9" t="e">
        <f t="shared" ca="1" si="93"/>
        <v>#N/A</v>
      </c>
      <c r="O170" t="s">
        <v>338</v>
      </c>
      <c r="P170">
        <v>1.3596E-2</v>
      </c>
    </row>
    <row r="171" spans="1:16" x14ac:dyDescent="0.2">
      <c r="A171" t="s">
        <v>670</v>
      </c>
      <c r="B171" s="11">
        <v>1.7606E-3</v>
      </c>
      <c r="C171">
        <v>94</v>
      </c>
      <c r="D171">
        <v>95</v>
      </c>
      <c r="E171" t="e">
        <f t="shared" ca="1" si="94"/>
        <v>#N/A</v>
      </c>
      <c r="K171" s="11" t="e">
        <f t="shared" ca="1" si="95"/>
        <v>#N/A</v>
      </c>
      <c r="M171" s="9" t="e">
        <f t="shared" ca="1" si="93"/>
        <v>#N/A</v>
      </c>
      <c r="O171" s="4" t="s">
        <v>339</v>
      </c>
      <c r="P171">
        <v>1.7606E-3</v>
      </c>
    </row>
    <row r="172" spans="1:16" x14ac:dyDescent="0.2">
      <c r="A172" t="s">
        <v>671</v>
      </c>
      <c r="B172" s="11">
        <v>8.5927999999999995E-5</v>
      </c>
      <c r="C172">
        <v>95</v>
      </c>
      <c r="D172">
        <v>96</v>
      </c>
      <c r="E172" t="e">
        <f t="shared" ca="1" si="94"/>
        <v>#N/A</v>
      </c>
      <c r="K172" s="11" t="e">
        <f t="shared" ca="1" si="95"/>
        <v>#N/A</v>
      </c>
      <c r="M172" s="9" t="e">
        <f t="shared" ca="1" si="93"/>
        <v>#N/A</v>
      </c>
      <c r="O172" s="4" t="s">
        <v>340</v>
      </c>
      <c r="P172" s="4">
        <v>8.5927999999999995E-5</v>
      </c>
    </row>
    <row r="173" spans="1:16" x14ac:dyDescent="0.2">
      <c r="A173" t="s">
        <v>672</v>
      </c>
      <c r="B173" s="11">
        <v>0</v>
      </c>
      <c r="C173">
        <v>96</v>
      </c>
      <c r="D173">
        <v>97</v>
      </c>
      <c r="E173" t="e">
        <f t="shared" ca="1" si="94"/>
        <v>#N/A</v>
      </c>
      <c r="K173" s="11" t="e">
        <f t="shared" ca="1" si="95"/>
        <v>#N/A</v>
      </c>
      <c r="M173" s="9" t="e">
        <f t="shared" ca="1" si="93"/>
        <v>#N/A</v>
      </c>
      <c r="O173" t="s">
        <v>341</v>
      </c>
      <c r="P173">
        <v>0</v>
      </c>
    </row>
    <row r="174" spans="1:16" x14ac:dyDescent="0.2">
      <c r="A174" t="s">
        <v>673</v>
      </c>
      <c r="B174" s="11">
        <v>0</v>
      </c>
      <c r="C174">
        <v>97</v>
      </c>
      <c r="D174">
        <v>98</v>
      </c>
      <c r="E174" t="e">
        <f t="shared" ca="1" si="94"/>
        <v>#N/A</v>
      </c>
      <c r="K174" s="11" t="e">
        <f t="shared" ca="1" si="95"/>
        <v>#N/A</v>
      </c>
      <c r="M174" s="9" t="e">
        <f t="shared" ca="1" si="93"/>
        <v>#N/A</v>
      </c>
      <c r="O174" t="s">
        <v>342</v>
      </c>
      <c r="P174">
        <v>0</v>
      </c>
    </row>
    <row r="175" spans="1:16" x14ac:dyDescent="0.2">
      <c r="A175" t="s">
        <v>674</v>
      </c>
      <c r="B175" s="11">
        <v>0</v>
      </c>
      <c r="C175">
        <v>98</v>
      </c>
      <c r="D175">
        <v>99</v>
      </c>
      <c r="E175" t="e">
        <f t="shared" ca="1" si="94"/>
        <v>#N/A</v>
      </c>
      <c r="K175" s="11" t="e">
        <f t="shared" ca="1" si="95"/>
        <v>#N/A</v>
      </c>
      <c r="M175" s="9" t="e">
        <f t="shared" ca="1" si="93"/>
        <v>#N/A</v>
      </c>
      <c r="O175" s="4" t="s">
        <v>343</v>
      </c>
      <c r="P175">
        <v>0</v>
      </c>
    </row>
    <row r="176" spans="1:16" x14ac:dyDescent="0.2">
      <c r="A176" t="s">
        <v>675</v>
      </c>
      <c r="B176" s="11">
        <v>3.5522999999999999E-7</v>
      </c>
      <c r="C176">
        <v>99</v>
      </c>
      <c r="D176">
        <v>100</v>
      </c>
      <c r="E176" t="e">
        <f t="shared" ca="1" si="94"/>
        <v>#N/A</v>
      </c>
      <c r="K176" s="11" t="e">
        <f t="shared" ca="1" si="95"/>
        <v>#N/A</v>
      </c>
      <c r="M176" s="9" t="e">
        <f t="shared" ca="1" si="93"/>
        <v>#N/A</v>
      </c>
      <c r="O176" s="4" t="s">
        <v>344</v>
      </c>
      <c r="P176" s="4">
        <v>3.5522999999999999E-7</v>
      </c>
    </row>
    <row r="177" spans="1:16" x14ac:dyDescent="0.2">
      <c r="A177" t="s">
        <v>676</v>
      </c>
      <c r="B177" s="11">
        <v>0</v>
      </c>
      <c r="C177">
        <v>100</v>
      </c>
      <c r="D177">
        <v>101</v>
      </c>
      <c r="E177" t="e">
        <f t="shared" ca="1" si="94"/>
        <v>#N/A</v>
      </c>
      <c r="K177" s="11" t="e">
        <f t="shared" ca="1" si="95"/>
        <v>#N/A</v>
      </c>
      <c r="M177" s="9" t="e">
        <f t="shared" ca="1" si="93"/>
        <v>#N/A</v>
      </c>
      <c r="O177" t="s">
        <v>345</v>
      </c>
      <c r="P177">
        <v>0</v>
      </c>
    </row>
    <row r="178" spans="1:16" x14ac:dyDescent="0.2">
      <c r="A178" t="s">
        <v>677</v>
      </c>
      <c r="B178" s="11">
        <v>0</v>
      </c>
      <c r="C178">
        <v>101</v>
      </c>
      <c r="D178">
        <v>102</v>
      </c>
      <c r="E178" t="e">
        <f t="shared" ca="1" si="94"/>
        <v>#N/A</v>
      </c>
      <c r="K178" s="11" t="e">
        <f t="shared" ca="1" si="95"/>
        <v>#N/A</v>
      </c>
      <c r="M178" s="9" t="e">
        <f t="shared" ca="1" si="93"/>
        <v>#N/A</v>
      </c>
      <c r="O178" s="4" t="s">
        <v>346</v>
      </c>
      <c r="P178">
        <v>0</v>
      </c>
    </row>
    <row r="179" spans="1:16" x14ac:dyDescent="0.2">
      <c r="A179" t="s">
        <v>678</v>
      </c>
      <c r="B179" s="11">
        <v>6.8066599999999995E-10</v>
      </c>
      <c r="C179">
        <v>102</v>
      </c>
      <c r="D179">
        <v>103</v>
      </c>
      <c r="E179" t="e">
        <f t="shared" ca="1" si="94"/>
        <v>#N/A</v>
      </c>
      <c r="K179" s="11" t="e">
        <f t="shared" ca="1" si="95"/>
        <v>#N/A</v>
      </c>
      <c r="M179" s="9" t="e">
        <f t="shared" ca="1" si="93"/>
        <v>#N/A</v>
      </c>
      <c r="O179" s="4" t="s">
        <v>347</v>
      </c>
      <c r="P179" s="4">
        <v>6.8066599999999995E-10</v>
      </c>
    </row>
    <row r="180" spans="1:16" x14ac:dyDescent="0.2">
      <c r="A180" t="s">
        <v>679</v>
      </c>
      <c r="B180" s="11">
        <v>4.4519400000000002E-10</v>
      </c>
      <c r="C180">
        <v>103</v>
      </c>
      <c r="D180">
        <v>104</v>
      </c>
      <c r="E180" t="e">
        <f t="shared" ca="1" si="94"/>
        <v>#N/A</v>
      </c>
      <c r="K180" s="11" t="e">
        <f t="shared" ca="1" si="95"/>
        <v>#N/A</v>
      </c>
      <c r="M180" s="9" t="e">
        <f t="shared" ca="1" si="93"/>
        <v>#N/A</v>
      </c>
      <c r="O180" s="4" t="s">
        <v>348</v>
      </c>
      <c r="P180" s="4">
        <v>4.4519400000000002E-10</v>
      </c>
    </row>
    <row r="181" spans="1:16" x14ac:dyDescent="0.2">
      <c r="A181" t="s">
        <v>680</v>
      </c>
      <c r="B181" s="11">
        <v>5.5146499999999998E-6</v>
      </c>
      <c r="C181">
        <v>104</v>
      </c>
      <c r="D181">
        <v>105</v>
      </c>
      <c r="E181" t="e">
        <f t="shared" ca="1" si="94"/>
        <v>#N/A</v>
      </c>
      <c r="K181" s="11" t="e">
        <f t="shared" ca="1" si="95"/>
        <v>#N/A</v>
      </c>
      <c r="M181" s="9" t="e">
        <f t="shared" ca="1" si="93"/>
        <v>#N/A</v>
      </c>
      <c r="O181" s="4" t="s">
        <v>349</v>
      </c>
      <c r="P181" s="4">
        <v>5.5146499999999998E-6</v>
      </c>
    </row>
    <row r="182" spans="1:16" x14ac:dyDescent="0.2">
      <c r="A182" t="s">
        <v>681</v>
      </c>
      <c r="B182" s="11">
        <v>8.0200400000000003E-11</v>
      </c>
      <c r="C182">
        <v>105</v>
      </c>
      <c r="D182">
        <v>106</v>
      </c>
      <c r="E182" t="e">
        <f t="shared" ca="1" si="94"/>
        <v>#N/A</v>
      </c>
      <c r="K182" s="11" t="e">
        <f t="shared" ca="1" si="95"/>
        <v>#N/A</v>
      </c>
      <c r="M182" s="9" t="e">
        <f t="shared" ca="1" si="93"/>
        <v>#N/A</v>
      </c>
      <c r="O182" s="4" t="s">
        <v>350</v>
      </c>
      <c r="P182" s="4">
        <v>8.0200400000000003E-11</v>
      </c>
    </row>
    <row r="183" spans="1:16" x14ac:dyDescent="0.2">
      <c r="A183" t="s">
        <v>682</v>
      </c>
      <c r="B183" s="11">
        <v>0</v>
      </c>
      <c r="C183">
        <v>106</v>
      </c>
      <c r="D183">
        <v>107</v>
      </c>
      <c r="E183" t="e">
        <f t="shared" ca="1" si="94"/>
        <v>#N/A</v>
      </c>
      <c r="K183" s="11" t="e">
        <f t="shared" ca="1" si="95"/>
        <v>#N/A</v>
      </c>
      <c r="M183" s="9" t="e">
        <f t="shared" ca="1" si="93"/>
        <v>#N/A</v>
      </c>
      <c r="O183" s="4" t="s">
        <v>351</v>
      </c>
      <c r="P183">
        <v>0</v>
      </c>
    </row>
    <row r="184" spans="1:16" x14ac:dyDescent="0.2">
      <c r="A184" t="s">
        <v>683</v>
      </c>
      <c r="B184" s="11">
        <v>7.5817599999999993E-9</v>
      </c>
      <c r="C184">
        <v>107</v>
      </c>
      <c r="D184">
        <v>108</v>
      </c>
      <c r="E184" t="e">
        <f t="shared" ca="1" si="94"/>
        <v>#N/A</v>
      </c>
      <c r="K184" s="11" t="e">
        <f t="shared" ca="1" si="95"/>
        <v>#N/A</v>
      </c>
      <c r="M184" s="9" t="e">
        <f t="shared" ca="1" si="93"/>
        <v>#N/A</v>
      </c>
      <c r="O184" s="4" t="s">
        <v>352</v>
      </c>
      <c r="P184" s="4">
        <v>7.5817599999999993E-9</v>
      </c>
    </row>
    <row r="185" spans="1:16" x14ac:dyDescent="0.2">
      <c r="A185" s="14" t="s">
        <v>684</v>
      </c>
      <c r="B185" s="20">
        <v>8.2238699999999996E-10</v>
      </c>
      <c r="C185" s="14">
        <v>108</v>
      </c>
      <c r="D185" s="14">
        <v>109</v>
      </c>
      <c r="E185" s="14" t="e">
        <f t="shared" ca="1" si="94"/>
        <v>#N/A</v>
      </c>
      <c r="F185" s="14" t="s">
        <v>143</v>
      </c>
      <c r="G185" s="14">
        <v>1</v>
      </c>
      <c r="H185" s="14"/>
      <c r="I185" s="14"/>
      <c r="J185" s="14">
        <f>J89-$J$85</f>
        <v>-1</v>
      </c>
      <c r="K185" s="20">
        <f t="shared" ref="K185:K192" ca="1" si="96">T20</f>
        <v>8.2238281095586346E-10</v>
      </c>
      <c r="M185" s="15">
        <f t="shared" ca="1" si="93"/>
        <v>1.0000050937885383</v>
      </c>
      <c r="N185">
        <f ca="1">LOG10(K185/(K89*$L$85^-1))</f>
        <v>-3.1624852272463628</v>
      </c>
      <c r="O185" s="4" t="s">
        <v>353</v>
      </c>
      <c r="P185" s="4">
        <v>8.2238699999999996E-10</v>
      </c>
    </row>
    <row r="186" spans="1:16" x14ac:dyDescent="0.2">
      <c r="A186" s="14" t="s">
        <v>685</v>
      </c>
      <c r="B186" s="20">
        <v>8.2205199999999999E-10</v>
      </c>
      <c r="C186" s="14">
        <v>109</v>
      </c>
      <c r="D186" s="14">
        <v>110</v>
      </c>
      <c r="E186" s="14" t="e">
        <f t="shared" ca="1" si="94"/>
        <v>#N/A</v>
      </c>
      <c r="F186" s="14" t="s">
        <v>143</v>
      </c>
      <c r="G186" s="14">
        <v>2</v>
      </c>
      <c r="H186" s="14"/>
      <c r="I186" s="14"/>
      <c r="J186" s="14">
        <f t="shared" ref="J186:J192" si="97">J90-$J$85</f>
        <v>-1</v>
      </c>
      <c r="K186" s="20">
        <f t="shared" ca="1" si="96"/>
        <v>8.2204076003727468E-10</v>
      </c>
      <c r="M186" s="15">
        <f t="shared" ca="1" si="93"/>
        <v>1.0000136732425833</v>
      </c>
      <c r="N186">
        <f t="shared" ref="N186:N192" ca="1" si="98">LOG10(K186/(K90*$L$85^-1))</f>
        <v>-3.7558185605796961</v>
      </c>
      <c r="O186" s="4" t="s">
        <v>354</v>
      </c>
      <c r="P186" s="4">
        <v>8.2205199999999999E-10</v>
      </c>
    </row>
    <row r="187" spans="1:16" x14ac:dyDescent="0.2">
      <c r="A187" s="14" t="s">
        <v>686</v>
      </c>
      <c r="B187" s="20">
        <v>8.2071199999999997E-10</v>
      </c>
      <c r="C187" s="14">
        <v>110</v>
      </c>
      <c r="D187" s="14">
        <v>111</v>
      </c>
      <c r="E187" s="14" t="e">
        <f t="shared" ca="1" si="94"/>
        <v>#N/A</v>
      </c>
      <c r="F187" s="14" t="s">
        <v>143</v>
      </c>
      <c r="G187" s="14">
        <v>3</v>
      </c>
      <c r="H187" s="14"/>
      <c r="I187" s="14"/>
      <c r="J187" s="14">
        <f t="shared" si="97"/>
        <v>-1</v>
      </c>
      <c r="K187" s="20">
        <f t="shared" ca="1" si="96"/>
        <v>8.20702514406738E-10</v>
      </c>
      <c r="M187" s="15">
        <f t="shared" ca="1" si="93"/>
        <v>1.0000115578947248</v>
      </c>
      <c r="N187">
        <f t="shared" ca="1" si="98"/>
        <v>-4.3491518939130298</v>
      </c>
      <c r="O187" s="4" t="s">
        <v>355</v>
      </c>
      <c r="P187" s="4">
        <v>8.2071199999999997E-10</v>
      </c>
    </row>
    <row r="188" spans="1:16" x14ac:dyDescent="0.2">
      <c r="A188" s="14" t="s">
        <v>687</v>
      </c>
      <c r="B188" s="20">
        <v>8.15509E-10</v>
      </c>
      <c r="C188" s="14">
        <v>111</v>
      </c>
      <c r="D188" s="14">
        <v>112</v>
      </c>
      <c r="E188" s="14" t="e">
        <f t="shared" ca="1" si="94"/>
        <v>#N/A</v>
      </c>
      <c r="F188" s="14" t="s">
        <v>143</v>
      </c>
      <c r="G188" s="14">
        <v>4</v>
      </c>
      <c r="H188" s="14"/>
      <c r="I188" s="14"/>
      <c r="J188" s="14">
        <f t="shared" si="97"/>
        <v>-1</v>
      </c>
      <c r="K188" s="20">
        <f t="shared" ca="1" si="96"/>
        <v>8.1549777969439881E-10</v>
      </c>
      <c r="M188" s="15">
        <f t="shared" ca="1" si="93"/>
        <v>1.0000137588426119</v>
      </c>
      <c r="N188">
        <f t="shared" ca="1" si="98"/>
        <v>-4.9424852272463626</v>
      </c>
      <c r="O188" s="4" t="s">
        <v>356</v>
      </c>
      <c r="P188" s="4">
        <v>8.15509E-10</v>
      </c>
    </row>
    <row r="189" spans="1:16" x14ac:dyDescent="0.2">
      <c r="A189" s="14" t="s">
        <v>688</v>
      </c>
      <c r="B189" s="20">
        <v>3.07859E-10</v>
      </c>
      <c r="C189" s="14">
        <v>112</v>
      </c>
      <c r="D189" s="14">
        <v>113</v>
      </c>
      <c r="E189" s="14" t="e">
        <f t="shared" ca="1" si="94"/>
        <v>#N/A</v>
      </c>
      <c r="F189" s="14" t="s">
        <v>143</v>
      </c>
      <c r="G189" s="14">
        <v>5</v>
      </c>
      <c r="H189" s="14"/>
      <c r="I189" s="14"/>
      <c r="J189" s="14">
        <f t="shared" si="97"/>
        <v>-1</v>
      </c>
      <c r="K189" s="20">
        <f t="shared" ca="1" si="96"/>
        <v>3.0785754107073801E-10</v>
      </c>
      <c r="M189" s="15">
        <f t="shared" ca="1" si="93"/>
        <v>1.0000047389752316</v>
      </c>
      <c r="N189">
        <f t="shared" ca="1" si="98"/>
        <v>-6.8674852272463651</v>
      </c>
      <c r="O189" s="4" t="s">
        <v>357</v>
      </c>
      <c r="P189" s="4">
        <v>3.07859E-10</v>
      </c>
    </row>
    <row r="190" spans="1:16" x14ac:dyDescent="0.2">
      <c r="A190" s="14" t="s">
        <v>689</v>
      </c>
      <c r="B190" s="20">
        <v>7.2508300000000004E-11</v>
      </c>
      <c r="C190" s="14">
        <v>113</v>
      </c>
      <c r="D190" s="14">
        <v>114</v>
      </c>
      <c r="E190" s="14" t="e">
        <f t="shared" ca="1" si="94"/>
        <v>#N/A</v>
      </c>
      <c r="F190" s="14" t="s">
        <v>143</v>
      </c>
      <c r="G190" s="14">
        <v>6</v>
      </c>
      <c r="H190" s="14"/>
      <c r="I190" s="14"/>
      <c r="J190" s="14">
        <f t="shared" si="97"/>
        <v>-1</v>
      </c>
      <c r="K190" s="20">
        <f t="shared" ca="1" si="96"/>
        <v>7.2509474242070642E-11</v>
      </c>
      <c r="M190" s="15">
        <f t="shared" ca="1" si="93"/>
        <v>0.99998380567390799</v>
      </c>
      <c r="N190">
        <f t="shared" ca="1" si="98"/>
        <v>-8.0108185605796987</v>
      </c>
      <c r="O190" s="4" t="s">
        <v>358</v>
      </c>
      <c r="P190" s="4">
        <v>7.2508300000000004E-11</v>
      </c>
    </row>
    <row r="191" spans="1:16" x14ac:dyDescent="0.2">
      <c r="A191" s="14" t="s">
        <v>690</v>
      </c>
      <c r="B191" s="20">
        <v>6.2325600000000003E-12</v>
      </c>
      <c r="C191" s="14">
        <v>114</v>
      </c>
      <c r="D191" s="14">
        <v>115</v>
      </c>
      <c r="E191" s="14" t="e">
        <f t="shared" ca="1" si="94"/>
        <v>#N/A</v>
      </c>
      <c r="F191" s="14" t="s">
        <v>143</v>
      </c>
      <c r="G191" s="14">
        <v>7</v>
      </c>
      <c r="H191" s="14"/>
      <c r="I191" s="14"/>
      <c r="J191" s="14">
        <f t="shared" si="97"/>
        <v>-1</v>
      </c>
      <c r="K191" s="20">
        <f t="shared" ca="1" si="96"/>
        <v>6.2325815072788999E-12</v>
      </c>
      <c r="M191" s="15">
        <f t="shared" ca="1" si="93"/>
        <v>0.99999654921818915</v>
      </c>
      <c r="N191">
        <f t="shared" ca="1" si="98"/>
        <v>-9.1541518939130313</v>
      </c>
      <c r="O191" s="4" t="s">
        <v>359</v>
      </c>
      <c r="P191" s="4">
        <v>6.2325600000000003E-12</v>
      </c>
    </row>
    <row r="192" spans="1:16" x14ac:dyDescent="0.2">
      <c r="A192" s="14" t="s">
        <v>691</v>
      </c>
      <c r="B192" s="20">
        <v>4.5446200000000001E-13</v>
      </c>
      <c r="C192" s="14">
        <v>115</v>
      </c>
      <c r="D192" s="14">
        <v>116</v>
      </c>
      <c r="E192" s="14" t="e">
        <f t="shared" ca="1" si="94"/>
        <v>#N/A</v>
      </c>
      <c r="F192" s="14" t="s">
        <v>143</v>
      </c>
      <c r="G192" s="14">
        <v>8</v>
      </c>
      <c r="H192" s="14"/>
      <c r="I192" s="14"/>
      <c r="J192" s="14">
        <f t="shared" si="97"/>
        <v>-1</v>
      </c>
      <c r="K192" s="20">
        <f t="shared" ca="1" si="96"/>
        <v>4.5445057993747044E-13</v>
      </c>
      <c r="M192" s="15">
        <f t="shared" ca="1" si="93"/>
        <v>1.0000251293826738</v>
      </c>
      <c r="N192">
        <f t="shared" ca="1" si="98"/>
        <v>-10.297485227246401</v>
      </c>
      <c r="O192" s="4" t="s">
        <v>360</v>
      </c>
      <c r="P192" s="4">
        <v>4.5446200000000001E-13</v>
      </c>
    </row>
    <row r="193" spans="1:16" x14ac:dyDescent="0.2">
      <c r="A193" t="s">
        <v>692</v>
      </c>
      <c r="B193" s="11">
        <v>2.3166399999999999E-14</v>
      </c>
      <c r="C193">
        <v>116</v>
      </c>
      <c r="D193">
        <v>117</v>
      </c>
      <c r="E193" t="e">
        <f t="shared" ca="1" si="94"/>
        <v>#N/A</v>
      </c>
      <c r="F193" t="s">
        <v>143</v>
      </c>
      <c r="G193">
        <v>1</v>
      </c>
      <c r="I193" t="s">
        <v>9</v>
      </c>
      <c r="K193" s="11" cm="1">
        <f t="array" aca="1" ref="K193:K200" ca="1">TRANSPOSE(ER47:EY47)</f>
        <v>2.6904494827574828E-14</v>
      </c>
      <c r="M193" s="9">
        <f t="shared" ca="1" si="93"/>
        <v>0.86106058294231202</v>
      </c>
      <c r="O193" s="4" t="s">
        <v>361</v>
      </c>
      <c r="P193" s="4">
        <v>2.3166399999999999E-14</v>
      </c>
    </row>
    <row r="194" spans="1:16" x14ac:dyDescent="0.2">
      <c r="A194" t="s">
        <v>693</v>
      </c>
      <c r="B194" s="11">
        <v>9.0785099999999996E-14</v>
      </c>
      <c r="C194">
        <v>117</v>
      </c>
      <c r="D194">
        <v>118</v>
      </c>
      <c r="E194" t="e">
        <f t="shared" ca="1" si="94"/>
        <v>#N/A</v>
      </c>
      <c r="F194" t="s">
        <v>143</v>
      </c>
      <c r="G194">
        <v>2</v>
      </c>
      <c r="I194" t="s">
        <v>9</v>
      </c>
      <c r="K194" s="11">
        <f ca="1"/>
        <v>1.0543322793345427E-13</v>
      </c>
      <c r="M194" s="9">
        <f t="shared" ca="1" si="93"/>
        <v>0.86106725345922586</v>
      </c>
      <c r="O194" s="4" t="s">
        <v>362</v>
      </c>
      <c r="P194" s="4">
        <v>9.0785099999999996E-14</v>
      </c>
    </row>
    <row r="195" spans="1:16" x14ac:dyDescent="0.2">
      <c r="A195" t="s">
        <v>694</v>
      </c>
      <c r="B195" s="11">
        <v>3.5533599999999999E-13</v>
      </c>
      <c r="C195">
        <v>118</v>
      </c>
      <c r="D195">
        <v>119</v>
      </c>
      <c r="E195" t="e">
        <f t="shared" ca="1" si="94"/>
        <v>#N/A</v>
      </c>
      <c r="F195" t="s">
        <v>143</v>
      </c>
      <c r="G195">
        <v>3</v>
      </c>
      <c r="I195" t="s">
        <v>9</v>
      </c>
      <c r="K195" s="11">
        <f ca="1"/>
        <v>4.1267033281860388E-13</v>
      </c>
      <c r="M195" s="9">
        <f t="shared" ca="1" si="93"/>
        <v>0.86106504815356777</v>
      </c>
      <c r="O195" s="4" t="s">
        <v>363</v>
      </c>
      <c r="P195" s="4">
        <v>3.5533599999999999E-13</v>
      </c>
    </row>
    <row r="196" spans="1:16" x14ac:dyDescent="0.2">
      <c r="A196" t="s">
        <v>695</v>
      </c>
      <c r="B196" s="11">
        <v>1.38424E-12</v>
      </c>
      <c r="C196">
        <v>119</v>
      </c>
      <c r="D196">
        <v>120</v>
      </c>
      <c r="E196" t="e">
        <f t="shared" ca="1" si="94"/>
        <v>#N/A</v>
      </c>
      <c r="F196" t="s">
        <v>143</v>
      </c>
      <c r="G196">
        <v>4</v>
      </c>
      <c r="I196" t="s">
        <v>9</v>
      </c>
      <c r="K196" s="11">
        <f ca="1"/>
        <v>1.6075837240717651E-12</v>
      </c>
      <c r="M196" s="9">
        <f t="shared" ca="1" si="93"/>
        <v>0.86106868293859717</v>
      </c>
      <c r="O196" s="4" t="s">
        <v>364</v>
      </c>
      <c r="P196" s="4">
        <v>1.38424E-12</v>
      </c>
    </row>
    <row r="197" spans="1:16" x14ac:dyDescent="0.2">
      <c r="A197" t="s">
        <v>696</v>
      </c>
      <c r="B197" s="11">
        <v>1.75039E-14</v>
      </c>
      <c r="C197">
        <v>120</v>
      </c>
      <c r="D197">
        <v>121</v>
      </c>
      <c r="E197" t="e">
        <f t="shared" ca="1" si="94"/>
        <v>#N/A</v>
      </c>
      <c r="F197" t="s">
        <v>143</v>
      </c>
      <c r="G197">
        <v>5</v>
      </c>
      <c r="I197" t="s">
        <v>9</v>
      </c>
      <c r="K197" s="11">
        <f ca="1"/>
        <v>2.032827905518379E-14</v>
      </c>
      <c r="M197" s="9">
        <f t="shared" ca="1" si="93"/>
        <v>0.86106157596928679</v>
      </c>
      <c r="O197" s="4" t="s">
        <v>365</v>
      </c>
      <c r="P197" s="4">
        <v>1.75039E-14</v>
      </c>
    </row>
    <row r="198" spans="1:16" x14ac:dyDescent="0.2">
      <c r="A198" t="s">
        <v>697</v>
      </c>
      <c r="B198" s="11">
        <v>5.7346000000000004E-14</v>
      </c>
      <c r="C198">
        <v>121</v>
      </c>
      <c r="D198">
        <v>122</v>
      </c>
      <c r="E198" t="e">
        <f t="shared" ca="1" si="94"/>
        <v>#N/A</v>
      </c>
      <c r="F198" t="s">
        <v>143</v>
      </c>
      <c r="G198">
        <v>6</v>
      </c>
      <c r="I198" t="s">
        <v>9</v>
      </c>
      <c r="K198" s="11">
        <f ca="1"/>
        <v>6.6600717365838655E-14</v>
      </c>
      <c r="M198" s="9">
        <f t="shared" ca="1" si="93"/>
        <v>0.86104177654720504</v>
      </c>
      <c r="O198" s="4" t="s">
        <v>366</v>
      </c>
      <c r="P198" s="4">
        <v>5.7346000000000004E-14</v>
      </c>
    </row>
    <row r="199" spans="1:16" x14ac:dyDescent="0.2">
      <c r="A199" t="s">
        <v>698</v>
      </c>
      <c r="B199" s="11">
        <v>6.8567000000000002E-14</v>
      </c>
      <c r="C199">
        <v>122</v>
      </c>
      <c r="D199">
        <v>123</v>
      </c>
      <c r="E199" t="e">
        <f t="shared" ca="1" si="94"/>
        <v>#N/A</v>
      </c>
      <c r="F199" t="s">
        <v>143</v>
      </c>
      <c r="G199">
        <v>7</v>
      </c>
      <c r="I199" t="s">
        <v>9</v>
      </c>
      <c r="K199" s="11">
        <f ca="1"/>
        <v>7.9631601671870188E-14</v>
      </c>
      <c r="M199" s="9">
        <f t="shared" ca="1" si="93"/>
        <v>0.86105262936361671</v>
      </c>
      <c r="O199" s="4" t="s">
        <v>367</v>
      </c>
      <c r="P199" s="4">
        <v>6.8567000000000002E-14</v>
      </c>
    </row>
    <row r="200" spans="1:16" x14ac:dyDescent="0.2">
      <c r="A200" t="s">
        <v>699</v>
      </c>
      <c r="B200" s="11">
        <v>6.9547200000000003E-14</v>
      </c>
      <c r="C200">
        <v>123</v>
      </c>
      <c r="D200">
        <v>124</v>
      </c>
      <c r="E200" t="e">
        <f t="shared" ca="1" si="94"/>
        <v>#N/A</v>
      </c>
      <c r="F200" t="s">
        <v>143</v>
      </c>
      <c r="G200">
        <v>8</v>
      </c>
      <c r="I200" t="s">
        <v>9</v>
      </c>
      <c r="K200" s="11">
        <f ca="1"/>
        <v>8.0767656072015035E-14</v>
      </c>
      <c r="M200" s="9">
        <f t="shared" ca="1" si="93"/>
        <v>0.86107735920910577</v>
      </c>
      <c r="O200" s="4" t="s">
        <v>368</v>
      </c>
      <c r="P200" s="4">
        <v>6.9547200000000003E-14</v>
      </c>
    </row>
    <row r="201" spans="1:16" x14ac:dyDescent="0.2">
      <c r="A201" t="s">
        <v>700</v>
      </c>
      <c r="B201" s="11">
        <v>1.30641E-14</v>
      </c>
      <c r="C201">
        <v>124</v>
      </c>
      <c r="D201">
        <v>125</v>
      </c>
      <c r="E201" t="e">
        <f t="shared" ca="1" si="94"/>
        <v>#N/A</v>
      </c>
      <c r="F201" t="s">
        <v>143</v>
      </c>
      <c r="G201">
        <v>1</v>
      </c>
      <c r="I201" t="s">
        <v>7</v>
      </c>
      <c r="K201" s="11" cm="1">
        <f t="array" aca="1" ref="K201:K208" ca="1">TRANSPOSE(ER46:EY46)</f>
        <v>1.5172097948163986E-14</v>
      </c>
      <c r="M201" s="9">
        <f t="shared" ca="1" si="93"/>
        <v>0.8610608792952672</v>
      </c>
      <c r="O201" s="4" t="s">
        <v>369</v>
      </c>
      <c r="P201" s="4">
        <v>1.30641E-14</v>
      </c>
    </row>
    <row r="202" spans="1:16" x14ac:dyDescent="0.2">
      <c r="A202" t="s">
        <v>701</v>
      </c>
      <c r="B202" s="11">
        <v>5.1196E-14</v>
      </c>
      <c r="C202">
        <v>125</v>
      </c>
      <c r="D202">
        <v>126</v>
      </c>
      <c r="E202" t="e">
        <f t="shared" ca="1" si="94"/>
        <v>#N/A</v>
      </c>
      <c r="F202" t="s">
        <v>143</v>
      </c>
      <c r="G202">
        <v>2</v>
      </c>
      <c r="I202" t="s">
        <v>7</v>
      </c>
      <c r="K202" s="11">
        <f ca="1"/>
        <v>5.9456357439499981E-14</v>
      </c>
      <c r="M202" s="9">
        <f t="shared" ca="1" si="93"/>
        <v>0.8610685585993838</v>
      </c>
      <c r="O202" s="4" t="s">
        <v>370</v>
      </c>
      <c r="P202" s="4">
        <v>5.1196E-14</v>
      </c>
    </row>
    <row r="203" spans="1:16" x14ac:dyDescent="0.2">
      <c r="A203" t="s">
        <v>702</v>
      </c>
      <c r="B203" s="11">
        <v>2.0038299999999999E-13</v>
      </c>
      <c r="C203">
        <v>126</v>
      </c>
      <c r="D203">
        <v>127</v>
      </c>
      <c r="E203" t="e">
        <f t="shared" ca="1" si="94"/>
        <v>#N/A</v>
      </c>
      <c r="F203" t="s">
        <v>143</v>
      </c>
      <c r="G203">
        <v>3</v>
      </c>
      <c r="I203" t="s">
        <v>7</v>
      </c>
      <c r="K203" s="11">
        <f ca="1"/>
        <v>2.3271482144344955E-13</v>
      </c>
      <c r="M203" s="9">
        <f t="shared" ca="1" si="93"/>
        <v>0.86106677158375022</v>
      </c>
      <c r="O203" s="4" t="s">
        <v>371</v>
      </c>
      <c r="P203" s="4">
        <v>2.0038299999999999E-13</v>
      </c>
    </row>
    <row r="204" spans="1:16" x14ac:dyDescent="0.2">
      <c r="A204" t="s">
        <v>703</v>
      </c>
      <c r="B204" s="11">
        <v>7.8060599999999996E-13</v>
      </c>
      <c r="C204">
        <v>127</v>
      </c>
      <c r="D204">
        <v>128</v>
      </c>
      <c r="E204" t="e">
        <f t="shared" ca="1" si="94"/>
        <v>#N/A</v>
      </c>
      <c r="F204" t="s">
        <v>143</v>
      </c>
      <c r="G204">
        <v>4</v>
      </c>
      <c r="I204" t="s">
        <v>7</v>
      </c>
      <c r="K204" s="11">
        <f ca="1"/>
        <v>9.0655549854416652E-13</v>
      </c>
      <c r="M204" s="9">
        <f t="shared" ca="1" si="93"/>
        <v>0.86106807719281575</v>
      </c>
      <c r="O204" s="4" t="s">
        <v>372</v>
      </c>
      <c r="P204" s="4">
        <v>7.8060599999999996E-13</v>
      </c>
    </row>
    <row r="205" spans="1:16" x14ac:dyDescent="0.2">
      <c r="A205" t="s">
        <v>704</v>
      </c>
      <c r="B205" s="11">
        <v>2.4794499999999999E-11</v>
      </c>
      <c r="C205">
        <v>128</v>
      </c>
      <c r="D205">
        <v>129</v>
      </c>
      <c r="E205" t="e">
        <f t="shared" ca="1" si="94"/>
        <v>#N/A</v>
      </c>
      <c r="F205" t="s">
        <v>143</v>
      </c>
      <c r="G205">
        <v>5</v>
      </c>
      <c r="I205" t="s">
        <v>7</v>
      </c>
      <c r="K205" s="11">
        <f ca="1"/>
        <v>2.879528688123502E-11</v>
      </c>
      <c r="M205" s="9">
        <f t="shared" ref="M205:M268" ca="1" si="99">B205/K205</f>
        <v>0.86106105149304113</v>
      </c>
      <c r="O205" s="4" t="s">
        <v>373</v>
      </c>
      <c r="P205" s="4">
        <v>2.4794499999999999E-11</v>
      </c>
    </row>
    <row r="206" spans="1:16" x14ac:dyDescent="0.2">
      <c r="A206" t="s">
        <v>705</v>
      </c>
      <c r="B206" s="11">
        <v>8.12315E-11</v>
      </c>
      <c r="C206">
        <v>129</v>
      </c>
      <c r="D206">
        <v>130</v>
      </c>
      <c r="E206" t="e">
        <f t="shared" ref="E206:E269" ca="1" si="100">OFFSET($B$44,_xlfn.XMATCH($A206,$D$45:$D$72),0)</f>
        <v>#N/A</v>
      </c>
      <c r="F206" t="s">
        <v>143</v>
      </c>
      <c r="G206">
        <v>6</v>
      </c>
      <c r="I206" t="s">
        <v>7</v>
      </c>
      <c r="K206" s="11">
        <f ca="1"/>
        <v>9.4340832189448526E-11</v>
      </c>
      <c r="M206" s="9">
        <f t="shared" ca="1" si="99"/>
        <v>0.86104286039025713</v>
      </c>
      <c r="O206" s="4" t="s">
        <v>374</v>
      </c>
      <c r="P206" s="4">
        <v>8.12315E-11</v>
      </c>
    </row>
    <row r="207" spans="1:16" x14ac:dyDescent="0.2">
      <c r="A207" t="s">
        <v>706</v>
      </c>
      <c r="B207" s="11">
        <v>9.7126199999999995E-11</v>
      </c>
      <c r="C207">
        <v>130</v>
      </c>
      <c r="D207">
        <v>131</v>
      </c>
      <c r="E207" t="e">
        <f t="shared" ca="1" si="100"/>
        <v>#N/A</v>
      </c>
      <c r="F207" t="s">
        <v>143</v>
      </c>
      <c r="G207">
        <v>7</v>
      </c>
      <c r="I207" t="s">
        <v>7</v>
      </c>
      <c r="K207" s="11">
        <f ca="1"/>
        <v>1.1279925903855634E-10</v>
      </c>
      <c r="M207" s="9">
        <f t="shared" ca="1" si="99"/>
        <v>0.86105352843497773</v>
      </c>
      <c r="O207" s="4" t="s">
        <v>375</v>
      </c>
      <c r="P207" s="4">
        <v>9.7126199999999995E-11</v>
      </c>
    </row>
    <row r="208" spans="1:16" x14ac:dyDescent="0.2">
      <c r="A208" t="s">
        <v>707</v>
      </c>
      <c r="B208" s="11">
        <v>9.8514700000000003E-11</v>
      </c>
      <c r="C208">
        <v>131</v>
      </c>
      <c r="D208">
        <v>132</v>
      </c>
      <c r="E208" t="e">
        <f t="shared" ca="1" si="100"/>
        <v>#N/A</v>
      </c>
      <c r="F208" t="s">
        <v>143</v>
      </c>
      <c r="G208">
        <v>8</v>
      </c>
      <c r="I208" t="s">
        <v>7</v>
      </c>
      <c r="K208" s="11">
        <f ca="1"/>
        <v>1.144084957219006E-10</v>
      </c>
      <c r="M208" s="9">
        <f t="shared" ca="1" si="99"/>
        <v>0.86107853598097661</v>
      </c>
      <c r="O208" s="4" t="s">
        <v>376</v>
      </c>
      <c r="P208" s="4">
        <v>9.8514700000000003E-11</v>
      </c>
    </row>
    <row r="209" spans="1:16" x14ac:dyDescent="0.2">
      <c r="A209" t="s">
        <v>708</v>
      </c>
      <c r="B209" s="11">
        <v>1.57967E-14</v>
      </c>
      <c r="C209">
        <v>132</v>
      </c>
      <c r="D209">
        <v>133</v>
      </c>
      <c r="E209" t="e">
        <f t="shared" ca="1" si="100"/>
        <v>#N/A</v>
      </c>
      <c r="F209" t="s">
        <v>143</v>
      </c>
      <c r="G209">
        <v>1</v>
      </c>
      <c r="I209" t="s">
        <v>34</v>
      </c>
      <c r="K209" s="11" cm="1">
        <f t="array" aca="1" ref="K209:K216" ca="1">TRANSPOSE(ER66:EY66)</f>
        <v>7.1071652024648085E-15</v>
      </c>
      <c r="M209" s="9">
        <f t="shared" ca="1" si="99"/>
        <v>2.2226442681424667</v>
      </c>
      <c r="O209" s="4" t="s">
        <v>377</v>
      </c>
      <c r="P209" s="4">
        <v>1.57967E-14</v>
      </c>
    </row>
    <row r="210" spans="1:16" x14ac:dyDescent="0.2">
      <c r="A210" t="s">
        <v>709</v>
      </c>
      <c r="B210" s="11">
        <v>6.1904700000000006E-14</v>
      </c>
      <c r="C210">
        <v>133</v>
      </c>
      <c r="D210">
        <v>134</v>
      </c>
      <c r="E210" t="e">
        <f t="shared" ca="1" si="100"/>
        <v>#N/A</v>
      </c>
      <c r="F210" t="s">
        <v>143</v>
      </c>
      <c r="G210">
        <v>2</v>
      </c>
      <c r="I210" t="s">
        <v>34</v>
      </c>
      <c r="K210" s="11">
        <f ca="1"/>
        <v>2.7851530889336221E-14</v>
      </c>
      <c r="M210" s="9">
        <f t="shared" ca="1" si="99"/>
        <v>2.222667768101108</v>
      </c>
      <c r="O210" s="4" t="s">
        <v>378</v>
      </c>
      <c r="P210" s="4">
        <v>6.1904700000000006E-14</v>
      </c>
    </row>
    <row r="211" spans="1:16" x14ac:dyDescent="0.2">
      <c r="A211" t="s">
        <v>710</v>
      </c>
      <c r="B211" s="11">
        <v>2.4229700000000002E-13</v>
      </c>
      <c r="C211">
        <v>134</v>
      </c>
      <c r="D211">
        <v>135</v>
      </c>
      <c r="E211" t="e">
        <f t="shared" ca="1" si="100"/>
        <v>#N/A</v>
      </c>
      <c r="F211" t="s">
        <v>143</v>
      </c>
      <c r="G211">
        <v>3</v>
      </c>
      <c r="I211" t="s">
        <v>34</v>
      </c>
      <c r="K211" s="11">
        <f ca="1"/>
        <v>1.0901212783567905E-13</v>
      </c>
      <c r="M211" s="9">
        <f t="shared" ca="1" si="99"/>
        <v>2.2226609535154638</v>
      </c>
      <c r="O211" s="4" t="s">
        <v>379</v>
      </c>
      <c r="P211" s="4">
        <v>2.4229700000000002E-13</v>
      </c>
    </row>
    <row r="212" spans="1:16" x14ac:dyDescent="0.2">
      <c r="A212" t="s">
        <v>711</v>
      </c>
      <c r="B212" s="11">
        <v>9.4388700000000001E-13</v>
      </c>
      <c r="C212">
        <v>135</v>
      </c>
      <c r="D212">
        <v>136</v>
      </c>
      <c r="E212" t="e">
        <f t="shared" ca="1" si="100"/>
        <v>#N/A</v>
      </c>
      <c r="F212" t="s">
        <v>143</v>
      </c>
      <c r="G212">
        <v>4</v>
      </c>
      <c r="I212" t="s">
        <v>34</v>
      </c>
      <c r="K212" s="11">
        <f ca="1"/>
        <v>4.2466372912758083E-13</v>
      </c>
      <c r="M212" s="9">
        <f t="shared" ca="1" si="99"/>
        <v>2.2226692209836223</v>
      </c>
      <c r="O212" s="4" t="s">
        <v>380</v>
      </c>
      <c r="P212" s="4">
        <v>9.4388700000000001E-13</v>
      </c>
    </row>
    <row r="213" spans="1:16" x14ac:dyDescent="0.2">
      <c r="A213" t="s">
        <v>712</v>
      </c>
      <c r="B213" s="11">
        <v>2.9980799999999999E-11</v>
      </c>
      <c r="C213">
        <v>136</v>
      </c>
      <c r="D213">
        <v>137</v>
      </c>
      <c r="E213" t="e">
        <f t="shared" ca="1" si="100"/>
        <v>#N/A</v>
      </c>
      <c r="F213" t="s">
        <v>143</v>
      </c>
      <c r="G213">
        <v>5</v>
      </c>
      <c r="I213" t="s">
        <v>34</v>
      </c>
      <c r="K213" s="11">
        <f ca="1"/>
        <v>1.3488764811333855E-11</v>
      </c>
      <c r="M213" s="9">
        <f t="shared" ca="1" si="99"/>
        <v>2.2226497695926026</v>
      </c>
      <c r="O213" s="4" t="s">
        <v>381</v>
      </c>
      <c r="P213" s="4">
        <v>2.9980799999999999E-11</v>
      </c>
    </row>
    <row r="214" spans="1:16" x14ac:dyDescent="0.2">
      <c r="A214" t="s">
        <v>713</v>
      </c>
      <c r="B214" s="11">
        <v>9.8222700000000006E-11</v>
      </c>
      <c r="C214">
        <v>137</v>
      </c>
      <c r="D214">
        <v>138</v>
      </c>
      <c r="E214" t="e">
        <f t="shared" ca="1" si="100"/>
        <v>#N/A</v>
      </c>
      <c r="F214" t="s">
        <v>143</v>
      </c>
      <c r="G214">
        <v>6</v>
      </c>
      <c r="I214" t="s">
        <v>34</v>
      </c>
      <c r="K214" s="11">
        <f ca="1"/>
        <v>4.4192693851515693E-11</v>
      </c>
      <c r="M214" s="9">
        <f t="shared" ca="1" si="99"/>
        <v>2.222600421916376</v>
      </c>
      <c r="O214" s="4" t="s">
        <v>382</v>
      </c>
      <c r="P214" s="4">
        <v>9.8222700000000006E-11</v>
      </c>
    </row>
    <row r="215" spans="1:16" x14ac:dyDescent="0.2">
      <c r="A215" t="s">
        <v>714</v>
      </c>
      <c r="B215" s="11">
        <v>1.17442E-10</v>
      </c>
      <c r="C215">
        <v>138</v>
      </c>
      <c r="D215">
        <v>139</v>
      </c>
      <c r="E215" t="e">
        <f t="shared" ca="1" si="100"/>
        <v>#N/A</v>
      </c>
      <c r="F215" t="s">
        <v>143</v>
      </c>
      <c r="G215">
        <v>7</v>
      </c>
      <c r="I215" t="s">
        <v>34</v>
      </c>
      <c r="K215" s="11">
        <f ca="1"/>
        <v>5.2839295622900679E-11</v>
      </c>
      <c r="M215" s="9">
        <f t="shared" ca="1" si="99"/>
        <v>2.2226261462331145</v>
      </c>
      <c r="O215" s="4" t="s">
        <v>383</v>
      </c>
      <c r="P215" s="4">
        <v>1.17442E-10</v>
      </c>
    </row>
    <row r="216" spans="1:16" x14ac:dyDescent="0.2">
      <c r="A216" t="s">
        <v>715</v>
      </c>
      <c r="B216" s="11">
        <v>1.1912100000000001E-10</v>
      </c>
      <c r="C216">
        <v>139</v>
      </c>
      <c r="D216">
        <v>140</v>
      </c>
      <c r="E216" t="e">
        <f t="shared" ca="1" si="100"/>
        <v>#N/A</v>
      </c>
      <c r="F216" t="s">
        <v>143</v>
      </c>
      <c r="G216">
        <v>8</v>
      </c>
      <c r="I216" t="s">
        <v>34</v>
      </c>
      <c r="K216" s="11">
        <f ca="1"/>
        <v>5.3593120901215478E-11</v>
      </c>
      <c r="M216" s="9">
        <f t="shared" ca="1" si="99"/>
        <v>2.2226919798077738</v>
      </c>
      <c r="O216" s="4" t="s">
        <v>384</v>
      </c>
      <c r="P216" s="4">
        <v>1.1912100000000001E-10</v>
      </c>
    </row>
    <row r="217" spans="1:16" x14ac:dyDescent="0.2">
      <c r="A217" t="s">
        <v>716</v>
      </c>
      <c r="B217" s="11">
        <v>3.0849200000000001E-14</v>
      </c>
      <c r="C217">
        <v>140</v>
      </c>
      <c r="D217">
        <v>141</v>
      </c>
      <c r="E217" t="e">
        <f t="shared" ca="1" si="100"/>
        <v>#N/A</v>
      </c>
      <c r="F217" t="s">
        <v>143</v>
      </c>
      <c r="G217">
        <v>1</v>
      </c>
      <c r="I217" t="s">
        <v>10</v>
      </c>
      <c r="K217" s="11" cm="1">
        <f t="array" aca="1" ref="K217:K224" ca="1">TRANSPOSE(ER48:EY48)</f>
        <v>3.5827271026176288E-14</v>
      </c>
      <c r="M217" s="9">
        <f t="shared" ca="1" si="99"/>
        <v>0.86105358059397863</v>
      </c>
      <c r="O217" s="4" t="s">
        <v>385</v>
      </c>
      <c r="P217" s="4">
        <v>3.0849200000000001E-14</v>
      </c>
    </row>
    <row r="218" spans="1:16" x14ac:dyDescent="0.2">
      <c r="A218" t="s">
        <v>717</v>
      </c>
      <c r="B218" s="11">
        <v>1.2089299999999999E-13</v>
      </c>
      <c r="C218">
        <v>141</v>
      </c>
      <c r="D218">
        <v>142</v>
      </c>
      <c r="E218" t="e">
        <f t="shared" ca="1" si="100"/>
        <v>#N/A</v>
      </c>
      <c r="F218" t="s">
        <v>143</v>
      </c>
      <c r="G218">
        <v>2</v>
      </c>
      <c r="I218" t="s">
        <v>10</v>
      </c>
      <c r="K218" s="11">
        <f ca="1"/>
        <v>1.4039976801441324E-13</v>
      </c>
      <c r="M218" s="9">
        <f t="shared" ca="1" si="99"/>
        <v>0.8610626763114686</v>
      </c>
      <c r="O218" s="4" t="s">
        <v>386</v>
      </c>
      <c r="P218" s="4">
        <v>1.2089299999999999E-13</v>
      </c>
    </row>
    <row r="219" spans="1:16" x14ac:dyDescent="0.2">
      <c r="A219" t="s">
        <v>718</v>
      </c>
      <c r="B219" s="11">
        <v>4.7317799999999997E-13</v>
      </c>
      <c r="C219">
        <v>142</v>
      </c>
      <c r="D219">
        <v>143</v>
      </c>
      <c r="E219" t="e">
        <f t="shared" ca="1" si="100"/>
        <v>#N/A</v>
      </c>
      <c r="F219" t="s">
        <v>143</v>
      </c>
      <c r="G219">
        <v>3</v>
      </c>
      <c r="I219" t="s">
        <v>10</v>
      </c>
      <c r="K219" s="11">
        <f ca="1"/>
        <v>5.4953092236473708E-13</v>
      </c>
      <c r="M219" s="9">
        <f t="shared" ca="1" si="99"/>
        <v>0.86105800555103285</v>
      </c>
      <c r="O219" s="4" t="s">
        <v>387</v>
      </c>
      <c r="P219" s="4">
        <v>4.7317799999999997E-13</v>
      </c>
    </row>
    <row r="220" spans="1:16" x14ac:dyDescent="0.2">
      <c r="A220" t="s">
        <v>719</v>
      </c>
      <c r="B220" s="11">
        <v>1.8433E-12</v>
      </c>
      <c r="C220">
        <v>143</v>
      </c>
      <c r="D220">
        <v>144</v>
      </c>
      <c r="E220" t="e">
        <f t="shared" ca="1" si="100"/>
        <v>#N/A</v>
      </c>
      <c r="F220" t="s">
        <v>143</v>
      </c>
      <c r="G220">
        <v>4</v>
      </c>
      <c r="I220" t="s">
        <v>10</v>
      </c>
      <c r="K220" s="11">
        <f ca="1"/>
        <v>2.1407329202315517E-12</v>
      </c>
      <c r="M220" s="9">
        <f t="shared" ca="1" si="99"/>
        <v>0.86106023903281692</v>
      </c>
      <c r="O220" s="4" t="s">
        <v>388</v>
      </c>
      <c r="P220" s="4">
        <v>1.8433E-12</v>
      </c>
    </row>
    <row r="221" spans="1:16" x14ac:dyDescent="0.2">
      <c r="A221" t="s">
        <v>720</v>
      </c>
      <c r="B221" s="11">
        <v>1.47068E-14</v>
      </c>
      <c r="C221">
        <v>144</v>
      </c>
      <c r="D221">
        <v>145</v>
      </c>
      <c r="E221" t="e">
        <f t="shared" ca="1" si="100"/>
        <v>#N/A</v>
      </c>
      <c r="F221" t="s">
        <v>143</v>
      </c>
      <c r="G221">
        <v>5</v>
      </c>
      <c r="I221" t="s">
        <v>10</v>
      </c>
      <c r="K221" s="11">
        <f ca="1"/>
        <v>1.7080064287560127E-14</v>
      </c>
      <c r="M221" s="9">
        <f t="shared" ca="1" si="99"/>
        <v>0.86105062325270987</v>
      </c>
      <c r="O221" s="4" t="s">
        <v>389</v>
      </c>
      <c r="P221" s="4">
        <v>1.47068E-14</v>
      </c>
    </row>
    <row r="222" spans="1:16" x14ac:dyDescent="0.2">
      <c r="A222" t="s">
        <v>721</v>
      </c>
      <c r="B222" s="11">
        <v>4.81824E-14</v>
      </c>
      <c r="C222">
        <v>145</v>
      </c>
      <c r="D222">
        <v>146</v>
      </c>
      <c r="E222" t="e">
        <f t="shared" ca="1" si="100"/>
        <v>#N/A</v>
      </c>
      <c r="F222" t="s">
        <v>143</v>
      </c>
      <c r="G222">
        <v>6</v>
      </c>
      <c r="I222" t="s">
        <v>10</v>
      </c>
      <c r="K222" s="11">
        <f ca="1"/>
        <v>5.5958722876547079E-14</v>
      </c>
      <c r="M222" s="9">
        <f t="shared" ca="1" si="99"/>
        <v>0.86103466132165385</v>
      </c>
      <c r="O222" s="4" t="s">
        <v>390</v>
      </c>
      <c r="P222" s="4">
        <v>4.81824E-14</v>
      </c>
    </row>
    <row r="223" spans="1:16" x14ac:dyDescent="0.2">
      <c r="A223" t="s">
        <v>722</v>
      </c>
      <c r="B223" s="11">
        <v>5.7610300000000003E-14</v>
      </c>
      <c r="C223">
        <v>146</v>
      </c>
      <c r="D223">
        <v>147</v>
      </c>
      <c r="E223" t="e">
        <f t="shared" ca="1" si="100"/>
        <v>#N/A</v>
      </c>
      <c r="F223" t="s">
        <v>143</v>
      </c>
      <c r="G223">
        <v>7</v>
      </c>
      <c r="I223" t="s">
        <v>10</v>
      </c>
      <c r="K223" s="11">
        <f ca="1"/>
        <v>6.6907428424448413E-14</v>
      </c>
      <c r="M223" s="9">
        <f t="shared" ca="1" si="99"/>
        <v>0.86104489974612175</v>
      </c>
      <c r="O223" s="4" t="s">
        <v>391</v>
      </c>
      <c r="P223" s="4">
        <v>5.7610300000000003E-14</v>
      </c>
    </row>
    <row r="224" spans="1:16" x14ac:dyDescent="0.2">
      <c r="A224" t="s">
        <v>723</v>
      </c>
      <c r="B224" s="11">
        <v>5.8433900000000002E-14</v>
      </c>
      <c r="C224">
        <v>147</v>
      </c>
      <c r="D224">
        <v>148</v>
      </c>
      <c r="E224" t="e">
        <f t="shared" ca="1" si="100"/>
        <v>#N/A</v>
      </c>
      <c r="F224" t="s">
        <v>143</v>
      </c>
      <c r="G224">
        <v>8</v>
      </c>
      <c r="I224" t="s">
        <v>10</v>
      </c>
      <c r="K224" s="11">
        <f ca="1"/>
        <v>6.786195498008873E-14</v>
      </c>
      <c r="M224" s="9">
        <f t="shared" ca="1" si="99"/>
        <v>0.86107009468184348</v>
      </c>
      <c r="O224" s="4" t="s">
        <v>392</v>
      </c>
      <c r="P224" s="4">
        <v>5.8433900000000002E-14</v>
      </c>
    </row>
    <row r="225" spans="1:18" x14ac:dyDescent="0.2">
      <c r="A225" t="s">
        <v>724</v>
      </c>
      <c r="B225" s="11">
        <v>3.1387299999999999E-14</v>
      </c>
      <c r="C225">
        <v>148</v>
      </c>
      <c r="D225">
        <v>149</v>
      </c>
      <c r="E225" t="e">
        <f t="shared" ca="1" si="100"/>
        <v>#N/A</v>
      </c>
      <c r="F225" t="s">
        <v>143</v>
      </c>
      <c r="G225">
        <v>1</v>
      </c>
      <c r="H225">
        <v>2</v>
      </c>
      <c r="I225" t="s">
        <v>6</v>
      </c>
      <c r="K225" s="4">
        <f t="shared" ref="K225:K236" ca="1" si="101">S30</f>
        <v>3.1387083748648967E-14</v>
      </c>
      <c r="M225" s="9">
        <f t="shared" ca="1" si="99"/>
        <v>1.0000068898197987</v>
      </c>
      <c r="O225" t="s">
        <v>393</v>
      </c>
      <c r="P225" s="4">
        <v>3.1387299999999999E-14</v>
      </c>
      <c r="R225" s="4"/>
    </row>
    <row r="226" spans="1:18" x14ac:dyDescent="0.2">
      <c r="A226" t="s">
        <v>725</v>
      </c>
      <c r="B226" s="11">
        <v>4.5077399999999999E-13</v>
      </c>
      <c r="C226">
        <v>149</v>
      </c>
      <c r="D226">
        <v>150</v>
      </c>
      <c r="E226" t="e">
        <f t="shared" ca="1" si="100"/>
        <v>#N/A</v>
      </c>
      <c r="F226" t="s">
        <v>143</v>
      </c>
      <c r="G226">
        <v>1</v>
      </c>
      <c r="H226">
        <v>4</v>
      </c>
      <c r="I226" t="s">
        <v>6</v>
      </c>
      <c r="K226" s="4">
        <f t="shared" ca="1" si="101"/>
        <v>4.5077210831365277E-13</v>
      </c>
      <c r="M226" s="9">
        <f t="shared" ca="1" si="99"/>
        <v>1.0000041965470186</v>
      </c>
      <c r="O226" t="s">
        <v>394</v>
      </c>
      <c r="P226" s="4">
        <v>4.5077399999999999E-13</v>
      </c>
      <c r="R226" s="4"/>
    </row>
    <row r="227" spans="1:18" x14ac:dyDescent="0.2">
      <c r="A227" t="s">
        <v>726</v>
      </c>
      <c r="B227" s="11">
        <v>6.6549499999999996E-12</v>
      </c>
      <c r="C227">
        <v>150</v>
      </c>
      <c r="D227">
        <v>151</v>
      </c>
      <c r="E227" t="e">
        <f t="shared" ca="1" si="100"/>
        <v>#N/A</v>
      </c>
      <c r="F227" t="s">
        <v>143</v>
      </c>
      <c r="G227">
        <v>1</v>
      </c>
      <c r="H227">
        <v>6</v>
      </c>
      <c r="I227" t="s">
        <v>6</v>
      </c>
      <c r="K227" s="4">
        <f t="shared" ca="1" si="101"/>
        <v>6.654911375130667E-12</v>
      </c>
      <c r="M227" s="9">
        <f t="shared" ca="1" si="99"/>
        <v>1.0000058039644941</v>
      </c>
      <c r="O227" t="s">
        <v>395</v>
      </c>
      <c r="P227" s="4">
        <v>6.6549499999999996E-12</v>
      </c>
      <c r="R227" s="4"/>
    </row>
    <row r="228" spans="1:18" x14ac:dyDescent="0.2">
      <c r="A228" t="s">
        <v>727</v>
      </c>
      <c r="B228" s="11">
        <v>6.7335200000000002E-12</v>
      </c>
      <c r="C228">
        <v>151</v>
      </c>
      <c r="D228">
        <v>152</v>
      </c>
      <c r="E228" t="e">
        <f t="shared" ca="1" si="100"/>
        <v>#N/A</v>
      </c>
      <c r="F228" t="s">
        <v>143</v>
      </c>
      <c r="G228">
        <v>1</v>
      </c>
      <c r="H228">
        <v>8</v>
      </c>
      <c r="I228" t="s">
        <v>6</v>
      </c>
      <c r="K228" s="4">
        <f t="shared" ca="1" si="101"/>
        <v>6.7334808979702904E-12</v>
      </c>
      <c r="M228" s="9">
        <f t="shared" ca="1" si="99"/>
        <v>1.0000058071048692</v>
      </c>
      <c r="O228" t="s">
        <v>396</v>
      </c>
      <c r="P228" s="4">
        <v>6.7335200000000002E-12</v>
      </c>
      <c r="R228" s="4"/>
    </row>
    <row r="229" spans="1:18" x14ac:dyDescent="0.2">
      <c r="A229" t="s">
        <v>728</v>
      </c>
      <c r="B229" s="11">
        <v>1.15157E-13</v>
      </c>
      <c r="C229">
        <v>152</v>
      </c>
      <c r="D229">
        <v>153</v>
      </c>
      <c r="E229" t="e">
        <f t="shared" ca="1" si="100"/>
        <v>#N/A</v>
      </c>
      <c r="F229" t="s">
        <v>143</v>
      </c>
      <c r="G229">
        <v>2</v>
      </c>
      <c r="H229">
        <v>3</v>
      </c>
      <c r="I229" t="s">
        <v>6</v>
      </c>
      <c r="K229" s="4">
        <f t="shared" ca="1" si="101"/>
        <v>1.1515618841477051E-13</v>
      </c>
      <c r="M229" s="9">
        <f t="shared" ca="1" si="99"/>
        <v>1.0000070476909722</v>
      </c>
      <c r="O229" t="s">
        <v>397</v>
      </c>
      <c r="P229" s="4">
        <v>1.15157E-13</v>
      </c>
      <c r="R229" s="4"/>
    </row>
    <row r="230" spans="1:18" x14ac:dyDescent="0.2">
      <c r="A230" t="s">
        <v>729</v>
      </c>
      <c r="B230" s="11">
        <v>1.68775E-12</v>
      </c>
      <c r="C230">
        <v>153</v>
      </c>
      <c r="D230">
        <v>154</v>
      </c>
      <c r="E230" t="e">
        <f t="shared" ca="1" si="100"/>
        <v>#N/A</v>
      </c>
      <c r="F230" t="s">
        <v>143</v>
      </c>
      <c r="G230">
        <v>2</v>
      </c>
      <c r="H230">
        <v>5</v>
      </c>
      <c r="I230" t="s">
        <v>6</v>
      </c>
      <c r="K230" s="4">
        <f t="shared" ca="1" si="101"/>
        <v>1.6877364150036126E-12</v>
      </c>
      <c r="M230" s="9">
        <f t="shared" ca="1" si="99"/>
        <v>1.0000080492405488</v>
      </c>
      <c r="O230" t="s">
        <v>398</v>
      </c>
      <c r="P230" s="4">
        <v>1.68775E-12</v>
      </c>
      <c r="R230" s="4"/>
    </row>
    <row r="231" spans="1:18" x14ac:dyDescent="0.2">
      <c r="A231" t="s">
        <v>730</v>
      </c>
      <c r="B231" s="11">
        <v>1.76021E-12</v>
      </c>
      <c r="C231">
        <v>154</v>
      </c>
      <c r="D231">
        <v>155</v>
      </c>
      <c r="E231" t="e">
        <f t="shared" ca="1" si="100"/>
        <v>#N/A</v>
      </c>
      <c r="F231" t="s">
        <v>143</v>
      </c>
      <c r="G231">
        <v>2</v>
      </c>
      <c r="H231">
        <v>7</v>
      </c>
      <c r="I231" t="s">
        <v>6</v>
      </c>
      <c r="K231" s="4">
        <f t="shared" ca="1" si="101"/>
        <v>1.7602003452073928E-12</v>
      </c>
      <c r="M231" s="9">
        <f t="shared" ca="1" si="99"/>
        <v>1.0000054850532405</v>
      </c>
      <c r="O231" t="s">
        <v>399</v>
      </c>
      <c r="P231" s="4">
        <v>1.76021E-12</v>
      </c>
      <c r="R231" s="4"/>
    </row>
    <row r="232" spans="1:18" x14ac:dyDescent="0.2">
      <c r="A232" t="s">
        <v>731</v>
      </c>
      <c r="B232" s="11">
        <v>2.2800199999999998E-13</v>
      </c>
      <c r="C232">
        <v>155</v>
      </c>
      <c r="D232">
        <v>156</v>
      </c>
      <c r="E232" t="e">
        <f t="shared" ca="1" si="100"/>
        <v>#N/A</v>
      </c>
      <c r="F232" t="s">
        <v>143</v>
      </c>
      <c r="G232">
        <v>3</v>
      </c>
      <c r="H232">
        <v>4</v>
      </c>
      <c r="I232" t="s">
        <v>6</v>
      </c>
      <c r="K232" s="4">
        <f t="shared" ca="1" si="101"/>
        <v>2.2800131172511543E-13</v>
      </c>
      <c r="M232" s="9">
        <f t="shared" ca="1" si="99"/>
        <v>1.0000030187321263</v>
      </c>
      <c r="O232" t="s">
        <v>400</v>
      </c>
      <c r="P232" s="4">
        <v>2.2800199999999998E-13</v>
      </c>
      <c r="R232" s="4"/>
    </row>
    <row r="233" spans="1:18" x14ac:dyDescent="0.2">
      <c r="A233" t="s">
        <v>732</v>
      </c>
      <c r="B233" s="11">
        <v>4.5160799999999999E-13</v>
      </c>
      <c r="C233">
        <v>156</v>
      </c>
      <c r="D233">
        <v>157</v>
      </c>
      <c r="E233" t="e">
        <f t="shared" ca="1" si="100"/>
        <v>#N/A</v>
      </c>
      <c r="F233" t="s">
        <v>143</v>
      </c>
      <c r="G233">
        <v>3</v>
      </c>
      <c r="H233">
        <v>6</v>
      </c>
      <c r="I233" t="s">
        <v>6</v>
      </c>
      <c r="K233" s="4">
        <f t="shared" ca="1" si="101"/>
        <v>4.5160476803117928E-13</v>
      </c>
      <c r="M233" s="9">
        <f t="shared" ca="1" si="99"/>
        <v>1.0000071566313058</v>
      </c>
      <c r="O233" t="s">
        <v>401</v>
      </c>
      <c r="P233" s="4">
        <v>4.5160799999999999E-13</v>
      </c>
      <c r="R233" s="4"/>
    </row>
    <row r="234" spans="1:18" x14ac:dyDescent="0.2">
      <c r="A234" t="s">
        <v>733</v>
      </c>
      <c r="B234" s="11">
        <v>4.5196499999999998E-13</v>
      </c>
      <c r="C234">
        <v>157</v>
      </c>
      <c r="D234">
        <v>158</v>
      </c>
      <c r="E234" t="e">
        <f t="shared" ca="1" si="100"/>
        <v>#N/A</v>
      </c>
      <c r="F234" t="s">
        <v>143</v>
      </c>
      <c r="G234">
        <v>3</v>
      </c>
      <c r="H234">
        <v>8</v>
      </c>
      <c r="I234" t="s">
        <v>6</v>
      </c>
      <c r="K234" s="4">
        <f t="shared" ca="1" si="101"/>
        <v>4.5196284597153349E-13</v>
      </c>
      <c r="M234" s="9">
        <f t="shared" ca="1" si="99"/>
        <v>1.000004765941461</v>
      </c>
      <c r="O234" t="s">
        <v>402</v>
      </c>
      <c r="P234" s="4">
        <v>4.5196499999999998E-13</v>
      </c>
      <c r="R234" s="4"/>
    </row>
    <row r="235" spans="1:18" x14ac:dyDescent="0.2">
      <c r="A235" t="s">
        <v>734</v>
      </c>
      <c r="B235" s="11">
        <v>1.15148E-13</v>
      </c>
      <c r="C235">
        <v>158</v>
      </c>
      <c r="D235">
        <v>159</v>
      </c>
      <c r="E235" t="e">
        <f t="shared" ca="1" si="100"/>
        <v>#N/A</v>
      </c>
      <c r="F235" t="s">
        <v>143</v>
      </c>
      <c r="G235">
        <v>4</v>
      </c>
      <c r="H235">
        <v>5</v>
      </c>
      <c r="I235" t="s">
        <v>6</v>
      </c>
      <c r="K235" s="4">
        <f t="shared" ca="1" si="101"/>
        <v>1.1514690664871772E-13</v>
      </c>
      <c r="M235" s="9">
        <f t="shared" ca="1" si="99"/>
        <v>1.0000094952727268</v>
      </c>
      <c r="O235" t="s">
        <v>403</v>
      </c>
      <c r="P235" s="4">
        <v>1.15148E-13</v>
      </c>
      <c r="R235" s="4"/>
    </row>
    <row r="236" spans="1:18" x14ac:dyDescent="0.2">
      <c r="A236" s="14" t="s">
        <v>735</v>
      </c>
      <c r="B236" s="20">
        <v>1.15473E-13</v>
      </c>
      <c r="C236" s="14">
        <v>159</v>
      </c>
      <c r="D236" s="14">
        <v>160</v>
      </c>
      <c r="E236" s="14" t="e">
        <f t="shared" ca="1" si="100"/>
        <v>#N/A</v>
      </c>
      <c r="F236" s="14" t="s">
        <v>143</v>
      </c>
      <c r="G236" s="14">
        <v>4</v>
      </c>
      <c r="H236" s="14">
        <v>7</v>
      </c>
      <c r="I236" s="14" t="s">
        <v>6</v>
      </c>
      <c r="J236" s="14"/>
      <c r="K236" s="16">
        <f t="shared" ca="1" si="101"/>
        <v>1.1547194906862672E-13</v>
      </c>
      <c r="L236" s="14"/>
      <c r="M236" s="15">
        <f t="shared" ca="1" si="99"/>
        <v>1.0000091011832897</v>
      </c>
      <c r="O236" t="s">
        <v>404</v>
      </c>
      <c r="P236" s="4">
        <v>1.15473E-13</v>
      </c>
      <c r="R236" s="4"/>
    </row>
    <row r="237" spans="1:18" x14ac:dyDescent="0.2">
      <c r="A237" t="s">
        <v>736</v>
      </c>
      <c r="B237" s="11">
        <v>8.0061000000000005E-15</v>
      </c>
      <c r="C237">
        <v>160</v>
      </c>
      <c r="D237">
        <v>161</v>
      </c>
      <c r="E237" t="e">
        <f t="shared" ca="1" si="100"/>
        <v>#N/A</v>
      </c>
      <c r="F237" t="s">
        <v>143</v>
      </c>
      <c r="G237">
        <v>2</v>
      </c>
      <c r="H237">
        <v>1</v>
      </c>
      <c r="I237" t="s">
        <v>6</v>
      </c>
      <c r="K237" s="4">
        <f t="shared" ref="K237:K248" ca="1" si="102">R30</f>
        <v>8.0060377373610479E-15</v>
      </c>
      <c r="M237" s="9">
        <f t="shared" ca="1" si="99"/>
        <v>1.0000077769604634</v>
      </c>
      <c r="O237" t="s">
        <v>405</v>
      </c>
      <c r="P237" s="4">
        <v>8.0061000000000005E-15</v>
      </c>
      <c r="R237" s="4"/>
    </row>
    <row r="238" spans="1:18" x14ac:dyDescent="0.2">
      <c r="A238" t="s">
        <v>737</v>
      </c>
      <c r="B238" s="11">
        <v>7.4809900000000001E-15</v>
      </c>
      <c r="C238">
        <v>161</v>
      </c>
      <c r="D238">
        <v>162</v>
      </c>
      <c r="E238" t="e">
        <f t="shared" ca="1" si="100"/>
        <v>#N/A</v>
      </c>
      <c r="F238" t="s">
        <v>143</v>
      </c>
      <c r="G238">
        <v>4</v>
      </c>
      <c r="H238">
        <v>1</v>
      </c>
      <c r="I238" t="s">
        <v>6</v>
      </c>
      <c r="K238" s="4">
        <f t="shared" ca="1" si="102"/>
        <v>7.480954891953641E-15</v>
      </c>
      <c r="M238" s="9">
        <f t="shared" ca="1" si="99"/>
        <v>1.0000046929899813</v>
      </c>
      <c r="O238" t="s">
        <v>406</v>
      </c>
      <c r="P238" s="4">
        <v>7.4809900000000001E-15</v>
      </c>
      <c r="R238" s="4"/>
    </row>
    <row r="239" spans="1:18" x14ac:dyDescent="0.2">
      <c r="A239" t="s">
        <v>738</v>
      </c>
      <c r="B239" s="11">
        <v>9.43651E-17</v>
      </c>
      <c r="C239">
        <v>162</v>
      </c>
      <c r="D239">
        <v>163</v>
      </c>
      <c r="E239" t="e">
        <f t="shared" ca="1" si="100"/>
        <v>#N/A</v>
      </c>
      <c r="F239" t="s">
        <v>143</v>
      </c>
      <c r="G239">
        <v>6</v>
      </c>
      <c r="H239">
        <v>1</v>
      </c>
      <c r="I239" t="s">
        <v>6</v>
      </c>
      <c r="K239" s="4">
        <f t="shared" ca="1" si="102"/>
        <v>9.4364565148010075E-17</v>
      </c>
      <c r="M239" s="9">
        <f t="shared" ca="1" si="99"/>
        <v>1.0000056679325453</v>
      </c>
      <c r="O239" t="s">
        <v>407</v>
      </c>
      <c r="P239" s="4">
        <v>9.43651E-17</v>
      </c>
      <c r="R239" s="4"/>
    </row>
    <row r="240" spans="1:18" x14ac:dyDescent="0.2">
      <c r="A240" t="s">
        <v>739</v>
      </c>
      <c r="B240" s="11">
        <v>4.9344899999999997E-19</v>
      </c>
      <c r="C240">
        <v>163</v>
      </c>
      <c r="D240">
        <v>164</v>
      </c>
      <c r="E240" t="e">
        <f t="shared" ca="1" si="100"/>
        <v>#N/A</v>
      </c>
      <c r="F240" t="s">
        <v>143</v>
      </c>
      <c r="G240">
        <v>8</v>
      </c>
      <c r="H240">
        <v>1</v>
      </c>
      <c r="I240" t="s">
        <v>6</v>
      </c>
      <c r="K240" s="4">
        <f t="shared" ca="1" si="102"/>
        <v>4.9344599954545847E-19</v>
      </c>
      <c r="M240" s="9">
        <f t="shared" ca="1" si="99"/>
        <v>1.0000060806137738</v>
      </c>
      <c r="O240" t="s">
        <v>408</v>
      </c>
      <c r="P240" s="4">
        <v>4.9344899999999997E-19</v>
      </c>
      <c r="R240" s="4"/>
    </row>
    <row r="241" spans="1:18" x14ac:dyDescent="0.2">
      <c r="A241" t="s">
        <v>740</v>
      </c>
      <c r="B241" s="11">
        <v>2.9373600000000001E-14</v>
      </c>
      <c r="C241">
        <v>164</v>
      </c>
      <c r="D241">
        <v>165</v>
      </c>
      <c r="E241" t="e">
        <f t="shared" ca="1" si="100"/>
        <v>#N/A</v>
      </c>
      <c r="F241" t="s">
        <v>143</v>
      </c>
      <c r="G241">
        <v>3</v>
      </c>
      <c r="H241">
        <v>2</v>
      </c>
      <c r="I241" t="s">
        <v>6</v>
      </c>
      <c r="K241" s="4">
        <f t="shared" ca="1" si="102"/>
        <v>2.9373381659868082E-14</v>
      </c>
      <c r="M241" s="9">
        <f t="shared" ca="1" si="99"/>
        <v>1.0000074332650712</v>
      </c>
      <c r="O241" t="s">
        <v>409</v>
      </c>
      <c r="P241" s="4">
        <v>2.9373600000000001E-14</v>
      </c>
      <c r="R241" s="4"/>
    </row>
    <row r="242" spans="1:18" x14ac:dyDescent="0.2">
      <c r="A242" t="s">
        <v>741</v>
      </c>
      <c r="B242" s="11">
        <v>1.3050900000000001E-15</v>
      </c>
      <c r="C242">
        <v>165</v>
      </c>
      <c r="D242">
        <v>166</v>
      </c>
      <c r="E242" t="e">
        <f t="shared" ca="1" si="100"/>
        <v>#N/A</v>
      </c>
      <c r="F242" t="s">
        <v>143</v>
      </c>
      <c r="G242">
        <v>5</v>
      </c>
      <c r="H242">
        <v>2</v>
      </c>
      <c r="I242" t="s">
        <v>6</v>
      </c>
      <c r="K242" s="4">
        <f t="shared" ca="1" si="102"/>
        <v>1.3050824641277445E-15</v>
      </c>
      <c r="M242" s="9">
        <f t="shared" ca="1" si="99"/>
        <v>1.0000057742498751</v>
      </c>
      <c r="O242" t="s">
        <v>410</v>
      </c>
      <c r="P242" s="4">
        <v>1.3050900000000001E-15</v>
      </c>
      <c r="R242" s="4"/>
    </row>
    <row r="243" spans="1:18" x14ac:dyDescent="0.2">
      <c r="A243" t="s">
        <v>742</v>
      </c>
      <c r="B243" s="11">
        <v>7.0344799999999996E-18</v>
      </c>
      <c r="C243">
        <v>166</v>
      </c>
      <c r="D243">
        <v>167</v>
      </c>
      <c r="E243" t="e">
        <f t="shared" ca="1" si="100"/>
        <v>#N/A</v>
      </c>
      <c r="F243" t="s">
        <v>143</v>
      </c>
      <c r="G243">
        <v>7</v>
      </c>
      <c r="H243">
        <v>2</v>
      </c>
      <c r="I243" t="s">
        <v>6</v>
      </c>
      <c r="K243" s="4">
        <f t="shared" ca="1" si="102"/>
        <v>7.0344276706494338E-18</v>
      </c>
      <c r="M243" s="9">
        <f t="shared" ca="1" si="99"/>
        <v>1.0000074390345619</v>
      </c>
      <c r="O243" t="s">
        <v>411</v>
      </c>
      <c r="P243" s="4">
        <v>7.0344799999999996E-18</v>
      </c>
      <c r="R243" s="4"/>
    </row>
    <row r="244" spans="1:18" x14ac:dyDescent="0.2">
      <c r="A244" t="s">
        <v>743</v>
      </c>
      <c r="B244" s="11">
        <v>5.8157499999999997E-14</v>
      </c>
      <c r="C244">
        <v>167</v>
      </c>
      <c r="D244">
        <v>168</v>
      </c>
      <c r="E244" t="e">
        <f t="shared" ca="1" si="100"/>
        <v>#N/A</v>
      </c>
      <c r="F244" t="s">
        <v>143</v>
      </c>
      <c r="G244">
        <v>4</v>
      </c>
      <c r="H244">
        <v>3</v>
      </c>
      <c r="I244" t="s">
        <v>6</v>
      </c>
      <c r="K244" s="4">
        <f t="shared" ca="1" si="102"/>
        <v>5.8157270055956303E-14</v>
      </c>
      <c r="M244" s="9">
        <f t="shared" ca="1" si="99"/>
        <v>1.0000039538314551</v>
      </c>
      <c r="O244" t="s">
        <v>412</v>
      </c>
      <c r="P244" s="4">
        <v>5.8157499999999997E-14</v>
      </c>
      <c r="R244" s="4"/>
    </row>
    <row r="245" spans="1:18" x14ac:dyDescent="0.2">
      <c r="A245" t="s">
        <v>744</v>
      </c>
      <c r="B245" s="11">
        <v>9.8422499999999998E-17</v>
      </c>
      <c r="C245">
        <v>168</v>
      </c>
      <c r="D245">
        <v>169</v>
      </c>
      <c r="E245" t="e">
        <f t="shared" ca="1" si="100"/>
        <v>#N/A</v>
      </c>
      <c r="F245" t="s">
        <v>143</v>
      </c>
      <c r="G245">
        <v>6</v>
      </c>
      <c r="H245">
        <v>3</v>
      </c>
      <c r="I245" t="s">
        <v>6</v>
      </c>
      <c r="K245" s="4">
        <f t="shared" ca="1" si="102"/>
        <v>9.8421924294093505E-17</v>
      </c>
      <c r="M245" s="9">
        <f t="shared" ca="1" si="99"/>
        <v>1.0000058493664965</v>
      </c>
      <c r="O245" t="s">
        <v>413</v>
      </c>
      <c r="P245" s="4">
        <v>9.8422499999999998E-17</v>
      </c>
      <c r="R245" s="4"/>
    </row>
    <row r="246" spans="1:18" x14ac:dyDescent="0.2">
      <c r="A246" t="s">
        <v>745</v>
      </c>
      <c r="B246" s="11">
        <v>5.0906300000000001E-19</v>
      </c>
      <c r="C246">
        <v>169</v>
      </c>
      <c r="D246">
        <v>170</v>
      </c>
      <c r="E246" t="e">
        <f t="shared" ca="1" si="100"/>
        <v>#N/A</v>
      </c>
      <c r="F246" t="s">
        <v>143</v>
      </c>
      <c r="G246">
        <v>8</v>
      </c>
      <c r="H246">
        <v>3</v>
      </c>
      <c r="I246" t="s">
        <v>6</v>
      </c>
      <c r="K246" s="4">
        <f t="shared" ca="1" si="102"/>
        <v>5.0906050190847214E-19</v>
      </c>
      <c r="M246" s="9">
        <f t="shared" ca="1" si="99"/>
        <v>1.0000049072586039</v>
      </c>
      <c r="O246" t="s">
        <v>414</v>
      </c>
      <c r="P246" s="4">
        <v>5.0906300000000001E-19</v>
      </c>
      <c r="R246" s="4"/>
    </row>
    <row r="247" spans="1:18" x14ac:dyDescent="0.2">
      <c r="A247" t="s">
        <v>746</v>
      </c>
      <c r="B247" s="11">
        <v>1.36853E-15</v>
      </c>
      <c r="C247">
        <v>170</v>
      </c>
      <c r="D247">
        <v>171</v>
      </c>
      <c r="E247" t="e">
        <f t="shared" ca="1" si="100"/>
        <v>#N/A</v>
      </c>
      <c r="F247" t="s">
        <v>143</v>
      </c>
      <c r="G247">
        <v>5</v>
      </c>
      <c r="H247">
        <v>4</v>
      </c>
      <c r="I247" t="s">
        <v>6</v>
      </c>
      <c r="K247" s="4">
        <f t="shared" ca="1" si="102"/>
        <v>1.3685235503448278E-15</v>
      </c>
      <c r="M247" s="9">
        <f t="shared" ca="1" si="99"/>
        <v>1.0000047128565457</v>
      </c>
      <c r="O247" t="s">
        <v>415</v>
      </c>
      <c r="P247" s="4">
        <v>1.36853E-15</v>
      </c>
      <c r="R247" s="4"/>
    </row>
    <row r="248" spans="1:18" x14ac:dyDescent="0.2">
      <c r="A248" s="14" t="s">
        <v>747</v>
      </c>
      <c r="B248" s="20">
        <v>7.0927100000000005E-18</v>
      </c>
      <c r="C248" s="14">
        <v>171</v>
      </c>
      <c r="D248" s="14">
        <v>172</v>
      </c>
      <c r="E248" s="14" t="e">
        <f t="shared" ca="1" si="100"/>
        <v>#N/A</v>
      </c>
      <c r="F248" s="14" t="s">
        <v>143</v>
      </c>
      <c r="G248" s="14">
        <v>7</v>
      </c>
      <c r="H248" s="14">
        <v>4</v>
      </c>
      <c r="I248" s="14" t="s">
        <v>6</v>
      </c>
      <c r="J248" s="14"/>
      <c r="K248" s="16">
        <f t="shared" ca="1" si="102"/>
        <v>7.0926712378074026E-18</v>
      </c>
      <c r="L248" s="14"/>
      <c r="M248" s="15">
        <f t="shared" ca="1" si="99"/>
        <v>1.000005465104937</v>
      </c>
      <c r="O248" t="s">
        <v>416</v>
      </c>
      <c r="P248" s="4">
        <v>7.0927100000000005E-18</v>
      </c>
      <c r="R248" s="4"/>
    </row>
    <row r="249" spans="1:18" x14ac:dyDescent="0.2">
      <c r="A249" t="s">
        <v>748</v>
      </c>
      <c r="B249" s="11">
        <v>2.04616E-10</v>
      </c>
      <c r="C249">
        <v>172</v>
      </c>
      <c r="D249">
        <v>173</v>
      </c>
      <c r="E249" t="e">
        <f t="shared" ca="1" si="100"/>
        <v>#N/A</v>
      </c>
      <c r="F249" t="s">
        <v>143</v>
      </c>
      <c r="G249">
        <v>1</v>
      </c>
      <c r="H249">
        <v>2</v>
      </c>
      <c r="K249" s="4">
        <f t="shared" ref="K249:K260" ca="1" si="103">T30</f>
        <v>2.0528988059275065E-10</v>
      </c>
      <c r="M249" s="9">
        <f t="shared" ca="1" si="99"/>
        <v>0.9967174193350159</v>
      </c>
      <c r="O249" t="s">
        <v>417</v>
      </c>
      <c r="P249" s="4">
        <v>2.04616E-10</v>
      </c>
      <c r="R249" s="4"/>
    </row>
    <row r="250" spans="1:18" x14ac:dyDescent="0.2">
      <c r="A250" t="s">
        <v>749</v>
      </c>
      <c r="B250" s="11">
        <v>1.9119500000000001E-10</v>
      </c>
      <c r="C250">
        <v>173</v>
      </c>
      <c r="D250">
        <v>174</v>
      </c>
      <c r="E250" t="e">
        <f t="shared" ca="1" si="100"/>
        <v>#N/A</v>
      </c>
      <c r="F250" t="s">
        <v>143</v>
      </c>
      <c r="G250">
        <v>1</v>
      </c>
      <c r="H250">
        <v>4</v>
      </c>
      <c r="K250" s="4">
        <f t="shared" ca="1" si="103"/>
        <v>2.009196125937367E-10</v>
      </c>
      <c r="M250" s="9">
        <f t="shared" ca="1" si="99"/>
        <v>0.95159948564404195</v>
      </c>
      <c r="O250" t="s">
        <v>418</v>
      </c>
      <c r="P250" s="4">
        <v>1.9119500000000001E-10</v>
      </c>
      <c r="R250" s="4"/>
    </row>
    <row r="251" spans="1:18" x14ac:dyDescent="0.2">
      <c r="A251" t="s">
        <v>750</v>
      </c>
      <c r="B251" s="11">
        <v>2.4117299999999999E-12</v>
      </c>
      <c r="C251">
        <v>174</v>
      </c>
      <c r="D251">
        <v>175</v>
      </c>
      <c r="E251" t="e">
        <f t="shared" ca="1" si="100"/>
        <v>#N/A</v>
      </c>
      <c r="F251" t="s">
        <v>143</v>
      </c>
      <c r="G251">
        <v>1</v>
      </c>
      <c r="H251">
        <v>6</v>
      </c>
      <c r="K251" s="4">
        <f t="shared" ca="1" si="103"/>
        <v>1.3626801663116443E-10</v>
      </c>
      <c r="M251" s="9">
        <f t="shared" ca="1" si="99"/>
        <v>1.7698430340611845E-2</v>
      </c>
      <c r="O251" t="s">
        <v>419</v>
      </c>
      <c r="P251" s="4">
        <v>2.4117299999999999E-12</v>
      </c>
      <c r="R251" s="4"/>
    </row>
    <row r="252" spans="1:18" x14ac:dyDescent="0.2">
      <c r="A252" t="s">
        <v>751</v>
      </c>
      <c r="B252" s="11">
        <v>1.26113E-14</v>
      </c>
      <c r="C252">
        <v>175</v>
      </c>
      <c r="D252">
        <v>176</v>
      </c>
      <c r="E252" t="e">
        <f t="shared" ca="1" si="100"/>
        <v>#N/A</v>
      </c>
      <c r="F252" t="s">
        <v>143</v>
      </c>
      <c r="G252">
        <v>1</v>
      </c>
      <c r="H252">
        <v>8</v>
      </c>
      <c r="K252" s="4">
        <f t="shared" ca="1" si="103"/>
        <v>1.3544926598767861E-10</v>
      </c>
      <c r="M252" s="9">
        <f t="shared" ca="1" si="99"/>
        <v>9.3107185986133071E-5</v>
      </c>
      <c r="O252" t="s">
        <v>420</v>
      </c>
      <c r="P252" s="4">
        <v>1.26113E-14</v>
      </c>
      <c r="R252" s="4"/>
    </row>
    <row r="253" spans="1:18" x14ac:dyDescent="0.2">
      <c r="A253" t="s">
        <v>752</v>
      </c>
      <c r="B253" s="11">
        <v>1.9148800000000001E-10</v>
      </c>
      <c r="C253">
        <v>176</v>
      </c>
      <c r="D253">
        <v>177</v>
      </c>
      <c r="E253" t="e">
        <f t="shared" ca="1" si="100"/>
        <v>#N/A</v>
      </c>
      <c r="F253" t="s">
        <v>143</v>
      </c>
      <c r="G253">
        <v>2</v>
      </c>
      <c r="H253">
        <v>3</v>
      </c>
      <c r="K253" s="4">
        <f t="shared" ca="1" si="103"/>
        <v>2.0122684173121894E-10</v>
      </c>
      <c r="M253" s="9">
        <f t="shared" ca="1" si="99"/>
        <v>0.95160267066047177</v>
      </c>
      <c r="O253" t="s">
        <v>421</v>
      </c>
      <c r="P253" s="4">
        <v>1.9148800000000001E-10</v>
      </c>
      <c r="R253" s="4"/>
    </row>
    <row r="254" spans="1:18" x14ac:dyDescent="0.2">
      <c r="A254" t="s">
        <v>753</v>
      </c>
      <c r="B254" s="11">
        <v>8.5079500000000007E-12</v>
      </c>
      <c r="C254">
        <v>177</v>
      </c>
      <c r="D254">
        <v>178</v>
      </c>
      <c r="E254" t="e">
        <f t="shared" ca="1" si="100"/>
        <v>#N/A</v>
      </c>
      <c r="F254" t="s">
        <v>143</v>
      </c>
      <c r="G254">
        <v>2</v>
      </c>
      <c r="H254">
        <v>5</v>
      </c>
      <c r="K254" s="4">
        <f t="shared" ca="1" si="103"/>
        <v>1.415945059975753E-10</v>
      </c>
      <c r="M254" s="9">
        <f t="shared" ca="1" si="99"/>
        <v>6.0086723987339545E-2</v>
      </c>
      <c r="O254" t="s">
        <v>422</v>
      </c>
      <c r="P254" s="4">
        <v>8.5079500000000007E-12</v>
      </c>
      <c r="R254" s="4"/>
    </row>
    <row r="255" spans="1:18" x14ac:dyDescent="0.2">
      <c r="A255" t="s">
        <v>754</v>
      </c>
      <c r="B255" s="11">
        <v>4.5858100000000001E-14</v>
      </c>
      <c r="C255">
        <v>178</v>
      </c>
      <c r="D255">
        <v>179</v>
      </c>
      <c r="E255" t="e">
        <f t="shared" ca="1" si="100"/>
        <v>#N/A</v>
      </c>
      <c r="F255" t="s">
        <v>143</v>
      </c>
      <c r="G255">
        <v>2</v>
      </c>
      <c r="H255">
        <v>7</v>
      </c>
      <c r="K255" s="4">
        <f t="shared" ca="1" si="103"/>
        <v>1.3884667412481703E-10</v>
      </c>
      <c r="M255" s="9">
        <f t="shared" ca="1" si="99"/>
        <v>3.3027870699139396E-4</v>
      </c>
      <c r="O255" t="s">
        <v>423</v>
      </c>
      <c r="P255" s="4">
        <v>4.5858100000000001E-14</v>
      </c>
      <c r="R255" s="4"/>
    </row>
    <row r="256" spans="1:18" x14ac:dyDescent="0.2">
      <c r="A256" t="s">
        <v>755</v>
      </c>
      <c r="B256" s="11">
        <v>9.6706599999999997E-11</v>
      </c>
      <c r="C256">
        <v>179</v>
      </c>
      <c r="D256">
        <v>180</v>
      </c>
      <c r="E256" t="e">
        <f t="shared" ca="1" si="100"/>
        <v>#N/A</v>
      </c>
      <c r="F256" t="s">
        <v>143</v>
      </c>
      <c r="G256">
        <v>3</v>
      </c>
      <c r="H256">
        <v>4</v>
      </c>
      <c r="K256" s="4">
        <f t="shared" ca="1" si="103"/>
        <v>1.7232143354441882E-10</v>
      </c>
      <c r="M256" s="9">
        <f t="shared" ca="1" si="99"/>
        <v>0.56119890608426382</v>
      </c>
      <c r="O256" t="s">
        <v>424</v>
      </c>
      <c r="P256" s="4">
        <v>9.6706599999999997E-11</v>
      </c>
      <c r="R256" s="4"/>
    </row>
    <row r="257" spans="1:18" x14ac:dyDescent="0.2">
      <c r="A257" t="s">
        <v>756</v>
      </c>
      <c r="B257" s="11">
        <v>1.63661E-13</v>
      </c>
      <c r="C257">
        <v>180</v>
      </c>
      <c r="D257">
        <v>181</v>
      </c>
      <c r="E257" t="e">
        <f t="shared" ca="1" si="100"/>
        <v>#N/A</v>
      </c>
      <c r="F257" t="s">
        <v>143</v>
      </c>
      <c r="G257">
        <v>3</v>
      </c>
      <c r="H257">
        <v>6</v>
      </c>
      <c r="K257" s="4">
        <f t="shared" ca="1" si="103"/>
        <v>1.3977534488152411E-10</v>
      </c>
      <c r="M257" s="9">
        <f t="shared" ca="1" si="99"/>
        <v>1.1708860395853202E-3</v>
      </c>
      <c r="O257" t="s">
        <v>425</v>
      </c>
      <c r="P257" s="4">
        <v>1.63661E-13</v>
      </c>
      <c r="R257" s="4"/>
    </row>
    <row r="258" spans="1:18" x14ac:dyDescent="0.2">
      <c r="A258" t="s">
        <v>757</v>
      </c>
      <c r="B258" s="11">
        <v>8.4649099999999999E-16</v>
      </c>
      <c r="C258">
        <v>181</v>
      </c>
      <c r="D258">
        <v>182</v>
      </c>
      <c r="E258" t="e">
        <f t="shared" ca="1" si="100"/>
        <v>#N/A</v>
      </c>
      <c r="F258" t="s">
        <v>143</v>
      </c>
      <c r="G258">
        <v>3</v>
      </c>
      <c r="H258">
        <v>8</v>
      </c>
      <c r="K258" s="4">
        <f t="shared" ca="1" si="103"/>
        <v>1.3972323060509192E-10</v>
      </c>
      <c r="M258" s="9">
        <f t="shared" ca="1" si="99"/>
        <v>6.0583411672786739E-6</v>
      </c>
      <c r="O258" t="s">
        <v>426</v>
      </c>
      <c r="P258" s="4">
        <v>8.4649099999999999E-16</v>
      </c>
      <c r="R258" s="4"/>
    </row>
    <row r="259" spans="1:18" x14ac:dyDescent="0.2">
      <c r="A259" t="s">
        <v>758</v>
      </c>
      <c r="B259" s="11">
        <v>5.8046000000000003E-13</v>
      </c>
      <c r="C259">
        <v>182</v>
      </c>
      <c r="D259">
        <v>183</v>
      </c>
      <c r="E259" t="e">
        <f t="shared" ca="1" si="100"/>
        <v>#N/A</v>
      </c>
      <c r="F259" t="s">
        <v>143</v>
      </c>
      <c r="G259">
        <v>4</v>
      </c>
      <c r="H259">
        <v>5</v>
      </c>
      <c r="K259" s="4">
        <f t="shared" ca="1" si="103"/>
        <v>1.4013656497025153E-10</v>
      </c>
      <c r="M259" s="9">
        <f t="shared" ca="1" si="99"/>
        <v>4.1421023850785931E-3</v>
      </c>
      <c r="O259" t="s">
        <v>427</v>
      </c>
      <c r="P259" s="4">
        <v>5.8046000000000003E-13</v>
      </c>
      <c r="R259" s="4"/>
    </row>
    <row r="260" spans="1:18" x14ac:dyDescent="0.2">
      <c r="A260" s="14" t="s">
        <v>759</v>
      </c>
      <c r="B260" s="20">
        <v>3.0083599999999998E-15</v>
      </c>
      <c r="C260" s="14">
        <v>183</v>
      </c>
      <c r="D260" s="14">
        <v>184</v>
      </c>
      <c r="E260" s="14" t="e">
        <f t="shared" ca="1" si="100"/>
        <v>#N/A</v>
      </c>
      <c r="F260" s="14" t="s">
        <v>143</v>
      </c>
      <c r="G260" s="14">
        <v>4</v>
      </c>
      <c r="H260" s="14">
        <v>7</v>
      </c>
      <c r="I260" s="14"/>
      <c r="J260" s="14"/>
      <c r="K260" s="16">
        <f t="shared" ca="1" si="103"/>
        <v>1.3995306624997511E-10</v>
      </c>
      <c r="L260" s="14"/>
      <c r="M260" s="15">
        <f t="shared" ca="1" si="99"/>
        <v>2.1495491886020288E-5</v>
      </c>
      <c r="O260" t="s">
        <v>428</v>
      </c>
      <c r="P260" s="4">
        <v>3.0083599999999998E-15</v>
      </c>
      <c r="R260" s="4"/>
    </row>
    <row r="261" spans="1:18" x14ac:dyDescent="0.2">
      <c r="A261" t="s">
        <v>760</v>
      </c>
      <c r="B261" s="11">
        <v>2.2337E-14</v>
      </c>
      <c r="C261">
        <v>184</v>
      </c>
      <c r="D261">
        <v>185</v>
      </c>
      <c r="E261" t="e">
        <f t="shared" ca="1" si="100"/>
        <v>#N/A</v>
      </c>
      <c r="F261" t="s">
        <v>143</v>
      </c>
      <c r="G261">
        <v>1</v>
      </c>
      <c r="H261">
        <v>2</v>
      </c>
      <c r="I261" t="s">
        <v>9</v>
      </c>
      <c r="K261" cm="1">
        <f t="array" aca="1" ref="K261:K272" ca="1">TRANSPOSE(BL47:BW47)</f>
        <v>2.233657374615889E-14</v>
      </c>
      <c r="M261" s="9">
        <f t="shared" ca="1" si="99"/>
        <v>1.0000190832240412</v>
      </c>
      <c r="O261" t="s">
        <v>429</v>
      </c>
      <c r="P261" s="4">
        <v>2.2337E-14</v>
      </c>
      <c r="R261" s="4"/>
    </row>
    <row r="262" spans="1:18" x14ac:dyDescent="0.2">
      <c r="A262" t="s">
        <v>761</v>
      </c>
      <c r="B262" s="11">
        <v>3.2079600000000002E-13</v>
      </c>
      <c r="C262">
        <v>185</v>
      </c>
      <c r="D262">
        <v>186</v>
      </c>
      <c r="E262" t="e">
        <f t="shared" ca="1" si="100"/>
        <v>#N/A</v>
      </c>
      <c r="F262" t="s">
        <v>143</v>
      </c>
      <c r="G262">
        <v>1</v>
      </c>
      <c r="H262">
        <v>4</v>
      </c>
      <c r="I262" t="s">
        <v>9</v>
      </c>
      <c r="K262">
        <f ca="1"/>
        <v>3.207913331703786E-13</v>
      </c>
      <c r="M262" s="9">
        <f t="shared" ca="1" si="99"/>
        <v>1.0000145478669118</v>
      </c>
      <c r="O262" t="s">
        <v>430</v>
      </c>
      <c r="P262" s="4">
        <v>3.2079600000000002E-13</v>
      </c>
      <c r="R262" s="4"/>
    </row>
    <row r="263" spans="1:18" x14ac:dyDescent="0.2">
      <c r="A263" t="s">
        <v>762</v>
      </c>
      <c r="B263" s="11">
        <v>1.8854499999999999E-15</v>
      </c>
      <c r="C263">
        <v>186</v>
      </c>
      <c r="D263">
        <v>187</v>
      </c>
      <c r="E263" t="e">
        <f t="shared" ca="1" si="100"/>
        <v>#N/A</v>
      </c>
      <c r="F263" t="s">
        <v>143</v>
      </c>
      <c r="G263">
        <v>1</v>
      </c>
      <c r="H263">
        <v>6</v>
      </c>
      <c r="I263" t="s">
        <v>9</v>
      </c>
      <c r="K263">
        <f ca="1"/>
        <v>1.8854189448793362E-15</v>
      </c>
      <c r="M263" s="9">
        <f t="shared" ca="1" si="99"/>
        <v>1.0000164712043167</v>
      </c>
      <c r="O263" t="s">
        <v>431</v>
      </c>
      <c r="P263" s="4">
        <v>1.8854499999999999E-15</v>
      </c>
      <c r="R263" s="4"/>
    </row>
    <row r="264" spans="1:18" x14ac:dyDescent="0.2">
      <c r="A264" t="s">
        <v>763</v>
      </c>
      <c r="B264" s="11">
        <v>1.90771E-15</v>
      </c>
      <c r="C264">
        <v>187</v>
      </c>
      <c r="D264">
        <v>188</v>
      </c>
      <c r="E264" t="e">
        <f t="shared" ca="1" si="100"/>
        <v>#N/A</v>
      </c>
      <c r="F264" t="s">
        <v>143</v>
      </c>
      <c r="G264">
        <v>1</v>
      </c>
      <c r="H264">
        <v>8</v>
      </c>
      <c r="I264" t="s">
        <v>9</v>
      </c>
      <c r="K264">
        <f ca="1"/>
        <v>1.9076786653326521E-15</v>
      </c>
      <c r="M264" s="9">
        <f t="shared" ca="1" si="99"/>
        <v>1.0000164255479276</v>
      </c>
      <c r="O264" t="s">
        <v>432</v>
      </c>
      <c r="P264" s="4">
        <v>1.90771E-15</v>
      </c>
      <c r="R264" s="4"/>
    </row>
    <row r="265" spans="1:18" x14ac:dyDescent="0.2">
      <c r="A265" t="s">
        <v>764</v>
      </c>
      <c r="B265" s="11">
        <v>3.2128700000000002E-13</v>
      </c>
      <c r="C265">
        <v>188</v>
      </c>
      <c r="D265">
        <v>189</v>
      </c>
      <c r="E265" t="e">
        <f t="shared" ca="1" si="100"/>
        <v>#N/A</v>
      </c>
      <c r="F265" t="s">
        <v>143</v>
      </c>
      <c r="G265">
        <v>2</v>
      </c>
      <c r="H265">
        <v>3</v>
      </c>
      <c r="I265" t="s">
        <v>9</v>
      </c>
      <c r="K265">
        <f ca="1"/>
        <v>3.2128185992050257E-13</v>
      </c>
      <c r="M265" s="9">
        <f t="shared" ca="1" si="99"/>
        <v>1.0000159986607982</v>
      </c>
      <c r="O265" t="s">
        <v>433</v>
      </c>
      <c r="P265" s="4">
        <v>3.2128700000000002E-13</v>
      </c>
      <c r="R265" s="4"/>
    </row>
    <row r="266" spans="1:18" x14ac:dyDescent="0.2">
      <c r="A266" t="s">
        <v>765</v>
      </c>
      <c r="B266" s="11">
        <v>1.8746099999999999E-15</v>
      </c>
      <c r="C266">
        <v>189</v>
      </c>
      <c r="D266">
        <v>190</v>
      </c>
      <c r="E266" t="e">
        <f t="shared" ca="1" si="100"/>
        <v>#N/A</v>
      </c>
      <c r="F266" t="s">
        <v>143</v>
      </c>
      <c r="G266">
        <v>2</v>
      </c>
      <c r="H266">
        <v>5</v>
      </c>
      <c r="I266" t="s">
        <v>9</v>
      </c>
      <c r="K266">
        <f ca="1"/>
        <v>1.8745781241438305E-15</v>
      </c>
      <c r="M266" s="9">
        <f t="shared" ca="1" si="99"/>
        <v>1.0000170042825951</v>
      </c>
      <c r="O266" t="s">
        <v>434</v>
      </c>
      <c r="P266" s="4">
        <v>1.8746099999999999E-15</v>
      </c>
      <c r="R266" s="4"/>
    </row>
    <row r="267" spans="1:18" x14ac:dyDescent="0.2">
      <c r="A267" t="s">
        <v>766</v>
      </c>
      <c r="B267" s="11">
        <v>1.9551000000000002E-15</v>
      </c>
      <c r="C267">
        <v>190</v>
      </c>
      <c r="D267">
        <v>191</v>
      </c>
      <c r="E267" t="e">
        <f t="shared" ca="1" si="100"/>
        <v>#N/A</v>
      </c>
      <c r="F267" t="s">
        <v>143</v>
      </c>
      <c r="G267">
        <v>2</v>
      </c>
      <c r="H267">
        <v>7</v>
      </c>
      <c r="I267" t="s">
        <v>9</v>
      </c>
      <c r="K267">
        <f ca="1"/>
        <v>1.9550642102067524E-15</v>
      </c>
      <c r="M267" s="9">
        <f t="shared" ca="1" si="99"/>
        <v>1.0000183061983647</v>
      </c>
      <c r="O267" t="s">
        <v>435</v>
      </c>
      <c r="P267" s="4">
        <v>1.9551000000000002E-15</v>
      </c>
      <c r="R267" s="4"/>
    </row>
    <row r="268" spans="1:18" x14ac:dyDescent="0.2">
      <c r="A268" t="s">
        <v>767</v>
      </c>
      <c r="B268" s="11">
        <v>2.4938799999999999E-12</v>
      </c>
      <c r="C268">
        <v>191</v>
      </c>
      <c r="D268">
        <v>192</v>
      </c>
      <c r="E268" t="e">
        <f t="shared" ca="1" si="100"/>
        <v>#N/A</v>
      </c>
      <c r="F268" t="s">
        <v>143</v>
      </c>
      <c r="G268">
        <v>3</v>
      </c>
      <c r="H268">
        <v>4</v>
      </c>
      <c r="I268" t="s">
        <v>9</v>
      </c>
      <c r="K268">
        <f ca="1"/>
        <v>2.4938458344223327E-12</v>
      </c>
      <c r="M268" s="9">
        <f t="shared" ca="1" si="99"/>
        <v>1.0000136999557854</v>
      </c>
      <c r="O268" t="s">
        <v>436</v>
      </c>
      <c r="P268" s="4">
        <v>2.4938799999999999E-12</v>
      </c>
      <c r="R268" s="4"/>
    </row>
    <row r="269" spans="1:18" x14ac:dyDescent="0.2">
      <c r="A269" t="s">
        <v>768</v>
      </c>
      <c r="B269" s="11">
        <v>1.9665199999999999E-15</v>
      </c>
      <c r="C269">
        <v>192</v>
      </c>
      <c r="D269">
        <v>193</v>
      </c>
      <c r="E269" t="e">
        <f t="shared" ca="1" si="100"/>
        <v>#N/A</v>
      </c>
      <c r="F269" t="s">
        <v>143</v>
      </c>
      <c r="G269">
        <v>3</v>
      </c>
      <c r="H269">
        <v>6</v>
      </c>
      <c r="I269" t="s">
        <v>9</v>
      </c>
      <c r="K269">
        <f ca="1"/>
        <v>1.9664856226964935E-15</v>
      </c>
      <c r="M269" s="9">
        <f t="shared" ref="M269:M332" ca="1" si="104">B269/K269</f>
        <v>1.0000174815941238</v>
      </c>
      <c r="O269" t="s">
        <v>437</v>
      </c>
      <c r="P269" s="4">
        <v>1.9665199999999999E-15</v>
      </c>
      <c r="R269" s="4"/>
    </row>
    <row r="270" spans="1:18" x14ac:dyDescent="0.2">
      <c r="A270" t="s">
        <v>769</v>
      </c>
      <c r="B270" s="11">
        <v>1.9680799999999998E-15</v>
      </c>
      <c r="C270">
        <v>193</v>
      </c>
      <c r="D270">
        <v>194</v>
      </c>
      <c r="E270" t="e">
        <f t="shared" ref="E270:E333" ca="1" si="105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K270">
        <f ca="1"/>
        <v>1.9680448514101088E-15</v>
      </c>
      <c r="M270" s="9">
        <f t="shared" ca="1" si="104"/>
        <v>1.0000178596488112</v>
      </c>
      <c r="O270" t="s">
        <v>438</v>
      </c>
      <c r="P270" s="4">
        <v>1.9680799999999998E-15</v>
      </c>
      <c r="R270" s="4"/>
    </row>
    <row r="271" spans="1:18" x14ac:dyDescent="0.2">
      <c r="A271" t="s">
        <v>770</v>
      </c>
      <c r="B271" s="11">
        <v>1.9657399999999999E-15</v>
      </c>
      <c r="C271">
        <v>194</v>
      </c>
      <c r="D271">
        <v>195</v>
      </c>
      <c r="E271" t="e">
        <f t="shared" ca="1" si="105"/>
        <v>#N/A</v>
      </c>
      <c r="F271" t="s">
        <v>143</v>
      </c>
      <c r="G271">
        <v>4</v>
      </c>
      <c r="H271">
        <v>5</v>
      </c>
      <c r="I271" t="s">
        <v>9</v>
      </c>
      <c r="K271">
        <f ca="1"/>
        <v>1.965702842821327E-15</v>
      </c>
      <c r="M271" s="9">
        <f t="shared" ca="1" si="104"/>
        <v>1.0000189027445368</v>
      </c>
      <c r="O271" t="s">
        <v>439</v>
      </c>
      <c r="P271" s="4">
        <v>1.9657399999999999E-15</v>
      </c>
      <c r="R271" s="4"/>
    </row>
    <row r="272" spans="1:18" x14ac:dyDescent="0.2">
      <c r="A272" s="14" t="s">
        <v>771</v>
      </c>
      <c r="B272" s="20">
        <v>1.97128E-15</v>
      </c>
      <c r="C272" s="14">
        <v>195</v>
      </c>
      <c r="D272" s="14">
        <v>196</v>
      </c>
      <c r="E272" s="14" t="e">
        <f t="shared" ca="1" si="105"/>
        <v>#N/A</v>
      </c>
      <c r="F272" s="14" t="s">
        <v>143</v>
      </c>
      <c r="G272" s="14">
        <v>4</v>
      </c>
      <c r="H272" s="14">
        <v>7</v>
      </c>
      <c r="I272" s="14" t="s">
        <v>9</v>
      </c>
      <c r="J272" s="14"/>
      <c r="K272" s="14">
        <f ca="1"/>
        <v>1.9712517266549982E-15</v>
      </c>
      <c r="L272" s="14"/>
      <c r="M272" s="15">
        <f t="shared" ca="1" si="104"/>
        <v>1.0000143428384207</v>
      </c>
      <c r="O272" t="s">
        <v>440</v>
      </c>
      <c r="P272" s="4">
        <v>1.97128E-15</v>
      </c>
      <c r="R272" s="4"/>
    </row>
    <row r="273" spans="1:18" x14ac:dyDescent="0.2">
      <c r="A273" t="s">
        <v>772</v>
      </c>
      <c r="B273" s="11">
        <v>6.3131400000000005E-13</v>
      </c>
      <c r="C273">
        <v>196</v>
      </c>
      <c r="D273">
        <v>197</v>
      </c>
      <c r="E273" t="e">
        <f t="shared" ca="1" si="105"/>
        <v>#N/A</v>
      </c>
      <c r="F273" t="s">
        <v>143</v>
      </c>
      <c r="G273">
        <v>1</v>
      </c>
      <c r="H273">
        <v>2</v>
      </c>
      <c r="I273" t="s">
        <v>7</v>
      </c>
      <c r="K273" cm="1">
        <f t="array" aca="1" ref="K273:K284" ca="1">TRANSPOSE(BL46:BW46)</f>
        <v>6.3130227209763926E-13</v>
      </c>
      <c r="M273" s="9">
        <f t="shared" ca="1" si="104"/>
        <v>1.0000185773168879</v>
      </c>
      <c r="O273" t="s">
        <v>441</v>
      </c>
      <c r="P273" s="4">
        <v>6.3131400000000005E-13</v>
      </c>
      <c r="R273" s="4"/>
    </row>
    <row r="274" spans="1:18" x14ac:dyDescent="0.2">
      <c r="A274" t="s">
        <v>773</v>
      </c>
      <c r="B274" s="11">
        <v>9.0667200000000008E-12</v>
      </c>
      <c r="C274">
        <v>197</v>
      </c>
      <c r="D274">
        <v>198</v>
      </c>
      <c r="E274" t="e">
        <f t="shared" ca="1" si="105"/>
        <v>#N/A</v>
      </c>
      <c r="F274" t="s">
        <v>143</v>
      </c>
      <c r="G274">
        <v>1</v>
      </c>
      <c r="H274">
        <v>4</v>
      </c>
      <c r="I274" t="s">
        <v>7</v>
      </c>
      <c r="K274">
        <f ca="1"/>
        <v>9.0665784198221763E-12</v>
      </c>
      <c r="M274" s="9">
        <f t="shared" ca="1" si="104"/>
        <v>1.000015615612778</v>
      </c>
      <c r="O274" t="s">
        <v>442</v>
      </c>
      <c r="P274" s="4">
        <v>9.0667200000000008E-12</v>
      </c>
      <c r="R274" s="4"/>
    </row>
    <row r="275" spans="1:18" x14ac:dyDescent="0.2">
      <c r="A275" t="s">
        <v>774</v>
      </c>
      <c r="B275" s="11">
        <v>1.33855E-10</v>
      </c>
      <c r="C275">
        <v>198</v>
      </c>
      <c r="D275">
        <v>199</v>
      </c>
      <c r="E275" t="e">
        <f t="shared" ca="1" si="105"/>
        <v>#N/A</v>
      </c>
      <c r="F275" t="s">
        <v>143</v>
      </c>
      <c r="G275">
        <v>1</v>
      </c>
      <c r="H275">
        <v>6</v>
      </c>
      <c r="I275" t="s">
        <v>7</v>
      </c>
      <c r="K275">
        <f ca="1"/>
        <v>1.3385317047523554E-10</v>
      </c>
      <c r="M275" s="9">
        <f t="shared" ca="1" si="104"/>
        <v>1.0000136681466563</v>
      </c>
      <c r="O275" t="s">
        <v>443</v>
      </c>
      <c r="P275" s="4">
        <v>1.33855E-10</v>
      </c>
      <c r="R275" s="4"/>
    </row>
    <row r="276" spans="1:18" x14ac:dyDescent="0.2">
      <c r="A276" t="s">
        <v>775</v>
      </c>
      <c r="B276" s="11">
        <v>1.3543599999999999E-10</v>
      </c>
      <c r="C276">
        <v>199</v>
      </c>
      <c r="D276">
        <v>200</v>
      </c>
      <c r="E276" t="e">
        <f t="shared" ca="1" si="105"/>
        <v>#N/A</v>
      </c>
      <c r="F276" t="s">
        <v>143</v>
      </c>
      <c r="G276">
        <v>1</v>
      </c>
      <c r="H276">
        <v>8</v>
      </c>
      <c r="I276" t="s">
        <v>7</v>
      </c>
      <c r="K276">
        <f ca="1"/>
        <v>1.3543347397471029E-10</v>
      </c>
      <c r="M276" s="9">
        <f t="shared" ca="1" si="104"/>
        <v>1.0000186514102871</v>
      </c>
      <c r="O276" t="s">
        <v>444</v>
      </c>
      <c r="P276" s="4">
        <v>1.3543599999999999E-10</v>
      </c>
      <c r="R276" s="4"/>
    </row>
    <row r="277" spans="1:18" x14ac:dyDescent="0.2">
      <c r="A277" t="s">
        <v>776</v>
      </c>
      <c r="B277" s="11">
        <v>9.0805999999999999E-12</v>
      </c>
      <c r="C277">
        <v>200</v>
      </c>
      <c r="D277">
        <v>201</v>
      </c>
      <c r="E277" t="e">
        <f t="shared" ca="1" si="105"/>
        <v>#N/A</v>
      </c>
      <c r="F277" t="s">
        <v>143</v>
      </c>
      <c r="G277">
        <v>2</v>
      </c>
      <c r="H277">
        <v>3</v>
      </c>
      <c r="I277" t="s">
        <v>7</v>
      </c>
      <c r="K277">
        <f ca="1"/>
        <v>9.0804422583587919E-12</v>
      </c>
      <c r="M277" s="9">
        <f t="shared" ca="1" si="104"/>
        <v>1.0000173715813305</v>
      </c>
      <c r="O277" t="s">
        <v>445</v>
      </c>
      <c r="P277" s="4">
        <v>9.0805999999999999E-12</v>
      </c>
      <c r="R277" s="4"/>
    </row>
    <row r="278" spans="1:18" x14ac:dyDescent="0.2">
      <c r="A278" t="s">
        <v>777</v>
      </c>
      <c r="B278" s="11">
        <v>1.3308599999999999E-10</v>
      </c>
      <c r="C278">
        <v>201</v>
      </c>
      <c r="D278">
        <v>202</v>
      </c>
      <c r="E278" t="e">
        <f t="shared" ca="1" si="105"/>
        <v>#N/A</v>
      </c>
      <c r="F278" t="s">
        <v>143</v>
      </c>
      <c r="G278">
        <v>2</v>
      </c>
      <c r="H278">
        <v>5</v>
      </c>
      <c r="I278" t="s">
        <v>7</v>
      </c>
      <c r="K278">
        <f ca="1"/>
        <v>1.3308353875495284E-10</v>
      </c>
      <c r="M278" s="9">
        <f t="shared" ca="1" si="104"/>
        <v>1.0000184939855836</v>
      </c>
      <c r="O278" t="s">
        <v>446</v>
      </c>
      <c r="P278" s="4">
        <v>1.3308599999999999E-10</v>
      </c>
      <c r="R278" s="4"/>
    </row>
    <row r="279" spans="1:18" x14ac:dyDescent="0.2">
      <c r="A279" t="s">
        <v>778</v>
      </c>
      <c r="B279" s="11">
        <v>1.388E-10</v>
      </c>
      <c r="C279">
        <v>202</v>
      </c>
      <c r="D279">
        <v>203</v>
      </c>
      <c r="E279" t="e">
        <f t="shared" ca="1" si="105"/>
        <v>#N/A</v>
      </c>
      <c r="F279" t="s">
        <v>143</v>
      </c>
      <c r="G279">
        <v>2</v>
      </c>
      <c r="H279">
        <v>7</v>
      </c>
      <c r="I279" t="s">
        <v>7</v>
      </c>
      <c r="K279">
        <f ca="1"/>
        <v>1.3879755676030085E-10</v>
      </c>
      <c r="M279" s="9">
        <f t="shared" ca="1" si="104"/>
        <v>1.0000176029013492</v>
      </c>
      <c r="O279" t="s">
        <v>447</v>
      </c>
      <c r="P279" s="4">
        <v>1.388E-10</v>
      </c>
      <c r="R279" s="4"/>
    </row>
    <row r="280" spans="1:18" x14ac:dyDescent="0.2">
      <c r="A280" t="s">
        <v>779</v>
      </c>
      <c r="B280" s="11">
        <v>7.0485000000000003E-11</v>
      </c>
      <c r="C280">
        <v>203</v>
      </c>
      <c r="D280">
        <v>204</v>
      </c>
      <c r="E280" t="e">
        <f t="shared" ca="1" si="105"/>
        <v>#N/A</v>
      </c>
      <c r="F280" t="s">
        <v>143</v>
      </c>
      <c r="G280">
        <v>3</v>
      </c>
      <c r="H280">
        <v>4</v>
      </c>
      <c r="I280" t="s">
        <v>7</v>
      </c>
      <c r="K280">
        <f ca="1"/>
        <v>7.0483976612697313E-11</v>
      </c>
      <c r="M280" s="9">
        <f t="shared" ca="1" si="104"/>
        <v>1.0000145194319598</v>
      </c>
      <c r="O280" t="s">
        <v>448</v>
      </c>
      <c r="P280" s="4">
        <v>7.0485000000000003E-11</v>
      </c>
      <c r="R280" s="4"/>
    </row>
    <row r="281" spans="1:18" x14ac:dyDescent="0.2">
      <c r="A281" t="s">
        <v>780</v>
      </c>
      <c r="B281" s="11">
        <v>1.3961100000000001E-10</v>
      </c>
      <c r="C281">
        <v>204</v>
      </c>
      <c r="D281">
        <v>205</v>
      </c>
      <c r="E281" t="e">
        <f t="shared" ca="1" si="105"/>
        <v>#N/A</v>
      </c>
      <c r="F281" t="s">
        <v>143</v>
      </c>
      <c r="G281">
        <v>3</v>
      </c>
      <c r="H281">
        <v>6</v>
      </c>
      <c r="I281" t="s">
        <v>7</v>
      </c>
      <c r="K281">
        <f ca="1"/>
        <v>1.3960840693087406E-10</v>
      </c>
      <c r="M281" s="9">
        <f t="shared" ca="1" si="104"/>
        <v>1.000018573875191</v>
      </c>
      <c r="O281" t="s">
        <v>449</v>
      </c>
      <c r="P281" s="4">
        <v>1.3961100000000001E-10</v>
      </c>
      <c r="R281" s="4"/>
    </row>
    <row r="282" spans="1:18" x14ac:dyDescent="0.2">
      <c r="A282" t="s">
        <v>781</v>
      </c>
      <c r="B282" s="11">
        <v>1.3972099999999999E-10</v>
      </c>
      <c r="C282">
        <v>205</v>
      </c>
      <c r="D282">
        <v>206</v>
      </c>
      <c r="E282" t="e">
        <f t="shared" ca="1" si="105"/>
        <v>#N/A</v>
      </c>
      <c r="F282" t="s">
        <v>143</v>
      </c>
      <c r="G282">
        <v>3</v>
      </c>
      <c r="H282">
        <v>8</v>
      </c>
      <c r="I282" t="s">
        <v>7</v>
      </c>
      <c r="K282">
        <f ca="1"/>
        <v>1.3971910259741553E-10</v>
      </c>
      <c r="M282" s="9">
        <f t="shared" ca="1" si="104"/>
        <v>1.000013580122898</v>
      </c>
      <c r="O282" t="s">
        <v>450</v>
      </c>
      <c r="P282" s="4">
        <v>1.3972099999999999E-10</v>
      </c>
      <c r="R282" s="4"/>
    </row>
    <row r="283" spans="1:18" x14ac:dyDescent="0.2">
      <c r="A283" t="s">
        <v>782</v>
      </c>
      <c r="B283" s="11">
        <v>1.3955499999999999E-10</v>
      </c>
      <c r="C283">
        <v>206</v>
      </c>
      <c r="D283">
        <v>207</v>
      </c>
      <c r="E283" t="e">
        <f t="shared" ca="1" si="105"/>
        <v>#N/A</v>
      </c>
      <c r="F283" t="s">
        <v>143</v>
      </c>
      <c r="G283">
        <v>4</v>
      </c>
      <c r="H283">
        <v>5</v>
      </c>
      <c r="I283" t="s">
        <v>7</v>
      </c>
      <c r="K283">
        <f ca="1"/>
        <v>1.3955283436523296E-10</v>
      </c>
      <c r="M283" s="9">
        <f t="shared" ca="1" si="104"/>
        <v>1.0000155183861144</v>
      </c>
      <c r="O283" t="s">
        <v>451</v>
      </c>
      <c r="P283" s="4">
        <v>1.3955499999999999E-10</v>
      </c>
      <c r="R283" s="4"/>
    </row>
    <row r="284" spans="1:18" x14ac:dyDescent="0.2">
      <c r="A284" s="14" t="s">
        <v>783</v>
      </c>
      <c r="B284" s="20">
        <v>1.3994900000000001E-10</v>
      </c>
      <c r="C284" s="14">
        <v>207</v>
      </c>
      <c r="D284" s="14">
        <v>208</v>
      </c>
      <c r="E284" s="14" t="e">
        <f t="shared" ca="1" si="105"/>
        <v>#N/A</v>
      </c>
      <c r="F284" s="14" t="s">
        <v>143</v>
      </c>
      <c r="G284" s="14">
        <v>4</v>
      </c>
      <c r="H284" s="14">
        <v>7</v>
      </c>
      <c r="I284" s="14" t="s">
        <v>7</v>
      </c>
      <c r="J284" s="14"/>
      <c r="K284" s="14">
        <f ca="1"/>
        <v>1.3994677105275419E-10</v>
      </c>
      <c r="L284" s="14"/>
      <c r="M284" s="15">
        <f t="shared" ca="1" si="104"/>
        <v>1.0000159271073499</v>
      </c>
      <c r="O284" t="s">
        <v>452</v>
      </c>
      <c r="P284" s="4">
        <v>1.3994900000000001E-10</v>
      </c>
      <c r="R284" s="4"/>
    </row>
    <row r="285" spans="1:18" x14ac:dyDescent="0.2">
      <c r="A285" t="s">
        <v>784</v>
      </c>
      <c r="B285" s="11">
        <v>6.5729899999999996E-13</v>
      </c>
      <c r="C285">
        <v>208</v>
      </c>
      <c r="D285">
        <v>209</v>
      </c>
      <c r="E285" t="e">
        <f t="shared" ca="1" si="105"/>
        <v>#N/A</v>
      </c>
      <c r="F285" t="s">
        <v>143</v>
      </c>
      <c r="G285">
        <v>1</v>
      </c>
      <c r="H285">
        <v>2</v>
      </c>
      <c r="I285" t="s">
        <v>34</v>
      </c>
      <c r="K285" cm="1">
        <f t="array" aca="1" ref="K285:K296" ca="1">TRANSPOSE(BL66:BW66)</f>
        <v>2.9572505765639795E-13</v>
      </c>
      <c r="M285" s="9">
        <f t="shared" ca="1" si="104"/>
        <v>2.2226692766891389</v>
      </c>
      <c r="O285" t="s">
        <v>453</v>
      </c>
      <c r="P285" s="4">
        <v>6.5729899999999996E-13</v>
      </c>
      <c r="R285" s="4"/>
    </row>
    <row r="286" spans="1:18" x14ac:dyDescent="0.2">
      <c r="A286" t="s">
        <v>785</v>
      </c>
      <c r="B286" s="11">
        <v>9.4399099999999999E-12</v>
      </c>
      <c r="C286">
        <v>209</v>
      </c>
      <c r="D286">
        <v>210</v>
      </c>
      <c r="E286" t="e">
        <f t="shared" ca="1" si="105"/>
        <v>#N/A</v>
      </c>
      <c r="F286" t="s">
        <v>143</v>
      </c>
      <c r="G286">
        <v>1</v>
      </c>
      <c r="H286">
        <v>4</v>
      </c>
      <c r="I286" t="s">
        <v>34</v>
      </c>
      <c r="K286">
        <f ca="1"/>
        <v>4.2471167053450443E-12</v>
      </c>
      <c r="M286" s="9">
        <f t="shared" ca="1" si="104"/>
        <v>2.2226631983340055</v>
      </c>
      <c r="O286" t="s">
        <v>454</v>
      </c>
      <c r="P286" s="4">
        <v>9.4399099999999999E-12</v>
      </c>
      <c r="R286" s="4"/>
    </row>
    <row r="287" spans="1:18" x14ac:dyDescent="0.2">
      <c r="A287" t="s">
        <v>786</v>
      </c>
      <c r="B287" s="11">
        <v>1.3936499999999999E-10</v>
      </c>
      <c r="C287">
        <v>210</v>
      </c>
      <c r="D287">
        <v>211</v>
      </c>
      <c r="E287" t="e">
        <f t="shared" ca="1" si="105"/>
        <v>#N/A</v>
      </c>
      <c r="F287" t="s">
        <v>143</v>
      </c>
      <c r="G287">
        <v>1</v>
      </c>
      <c r="H287">
        <v>6</v>
      </c>
      <c r="I287" t="s">
        <v>34</v>
      </c>
      <c r="K287">
        <f ca="1"/>
        <v>6.2701717237220009E-11</v>
      </c>
      <c r="M287" s="9">
        <f t="shared" ca="1" si="104"/>
        <v>2.2226663979989421</v>
      </c>
      <c r="O287" t="s">
        <v>455</v>
      </c>
      <c r="P287" s="4">
        <v>1.3936499999999999E-10</v>
      </c>
      <c r="R287" s="4"/>
    </row>
    <row r="288" spans="1:18" x14ac:dyDescent="0.2">
      <c r="A288" t="s">
        <v>787</v>
      </c>
      <c r="B288" s="11">
        <v>1.4101000000000001E-10</v>
      </c>
      <c r="C288">
        <v>211</v>
      </c>
      <c r="D288">
        <v>212</v>
      </c>
      <c r="E288" t="e">
        <f t="shared" ca="1" si="105"/>
        <v>#N/A</v>
      </c>
      <c r="F288" t="s">
        <v>143</v>
      </c>
      <c r="G288">
        <v>1</v>
      </c>
      <c r="H288">
        <v>8</v>
      </c>
      <c r="I288" t="s">
        <v>34</v>
      </c>
      <c r="K288">
        <f ca="1"/>
        <v>6.3441989154734183E-11</v>
      </c>
      <c r="M288" s="9">
        <f t="shared" ca="1" si="104"/>
        <v>2.2226604474219505</v>
      </c>
      <c r="O288" t="s">
        <v>456</v>
      </c>
      <c r="P288" s="4">
        <v>1.4101000000000001E-10</v>
      </c>
      <c r="R288" s="4"/>
    </row>
    <row r="289" spans="1:18" x14ac:dyDescent="0.2">
      <c r="A289" t="s">
        <v>788</v>
      </c>
      <c r="B289" s="11">
        <v>9.4543600000000001E-12</v>
      </c>
      <c r="C289">
        <v>212</v>
      </c>
      <c r="D289">
        <v>213</v>
      </c>
      <c r="E289" t="e">
        <f t="shared" ca="1" si="105"/>
        <v>#N/A</v>
      </c>
      <c r="F289" t="s">
        <v>143</v>
      </c>
      <c r="G289">
        <v>2</v>
      </c>
      <c r="H289">
        <v>3</v>
      </c>
      <c r="I289" t="s">
        <v>34</v>
      </c>
      <c r="K289">
        <f ca="1"/>
        <v>4.2536110340236926E-12</v>
      </c>
      <c r="M289" s="9">
        <f t="shared" ca="1" si="104"/>
        <v>2.2226667940196383</v>
      </c>
      <c r="O289" t="s">
        <v>457</v>
      </c>
      <c r="P289" s="4">
        <v>9.4543600000000001E-12</v>
      </c>
      <c r="R289" s="4"/>
    </row>
    <row r="290" spans="1:18" x14ac:dyDescent="0.2">
      <c r="A290" t="s">
        <v>789</v>
      </c>
      <c r="B290" s="11">
        <v>1.3856399999999999E-10</v>
      </c>
      <c r="C290">
        <v>213</v>
      </c>
      <c r="D290">
        <v>214</v>
      </c>
      <c r="E290" t="e">
        <f t="shared" ca="1" si="105"/>
        <v>#N/A</v>
      </c>
      <c r="F290" t="s">
        <v>143</v>
      </c>
      <c r="G290">
        <v>2</v>
      </c>
      <c r="H290">
        <v>5</v>
      </c>
      <c r="I290" t="s">
        <v>34</v>
      </c>
      <c r="K290">
        <f ca="1"/>
        <v>6.2341193610244056E-11</v>
      </c>
      <c r="M290" s="9">
        <f t="shared" ca="1" si="104"/>
        <v>2.2226715912162263</v>
      </c>
      <c r="O290" t="s">
        <v>458</v>
      </c>
      <c r="P290" s="4">
        <v>1.3856399999999999E-10</v>
      </c>
      <c r="R290" s="4"/>
    </row>
    <row r="291" spans="1:18" x14ac:dyDescent="0.2">
      <c r="A291" t="s">
        <v>790</v>
      </c>
      <c r="B291" s="11">
        <v>1.44513E-10</v>
      </c>
      <c r="C291">
        <v>214</v>
      </c>
      <c r="D291">
        <v>215</v>
      </c>
      <c r="E291" t="e">
        <f t="shared" ca="1" si="105"/>
        <v>#N/A</v>
      </c>
      <c r="F291" t="s">
        <v>143</v>
      </c>
      <c r="G291">
        <v>2</v>
      </c>
      <c r="H291">
        <v>7</v>
      </c>
      <c r="I291" t="s">
        <v>34</v>
      </c>
      <c r="K291">
        <f ca="1"/>
        <v>6.50178484850421E-11</v>
      </c>
      <c r="M291" s="9">
        <f t="shared" ca="1" si="104"/>
        <v>2.2226665964384598</v>
      </c>
      <c r="O291" t="s">
        <v>459</v>
      </c>
      <c r="P291" s="4">
        <v>1.44513E-10</v>
      </c>
      <c r="R291" s="4"/>
    </row>
    <row r="292" spans="1:18" x14ac:dyDescent="0.2">
      <c r="A292" t="s">
        <v>791</v>
      </c>
      <c r="B292" s="11">
        <v>7.3386100000000002E-11</v>
      </c>
      <c r="C292">
        <v>215</v>
      </c>
      <c r="D292">
        <v>216</v>
      </c>
      <c r="E292" t="e">
        <f t="shared" ca="1" si="105"/>
        <v>#N/A</v>
      </c>
      <c r="F292" t="s">
        <v>143</v>
      </c>
      <c r="G292">
        <v>3</v>
      </c>
      <c r="H292">
        <v>4</v>
      </c>
      <c r="I292" t="s">
        <v>34</v>
      </c>
      <c r="K292">
        <f ca="1"/>
        <v>3.3017270757451562E-11</v>
      </c>
      <c r="M292" s="9">
        <f t="shared" ca="1" si="104"/>
        <v>2.2226579701000189</v>
      </c>
      <c r="O292" t="s">
        <v>460</v>
      </c>
      <c r="P292" s="4">
        <v>7.3386100000000002E-11</v>
      </c>
      <c r="R292" s="4"/>
    </row>
    <row r="293" spans="1:18" x14ac:dyDescent="0.2">
      <c r="A293" t="s">
        <v>792</v>
      </c>
      <c r="B293" s="11">
        <v>1.45357E-10</v>
      </c>
      <c r="C293">
        <v>216</v>
      </c>
      <c r="D293">
        <v>217</v>
      </c>
      <c r="E293" t="e">
        <f t="shared" ca="1" si="105"/>
        <v>#N/A</v>
      </c>
      <c r="F293" t="s">
        <v>143</v>
      </c>
      <c r="G293">
        <v>3</v>
      </c>
      <c r="H293">
        <v>6</v>
      </c>
      <c r="I293" t="s">
        <v>34</v>
      </c>
      <c r="K293">
        <f ca="1"/>
        <v>6.5397680340623289E-11</v>
      </c>
      <c r="M293" s="9">
        <f t="shared" ca="1" si="104"/>
        <v>2.2226629330414971</v>
      </c>
      <c r="O293" t="s">
        <v>461</v>
      </c>
      <c r="P293" s="4">
        <v>1.45357E-10</v>
      </c>
      <c r="R293" s="4"/>
    </row>
    <row r="294" spans="1:18" x14ac:dyDescent="0.2">
      <c r="A294" t="s">
        <v>793</v>
      </c>
      <c r="B294" s="11">
        <v>1.4547200000000001E-10</v>
      </c>
      <c r="C294">
        <v>217</v>
      </c>
      <c r="D294">
        <v>218</v>
      </c>
      <c r="E294" t="e">
        <f t="shared" ca="1" si="105"/>
        <v>#N/A</v>
      </c>
      <c r="F294" t="s">
        <v>143</v>
      </c>
      <c r="G294">
        <v>3</v>
      </c>
      <c r="H294">
        <v>8</v>
      </c>
      <c r="I294" t="s">
        <v>34</v>
      </c>
      <c r="K294">
        <f ca="1"/>
        <v>6.5449534236636566E-11</v>
      </c>
      <c r="M294" s="9">
        <f t="shared" ca="1" si="104"/>
        <v>2.2226590562743747</v>
      </c>
      <c r="O294" t="s">
        <v>462</v>
      </c>
      <c r="P294" s="4">
        <v>1.4547200000000001E-10</v>
      </c>
      <c r="R294" s="4"/>
    </row>
    <row r="295" spans="1:18" x14ac:dyDescent="0.2">
      <c r="A295" t="s">
        <v>794</v>
      </c>
      <c r="B295" s="11">
        <v>1.45299E-10</v>
      </c>
      <c r="C295">
        <v>218</v>
      </c>
      <c r="D295">
        <v>219</v>
      </c>
      <c r="E295" t="e">
        <f t="shared" ca="1" si="105"/>
        <v>#N/A</v>
      </c>
      <c r="F295" t="s">
        <v>143</v>
      </c>
      <c r="G295">
        <v>4</v>
      </c>
      <c r="H295">
        <v>5</v>
      </c>
      <c r="I295" t="s">
        <v>34</v>
      </c>
      <c r="K295">
        <f ca="1"/>
        <v>6.5371648119760667E-11</v>
      </c>
      <c r="M295" s="9">
        <f t="shared" ca="1" si="104"/>
        <v>2.222660804479224</v>
      </c>
      <c r="O295" t="s">
        <v>463</v>
      </c>
      <c r="P295" s="4">
        <v>1.45299E-10</v>
      </c>
      <c r="R295" s="4"/>
    </row>
    <row r="296" spans="1:18" x14ac:dyDescent="0.2">
      <c r="A296" s="14" t="s">
        <v>795</v>
      </c>
      <c r="B296" s="20">
        <v>1.45709E-10</v>
      </c>
      <c r="C296" s="14">
        <v>219</v>
      </c>
      <c r="D296" s="14">
        <v>220</v>
      </c>
      <c r="E296" s="14" t="e">
        <f t="shared" ca="1" si="105"/>
        <v>#N/A</v>
      </c>
      <c r="F296" s="14" t="s">
        <v>143</v>
      </c>
      <c r="G296" s="14">
        <v>4</v>
      </c>
      <c r="H296" s="14">
        <v>7</v>
      </c>
      <c r="I296" s="14" t="s">
        <v>34</v>
      </c>
      <c r="J296" s="14"/>
      <c r="K296" s="14">
        <f ca="1"/>
        <v>6.5556182462149618E-11</v>
      </c>
      <c r="L296" s="14"/>
      <c r="M296" s="15">
        <f t="shared" ca="1" si="104"/>
        <v>2.2226584057747485</v>
      </c>
      <c r="O296" t="s">
        <v>464</v>
      </c>
      <c r="P296" s="4">
        <v>1.45709E-10</v>
      </c>
      <c r="R296" s="4"/>
    </row>
    <row r="297" spans="1:18" x14ac:dyDescent="0.2">
      <c r="A297" t="s">
        <v>796</v>
      </c>
      <c r="B297" s="11">
        <v>2.3627100000000001E-14</v>
      </c>
      <c r="C297">
        <v>220</v>
      </c>
      <c r="D297">
        <v>221</v>
      </c>
      <c r="E297" t="e">
        <f t="shared" ca="1" si="105"/>
        <v>#N/A</v>
      </c>
      <c r="F297" t="s">
        <v>143</v>
      </c>
      <c r="G297">
        <v>1</v>
      </c>
      <c r="H297">
        <v>2</v>
      </c>
      <c r="I297" t="s">
        <v>10</v>
      </c>
      <c r="K297" cm="1">
        <f t="array" aca="1" ref="K297:K308" ca="1">TRANSPOSE(BL48:BW48)</f>
        <v>2.3626829305932145E-14</v>
      </c>
      <c r="M297" s="9">
        <f t="shared" ca="1" si="104"/>
        <v>1.0000114570628311</v>
      </c>
      <c r="O297" t="s">
        <v>465</v>
      </c>
      <c r="P297" s="4">
        <v>2.3627100000000001E-14</v>
      </c>
      <c r="R297" s="4"/>
    </row>
    <row r="298" spans="1:18" x14ac:dyDescent="0.2">
      <c r="A298" t="s">
        <v>797</v>
      </c>
      <c r="B298" s="11">
        <v>3.39324E-13</v>
      </c>
      <c r="C298">
        <v>221</v>
      </c>
      <c r="D298">
        <v>222</v>
      </c>
      <c r="E298" t="e">
        <f t="shared" ca="1" si="105"/>
        <v>#N/A</v>
      </c>
      <c r="F298" t="s">
        <v>143</v>
      </c>
      <c r="G298">
        <v>1</v>
      </c>
      <c r="H298">
        <v>4</v>
      </c>
      <c r="I298" t="s">
        <v>10</v>
      </c>
      <c r="K298">
        <f ca="1"/>
        <v>3.3932160580099328E-13</v>
      </c>
      <c r="M298" s="9">
        <f t="shared" ca="1" si="104"/>
        <v>1.0000070558401404</v>
      </c>
      <c r="O298" t="s">
        <v>466</v>
      </c>
      <c r="P298" s="4">
        <v>3.39324E-13</v>
      </c>
      <c r="R298" s="4"/>
    </row>
    <row r="299" spans="1:18" x14ac:dyDescent="0.2">
      <c r="A299" t="s">
        <v>798</v>
      </c>
      <c r="B299" s="11">
        <v>1.25835E-15</v>
      </c>
      <c r="C299">
        <v>222</v>
      </c>
      <c r="D299">
        <v>223</v>
      </c>
      <c r="E299" t="e">
        <f t="shared" ca="1" si="105"/>
        <v>#N/A</v>
      </c>
      <c r="F299" t="s">
        <v>143</v>
      </c>
      <c r="G299">
        <v>1</v>
      </c>
      <c r="H299">
        <v>6</v>
      </c>
      <c r="I299" t="s">
        <v>10</v>
      </c>
      <c r="K299">
        <f ca="1"/>
        <v>1.2583363829217299E-15</v>
      </c>
      <c r="M299" s="9">
        <f t="shared" ca="1" si="104"/>
        <v>1.0000108214929291</v>
      </c>
      <c r="O299" t="s">
        <v>467</v>
      </c>
      <c r="P299" s="4">
        <v>1.25835E-15</v>
      </c>
      <c r="R299" s="4"/>
    </row>
    <row r="300" spans="1:18" x14ac:dyDescent="0.2">
      <c r="A300" t="s">
        <v>799</v>
      </c>
      <c r="B300" s="11">
        <v>1.2732000000000001E-15</v>
      </c>
      <c r="C300">
        <v>223</v>
      </c>
      <c r="D300">
        <v>224</v>
      </c>
      <c r="E300" t="e">
        <f t="shared" ca="1" si="105"/>
        <v>#N/A</v>
      </c>
      <c r="F300" t="s">
        <v>143</v>
      </c>
      <c r="G300">
        <v>1</v>
      </c>
      <c r="H300">
        <v>8</v>
      </c>
      <c r="I300" t="s">
        <v>10</v>
      </c>
      <c r="K300">
        <f ca="1"/>
        <v>1.2731926121943529E-15</v>
      </c>
      <c r="M300" s="9">
        <f t="shared" ca="1" si="104"/>
        <v>1.0000058025828742</v>
      </c>
      <c r="O300" t="s">
        <v>468</v>
      </c>
      <c r="P300" s="4">
        <v>1.2732000000000001E-15</v>
      </c>
      <c r="R300" s="4"/>
    </row>
    <row r="301" spans="1:18" x14ac:dyDescent="0.2">
      <c r="A301" t="s">
        <v>800</v>
      </c>
      <c r="B301" s="11">
        <v>3.3984300000000001E-13</v>
      </c>
      <c r="C301">
        <v>224</v>
      </c>
      <c r="D301">
        <v>225</v>
      </c>
      <c r="E301" t="e">
        <f t="shared" ca="1" si="105"/>
        <v>#N/A</v>
      </c>
      <c r="F301" t="s">
        <v>143</v>
      </c>
      <c r="G301">
        <v>2</v>
      </c>
      <c r="H301">
        <v>3</v>
      </c>
      <c r="I301" t="s">
        <v>10</v>
      </c>
      <c r="K301">
        <f ca="1"/>
        <v>3.3984046746379257E-13</v>
      </c>
      <c r="M301" s="9">
        <f t="shared" ca="1" si="104"/>
        <v>1.0000074521325442</v>
      </c>
      <c r="O301" t="s">
        <v>469</v>
      </c>
      <c r="P301" s="4">
        <v>3.3984300000000001E-13</v>
      </c>
      <c r="R301" s="4"/>
    </row>
    <row r="302" spans="1:18" x14ac:dyDescent="0.2">
      <c r="A302" t="s">
        <v>801</v>
      </c>
      <c r="B302" s="11">
        <v>1.2511099999999999E-15</v>
      </c>
      <c r="C302">
        <v>225</v>
      </c>
      <c r="D302">
        <v>226</v>
      </c>
      <c r="E302" t="e">
        <f t="shared" ca="1" si="105"/>
        <v>#N/A</v>
      </c>
      <c r="F302" t="s">
        <v>143</v>
      </c>
      <c r="G302">
        <v>2</v>
      </c>
      <c r="H302">
        <v>5</v>
      </c>
      <c r="I302" t="s">
        <v>10</v>
      </c>
      <c r="K302">
        <f ca="1"/>
        <v>1.2511011744343705E-15</v>
      </c>
      <c r="M302" s="9">
        <f t="shared" ca="1" si="104"/>
        <v>1.0000070542381463</v>
      </c>
      <c r="O302" t="s">
        <v>470</v>
      </c>
      <c r="P302" s="4">
        <v>1.2511099999999999E-15</v>
      </c>
      <c r="R302" s="4"/>
    </row>
    <row r="303" spans="1:18" x14ac:dyDescent="0.2">
      <c r="A303" t="s">
        <v>802</v>
      </c>
      <c r="B303" s="11">
        <v>1.3048299999999999E-15</v>
      </c>
      <c r="C303">
        <v>226</v>
      </c>
      <c r="D303">
        <v>227</v>
      </c>
      <c r="E303" t="e">
        <f t="shared" ca="1" si="105"/>
        <v>#N/A</v>
      </c>
      <c r="F303" t="s">
        <v>143</v>
      </c>
      <c r="G303">
        <v>2</v>
      </c>
      <c r="H303">
        <v>7</v>
      </c>
      <c r="I303" t="s">
        <v>10</v>
      </c>
      <c r="K303">
        <f ca="1"/>
        <v>1.3048179203528359E-15</v>
      </c>
      <c r="M303" s="9">
        <f t="shared" ca="1" si="104"/>
        <v>1.0000092577262893</v>
      </c>
      <c r="O303" t="s">
        <v>471</v>
      </c>
      <c r="P303" s="4">
        <v>1.3048299999999999E-15</v>
      </c>
      <c r="R303" s="4"/>
    </row>
    <row r="304" spans="1:18" x14ac:dyDescent="0.2">
      <c r="A304" t="s">
        <v>803</v>
      </c>
      <c r="B304" s="11">
        <v>2.63791E-12</v>
      </c>
      <c r="C304">
        <v>227</v>
      </c>
      <c r="D304">
        <v>228</v>
      </c>
      <c r="E304" t="e">
        <f t="shared" ca="1" si="105"/>
        <v>#N/A</v>
      </c>
      <c r="F304" t="s">
        <v>143</v>
      </c>
      <c r="G304">
        <v>3</v>
      </c>
      <c r="H304">
        <v>4</v>
      </c>
      <c r="I304" t="s">
        <v>10</v>
      </c>
      <c r="K304">
        <f ca="1"/>
        <v>2.6379009831505083E-12</v>
      </c>
      <c r="M304" s="9">
        <f t="shared" ca="1" si="104"/>
        <v>1.0000034181910349</v>
      </c>
      <c r="O304" t="s">
        <v>472</v>
      </c>
      <c r="P304" s="4">
        <v>2.63791E-12</v>
      </c>
      <c r="R304" s="4"/>
    </row>
    <row r="305" spans="1:18" x14ac:dyDescent="0.2">
      <c r="A305" t="s">
        <v>804</v>
      </c>
      <c r="B305" s="11">
        <v>1.3124500000000001E-15</v>
      </c>
      <c r="C305">
        <v>228</v>
      </c>
      <c r="D305">
        <v>229</v>
      </c>
      <c r="E305" t="e">
        <f t="shared" ca="1" si="105"/>
        <v>#N/A</v>
      </c>
      <c r="F305" t="s">
        <v>143</v>
      </c>
      <c r="G305">
        <v>3</v>
      </c>
      <c r="H305">
        <v>6</v>
      </c>
      <c r="I305" t="s">
        <v>10</v>
      </c>
      <c r="K305">
        <f ca="1"/>
        <v>1.3124406181724538E-15</v>
      </c>
      <c r="M305" s="9">
        <f t="shared" ca="1" si="104"/>
        <v>1.0000071483824993</v>
      </c>
      <c r="O305" t="s">
        <v>473</v>
      </c>
      <c r="P305" s="4">
        <v>1.3124500000000001E-15</v>
      </c>
      <c r="R305" s="4"/>
    </row>
    <row r="306" spans="1:18" x14ac:dyDescent="0.2">
      <c r="A306" t="s">
        <v>805</v>
      </c>
      <c r="B306" s="11">
        <v>1.31349E-15</v>
      </c>
      <c r="C306">
        <v>229</v>
      </c>
      <c r="D306">
        <v>230</v>
      </c>
      <c r="E306" t="e">
        <f t="shared" ca="1" si="105"/>
        <v>#N/A</v>
      </c>
      <c r="F306" t="s">
        <v>143</v>
      </c>
      <c r="G306">
        <v>3</v>
      </c>
      <c r="H306">
        <v>8</v>
      </c>
      <c r="I306" t="s">
        <v>10</v>
      </c>
      <c r="K306">
        <f ca="1"/>
        <v>1.3134812538491911E-15</v>
      </c>
      <c r="M306" s="9">
        <f t="shared" ca="1" si="104"/>
        <v>1.0000066587557175</v>
      </c>
      <c r="O306" t="s">
        <v>474</v>
      </c>
      <c r="P306" s="4">
        <v>1.31349E-15</v>
      </c>
      <c r="R306" s="4"/>
    </row>
    <row r="307" spans="1:18" x14ac:dyDescent="0.2">
      <c r="A307" t="s">
        <v>806</v>
      </c>
      <c r="B307" s="11">
        <v>1.31193E-15</v>
      </c>
      <c r="C307">
        <v>230</v>
      </c>
      <c r="D307">
        <v>231</v>
      </c>
      <c r="E307" t="e">
        <f t="shared" ca="1" si="105"/>
        <v>#N/A</v>
      </c>
      <c r="F307" t="s">
        <v>143</v>
      </c>
      <c r="G307">
        <v>4</v>
      </c>
      <c r="H307">
        <v>5</v>
      </c>
      <c r="I307" t="s">
        <v>10</v>
      </c>
      <c r="K307">
        <f ca="1"/>
        <v>1.311918187654072E-15</v>
      </c>
      <c r="M307" s="9">
        <f t="shared" ca="1" si="104"/>
        <v>1.0000090038738993</v>
      </c>
      <c r="O307" t="s">
        <v>475</v>
      </c>
      <c r="P307" s="4">
        <v>1.31193E-15</v>
      </c>
      <c r="R307" s="4"/>
    </row>
    <row r="308" spans="1:18" x14ac:dyDescent="0.2">
      <c r="A308" s="14" t="s">
        <v>807</v>
      </c>
      <c r="B308" s="20">
        <v>1.31563E-15</v>
      </c>
      <c r="C308" s="14">
        <v>231</v>
      </c>
      <c r="D308" s="14">
        <v>232</v>
      </c>
      <c r="E308" s="14" t="e">
        <f t="shared" ca="1" si="105"/>
        <v>#N/A</v>
      </c>
      <c r="F308" s="14" t="s">
        <v>143</v>
      </c>
      <c r="G308" s="14">
        <v>4</v>
      </c>
      <c r="H308" s="14">
        <v>7</v>
      </c>
      <c r="I308" s="14" t="s">
        <v>10</v>
      </c>
      <c r="J308" s="14"/>
      <c r="K308" s="14">
        <f ca="1"/>
        <v>1.3156215356189775E-15</v>
      </c>
      <c r="L308" s="14"/>
      <c r="M308" s="15">
        <f t="shared" ca="1" si="104"/>
        <v>1.0000064337507355</v>
      </c>
      <c r="O308" t="s">
        <v>476</v>
      </c>
      <c r="P308" s="4">
        <v>1.31563E-15</v>
      </c>
      <c r="R308" s="4"/>
    </row>
    <row r="309" spans="1:18" x14ac:dyDescent="0.2">
      <c r="A309" t="s">
        <v>808</v>
      </c>
      <c r="B309" s="11">
        <v>1.27709E-8</v>
      </c>
      <c r="C309">
        <v>232</v>
      </c>
      <c r="D309">
        <v>233</v>
      </c>
      <c r="E309" t="e">
        <f t="shared" ca="1" si="105"/>
        <v>#N/A</v>
      </c>
      <c r="F309" t="s">
        <v>144</v>
      </c>
      <c r="G309">
        <v>1</v>
      </c>
      <c r="K309" t="e">
        <f t="shared" ref="K309:K316" ca="1" si="106">OFFSET($M$44,_xlfn.XMATCH(A309,$D$45:$D$72),0)</f>
        <v>#N/A</v>
      </c>
      <c r="M309" s="9" t="e">
        <f t="shared" ca="1" si="104"/>
        <v>#N/A</v>
      </c>
      <c r="O309" t="s">
        <v>477</v>
      </c>
      <c r="P309" s="4">
        <v>1.27709E-8</v>
      </c>
      <c r="R309" s="4"/>
    </row>
    <row r="310" spans="1:18" x14ac:dyDescent="0.2">
      <c r="A310" t="s">
        <v>809</v>
      </c>
      <c r="B310" s="11">
        <v>1.2770600000000001E-8</v>
      </c>
      <c r="C310">
        <v>233</v>
      </c>
      <c r="D310">
        <v>234</v>
      </c>
      <c r="E310" t="e">
        <f t="shared" ca="1" si="105"/>
        <v>#N/A</v>
      </c>
      <c r="F310" t="s">
        <v>144</v>
      </c>
      <c r="G310">
        <v>2</v>
      </c>
      <c r="K310" t="e">
        <f t="shared" ca="1" si="106"/>
        <v>#N/A</v>
      </c>
      <c r="M310" s="9" t="e">
        <f t="shared" ca="1" si="104"/>
        <v>#N/A</v>
      </c>
      <c r="O310" t="s">
        <v>478</v>
      </c>
      <c r="P310" s="4">
        <v>1.2770600000000001E-8</v>
      </c>
      <c r="R310" s="4"/>
    </row>
    <row r="311" spans="1:18" x14ac:dyDescent="0.2">
      <c r="A311" t="s">
        <v>810</v>
      </c>
      <c r="B311" s="11">
        <v>1.27689E-8</v>
      </c>
      <c r="C311">
        <v>234</v>
      </c>
      <c r="D311">
        <v>235</v>
      </c>
      <c r="E311" t="e">
        <f t="shared" ca="1" si="105"/>
        <v>#N/A</v>
      </c>
      <c r="F311" t="s">
        <v>144</v>
      </c>
      <c r="G311">
        <v>3</v>
      </c>
      <c r="K311" t="e">
        <f t="shared" ca="1" si="106"/>
        <v>#N/A</v>
      </c>
      <c r="M311" s="9" t="e">
        <f t="shared" ca="1" si="104"/>
        <v>#N/A</v>
      </c>
      <c r="O311" t="s">
        <v>479</v>
      </c>
      <c r="P311" s="4">
        <v>1.27689E-8</v>
      </c>
      <c r="R311" s="4"/>
    </row>
    <row r="312" spans="1:18" x14ac:dyDescent="0.2">
      <c r="A312" t="s">
        <v>811</v>
      </c>
      <c r="B312" s="11">
        <v>1.2741299999999999E-8</v>
      </c>
      <c r="C312">
        <v>235</v>
      </c>
      <c r="D312">
        <v>236</v>
      </c>
      <c r="E312" t="e">
        <f t="shared" ca="1" si="105"/>
        <v>#N/A</v>
      </c>
      <c r="F312" t="s">
        <v>144</v>
      </c>
      <c r="G312">
        <v>4</v>
      </c>
      <c r="K312" t="e">
        <f t="shared" ca="1" si="106"/>
        <v>#N/A</v>
      </c>
      <c r="M312" s="9" t="e">
        <f t="shared" ca="1" si="104"/>
        <v>#N/A</v>
      </c>
      <c r="O312" t="s">
        <v>480</v>
      </c>
      <c r="P312" s="4">
        <v>1.2741299999999999E-8</v>
      </c>
      <c r="R312" s="4"/>
    </row>
    <row r="313" spans="1:18" x14ac:dyDescent="0.2">
      <c r="A313" t="s">
        <v>812</v>
      </c>
      <c r="B313" s="11">
        <v>5.2839899999999997E-9</v>
      </c>
      <c r="C313">
        <v>236</v>
      </c>
      <c r="D313">
        <v>237</v>
      </c>
      <c r="E313" t="e">
        <f t="shared" ca="1" si="105"/>
        <v>#N/A</v>
      </c>
      <c r="F313" t="s">
        <v>144</v>
      </c>
      <c r="G313">
        <v>5</v>
      </c>
      <c r="K313" t="e">
        <f t="shared" ca="1" si="106"/>
        <v>#N/A</v>
      </c>
      <c r="M313" s="9" t="e">
        <f t="shared" ca="1" si="104"/>
        <v>#N/A</v>
      </c>
      <c r="O313" t="s">
        <v>481</v>
      </c>
      <c r="P313" s="4">
        <v>5.2839899999999997E-9</v>
      </c>
      <c r="R313" s="4"/>
    </row>
    <row r="314" spans="1:18" x14ac:dyDescent="0.2">
      <c r="A314" t="s">
        <v>813</v>
      </c>
      <c r="B314" s="11">
        <v>4.1412600000000001E-10</v>
      </c>
      <c r="C314">
        <v>237</v>
      </c>
      <c r="D314">
        <v>238</v>
      </c>
      <c r="E314" t="e">
        <f t="shared" ca="1" si="105"/>
        <v>#N/A</v>
      </c>
      <c r="F314" t="s">
        <v>144</v>
      </c>
      <c r="G314">
        <v>6</v>
      </c>
      <c r="K314" t="e">
        <f t="shared" ca="1" si="106"/>
        <v>#N/A</v>
      </c>
      <c r="M314" s="9" t="e">
        <f t="shared" ca="1" si="104"/>
        <v>#N/A</v>
      </c>
      <c r="O314" t="s">
        <v>482</v>
      </c>
      <c r="P314" s="4">
        <v>4.1412600000000001E-10</v>
      </c>
      <c r="R314" s="4"/>
    </row>
    <row r="315" spans="1:18" x14ac:dyDescent="0.2">
      <c r="A315" t="s">
        <v>814</v>
      </c>
      <c r="B315" s="11">
        <v>6.3946299999999998E-12</v>
      </c>
      <c r="C315">
        <v>238</v>
      </c>
      <c r="D315">
        <v>239</v>
      </c>
      <c r="E315" t="e">
        <f t="shared" ca="1" si="105"/>
        <v>#N/A</v>
      </c>
      <c r="F315" t="s">
        <v>144</v>
      </c>
      <c r="G315">
        <v>7</v>
      </c>
      <c r="K315" t="e">
        <f t="shared" ca="1" si="106"/>
        <v>#N/A</v>
      </c>
      <c r="M315" s="9" t="e">
        <f t="shared" ca="1" si="104"/>
        <v>#N/A</v>
      </c>
      <c r="O315" t="s">
        <v>483</v>
      </c>
      <c r="P315" s="4">
        <v>6.3946299999999998E-12</v>
      </c>
      <c r="R315" s="4"/>
    </row>
    <row r="316" spans="1:18" x14ac:dyDescent="0.2">
      <c r="A316" t="s">
        <v>815</v>
      </c>
      <c r="B316" s="11">
        <v>9.2521799999999998E-14</v>
      </c>
      <c r="C316">
        <v>239</v>
      </c>
      <c r="D316">
        <v>240</v>
      </c>
      <c r="E316" t="e">
        <f t="shared" ca="1" si="105"/>
        <v>#N/A</v>
      </c>
      <c r="F316" t="s">
        <v>144</v>
      </c>
      <c r="G316">
        <v>8</v>
      </c>
      <c r="K316" t="e">
        <f t="shared" ca="1" si="106"/>
        <v>#N/A</v>
      </c>
      <c r="M316" s="9" t="e">
        <f t="shared" ca="1" si="104"/>
        <v>#N/A</v>
      </c>
      <c r="O316" t="s">
        <v>484</v>
      </c>
      <c r="P316" s="4">
        <v>9.2521799999999998E-14</v>
      </c>
      <c r="R316" s="4"/>
    </row>
    <row r="317" spans="1:18" x14ac:dyDescent="0.2">
      <c r="A317" t="s">
        <v>816</v>
      </c>
      <c r="B317" s="11">
        <v>1.03754E-13</v>
      </c>
      <c r="C317">
        <v>240</v>
      </c>
      <c r="D317">
        <v>241</v>
      </c>
      <c r="E317" t="e">
        <f t="shared" ca="1" si="105"/>
        <v>#N/A</v>
      </c>
      <c r="F317" t="s">
        <v>144</v>
      </c>
      <c r="G317">
        <v>1</v>
      </c>
      <c r="I317" t="s">
        <v>9</v>
      </c>
      <c r="K317" cm="1">
        <f t="array" aca="1" ref="K317:K324" ca="1">TRANSPOSE(FX47:GE47)</f>
        <v>1.0811509719488607E-13</v>
      </c>
      <c r="M317" s="9">
        <f t="shared" ca="1" si="104"/>
        <v>0.95966245873113498</v>
      </c>
      <c r="O317" t="s">
        <v>485</v>
      </c>
      <c r="P317" s="4">
        <v>1.03754E-13</v>
      </c>
      <c r="R317" s="4"/>
    </row>
    <row r="318" spans="1:18" x14ac:dyDescent="0.2">
      <c r="A318" t="s">
        <v>817</v>
      </c>
      <c r="B318" s="11">
        <v>1.3468700000000001E-12</v>
      </c>
      <c r="C318">
        <v>241</v>
      </c>
      <c r="D318">
        <v>242</v>
      </c>
      <c r="E318" t="e">
        <f t="shared" ca="1" si="105"/>
        <v>#N/A</v>
      </c>
      <c r="F318" t="s">
        <v>144</v>
      </c>
      <c r="G318">
        <v>2</v>
      </c>
      <c r="I318" t="s">
        <v>9</v>
      </c>
      <c r="K318">
        <f ca="1"/>
        <v>1.403064470181588E-12</v>
      </c>
      <c r="M318" s="9">
        <f t="shared" ca="1" si="104"/>
        <v>0.95994876117537564</v>
      </c>
      <c r="O318" t="s">
        <v>486</v>
      </c>
      <c r="P318" s="4">
        <v>1.3468700000000001E-12</v>
      </c>
      <c r="R318" s="4"/>
    </row>
    <row r="319" spans="1:18" x14ac:dyDescent="0.2">
      <c r="A319" t="s">
        <v>818</v>
      </c>
      <c r="B319" s="11">
        <v>1.7482499999999999E-11</v>
      </c>
      <c r="C319">
        <v>242</v>
      </c>
      <c r="D319">
        <v>243</v>
      </c>
      <c r="E319" t="e">
        <f t="shared" ca="1" si="105"/>
        <v>#N/A</v>
      </c>
      <c r="F319" t="s">
        <v>144</v>
      </c>
      <c r="G319">
        <v>3</v>
      </c>
      <c r="I319" t="s">
        <v>9</v>
      </c>
      <c r="K319">
        <f ca="1"/>
        <v>1.813723649539017E-11</v>
      </c>
      <c r="M319" s="9">
        <f t="shared" ca="1" si="104"/>
        <v>0.96390097821371068</v>
      </c>
      <c r="O319" t="s">
        <v>487</v>
      </c>
      <c r="P319" s="4">
        <v>1.7482499999999999E-11</v>
      </c>
      <c r="R319" s="4"/>
    </row>
    <row r="320" spans="1:18" x14ac:dyDescent="0.2">
      <c r="A320" t="s">
        <v>819</v>
      </c>
      <c r="B320" s="11">
        <v>2.2646300000000001E-10</v>
      </c>
      <c r="C320">
        <v>243</v>
      </c>
      <c r="D320">
        <v>244</v>
      </c>
      <c r="E320" t="e">
        <f t="shared" ca="1" si="105"/>
        <v>#N/A</v>
      </c>
      <c r="F320" t="s">
        <v>144</v>
      </c>
      <c r="G320">
        <v>4</v>
      </c>
      <c r="I320" t="s">
        <v>9</v>
      </c>
      <c r="K320">
        <f ca="1"/>
        <v>2.2320379546605601E-10</v>
      </c>
      <c r="M320" s="9">
        <f t="shared" ca="1" si="104"/>
        <v>1.0146019225485781</v>
      </c>
      <c r="O320" t="s">
        <v>488</v>
      </c>
      <c r="P320" s="4">
        <v>2.2646300000000001E-10</v>
      </c>
      <c r="R320" s="4"/>
    </row>
    <row r="321" spans="1:18" x14ac:dyDescent="0.2">
      <c r="A321" t="s">
        <v>820</v>
      </c>
      <c r="B321" s="11">
        <v>2.5748E-15</v>
      </c>
      <c r="C321">
        <v>244</v>
      </c>
      <c r="D321">
        <v>245</v>
      </c>
      <c r="E321" t="e">
        <f t="shared" ca="1" si="105"/>
        <v>#N/A</v>
      </c>
      <c r="F321" t="s">
        <v>144</v>
      </c>
      <c r="G321">
        <v>5</v>
      </c>
      <c r="I321" t="s">
        <v>9</v>
      </c>
      <c r="K321">
        <f ca="1"/>
        <v>2.6765540691116323E-15</v>
      </c>
      <c r="M321" s="9">
        <f t="shared" ca="1" si="104"/>
        <v>0.9619831819256297</v>
      </c>
      <c r="O321" t="s">
        <v>489</v>
      </c>
      <c r="P321" s="4">
        <v>2.5748E-15</v>
      </c>
      <c r="R321" s="4"/>
    </row>
    <row r="322" spans="1:18" x14ac:dyDescent="0.2">
      <c r="A322" t="s">
        <v>821</v>
      </c>
      <c r="B322" s="11">
        <v>1.39609E-14</v>
      </c>
      <c r="C322">
        <v>245</v>
      </c>
      <c r="D322">
        <v>246</v>
      </c>
      <c r="E322" t="e">
        <f t="shared" ca="1" si="105"/>
        <v>#N/A</v>
      </c>
      <c r="F322" t="s">
        <v>144</v>
      </c>
      <c r="G322">
        <v>6</v>
      </c>
      <c r="I322" t="s">
        <v>9</v>
      </c>
      <c r="K322">
        <f ca="1"/>
        <v>1.4355386933098047E-14</v>
      </c>
      <c r="M322" s="9">
        <f t="shared" ca="1" si="104"/>
        <v>0.97251993729346919</v>
      </c>
      <c r="O322" t="s">
        <v>490</v>
      </c>
      <c r="P322" s="4">
        <v>1.39609E-14</v>
      </c>
      <c r="R322" s="4"/>
    </row>
    <row r="323" spans="1:18" x14ac:dyDescent="0.2">
      <c r="A323" t="s">
        <v>822</v>
      </c>
      <c r="B323" s="11">
        <v>1.49141E-14</v>
      </c>
      <c r="C323">
        <v>246</v>
      </c>
      <c r="D323">
        <v>247</v>
      </c>
      <c r="E323" t="e">
        <f t="shared" ca="1" si="105"/>
        <v>#N/A</v>
      </c>
      <c r="F323" t="s">
        <v>144</v>
      </c>
      <c r="G323">
        <v>7</v>
      </c>
      <c r="I323" t="s">
        <v>9</v>
      </c>
      <c r="K323">
        <f ca="1"/>
        <v>1.5321729743713492E-14</v>
      </c>
      <c r="M323" s="9">
        <f t="shared" ca="1" si="104"/>
        <v>0.97339531824853243</v>
      </c>
      <c r="O323" t="s">
        <v>491</v>
      </c>
      <c r="P323" s="4">
        <v>1.49141E-14</v>
      </c>
      <c r="R323" s="4"/>
    </row>
    <row r="324" spans="1:18" x14ac:dyDescent="0.2">
      <c r="A324" t="s">
        <v>823</v>
      </c>
      <c r="B324" s="11">
        <v>1.4928899999999998E-14</v>
      </c>
      <c r="C324">
        <v>247</v>
      </c>
      <c r="D324">
        <v>248</v>
      </c>
      <c r="E324" t="e">
        <f t="shared" ca="1" si="105"/>
        <v>#N/A</v>
      </c>
      <c r="F324" t="s">
        <v>144</v>
      </c>
      <c r="G324">
        <v>8</v>
      </c>
      <c r="I324" t="s">
        <v>9</v>
      </c>
      <c r="K324">
        <f ca="1"/>
        <v>1.5336652425987966E-14</v>
      </c>
      <c r="M324" s="9">
        <f t="shared" ca="1" si="104"/>
        <v>0.97341320552475774</v>
      </c>
      <c r="O324" t="s">
        <v>492</v>
      </c>
      <c r="P324" s="4">
        <v>1.4928899999999998E-14</v>
      </c>
      <c r="R324" s="4"/>
    </row>
    <row r="325" spans="1:18" x14ac:dyDescent="0.2">
      <c r="A325" t="s">
        <v>824</v>
      </c>
      <c r="B325" s="11">
        <v>2.9324000000000001E-14</v>
      </c>
      <c r="C325">
        <v>248</v>
      </c>
      <c r="D325">
        <v>249</v>
      </c>
      <c r="E325" t="e">
        <f t="shared" ca="1" si="105"/>
        <v>#N/A</v>
      </c>
      <c r="F325" t="s">
        <v>144</v>
      </c>
      <c r="G325">
        <v>1</v>
      </c>
      <c r="I325" t="s">
        <v>7</v>
      </c>
      <c r="K325" cm="1">
        <f t="array" aca="1" ref="K325:K332" ca="1">TRANSPOSE(FX46:GE46)</f>
        <v>3.0556748444432221E-14</v>
      </c>
      <c r="M325" s="9">
        <f t="shared" ca="1" si="104"/>
        <v>0.95965708044250886</v>
      </c>
      <c r="O325" t="s">
        <v>493</v>
      </c>
      <c r="P325" s="4">
        <v>2.9324000000000001E-14</v>
      </c>
      <c r="R325" s="4"/>
    </row>
    <row r="326" spans="1:18" x14ac:dyDescent="0.2">
      <c r="A326" t="s">
        <v>825</v>
      </c>
      <c r="B326" s="11">
        <v>3.8066900000000001E-13</v>
      </c>
      <c r="C326">
        <v>249</v>
      </c>
      <c r="D326">
        <v>250</v>
      </c>
      <c r="E326" t="e">
        <f t="shared" ca="1" si="105"/>
        <v>#N/A</v>
      </c>
      <c r="F326" t="s">
        <v>144</v>
      </c>
      <c r="G326">
        <v>2</v>
      </c>
      <c r="I326" t="s">
        <v>7</v>
      </c>
      <c r="K326">
        <f ca="1"/>
        <v>3.9655042800708194E-13</v>
      </c>
      <c r="M326" s="9">
        <f t="shared" ca="1" si="104"/>
        <v>0.95995105064721231</v>
      </c>
      <c r="O326" t="s">
        <v>494</v>
      </c>
      <c r="P326" s="4">
        <v>3.8066900000000001E-13</v>
      </c>
      <c r="R326" s="4"/>
    </row>
    <row r="327" spans="1:18" x14ac:dyDescent="0.2">
      <c r="A327" t="s">
        <v>826</v>
      </c>
      <c r="B327" s="11">
        <v>4.9411099999999997E-12</v>
      </c>
      <c r="C327">
        <v>250</v>
      </c>
      <c r="D327">
        <v>251</v>
      </c>
      <c r="E327" t="e">
        <f t="shared" ca="1" si="105"/>
        <v>#N/A</v>
      </c>
      <c r="F327" t="s">
        <v>144</v>
      </c>
      <c r="G327">
        <v>3</v>
      </c>
      <c r="I327" t="s">
        <v>7</v>
      </c>
      <c r="K327">
        <f ca="1"/>
        <v>5.1261570996675533E-12</v>
      </c>
      <c r="M327" s="9">
        <f t="shared" ca="1" si="104"/>
        <v>0.96390139902665983</v>
      </c>
      <c r="O327" t="s">
        <v>495</v>
      </c>
      <c r="P327" s="4">
        <v>4.9411099999999997E-12</v>
      </c>
      <c r="R327" s="4"/>
    </row>
    <row r="328" spans="1:18" x14ac:dyDescent="0.2">
      <c r="A328" t="s">
        <v>827</v>
      </c>
      <c r="B328" s="11">
        <v>6.4005499999999994E-11</v>
      </c>
      <c r="C328">
        <v>251</v>
      </c>
      <c r="D328">
        <v>252</v>
      </c>
      <c r="E328" t="e">
        <f t="shared" ca="1" si="105"/>
        <v>#N/A</v>
      </c>
      <c r="F328" t="s">
        <v>144</v>
      </c>
      <c r="G328">
        <v>4</v>
      </c>
      <c r="I328" t="s">
        <v>7</v>
      </c>
      <c r="K328">
        <f ca="1"/>
        <v>6.3084457276160889E-11</v>
      </c>
      <c r="M328" s="9">
        <f t="shared" ca="1" si="104"/>
        <v>1.0146001529316027</v>
      </c>
      <c r="O328" t="s">
        <v>496</v>
      </c>
      <c r="P328" s="4">
        <v>6.4005499999999994E-11</v>
      </c>
      <c r="R328" s="4"/>
    </row>
    <row r="329" spans="1:18" x14ac:dyDescent="0.2">
      <c r="A329" t="s">
        <v>828</v>
      </c>
      <c r="B329" s="11">
        <v>1.0138299999999999E-11</v>
      </c>
      <c r="C329">
        <v>252</v>
      </c>
      <c r="D329">
        <v>253</v>
      </c>
      <c r="E329" t="e">
        <f t="shared" ca="1" si="105"/>
        <v>#N/A</v>
      </c>
      <c r="F329" t="s">
        <v>144</v>
      </c>
      <c r="G329">
        <v>5</v>
      </c>
      <c r="I329" t="s">
        <v>7</v>
      </c>
      <c r="K329">
        <f ca="1"/>
        <v>1.0538937205155623E-11</v>
      </c>
      <c r="M329" s="9">
        <f t="shared" ca="1" si="104"/>
        <v>0.96198504675028962</v>
      </c>
      <c r="O329" t="s">
        <v>497</v>
      </c>
      <c r="P329" s="4">
        <v>1.0138299999999999E-11</v>
      </c>
      <c r="R329" s="4"/>
    </row>
    <row r="330" spans="1:18" x14ac:dyDescent="0.2">
      <c r="A330" t="s">
        <v>829</v>
      </c>
      <c r="B330" s="11">
        <v>5.49712E-11</v>
      </c>
      <c r="C330">
        <v>253</v>
      </c>
      <c r="D330">
        <v>254</v>
      </c>
      <c r="E330" t="e">
        <f t="shared" ca="1" si="105"/>
        <v>#N/A</v>
      </c>
      <c r="F330" t="s">
        <v>144</v>
      </c>
      <c r="G330">
        <v>6</v>
      </c>
      <c r="I330" t="s">
        <v>7</v>
      </c>
      <c r="K330">
        <f ca="1"/>
        <v>5.6524365858914365E-11</v>
      </c>
      <c r="M330" s="9">
        <f t="shared" ca="1" si="104"/>
        <v>0.97252218870016005</v>
      </c>
      <c r="O330" t="s">
        <v>498</v>
      </c>
      <c r="P330" s="4">
        <v>5.49712E-11</v>
      </c>
      <c r="R330" s="4"/>
    </row>
    <row r="331" spans="1:18" x14ac:dyDescent="0.2">
      <c r="A331" t="s">
        <v>830</v>
      </c>
      <c r="B331" s="11">
        <v>5.8724399999999999E-11</v>
      </c>
      <c r="C331">
        <v>254</v>
      </c>
      <c r="D331">
        <v>255</v>
      </c>
      <c r="E331" t="e">
        <f t="shared" ca="1" si="105"/>
        <v>#N/A</v>
      </c>
      <c r="F331" t="s">
        <v>144</v>
      </c>
      <c r="G331">
        <v>7</v>
      </c>
      <c r="I331" t="s">
        <v>7</v>
      </c>
      <c r="K331">
        <f ca="1"/>
        <v>6.0329342682382745E-11</v>
      </c>
      <c r="M331" s="9">
        <f t="shared" ca="1" si="104"/>
        <v>0.9733969804572159</v>
      </c>
      <c r="O331" t="s">
        <v>499</v>
      </c>
      <c r="P331" s="4">
        <v>5.8724399999999999E-11</v>
      </c>
      <c r="R331" s="4"/>
    </row>
    <row r="332" spans="1:18" x14ac:dyDescent="0.2">
      <c r="A332" t="s">
        <v>831</v>
      </c>
      <c r="B332" s="11">
        <v>5.8782400000000005E-11</v>
      </c>
      <c r="C332">
        <v>255</v>
      </c>
      <c r="D332">
        <v>256</v>
      </c>
      <c r="E332" t="e">
        <f t="shared" ca="1" si="105"/>
        <v>#N/A</v>
      </c>
      <c r="F332" t="s">
        <v>144</v>
      </c>
      <c r="G332">
        <v>8</v>
      </c>
      <c r="I332" t="s">
        <v>7</v>
      </c>
      <c r="K332">
        <f ca="1"/>
        <v>6.0388100774826361E-11</v>
      </c>
      <c r="M332" s="9">
        <f t="shared" ca="1" si="104"/>
        <v>0.97341031172989445</v>
      </c>
      <c r="O332" t="s">
        <v>500</v>
      </c>
      <c r="P332" s="4">
        <v>5.8782400000000005E-11</v>
      </c>
      <c r="R332" s="4"/>
    </row>
    <row r="333" spans="1:18" x14ac:dyDescent="0.2">
      <c r="A333" t="s">
        <v>832</v>
      </c>
      <c r="B333" s="11">
        <v>3.3587099999999997E-14</v>
      </c>
      <c r="C333">
        <v>256</v>
      </c>
      <c r="D333">
        <v>257</v>
      </c>
      <c r="E333" t="e">
        <f t="shared" ca="1" si="105"/>
        <v>#N/A</v>
      </c>
      <c r="F333" t="s">
        <v>144</v>
      </c>
      <c r="G333">
        <v>1</v>
      </c>
      <c r="I333" t="s">
        <v>34</v>
      </c>
      <c r="K333" cm="1">
        <f t="array" aca="1" ref="K333:K340" ca="1">TRANSPOSE(FX66:GE66)</f>
        <v>1.5111120632950075E-14</v>
      </c>
      <c r="M333" s="9">
        <f t="shared" ref="M333:M396" ca="1" si="107">B333/K333</f>
        <v>2.2226743347387958</v>
      </c>
      <c r="O333" t="s">
        <v>501</v>
      </c>
      <c r="P333" s="4">
        <v>3.3587099999999997E-14</v>
      </c>
      <c r="R333" s="4"/>
    </row>
    <row r="334" spans="1:18" x14ac:dyDescent="0.2">
      <c r="A334" t="s">
        <v>833</v>
      </c>
      <c r="B334" s="11">
        <v>4.3600999999999998E-13</v>
      </c>
      <c r="C334">
        <v>257</v>
      </c>
      <c r="D334">
        <v>258</v>
      </c>
      <c r="E334" t="e">
        <f t="shared" ref="E334:E397" ca="1" si="108">OFFSET($B$44,_xlfn.XMATCH($A334,$D$45:$D$72),0)</f>
        <v>#N/A</v>
      </c>
      <c r="F334" t="s">
        <v>144</v>
      </c>
      <c r="G334">
        <v>2</v>
      </c>
      <c r="I334" t="s">
        <v>34</v>
      </c>
      <c r="K334">
        <f ca="1"/>
        <v>1.9610467931691432E-13</v>
      </c>
      <c r="M334" s="9">
        <f t="shared" ca="1" si="107"/>
        <v>2.2233533718763918</v>
      </c>
      <c r="O334" t="s">
        <v>502</v>
      </c>
      <c r="P334" s="4">
        <v>4.3600999999999998E-13</v>
      </c>
      <c r="R334" s="4"/>
    </row>
    <row r="335" spans="1:18" x14ac:dyDescent="0.2">
      <c r="A335" t="s">
        <v>834</v>
      </c>
      <c r="B335" s="11">
        <v>5.6594499999999997E-12</v>
      </c>
      <c r="C335">
        <v>258</v>
      </c>
      <c r="D335">
        <v>259</v>
      </c>
      <c r="E335" t="e">
        <f t="shared" ca="1" si="108"/>
        <v>#N/A</v>
      </c>
      <c r="F335" t="s">
        <v>144</v>
      </c>
      <c r="G335">
        <v>3</v>
      </c>
      <c r="I335" t="s">
        <v>34</v>
      </c>
      <c r="K335">
        <f ca="1"/>
        <v>2.5350203231667578E-12</v>
      </c>
      <c r="M335" s="9">
        <f t="shared" ca="1" si="107"/>
        <v>2.2325067567624828</v>
      </c>
      <c r="O335" t="s">
        <v>503</v>
      </c>
      <c r="P335" s="4">
        <v>5.6594499999999997E-12</v>
      </c>
      <c r="R335" s="4"/>
    </row>
    <row r="336" spans="1:18" x14ac:dyDescent="0.2">
      <c r="A336" t="s">
        <v>835</v>
      </c>
      <c r="B336" s="11">
        <v>7.3310499999999995E-11</v>
      </c>
      <c r="C336">
        <v>259</v>
      </c>
      <c r="D336">
        <v>260</v>
      </c>
      <c r="E336" t="e">
        <f t="shared" ca="1" si="108"/>
        <v>#N/A</v>
      </c>
      <c r="F336" t="s">
        <v>144</v>
      </c>
      <c r="G336">
        <v>4</v>
      </c>
      <c r="I336" t="s">
        <v>34</v>
      </c>
      <c r="K336">
        <f ca="1"/>
        <v>3.1196933328747224E-11</v>
      </c>
      <c r="M336" s="9">
        <f t="shared" ca="1" si="107"/>
        <v>2.3499264888464575</v>
      </c>
      <c r="O336" t="s">
        <v>504</v>
      </c>
      <c r="P336" s="4">
        <v>7.3310499999999995E-11</v>
      </c>
      <c r="R336" s="4"/>
    </row>
    <row r="337" spans="1:18" x14ac:dyDescent="0.2">
      <c r="A337" t="s">
        <v>836</v>
      </c>
      <c r="B337" s="11">
        <v>1.1612199999999999E-11</v>
      </c>
      <c r="C337">
        <v>260</v>
      </c>
      <c r="D337">
        <v>261</v>
      </c>
      <c r="E337" t="e">
        <f t="shared" ca="1" si="108"/>
        <v>#N/A</v>
      </c>
      <c r="F337" t="s">
        <v>144</v>
      </c>
      <c r="G337">
        <v>5</v>
      </c>
      <c r="I337" t="s">
        <v>34</v>
      </c>
      <c r="K337">
        <f ca="1"/>
        <v>5.2117833067153569E-12</v>
      </c>
      <c r="M337" s="9">
        <f t="shared" ca="1" si="107"/>
        <v>2.228066540110702</v>
      </c>
      <c r="O337" t="s">
        <v>505</v>
      </c>
      <c r="P337" s="4">
        <v>1.1612199999999999E-11</v>
      </c>
      <c r="R337" s="4"/>
    </row>
    <row r="338" spans="1:18" x14ac:dyDescent="0.2">
      <c r="A338" t="s">
        <v>837</v>
      </c>
      <c r="B338" s="11">
        <v>6.2962900000000002E-11</v>
      </c>
      <c r="C338">
        <v>261</v>
      </c>
      <c r="D338">
        <v>262</v>
      </c>
      <c r="E338" t="e">
        <f t="shared" ca="1" si="108"/>
        <v>#N/A</v>
      </c>
      <c r="F338" t="s">
        <v>144</v>
      </c>
      <c r="G338">
        <v>6</v>
      </c>
      <c r="I338" t="s">
        <v>34</v>
      </c>
      <c r="K338">
        <f ca="1"/>
        <v>2.7952794543841414E-11</v>
      </c>
      <c r="M338" s="9">
        <f t="shared" ca="1" si="107"/>
        <v>2.2524724639337372</v>
      </c>
      <c r="O338" t="s">
        <v>506</v>
      </c>
      <c r="P338" s="4">
        <v>6.2962900000000002E-11</v>
      </c>
      <c r="R338" s="4"/>
    </row>
    <row r="339" spans="1:18" x14ac:dyDescent="0.2">
      <c r="A339" t="s">
        <v>838</v>
      </c>
      <c r="B339" s="11">
        <v>6.7261699999999995E-11</v>
      </c>
      <c r="C339">
        <v>262</v>
      </c>
      <c r="D339">
        <v>263</v>
      </c>
      <c r="E339" t="e">
        <f t="shared" ca="1" si="108"/>
        <v>#N/A</v>
      </c>
      <c r="F339" t="s">
        <v>144</v>
      </c>
      <c r="G339">
        <v>7</v>
      </c>
      <c r="I339" t="s">
        <v>34</v>
      </c>
      <c r="K339">
        <f ca="1"/>
        <v>2.9834456262187189E-11</v>
      </c>
      <c r="M339" s="9">
        <f t="shared" ca="1" si="107"/>
        <v>2.2544972634627456</v>
      </c>
      <c r="O339" t="s">
        <v>507</v>
      </c>
      <c r="P339" s="4">
        <v>6.7261699999999995E-11</v>
      </c>
      <c r="R339" s="4"/>
    </row>
    <row r="340" spans="1:18" x14ac:dyDescent="0.2">
      <c r="A340" t="s">
        <v>839</v>
      </c>
      <c r="B340" s="11">
        <v>6.7328100000000003E-11</v>
      </c>
      <c r="C340">
        <v>263</v>
      </c>
      <c r="D340">
        <v>264</v>
      </c>
      <c r="E340" t="e">
        <f t="shared" ca="1" si="108"/>
        <v>#N/A</v>
      </c>
      <c r="F340" t="s">
        <v>144</v>
      </c>
      <c r="G340">
        <v>8</v>
      </c>
      <c r="I340" t="s">
        <v>34</v>
      </c>
      <c r="K340">
        <f ca="1"/>
        <v>2.9863513693631249E-11</v>
      </c>
      <c r="M340" s="9">
        <f t="shared" ca="1" si="107"/>
        <v>2.2545270690755497</v>
      </c>
      <c r="O340" t="s">
        <v>508</v>
      </c>
      <c r="P340" s="4">
        <v>6.7328100000000003E-11</v>
      </c>
      <c r="R340" s="4"/>
    </row>
    <row r="341" spans="1:18" x14ac:dyDescent="0.2">
      <c r="A341" t="s">
        <v>840</v>
      </c>
      <c r="B341" s="11">
        <v>1.7393500000000001E-13</v>
      </c>
      <c r="C341">
        <v>264</v>
      </c>
      <c r="D341">
        <v>265</v>
      </c>
      <c r="E341" t="e">
        <f t="shared" ca="1" si="108"/>
        <v>#N/A</v>
      </c>
      <c r="F341" t="s">
        <v>144</v>
      </c>
      <c r="G341">
        <v>1</v>
      </c>
      <c r="I341" t="s">
        <v>10</v>
      </c>
      <c r="K341" cm="1">
        <f t="array" aca="1" ref="K341:K348" ca="1">TRANSPOSE(FX48:GE48)</f>
        <v>1.8124883770121996E-13</v>
      </c>
      <c r="M341" s="9">
        <f t="shared" ca="1" si="107"/>
        <v>0.95964753322569463</v>
      </c>
      <c r="O341" t="s">
        <v>509</v>
      </c>
      <c r="P341" s="4">
        <v>1.7393500000000001E-13</v>
      </c>
      <c r="R341" s="4"/>
    </row>
    <row r="342" spans="1:18" x14ac:dyDescent="0.2">
      <c r="A342" t="s">
        <v>841</v>
      </c>
      <c r="B342" s="11">
        <v>2.25794E-12</v>
      </c>
      <c r="C342">
        <v>265</v>
      </c>
      <c r="D342">
        <v>266</v>
      </c>
      <c r="E342" t="e">
        <f t="shared" ca="1" si="108"/>
        <v>#N/A</v>
      </c>
      <c r="F342" t="s">
        <v>144</v>
      </c>
      <c r="G342">
        <v>2</v>
      </c>
      <c r="I342" t="s">
        <v>10</v>
      </c>
      <c r="K342">
        <f ca="1"/>
        <v>2.3521581262780341E-12</v>
      </c>
      <c r="M342" s="9">
        <f t="shared" ca="1" si="107"/>
        <v>0.95994396583059605</v>
      </c>
      <c r="O342" t="s">
        <v>510</v>
      </c>
      <c r="P342" s="4">
        <v>2.25794E-12</v>
      </c>
      <c r="R342" s="4"/>
    </row>
    <row r="343" spans="1:18" x14ac:dyDescent="0.2">
      <c r="A343" t="s">
        <v>842</v>
      </c>
      <c r="B343" s="11">
        <v>2.9308200000000001E-11</v>
      </c>
      <c r="C343">
        <v>266</v>
      </c>
      <c r="D343">
        <v>267</v>
      </c>
      <c r="E343" t="e">
        <f t="shared" ca="1" si="108"/>
        <v>#N/A</v>
      </c>
      <c r="F343" t="s">
        <v>144</v>
      </c>
      <c r="G343">
        <v>3</v>
      </c>
      <c r="I343" t="s">
        <v>10</v>
      </c>
      <c r="K343">
        <f ca="1"/>
        <v>3.0406049841271475E-11</v>
      </c>
      <c r="M343" s="9">
        <f t="shared" ca="1" si="107"/>
        <v>0.96389370381872774</v>
      </c>
      <c r="O343" t="s">
        <v>511</v>
      </c>
      <c r="P343" s="4">
        <v>2.9308200000000001E-11</v>
      </c>
      <c r="R343" s="4"/>
    </row>
    <row r="344" spans="1:18" x14ac:dyDescent="0.2">
      <c r="A344" t="s">
        <v>843</v>
      </c>
      <c r="B344" s="11">
        <v>3.7964800000000001E-10</v>
      </c>
      <c r="C344">
        <v>267</v>
      </c>
      <c r="D344">
        <v>268</v>
      </c>
      <c r="E344" t="e">
        <f t="shared" ca="1" si="108"/>
        <v>#N/A</v>
      </c>
      <c r="F344" t="s">
        <v>144</v>
      </c>
      <c r="G344">
        <v>4</v>
      </c>
      <c r="I344" t="s">
        <v>10</v>
      </c>
      <c r="K344">
        <f ca="1"/>
        <v>3.7418852267967119E-10</v>
      </c>
      <c r="M344" s="9">
        <f t="shared" ca="1" si="107"/>
        <v>1.0145901784513109</v>
      </c>
      <c r="O344" t="s">
        <v>512</v>
      </c>
      <c r="P344" s="4">
        <v>3.7964800000000001E-10</v>
      </c>
      <c r="R344" s="4"/>
    </row>
    <row r="345" spans="1:18" x14ac:dyDescent="0.2">
      <c r="A345" t="s">
        <v>844</v>
      </c>
      <c r="B345" s="11">
        <v>4.3164699999999997E-15</v>
      </c>
      <c r="C345">
        <v>268</v>
      </c>
      <c r="D345">
        <v>269</v>
      </c>
      <c r="E345" t="e">
        <f t="shared" ca="1" si="108"/>
        <v>#N/A</v>
      </c>
      <c r="F345" t="s">
        <v>144</v>
      </c>
      <c r="G345">
        <v>5</v>
      </c>
      <c r="I345" t="s">
        <v>10</v>
      </c>
      <c r="K345">
        <f ca="1"/>
        <v>4.4870913189531941E-15</v>
      </c>
      <c r="M345" s="9">
        <f t="shared" ca="1" si="107"/>
        <v>0.96197507319886699</v>
      </c>
      <c r="O345" t="s">
        <v>513</v>
      </c>
      <c r="P345" s="4">
        <v>4.3164699999999997E-15</v>
      </c>
      <c r="R345" s="4"/>
    </row>
    <row r="346" spans="1:18" x14ac:dyDescent="0.2">
      <c r="A346" t="s">
        <v>845</v>
      </c>
      <c r="B346" s="11">
        <v>2.3404500000000001E-14</v>
      </c>
      <c r="C346">
        <v>269</v>
      </c>
      <c r="D346">
        <v>270</v>
      </c>
      <c r="E346" t="e">
        <f t="shared" ca="1" si="108"/>
        <v>#N/A</v>
      </c>
      <c r="F346" t="s">
        <v>144</v>
      </c>
      <c r="G346">
        <v>6</v>
      </c>
      <c r="I346" t="s">
        <v>10</v>
      </c>
      <c r="K346">
        <f ca="1"/>
        <v>2.40659932228075E-14</v>
      </c>
      <c r="M346" s="9">
        <f t="shared" ca="1" si="107"/>
        <v>0.97251336287335954</v>
      </c>
      <c r="O346" t="s">
        <v>514</v>
      </c>
      <c r="P346" s="4">
        <v>2.3404500000000001E-14</v>
      </c>
      <c r="R346" s="4"/>
    </row>
    <row r="347" spans="1:18" x14ac:dyDescent="0.2">
      <c r="A347" t="s">
        <v>846</v>
      </c>
      <c r="B347" s="11">
        <v>2.5002499999999999E-14</v>
      </c>
      <c r="C347">
        <v>270</v>
      </c>
      <c r="D347">
        <v>271</v>
      </c>
      <c r="E347" t="e">
        <f t="shared" ca="1" si="108"/>
        <v>#N/A</v>
      </c>
      <c r="F347" t="s">
        <v>144</v>
      </c>
      <c r="G347">
        <v>7</v>
      </c>
      <c r="I347" t="s">
        <v>10</v>
      </c>
      <c r="K347">
        <f ca="1"/>
        <v>2.5686012219130095E-14</v>
      </c>
      <c r="M347" s="9">
        <f t="shared" ca="1" si="107"/>
        <v>0.97338971058259327</v>
      </c>
      <c r="O347" t="s">
        <v>515</v>
      </c>
      <c r="P347" s="4">
        <v>2.5002499999999999E-14</v>
      </c>
      <c r="R347" s="4"/>
    </row>
    <row r="348" spans="1:18" x14ac:dyDescent="0.2">
      <c r="A348" t="s">
        <v>847</v>
      </c>
      <c r="B348" s="11">
        <v>2.5027200000000001E-14</v>
      </c>
      <c r="C348">
        <v>271</v>
      </c>
      <c r="D348">
        <v>272</v>
      </c>
      <c r="E348" t="e">
        <f t="shared" ca="1" si="108"/>
        <v>#N/A</v>
      </c>
      <c r="F348" t="s">
        <v>144</v>
      </c>
      <c r="G348">
        <v>8</v>
      </c>
      <c r="I348" t="s">
        <v>10</v>
      </c>
      <c r="K348">
        <f ca="1"/>
        <v>2.5711029250865795E-14</v>
      </c>
      <c r="M348" s="9">
        <f t="shared" ca="1" si="107"/>
        <v>0.97340327202798516</v>
      </c>
      <c r="O348" t="s">
        <v>516</v>
      </c>
      <c r="P348" s="4">
        <v>2.5027200000000001E-14</v>
      </c>
      <c r="R348" s="4"/>
    </row>
    <row r="349" spans="1:18" x14ac:dyDescent="0.2">
      <c r="A349" t="s">
        <v>848</v>
      </c>
      <c r="B349" s="11">
        <v>5.9071900000000006E-14</v>
      </c>
      <c r="C349">
        <v>272</v>
      </c>
      <c r="D349">
        <v>273</v>
      </c>
      <c r="E349" t="e">
        <f t="shared" ca="1" si="108"/>
        <v>#N/A</v>
      </c>
      <c r="F349" t="s">
        <v>144</v>
      </c>
      <c r="G349">
        <v>1</v>
      </c>
      <c r="H349">
        <v>2</v>
      </c>
      <c r="I349" t="s">
        <v>6</v>
      </c>
      <c r="K349" t="e">
        <f t="shared" ref="K349:K384" ca="1" si="109">OFFSET($M$44,_xlfn.XMATCH(A349,$D$45:$D$72),0)</f>
        <v>#N/A</v>
      </c>
      <c r="M349" s="9" t="e">
        <f t="shared" ca="1" si="107"/>
        <v>#N/A</v>
      </c>
      <c r="O349" t="s">
        <v>517</v>
      </c>
      <c r="P349" s="4">
        <v>5.9071900000000006E-14</v>
      </c>
      <c r="R349" s="4"/>
    </row>
    <row r="350" spans="1:18" x14ac:dyDescent="0.2">
      <c r="A350" t="s">
        <v>849</v>
      </c>
      <c r="B350" s="11">
        <v>9.9324800000000001E-12</v>
      </c>
      <c r="C350">
        <v>273</v>
      </c>
      <c r="D350">
        <v>274</v>
      </c>
      <c r="E350" t="e">
        <f t="shared" ca="1" si="108"/>
        <v>#N/A</v>
      </c>
      <c r="F350" t="s">
        <v>144</v>
      </c>
      <c r="G350">
        <v>1</v>
      </c>
      <c r="H350">
        <v>4</v>
      </c>
      <c r="I350" t="s">
        <v>6</v>
      </c>
      <c r="K350" t="e">
        <f t="shared" ca="1" si="109"/>
        <v>#N/A</v>
      </c>
      <c r="M350" s="9" t="e">
        <f t="shared" ca="1" si="107"/>
        <v>#N/A</v>
      </c>
      <c r="O350" t="s">
        <v>518</v>
      </c>
      <c r="P350" s="4">
        <v>9.9324800000000001E-12</v>
      </c>
      <c r="R350" s="4"/>
    </row>
    <row r="351" spans="1:18" x14ac:dyDescent="0.2">
      <c r="A351" t="s">
        <v>850</v>
      </c>
      <c r="B351" s="11">
        <v>3.98095E-9</v>
      </c>
      <c r="C351">
        <v>274</v>
      </c>
      <c r="D351">
        <v>275</v>
      </c>
      <c r="E351" t="e">
        <f t="shared" ca="1" si="108"/>
        <v>#N/A</v>
      </c>
      <c r="F351" t="s">
        <v>144</v>
      </c>
      <c r="G351">
        <v>1</v>
      </c>
      <c r="H351">
        <v>6</v>
      </c>
      <c r="I351" t="s">
        <v>6</v>
      </c>
      <c r="K351" t="e">
        <f t="shared" ca="1" si="109"/>
        <v>#N/A</v>
      </c>
      <c r="M351" s="9" t="e">
        <f t="shared" ca="1" si="107"/>
        <v>#N/A</v>
      </c>
      <c r="O351" t="s">
        <v>519</v>
      </c>
      <c r="P351" s="4">
        <v>3.98095E-9</v>
      </c>
      <c r="R351" s="4"/>
    </row>
    <row r="352" spans="1:18" x14ac:dyDescent="0.2">
      <c r="A352" t="s">
        <v>851</v>
      </c>
      <c r="B352" s="11">
        <v>4.2569299999999997E-9</v>
      </c>
      <c r="C352">
        <v>275</v>
      </c>
      <c r="D352">
        <v>276</v>
      </c>
      <c r="E352" t="e">
        <f t="shared" ca="1" si="108"/>
        <v>#N/A</v>
      </c>
      <c r="F352" t="s">
        <v>144</v>
      </c>
      <c r="G352">
        <v>1</v>
      </c>
      <c r="H352">
        <v>8</v>
      </c>
      <c r="I352" t="s">
        <v>6</v>
      </c>
      <c r="K352" t="e">
        <f t="shared" ca="1" si="109"/>
        <v>#N/A</v>
      </c>
      <c r="M352" s="9" t="e">
        <f t="shared" ca="1" si="107"/>
        <v>#N/A</v>
      </c>
      <c r="O352" t="s">
        <v>520</v>
      </c>
      <c r="P352" s="4">
        <v>4.2569299999999997E-9</v>
      </c>
      <c r="R352" s="4"/>
    </row>
    <row r="353" spans="1:18" x14ac:dyDescent="0.2">
      <c r="A353" t="s">
        <v>852</v>
      </c>
      <c r="B353" s="11">
        <v>7.6669700000000004E-13</v>
      </c>
      <c r="C353">
        <v>276</v>
      </c>
      <c r="D353">
        <v>277</v>
      </c>
      <c r="E353" t="e">
        <f t="shared" ca="1" si="108"/>
        <v>#N/A</v>
      </c>
      <c r="F353" t="s">
        <v>144</v>
      </c>
      <c r="G353">
        <v>2</v>
      </c>
      <c r="H353">
        <v>3</v>
      </c>
      <c r="I353" t="s">
        <v>6</v>
      </c>
      <c r="K353" t="e">
        <f t="shared" ca="1" si="109"/>
        <v>#N/A</v>
      </c>
      <c r="M353" s="9" t="e">
        <f t="shared" ca="1" si="107"/>
        <v>#N/A</v>
      </c>
      <c r="O353" t="s">
        <v>521</v>
      </c>
      <c r="P353" s="4">
        <v>7.6669700000000004E-13</v>
      </c>
      <c r="R353" s="4"/>
    </row>
    <row r="354" spans="1:18" x14ac:dyDescent="0.2">
      <c r="A354" t="s">
        <v>853</v>
      </c>
      <c r="B354" s="11">
        <v>7.3419499999999997E-10</v>
      </c>
      <c r="C354">
        <v>277</v>
      </c>
      <c r="D354">
        <v>278</v>
      </c>
      <c r="E354" t="e">
        <f t="shared" ca="1" si="108"/>
        <v>#N/A</v>
      </c>
      <c r="F354" t="s">
        <v>144</v>
      </c>
      <c r="G354">
        <v>2</v>
      </c>
      <c r="H354">
        <v>5</v>
      </c>
      <c r="I354" t="s">
        <v>6</v>
      </c>
      <c r="K354" t="e">
        <f t="shared" ca="1" si="109"/>
        <v>#N/A</v>
      </c>
      <c r="M354" s="9" t="e">
        <f t="shared" ca="1" si="107"/>
        <v>#N/A</v>
      </c>
      <c r="O354" t="s">
        <v>522</v>
      </c>
      <c r="P354" s="4">
        <v>7.3419499999999997E-10</v>
      </c>
      <c r="R354" s="4"/>
    </row>
    <row r="355" spans="1:18" x14ac:dyDescent="0.2">
      <c r="A355" t="s">
        <v>854</v>
      </c>
      <c r="B355" s="11">
        <v>4.2526799999999998E-9</v>
      </c>
      <c r="C355">
        <v>278</v>
      </c>
      <c r="D355">
        <v>279</v>
      </c>
      <c r="E355" t="e">
        <f t="shared" ca="1" si="108"/>
        <v>#N/A</v>
      </c>
      <c r="F355" t="s">
        <v>144</v>
      </c>
      <c r="G355">
        <v>2</v>
      </c>
      <c r="H355">
        <v>7</v>
      </c>
      <c r="I355" t="s">
        <v>6</v>
      </c>
      <c r="K355" t="e">
        <f t="shared" ca="1" si="109"/>
        <v>#N/A</v>
      </c>
      <c r="M355" s="9" t="e">
        <f t="shared" ca="1" si="107"/>
        <v>#N/A</v>
      </c>
      <c r="O355" t="s">
        <v>523</v>
      </c>
      <c r="P355" s="4">
        <v>4.2526799999999998E-9</v>
      </c>
      <c r="R355" s="4"/>
    </row>
    <row r="356" spans="1:18" x14ac:dyDescent="0.2">
      <c r="A356" t="s">
        <v>855</v>
      </c>
      <c r="B356" s="11">
        <v>9.9300400000000004E-12</v>
      </c>
      <c r="C356">
        <v>279</v>
      </c>
      <c r="D356">
        <v>280</v>
      </c>
      <c r="E356" t="e">
        <f t="shared" ca="1" si="108"/>
        <v>#N/A</v>
      </c>
      <c r="F356" t="s">
        <v>144</v>
      </c>
      <c r="G356">
        <v>3</v>
      </c>
      <c r="H356">
        <v>4</v>
      </c>
      <c r="I356" t="s">
        <v>6</v>
      </c>
      <c r="K356" t="e">
        <f t="shared" ca="1" si="109"/>
        <v>#N/A</v>
      </c>
      <c r="M356" s="9" t="e">
        <f t="shared" ca="1" si="107"/>
        <v>#N/A</v>
      </c>
      <c r="O356" t="s">
        <v>524</v>
      </c>
      <c r="P356" s="4">
        <v>9.9300400000000004E-12</v>
      </c>
      <c r="R356" s="4"/>
    </row>
    <row r="357" spans="1:18" x14ac:dyDescent="0.2">
      <c r="A357" t="s">
        <v>856</v>
      </c>
      <c r="B357" s="11">
        <v>3.9802299999999996E-9</v>
      </c>
      <c r="C357">
        <v>280</v>
      </c>
      <c r="D357">
        <v>281</v>
      </c>
      <c r="E357" t="e">
        <f t="shared" ca="1" si="108"/>
        <v>#N/A</v>
      </c>
      <c r="F357" t="s">
        <v>144</v>
      </c>
      <c r="G357">
        <v>3</v>
      </c>
      <c r="H357">
        <v>6</v>
      </c>
      <c r="I357" t="s">
        <v>6</v>
      </c>
      <c r="K357" t="e">
        <f t="shared" ca="1" si="109"/>
        <v>#N/A</v>
      </c>
      <c r="M357" s="9" t="e">
        <f t="shared" ca="1" si="107"/>
        <v>#N/A</v>
      </c>
      <c r="O357" t="s">
        <v>525</v>
      </c>
      <c r="P357" s="4">
        <v>3.9802299999999996E-9</v>
      </c>
      <c r="R357" s="4"/>
    </row>
    <row r="358" spans="1:18" x14ac:dyDescent="0.2">
      <c r="A358" t="s">
        <v>857</v>
      </c>
      <c r="B358" s="11">
        <v>4.2561900000000004E-9</v>
      </c>
      <c r="C358">
        <v>281</v>
      </c>
      <c r="D358">
        <v>282</v>
      </c>
      <c r="E358" t="e">
        <f t="shared" ca="1" si="108"/>
        <v>#N/A</v>
      </c>
      <c r="F358" t="s">
        <v>144</v>
      </c>
      <c r="G358">
        <v>3</v>
      </c>
      <c r="H358">
        <v>8</v>
      </c>
      <c r="I358" t="s">
        <v>6</v>
      </c>
      <c r="K358" t="e">
        <f t="shared" ca="1" si="109"/>
        <v>#N/A</v>
      </c>
      <c r="M358" s="9" t="e">
        <f t="shared" ca="1" si="107"/>
        <v>#N/A</v>
      </c>
      <c r="O358" t="s">
        <v>526</v>
      </c>
      <c r="P358" s="4">
        <v>4.2561900000000004E-9</v>
      </c>
      <c r="R358" s="4"/>
    </row>
    <row r="359" spans="1:18" x14ac:dyDescent="0.2">
      <c r="A359" t="s">
        <v>858</v>
      </c>
      <c r="B359" s="11">
        <v>7.3250999999999999E-10</v>
      </c>
      <c r="C359">
        <v>282</v>
      </c>
      <c r="D359">
        <v>283</v>
      </c>
      <c r="E359" t="e">
        <f t="shared" ca="1" si="108"/>
        <v>#N/A</v>
      </c>
      <c r="F359" t="s">
        <v>144</v>
      </c>
      <c r="G359">
        <v>4</v>
      </c>
      <c r="H359">
        <v>5</v>
      </c>
      <c r="I359" t="s">
        <v>6</v>
      </c>
      <c r="K359" t="e">
        <f t="shared" ca="1" si="109"/>
        <v>#N/A</v>
      </c>
      <c r="M359" s="9" t="e">
        <f t="shared" ca="1" si="107"/>
        <v>#N/A</v>
      </c>
      <c r="O359" t="s">
        <v>527</v>
      </c>
      <c r="P359" s="4">
        <v>7.3250999999999999E-10</v>
      </c>
      <c r="R359" s="4"/>
    </row>
    <row r="360" spans="1:18" x14ac:dyDescent="0.2">
      <c r="A360" t="s">
        <v>859</v>
      </c>
      <c r="B360" s="11">
        <v>4.2428299999999999E-9</v>
      </c>
      <c r="C360">
        <v>283</v>
      </c>
      <c r="D360">
        <v>284</v>
      </c>
      <c r="E360" t="e">
        <f t="shared" ca="1" si="108"/>
        <v>#N/A</v>
      </c>
      <c r="F360" t="s">
        <v>144</v>
      </c>
      <c r="G360">
        <v>4</v>
      </c>
      <c r="H360">
        <v>7</v>
      </c>
      <c r="I360" t="s">
        <v>6</v>
      </c>
      <c r="K360" t="e">
        <f t="shared" ca="1" si="109"/>
        <v>#N/A</v>
      </c>
      <c r="M360" s="9" t="e">
        <f t="shared" ca="1" si="107"/>
        <v>#N/A</v>
      </c>
      <c r="O360" t="s">
        <v>528</v>
      </c>
      <c r="P360" s="4">
        <v>4.2428299999999999E-9</v>
      </c>
      <c r="R360" s="4"/>
    </row>
    <row r="361" spans="1:18" x14ac:dyDescent="0.2">
      <c r="A361" t="s">
        <v>860</v>
      </c>
      <c r="B361" s="11">
        <v>4.5503800000000004E-15</v>
      </c>
      <c r="C361">
        <v>284</v>
      </c>
      <c r="D361">
        <v>285</v>
      </c>
      <c r="E361" t="e">
        <f t="shared" ca="1" si="108"/>
        <v>#N/A</v>
      </c>
      <c r="F361" t="s">
        <v>144</v>
      </c>
      <c r="G361">
        <v>2</v>
      </c>
      <c r="H361">
        <v>1</v>
      </c>
      <c r="I361" t="s">
        <v>6</v>
      </c>
      <c r="K361" t="e">
        <f t="shared" ca="1" si="109"/>
        <v>#N/A</v>
      </c>
      <c r="M361" s="9" t="e">
        <f t="shared" ca="1" si="107"/>
        <v>#N/A</v>
      </c>
      <c r="O361" t="s">
        <v>529</v>
      </c>
      <c r="P361" s="4">
        <v>4.5503800000000004E-15</v>
      </c>
      <c r="R361" s="4"/>
    </row>
    <row r="362" spans="1:18" x14ac:dyDescent="0.2">
      <c r="A362" t="s">
        <v>861</v>
      </c>
      <c r="B362" s="11">
        <v>4.54002E-15</v>
      </c>
      <c r="C362">
        <v>285</v>
      </c>
      <c r="D362">
        <v>286</v>
      </c>
      <c r="E362" t="e">
        <f t="shared" ca="1" si="108"/>
        <v>#N/A</v>
      </c>
      <c r="F362" t="s">
        <v>144</v>
      </c>
      <c r="G362">
        <v>4</v>
      </c>
      <c r="H362">
        <v>1</v>
      </c>
      <c r="I362" t="s">
        <v>6</v>
      </c>
      <c r="K362" t="e">
        <f t="shared" ca="1" si="109"/>
        <v>#N/A</v>
      </c>
      <c r="M362" s="9" t="e">
        <f t="shared" ca="1" si="107"/>
        <v>#N/A</v>
      </c>
      <c r="O362" t="s">
        <v>530</v>
      </c>
      <c r="P362" s="4">
        <v>4.54002E-15</v>
      </c>
      <c r="R362" s="4"/>
    </row>
    <row r="363" spans="1:18" x14ac:dyDescent="0.2">
      <c r="A363" t="s">
        <v>862</v>
      </c>
      <c r="B363" s="11">
        <v>2.9511200000000001E-16</v>
      </c>
      <c r="C363">
        <v>286</v>
      </c>
      <c r="D363">
        <v>287</v>
      </c>
      <c r="E363" t="e">
        <f t="shared" ca="1" si="108"/>
        <v>#N/A</v>
      </c>
      <c r="F363" t="s">
        <v>144</v>
      </c>
      <c r="G363">
        <v>6</v>
      </c>
      <c r="H363">
        <v>1</v>
      </c>
      <c r="I363" t="s">
        <v>6</v>
      </c>
      <c r="K363" t="e">
        <f t="shared" ca="1" si="109"/>
        <v>#N/A</v>
      </c>
      <c r="M363" s="9" t="e">
        <f t="shared" ca="1" si="107"/>
        <v>#N/A</v>
      </c>
      <c r="O363" t="s">
        <v>531</v>
      </c>
      <c r="P363" s="4">
        <v>2.9511200000000001E-16</v>
      </c>
      <c r="R363" s="4"/>
    </row>
    <row r="364" spans="1:18" x14ac:dyDescent="0.2">
      <c r="A364" t="s">
        <v>863</v>
      </c>
      <c r="B364" s="11">
        <v>6.5931999999999999E-20</v>
      </c>
      <c r="C364">
        <v>287</v>
      </c>
      <c r="D364">
        <v>288</v>
      </c>
      <c r="E364" t="e">
        <f t="shared" ca="1" si="108"/>
        <v>#N/A</v>
      </c>
      <c r="F364" t="s">
        <v>144</v>
      </c>
      <c r="G364">
        <v>8</v>
      </c>
      <c r="H364">
        <v>1</v>
      </c>
      <c r="I364" t="s">
        <v>6</v>
      </c>
      <c r="K364" t="e">
        <f t="shared" ca="1" si="109"/>
        <v>#N/A</v>
      </c>
      <c r="M364" s="9" t="e">
        <f t="shared" ca="1" si="107"/>
        <v>#N/A</v>
      </c>
      <c r="O364" t="s">
        <v>532</v>
      </c>
      <c r="P364" s="4">
        <v>6.5931999999999999E-20</v>
      </c>
      <c r="R364" s="4"/>
    </row>
    <row r="365" spans="1:18" x14ac:dyDescent="0.2">
      <c r="A365" t="s">
        <v>864</v>
      </c>
      <c r="B365" s="11">
        <v>5.9059599999999999E-14</v>
      </c>
      <c r="C365">
        <v>288</v>
      </c>
      <c r="D365">
        <v>289</v>
      </c>
      <c r="E365" t="e">
        <f t="shared" ca="1" si="108"/>
        <v>#N/A</v>
      </c>
      <c r="F365" t="s">
        <v>144</v>
      </c>
      <c r="G365">
        <v>3</v>
      </c>
      <c r="H365">
        <v>2</v>
      </c>
      <c r="I365" t="s">
        <v>6</v>
      </c>
      <c r="K365" t="e">
        <f t="shared" ca="1" si="109"/>
        <v>#N/A</v>
      </c>
      <c r="M365" s="9" t="e">
        <f t="shared" ca="1" si="107"/>
        <v>#N/A</v>
      </c>
      <c r="O365" t="s">
        <v>533</v>
      </c>
      <c r="P365" s="4">
        <v>5.9059599999999999E-14</v>
      </c>
      <c r="R365" s="4"/>
    </row>
    <row r="366" spans="1:18" x14ac:dyDescent="0.2">
      <c r="A366" t="s">
        <v>865</v>
      </c>
      <c r="B366" s="11">
        <v>4.8881599999999998E-14</v>
      </c>
      <c r="C366">
        <v>289</v>
      </c>
      <c r="D366">
        <v>290</v>
      </c>
      <c r="E366" t="e">
        <f t="shared" ca="1" si="108"/>
        <v>#N/A</v>
      </c>
      <c r="F366" t="s">
        <v>144</v>
      </c>
      <c r="G366">
        <v>5</v>
      </c>
      <c r="H366">
        <v>2</v>
      </c>
      <c r="I366" t="s">
        <v>6</v>
      </c>
      <c r="K366" t="e">
        <f t="shared" ca="1" si="109"/>
        <v>#N/A</v>
      </c>
      <c r="M366" s="9" t="e">
        <f t="shared" ca="1" si="107"/>
        <v>#N/A</v>
      </c>
      <c r="O366" t="s">
        <v>534</v>
      </c>
      <c r="P366" s="4">
        <v>4.8881599999999998E-14</v>
      </c>
      <c r="R366" s="4"/>
    </row>
    <row r="367" spans="1:18" x14ac:dyDescent="0.2">
      <c r="A367" t="s">
        <v>866</v>
      </c>
      <c r="B367" s="11">
        <v>5.9155699999999994E-17</v>
      </c>
      <c r="C367">
        <v>290</v>
      </c>
      <c r="D367">
        <v>291</v>
      </c>
      <c r="E367" t="e">
        <f t="shared" ca="1" si="108"/>
        <v>#N/A</v>
      </c>
      <c r="F367" t="s">
        <v>144</v>
      </c>
      <c r="G367">
        <v>7</v>
      </c>
      <c r="H367">
        <v>2</v>
      </c>
      <c r="I367" t="s">
        <v>6</v>
      </c>
      <c r="K367" t="e">
        <f t="shared" ca="1" si="109"/>
        <v>#N/A</v>
      </c>
      <c r="M367" s="9" t="e">
        <f t="shared" ca="1" si="107"/>
        <v>#N/A</v>
      </c>
      <c r="O367" t="s">
        <v>535</v>
      </c>
      <c r="P367" s="4">
        <v>5.9155699999999994E-17</v>
      </c>
      <c r="R367" s="4"/>
    </row>
    <row r="368" spans="1:18" x14ac:dyDescent="0.2">
      <c r="A368" t="s">
        <v>867</v>
      </c>
      <c r="B368" s="11">
        <v>7.6492299999999995E-13</v>
      </c>
      <c r="C368">
        <v>291</v>
      </c>
      <c r="D368">
        <v>292</v>
      </c>
      <c r="E368" t="e">
        <f t="shared" ca="1" si="108"/>
        <v>#N/A</v>
      </c>
      <c r="F368" t="s">
        <v>144</v>
      </c>
      <c r="G368">
        <v>4</v>
      </c>
      <c r="H368">
        <v>3</v>
      </c>
      <c r="I368" t="s">
        <v>6</v>
      </c>
      <c r="K368" t="e">
        <f t="shared" ca="1" si="109"/>
        <v>#N/A</v>
      </c>
      <c r="M368" s="9" t="e">
        <f t="shared" ca="1" si="107"/>
        <v>#N/A</v>
      </c>
      <c r="O368" t="s">
        <v>536</v>
      </c>
      <c r="P368" s="4">
        <v>7.6492299999999995E-13</v>
      </c>
      <c r="R368" s="4"/>
    </row>
    <row r="369" spans="1:18" x14ac:dyDescent="0.2">
      <c r="A369" t="s">
        <v>868</v>
      </c>
      <c r="B369" s="11">
        <v>4.9724999999999998E-14</v>
      </c>
      <c r="C369">
        <v>292</v>
      </c>
      <c r="D369">
        <v>293</v>
      </c>
      <c r="E369" t="e">
        <f t="shared" ca="1" si="108"/>
        <v>#N/A</v>
      </c>
      <c r="F369" t="s">
        <v>144</v>
      </c>
      <c r="G369">
        <v>6</v>
      </c>
      <c r="H369">
        <v>3</v>
      </c>
      <c r="I369" t="s">
        <v>6</v>
      </c>
      <c r="K369" t="e">
        <f t="shared" ca="1" si="109"/>
        <v>#N/A</v>
      </c>
      <c r="M369" s="9" t="e">
        <f t="shared" ca="1" si="107"/>
        <v>#N/A</v>
      </c>
      <c r="O369" t="s">
        <v>537</v>
      </c>
      <c r="P369" s="4">
        <v>4.9724999999999998E-14</v>
      </c>
      <c r="R369" s="4"/>
    </row>
    <row r="370" spans="1:18" x14ac:dyDescent="0.2">
      <c r="A370" t="s">
        <v>869</v>
      </c>
      <c r="B370" s="11">
        <v>1.11093E-17</v>
      </c>
      <c r="C370">
        <v>293</v>
      </c>
      <c r="D370">
        <v>294</v>
      </c>
      <c r="E370" t="e">
        <f t="shared" ca="1" si="108"/>
        <v>#N/A</v>
      </c>
      <c r="F370" t="s">
        <v>144</v>
      </c>
      <c r="G370">
        <v>8</v>
      </c>
      <c r="H370">
        <v>3</v>
      </c>
      <c r="I370" t="s">
        <v>6</v>
      </c>
      <c r="K370" t="e">
        <f t="shared" ca="1" si="109"/>
        <v>#N/A</v>
      </c>
      <c r="M370" s="9" t="e">
        <f t="shared" ca="1" si="107"/>
        <v>#N/A</v>
      </c>
      <c r="O370" t="s">
        <v>538</v>
      </c>
      <c r="P370" s="4">
        <v>1.11093E-17</v>
      </c>
      <c r="R370" s="4"/>
    </row>
    <row r="371" spans="1:18" x14ac:dyDescent="0.2">
      <c r="A371" t="s">
        <v>870</v>
      </c>
      <c r="B371" s="11">
        <v>8.2189E-12</v>
      </c>
      <c r="C371">
        <v>294</v>
      </c>
      <c r="D371">
        <v>295</v>
      </c>
      <c r="E371" t="e">
        <f t="shared" ca="1" si="108"/>
        <v>#N/A</v>
      </c>
      <c r="F371" t="s">
        <v>144</v>
      </c>
      <c r="G371">
        <v>5</v>
      </c>
      <c r="H371">
        <v>4</v>
      </c>
      <c r="I371" t="s">
        <v>6</v>
      </c>
      <c r="K371" t="e">
        <f t="shared" ca="1" si="109"/>
        <v>#N/A</v>
      </c>
      <c r="M371" s="9" t="e">
        <f t="shared" ca="1" si="107"/>
        <v>#N/A</v>
      </c>
      <c r="O371" t="s">
        <v>539</v>
      </c>
      <c r="P371" s="4">
        <v>8.2189E-12</v>
      </c>
      <c r="R371" s="4"/>
    </row>
    <row r="372" spans="1:18" x14ac:dyDescent="0.2">
      <c r="A372" t="s">
        <v>871</v>
      </c>
      <c r="B372" s="11">
        <v>9.9461599999999999E-15</v>
      </c>
      <c r="C372">
        <v>295</v>
      </c>
      <c r="D372">
        <v>296</v>
      </c>
      <c r="E372" t="e">
        <f t="shared" ca="1" si="108"/>
        <v>#N/A</v>
      </c>
      <c r="F372" t="s">
        <v>144</v>
      </c>
      <c r="G372">
        <v>7</v>
      </c>
      <c r="H372">
        <v>4</v>
      </c>
      <c r="I372" t="s">
        <v>6</v>
      </c>
      <c r="K372" t="e">
        <f t="shared" ca="1" si="109"/>
        <v>#N/A</v>
      </c>
      <c r="M372" s="9" t="e">
        <f t="shared" ca="1" si="107"/>
        <v>#N/A</v>
      </c>
      <c r="O372" t="s">
        <v>540</v>
      </c>
      <c r="P372" s="4">
        <v>9.9461599999999999E-15</v>
      </c>
      <c r="R372" s="4"/>
    </row>
    <row r="373" spans="1:18" x14ac:dyDescent="0.2">
      <c r="A373" t="s">
        <v>872</v>
      </c>
      <c r="B373" s="11">
        <v>4.2569999999999997E-9</v>
      </c>
      <c r="C373">
        <v>296</v>
      </c>
      <c r="D373">
        <v>297</v>
      </c>
      <c r="E373" t="e">
        <f t="shared" ca="1" si="108"/>
        <v>#N/A</v>
      </c>
      <c r="F373" t="s">
        <v>144</v>
      </c>
      <c r="G373">
        <v>1</v>
      </c>
      <c r="H373">
        <v>2</v>
      </c>
      <c r="K373" t="e">
        <f t="shared" ca="1" si="109"/>
        <v>#N/A</v>
      </c>
      <c r="M373" s="9" t="e">
        <f t="shared" ca="1" si="107"/>
        <v>#N/A</v>
      </c>
      <c r="O373" t="s">
        <v>541</v>
      </c>
      <c r="P373" s="4">
        <v>4.2569999999999997E-9</v>
      </c>
      <c r="R373" s="4"/>
    </row>
    <row r="374" spans="1:18" x14ac:dyDescent="0.2">
      <c r="A374" t="s">
        <v>873</v>
      </c>
      <c r="B374" s="11">
        <v>4.2473100000000003E-9</v>
      </c>
      <c r="C374">
        <v>297</v>
      </c>
      <c r="D374">
        <v>298</v>
      </c>
      <c r="E374" t="e">
        <f t="shared" ca="1" si="108"/>
        <v>#N/A</v>
      </c>
      <c r="F374" t="s">
        <v>144</v>
      </c>
      <c r="G374">
        <v>1</v>
      </c>
      <c r="H374">
        <v>4</v>
      </c>
      <c r="K374" t="e">
        <f t="shared" ca="1" si="109"/>
        <v>#N/A</v>
      </c>
      <c r="M374" s="9" t="e">
        <f t="shared" ca="1" si="107"/>
        <v>#N/A</v>
      </c>
      <c r="O374" t="s">
        <v>542</v>
      </c>
      <c r="P374" s="4">
        <v>4.2473100000000003E-9</v>
      </c>
      <c r="R374" s="4"/>
    </row>
    <row r="375" spans="1:18" x14ac:dyDescent="0.2">
      <c r="A375" t="s">
        <v>874</v>
      </c>
      <c r="B375" s="11">
        <v>2.7608499999999998E-10</v>
      </c>
      <c r="C375">
        <v>298</v>
      </c>
      <c r="D375">
        <v>299</v>
      </c>
      <c r="E375" t="e">
        <f t="shared" ca="1" si="108"/>
        <v>#N/A</v>
      </c>
      <c r="F375" t="s">
        <v>144</v>
      </c>
      <c r="G375">
        <v>1</v>
      </c>
      <c r="H375">
        <v>6</v>
      </c>
      <c r="K375" t="e">
        <f t="shared" ca="1" si="109"/>
        <v>#N/A</v>
      </c>
      <c r="M375" s="9" t="e">
        <f t="shared" ca="1" si="107"/>
        <v>#N/A</v>
      </c>
      <c r="O375" t="s">
        <v>543</v>
      </c>
      <c r="P375" s="4">
        <v>2.7608499999999998E-10</v>
      </c>
      <c r="R375" s="4"/>
    </row>
    <row r="376" spans="1:18" x14ac:dyDescent="0.2">
      <c r="A376" t="s">
        <v>875</v>
      </c>
      <c r="B376" s="11">
        <v>6.16811E-14</v>
      </c>
      <c r="C376">
        <v>299</v>
      </c>
      <c r="D376">
        <v>300</v>
      </c>
      <c r="E376" t="e">
        <f t="shared" ca="1" si="108"/>
        <v>#N/A</v>
      </c>
      <c r="F376" t="s">
        <v>144</v>
      </c>
      <c r="G376">
        <v>1</v>
      </c>
      <c r="H376">
        <v>8</v>
      </c>
      <c r="K376" t="e">
        <f t="shared" ca="1" si="109"/>
        <v>#N/A</v>
      </c>
      <c r="M376" s="9" t="e">
        <f t="shared" ca="1" si="107"/>
        <v>#N/A</v>
      </c>
      <c r="O376" t="s">
        <v>544</v>
      </c>
      <c r="P376" s="4">
        <v>6.16811E-14</v>
      </c>
      <c r="R376" s="4"/>
    </row>
    <row r="377" spans="1:18" x14ac:dyDescent="0.2">
      <c r="A377" t="s">
        <v>876</v>
      </c>
      <c r="B377" s="11">
        <v>4.2561099999999997E-9</v>
      </c>
      <c r="C377">
        <v>300</v>
      </c>
      <c r="D377">
        <v>301</v>
      </c>
      <c r="E377" t="e">
        <f t="shared" ca="1" si="108"/>
        <v>#N/A</v>
      </c>
      <c r="F377" t="s">
        <v>144</v>
      </c>
      <c r="G377">
        <v>2</v>
      </c>
      <c r="H377">
        <v>3</v>
      </c>
      <c r="K377" t="e">
        <f t="shared" ca="1" si="109"/>
        <v>#N/A</v>
      </c>
      <c r="M377" s="9" t="e">
        <f t="shared" ca="1" si="107"/>
        <v>#N/A</v>
      </c>
      <c r="O377" t="s">
        <v>545</v>
      </c>
      <c r="P377" s="4">
        <v>4.2561099999999997E-9</v>
      </c>
      <c r="R377" s="4"/>
    </row>
    <row r="378" spans="1:18" x14ac:dyDescent="0.2">
      <c r="A378" t="s">
        <v>877</v>
      </c>
      <c r="B378" s="11">
        <v>3.5226400000000002E-9</v>
      </c>
      <c r="C378">
        <v>301</v>
      </c>
      <c r="D378">
        <v>302</v>
      </c>
      <c r="E378" t="e">
        <f t="shared" ca="1" si="108"/>
        <v>#N/A</v>
      </c>
      <c r="F378" t="s">
        <v>144</v>
      </c>
      <c r="G378">
        <v>2</v>
      </c>
      <c r="H378">
        <v>5</v>
      </c>
      <c r="K378" t="e">
        <f t="shared" ca="1" si="109"/>
        <v>#N/A</v>
      </c>
      <c r="M378" s="9" t="e">
        <f t="shared" ca="1" si="107"/>
        <v>#N/A</v>
      </c>
      <c r="O378" t="s">
        <v>546</v>
      </c>
      <c r="P378" s="4">
        <v>3.5226400000000002E-9</v>
      </c>
      <c r="R378" s="4"/>
    </row>
    <row r="379" spans="1:18" x14ac:dyDescent="0.2">
      <c r="A379" t="s">
        <v>878</v>
      </c>
      <c r="B379" s="11">
        <v>4.2630400000000004E-12</v>
      </c>
      <c r="C379">
        <v>302</v>
      </c>
      <c r="D379">
        <v>303</v>
      </c>
      <c r="E379" t="e">
        <f t="shared" ca="1" si="108"/>
        <v>#N/A</v>
      </c>
      <c r="F379" t="s">
        <v>144</v>
      </c>
      <c r="G379">
        <v>2</v>
      </c>
      <c r="H379">
        <v>7</v>
      </c>
      <c r="K379" t="e">
        <f t="shared" ca="1" si="109"/>
        <v>#N/A</v>
      </c>
      <c r="M379" s="9" t="e">
        <f t="shared" ca="1" si="107"/>
        <v>#N/A</v>
      </c>
      <c r="O379" t="s">
        <v>547</v>
      </c>
      <c r="P379" s="4">
        <v>4.2630400000000004E-12</v>
      </c>
      <c r="R379" s="4"/>
    </row>
    <row r="380" spans="1:18" x14ac:dyDescent="0.2">
      <c r="A380" t="s">
        <v>879</v>
      </c>
      <c r="B380" s="11">
        <v>4.2462699999999996E-9</v>
      </c>
      <c r="C380">
        <v>303</v>
      </c>
      <c r="D380">
        <v>304</v>
      </c>
      <c r="E380" t="e">
        <f t="shared" ca="1" si="108"/>
        <v>#N/A</v>
      </c>
      <c r="F380" t="s">
        <v>144</v>
      </c>
      <c r="G380">
        <v>3</v>
      </c>
      <c r="H380">
        <v>4</v>
      </c>
      <c r="K380" t="e">
        <f t="shared" ca="1" si="109"/>
        <v>#N/A</v>
      </c>
      <c r="M380" s="9" t="e">
        <f t="shared" ca="1" si="107"/>
        <v>#N/A</v>
      </c>
      <c r="O380" t="s">
        <v>548</v>
      </c>
      <c r="P380" s="4">
        <v>4.2462699999999996E-9</v>
      </c>
      <c r="R380" s="4"/>
    </row>
    <row r="381" spans="1:18" x14ac:dyDescent="0.2">
      <c r="A381" t="s">
        <v>880</v>
      </c>
      <c r="B381" s="11">
        <v>2.7603500000000002E-10</v>
      </c>
      <c r="C381">
        <v>304</v>
      </c>
      <c r="D381">
        <v>305</v>
      </c>
      <c r="E381" t="e">
        <f t="shared" ca="1" si="108"/>
        <v>#N/A</v>
      </c>
      <c r="F381" t="s">
        <v>144</v>
      </c>
      <c r="G381">
        <v>3</v>
      </c>
      <c r="H381">
        <v>6</v>
      </c>
      <c r="K381" t="e">
        <f t="shared" ca="1" si="109"/>
        <v>#N/A</v>
      </c>
      <c r="M381" s="9" t="e">
        <f t="shared" ca="1" si="107"/>
        <v>#N/A</v>
      </c>
      <c r="O381" t="s">
        <v>549</v>
      </c>
      <c r="P381" s="4">
        <v>2.7603500000000002E-10</v>
      </c>
      <c r="R381" s="4"/>
    </row>
    <row r="382" spans="1:18" x14ac:dyDescent="0.2">
      <c r="A382" t="s">
        <v>881</v>
      </c>
      <c r="B382" s="11">
        <v>6.1670399999999995E-14</v>
      </c>
      <c r="C382">
        <v>305</v>
      </c>
      <c r="D382">
        <v>306</v>
      </c>
      <c r="E382" t="e">
        <f t="shared" ca="1" si="108"/>
        <v>#N/A</v>
      </c>
      <c r="F382" t="s">
        <v>144</v>
      </c>
      <c r="G382">
        <v>3</v>
      </c>
      <c r="H382">
        <v>8</v>
      </c>
      <c r="K382" t="e">
        <f t="shared" ca="1" si="109"/>
        <v>#N/A</v>
      </c>
      <c r="M382" s="9" t="e">
        <f t="shared" ca="1" si="107"/>
        <v>#N/A</v>
      </c>
      <c r="O382" t="s">
        <v>550</v>
      </c>
      <c r="P382" s="4">
        <v>6.1670399999999995E-14</v>
      </c>
      <c r="R382" s="4"/>
    </row>
    <row r="383" spans="1:18" x14ac:dyDescent="0.2">
      <c r="A383" t="s">
        <v>882</v>
      </c>
      <c r="B383" s="11">
        <v>3.51455E-9</v>
      </c>
      <c r="C383">
        <v>306</v>
      </c>
      <c r="D383">
        <v>307</v>
      </c>
      <c r="E383" t="e">
        <f t="shared" ca="1" si="108"/>
        <v>#N/A</v>
      </c>
      <c r="F383" t="s">
        <v>144</v>
      </c>
      <c r="G383">
        <v>4</v>
      </c>
      <c r="H383">
        <v>5</v>
      </c>
      <c r="K383" t="e">
        <f t="shared" ca="1" si="109"/>
        <v>#N/A</v>
      </c>
      <c r="M383" s="9" t="e">
        <f t="shared" ca="1" si="107"/>
        <v>#N/A</v>
      </c>
      <c r="O383" t="s">
        <v>551</v>
      </c>
      <c r="P383" s="4">
        <v>3.51455E-9</v>
      </c>
      <c r="R383" s="4"/>
    </row>
    <row r="384" spans="1:18" x14ac:dyDescent="0.2">
      <c r="A384" t="s">
        <v>883</v>
      </c>
      <c r="B384" s="11">
        <v>4.25316E-12</v>
      </c>
      <c r="C384">
        <v>307</v>
      </c>
      <c r="D384">
        <v>308</v>
      </c>
      <c r="E384" t="e">
        <f t="shared" ca="1" si="108"/>
        <v>#N/A</v>
      </c>
      <c r="F384" t="s">
        <v>144</v>
      </c>
      <c r="G384">
        <v>4</v>
      </c>
      <c r="H384">
        <v>7</v>
      </c>
      <c r="K384" t="e">
        <f t="shared" ca="1" si="109"/>
        <v>#N/A</v>
      </c>
      <c r="M384" s="9" t="e">
        <f t="shared" ca="1" si="107"/>
        <v>#N/A</v>
      </c>
      <c r="O384" t="s">
        <v>552</v>
      </c>
      <c r="P384" s="4">
        <v>4.25316E-12</v>
      </c>
      <c r="R384" s="4"/>
    </row>
    <row r="385" spans="1:18" x14ac:dyDescent="0.2">
      <c r="A385" t="s">
        <v>884</v>
      </c>
      <c r="B385" s="11">
        <v>1.14845E-13</v>
      </c>
      <c r="C385">
        <v>308</v>
      </c>
      <c r="D385">
        <v>309</v>
      </c>
      <c r="E385" t="e">
        <f t="shared" ca="1" si="108"/>
        <v>#N/A</v>
      </c>
      <c r="F385" t="s">
        <v>144</v>
      </c>
      <c r="G385">
        <v>1</v>
      </c>
      <c r="H385">
        <v>2</v>
      </c>
      <c r="I385" t="s">
        <v>9</v>
      </c>
      <c r="K385" cm="1">
        <f t="array" aca="1" ref="K385:K396" ca="1">TRANSPOSE(DH47:DS47)</f>
        <v>5.7400827386266887E-14</v>
      </c>
      <c r="M385" s="9">
        <f t="shared" ca="1" si="107"/>
        <v>2.000755132450871</v>
      </c>
      <c r="O385" t="s">
        <v>553</v>
      </c>
      <c r="P385" s="4">
        <v>1.14845E-13</v>
      </c>
      <c r="R385" s="4"/>
    </row>
    <row r="386" spans="1:18" x14ac:dyDescent="0.2">
      <c r="A386" t="s">
        <v>885</v>
      </c>
      <c r="B386" s="11">
        <v>1.9310300000000001E-11</v>
      </c>
      <c r="C386">
        <v>309</v>
      </c>
      <c r="D386">
        <v>310</v>
      </c>
      <c r="E386" t="e">
        <f t="shared" ca="1" si="108"/>
        <v>#N/A</v>
      </c>
      <c r="F386" t="s">
        <v>144</v>
      </c>
      <c r="G386">
        <v>1</v>
      </c>
      <c r="H386">
        <v>4</v>
      </c>
      <c r="I386" t="s">
        <v>9</v>
      </c>
      <c r="K386">
        <f ca="1"/>
        <v>9.1057789997400385E-12</v>
      </c>
      <c r="M386" s="9">
        <f t="shared" ca="1" si="107"/>
        <v>2.1206642507523292</v>
      </c>
      <c r="O386" t="s">
        <v>554</v>
      </c>
      <c r="P386" s="4">
        <v>1.9310300000000001E-11</v>
      </c>
      <c r="R386" s="4"/>
    </row>
    <row r="387" spans="1:18" x14ac:dyDescent="0.2">
      <c r="A387" t="s">
        <v>886</v>
      </c>
      <c r="B387" s="11">
        <v>2.3807699999999998E-15</v>
      </c>
      <c r="C387">
        <v>310</v>
      </c>
      <c r="D387">
        <v>311</v>
      </c>
      <c r="E387" t="e">
        <f t="shared" ca="1" si="108"/>
        <v>#N/A</v>
      </c>
      <c r="F387" t="s">
        <v>144</v>
      </c>
      <c r="G387">
        <v>1</v>
      </c>
      <c r="H387">
        <v>6</v>
      </c>
      <c r="I387" t="s">
        <v>9</v>
      </c>
      <c r="K387">
        <f ca="1"/>
        <v>1.0994723713001799E-15</v>
      </c>
      <c r="M387" s="9">
        <f t="shared" ca="1" si="107"/>
        <v>2.1653750127296267</v>
      </c>
      <c r="O387" t="s">
        <v>555</v>
      </c>
      <c r="P387" s="4">
        <v>2.3807699999999998E-15</v>
      </c>
      <c r="R387" s="4"/>
    </row>
    <row r="388" spans="1:18" x14ac:dyDescent="0.2">
      <c r="A388" t="s">
        <v>887</v>
      </c>
      <c r="B388" s="11">
        <v>2.54582E-15</v>
      </c>
      <c r="C388">
        <v>311</v>
      </c>
      <c r="D388">
        <v>312</v>
      </c>
      <c r="E388" t="e">
        <f t="shared" ca="1" si="108"/>
        <v>#N/A</v>
      </c>
      <c r="F388" t="s">
        <v>144</v>
      </c>
      <c r="G388">
        <v>1</v>
      </c>
      <c r="H388">
        <v>8</v>
      </c>
      <c r="I388" t="s">
        <v>9</v>
      </c>
      <c r="K388">
        <f ca="1"/>
        <v>1.1695133612565861E-15</v>
      </c>
      <c r="M388" s="9">
        <f t="shared" ca="1" si="107"/>
        <v>2.1768199358275293</v>
      </c>
      <c r="O388" t="s">
        <v>556</v>
      </c>
      <c r="P388" s="4">
        <v>2.54582E-15</v>
      </c>
      <c r="R388" s="4"/>
    </row>
    <row r="389" spans="1:18" x14ac:dyDescent="0.2">
      <c r="A389" t="s">
        <v>888</v>
      </c>
      <c r="B389" s="11">
        <v>1.9350299999999998E-11</v>
      </c>
      <c r="C389">
        <v>312</v>
      </c>
      <c r="D389">
        <v>313</v>
      </c>
      <c r="E389" t="e">
        <f t="shared" ca="1" si="108"/>
        <v>#N/A</v>
      </c>
      <c r="F389" t="s">
        <v>144</v>
      </c>
      <c r="G389">
        <v>2</v>
      </c>
      <c r="H389">
        <v>3</v>
      </c>
      <c r="I389" t="s">
        <v>9</v>
      </c>
      <c r="K389">
        <f ca="1"/>
        <v>9.1242000227033026E-12</v>
      </c>
      <c r="M389" s="9">
        <f t="shared" ca="1" si="107"/>
        <v>2.1207667468766127</v>
      </c>
      <c r="O389" t="s">
        <v>557</v>
      </c>
      <c r="P389" s="4">
        <v>1.9350299999999998E-11</v>
      </c>
      <c r="R389" s="4"/>
    </row>
    <row r="390" spans="1:18" x14ac:dyDescent="0.2">
      <c r="A390" t="s">
        <v>889</v>
      </c>
      <c r="B390" s="11">
        <v>5.7000199999999999E-15</v>
      </c>
      <c r="C390">
        <v>313</v>
      </c>
      <c r="D390">
        <v>314</v>
      </c>
      <c r="E390" t="e">
        <f t="shared" ca="1" si="108"/>
        <v>#N/A</v>
      </c>
      <c r="F390" t="s">
        <v>144</v>
      </c>
      <c r="G390">
        <v>2</v>
      </c>
      <c r="H390">
        <v>5</v>
      </c>
      <c r="I390" t="s">
        <v>9</v>
      </c>
      <c r="K390">
        <f ca="1"/>
        <v>2.3791583086271392E-15</v>
      </c>
      <c r="M390" s="9">
        <f t="shared" ca="1" si="107"/>
        <v>2.3958136704610964</v>
      </c>
      <c r="O390" t="s">
        <v>558</v>
      </c>
      <c r="P390" s="4">
        <v>5.7000199999999999E-15</v>
      </c>
      <c r="R390" s="4"/>
    </row>
    <row r="391" spans="1:18" x14ac:dyDescent="0.2">
      <c r="A391" t="s">
        <v>890</v>
      </c>
      <c r="B391" s="11">
        <v>3.3016299999999998E-14</v>
      </c>
      <c r="C391">
        <v>314</v>
      </c>
      <c r="D391">
        <v>315</v>
      </c>
      <c r="E391" t="e">
        <f t="shared" ca="1" si="108"/>
        <v>#N/A</v>
      </c>
      <c r="F391" t="s">
        <v>144</v>
      </c>
      <c r="G391">
        <v>2</v>
      </c>
      <c r="H391">
        <v>7</v>
      </c>
      <c r="I391" t="s">
        <v>9</v>
      </c>
      <c r="K391">
        <f ca="1"/>
        <v>7.6908428502697001E-15</v>
      </c>
      <c r="M391" s="9">
        <f t="shared" ca="1" si="107"/>
        <v>4.2929365016010168</v>
      </c>
      <c r="O391" t="s">
        <v>559</v>
      </c>
      <c r="P391" s="4">
        <v>3.3016299999999998E-14</v>
      </c>
      <c r="R391" s="4"/>
    </row>
    <row r="392" spans="1:18" x14ac:dyDescent="0.2">
      <c r="A392" t="s">
        <v>891</v>
      </c>
      <c r="B392" s="11">
        <v>3.2534900000000001E-9</v>
      </c>
      <c r="C392">
        <v>315</v>
      </c>
      <c r="D392">
        <v>316</v>
      </c>
      <c r="E392" t="e">
        <f t="shared" ca="1" si="108"/>
        <v>#N/A</v>
      </c>
      <c r="F392" t="s">
        <v>144</v>
      </c>
      <c r="G392">
        <v>3</v>
      </c>
      <c r="H392">
        <v>4</v>
      </c>
      <c r="I392" t="s">
        <v>9</v>
      </c>
      <c r="K392">
        <f ca="1"/>
        <v>1.45836612557039E-10</v>
      </c>
      <c r="M392" s="9">
        <f t="shared" ca="1" si="107"/>
        <v>22.309144068520578</v>
      </c>
      <c r="O392" t="s">
        <v>560</v>
      </c>
      <c r="P392" s="4">
        <v>3.2534900000000001E-9</v>
      </c>
      <c r="R392" s="4"/>
    </row>
    <row r="393" spans="1:18" x14ac:dyDescent="0.2">
      <c r="A393" t="s">
        <v>892</v>
      </c>
      <c r="B393" s="11">
        <v>4.0115000000000001E-13</v>
      </c>
      <c r="C393">
        <v>316</v>
      </c>
      <c r="D393">
        <v>317</v>
      </c>
      <c r="E393" t="e">
        <f t="shared" ca="1" si="108"/>
        <v>#N/A</v>
      </c>
      <c r="F393" t="s">
        <v>144</v>
      </c>
      <c r="G393">
        <v>3</v>
      </c>
      <c r="H393">
        <v>6</v>
      </c>
      <c r="I393" t="s">
        <v>9</v>
      </c>
      <c r="K393">
        <f ca="1"/>
        <v>1.3434796542776925E-14</v>
      </c>
      <c r="M393" s="9">
        <f t="shared" ca="1" si="107"/>
        <v>29.859030519942934</v>
      </c>
      <c r="O393" t="s">
        <v>561</v>
      </c>
      <c r="P393" s="4">
        <v>4.0115000000000001E-13</v>
      </c>
      <c r="R393" s="4"/>
    </row>
    <row r="394" spans="1:18" x14ac:dyDescent="0.2">
      <c r="A394" t="s">
        <v>893</v>
      </c>
      <c r="B394" s="11">
        <v>4.2896200000000002E-13</v>
      </c>
      <c r="C394">
        <v>317</v>
      </c>
      <c r="D394">
        <v>318</v>
      </c>
      <c r="E394" t="e">
        <f t="shared" ca="1" si="108"/>
        <v>#N/A</v>
      </c>
      <c r="F394" t="s">
        <v>144</v>
      </c>
      <c r="G394">
        <v>3</v>
      </c>
      <c r="H394">
        <v>8</v>
      </c>
      <c r="I394" t="s">
        <v>9</v>
      </c>
      <c r="K394">
        <f ca="1"/>
        <v>1.349340042220588E-14</v>
      </c>
      <c r="M394" s="9">
        <f t="shared" ca="1" si="107"/>
        <v>31.790503992904849</v>
      </c>
      <c r="O394" t="s">
        <v>562</v>
      </c>
      <c r="P394" s="4">
        <v>4.2896200000000002E-13</v>
      </c>
      <c r="R394" s="4"/>
    </row>
    <row r="395" spans="1:18" x14ac:dyDescent="0.2">
      <c r="A395" t="s">
        <v>894</v>
      </c>
      <c r="B395" s="11">
        <v>9.5839599999999995E-13</v>
      </c>
      <c r="C395">
        <v>318</v>
      </c>
      <c r="D395">
        <v>319</v>
      </c>
      <c r="E395" t="e">
        <f t="shared" ca="1" si="108"/>
        <v>#N/A</v>
      </c>
      <c r="F395" t="s">
        <v>144</v>
      </c>
      <c r="G395">
        <v>4</v>
      </c>
      <c r="H395">
        <v>5</v>
      </c>
      <c r="I395" t="s">
        <v>9</v>
      </c>
      <c r="K395">
        <f ca="1"/>
        <v>1.397924000376293E-14</v>
      </c>
      <c r="M395" s="9">
        <f t="shared" ca="1" si="107"/>
        <v>68.558519614944657</v>
      </c>
      <c r="O395" t="s">
        <v>563</v>
      </c>
      <c r="P395" s="4">
        <v>9.5839599999999995E-13</v>
      </c>
      <c r="R395" s="4"/>
    </row>
    <row r="396" spans="1:18" x14ac:dyDescent="0.2">
      <c r="A396" t="s">
        <v>895</v>
      </c>
      <c r="B396" s="11">
        <v>5.5512E-12</v>
      </c>
      <c r="C396">
        <v>319</v>
      </c>
      <c r="D396">
        <v>320</v>
      </c>
      <c r="E396" t="e">
        <f t="shared" ca="1" si="108"/>
        <v>#N/A</v>
      </c>
      <c r="F396" t="s">
        <v>144</v>
      </c>
      <c r="G396">
        <v>4</v>
      </c>
      <c r="H396">
        <v>7</v>
      </c>
      <c r="I396" t="s">
        <v>9</v>
      </c>
      <c r="K396">
        <f ca="1"/>
        <v>1.4324983833417121E-14</v>
      </c>
      <c r="M396" s="9">
        <f t="shared" ca="1" si="107"/>
        <v>387.51876194444554</v>
      </c>
      <c r="O396" t="s">
        <v>564</v>
      </c>
      <c r="P396" s="4">
        <v>5.5512E-12</v>
      </c>
      <c r="R396" s="4"/>
    </row>
    <row r="397" spans="1:18" x14ac:dyDescent="0.2">
      <c r="A397" t="s">
        <v>896</v>
      </c>
      <c r="B397" s="11">
        <v>8.1533000000000002E-13</v>
      </c>
      <c r="C397">
        <v>320</v>
      </c>
      <c r="D397">
        <v>321</v>
      </c>
      <c r="E397" t="e">
        <f t="shared" ca="1" si="108"/>
        <v>#N/A</v>
      </c>
      <c r="F397" t="s">
        <v>144</v>
      </c>
      <c r="G397">
        <v>1</v>
      </c>
      <c r="H397">
        <v>2</v>
      </c>
      <c r="I397" t="s">
        <v>7</v>
      </c>
      <c r="K397" cm="1">
        <f t="array" aca="1" ref="K397:K408" ca="1">TRANSPOSE(DH46:DS46)</f>
        <v>4.0751063600059697E-13</v>
      </c>
      <c r="M397" s="9">
        <f t="shared" ref="M397:M432" ca="1" si="110">B397/K397</f>
        <v>2.0007575949473027</v>
      </c>
      <c r="O397" t="s">
        <v>565</v>
      </c>
      <c r="P397" s="4">
        <v>8.1533000000000002E-13</v>
      </c>
      <c r="R397" s="4"/>
    </row>
    <row r="398" spans="1:18" x14ac:dyDescent="0.2">
      <c r="A398" t="s">
        <v>897</v>
      </c>
      <c r="B398" s="11">
        <v>1.37091E-10</v>
      </c>
      <c r="C398">
        <v>321</v>
      </c>
      <c r="D398">
        <v>322</v>
      </c>
      <c r="E398" t="e">
        <f t="shared" ref="E398:E432" ca="1" si="111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K398">
        <f ca="1"/>
        <v>6.464544084869281E-11</v>
      </c>
      <c r="M398" s="9">
        <f t="shared" ca="1" si="110"/>
        <v>2.1206599908703709</v>
      </c>
      <c r="O398" t="s">
        <v>566</v>
      </c>
      <c r="P398" s="4">
        <v>1.37091E-10</v>
      </c>
      <c r="R398" s="4"/>
    </row>
    <row r="399" spans="1:18" x14ac:dyDescent="0.2">
      <c r="A399" t="s">
        <v>898</v>
      </c>
      <c r="B399" s="11">
        <v>2.3547199999999998E-10</v>
      </c>
      <c r="C399">
        <v>322</v>
      </c>
      <c r="D399">
        <v>323</v>
      </c>
      <c r="E399" t="e">
        <f t="shared" ca="1" si="111"/>
        <v>#N/A</v>
      </c>
      <c r="F399" t="s">
        <v>144</v>
      </c>
      <c r="G399">
        <v>1</v>
      </c>
      <c r="H399">
        <v>6</v>
      </c>
      <c r="I399" t="s">
        <v>7</v>
      </c>
      <c r="K399">
        <f ca="1"/>
        <v>1.0874395301891397E-10</v>
      </c>
      <c r="M399" s="9">
        <f t="shared" ca="1" si="110"/>
        <v>2.1653801748318275</v>
      </c>
      <c r="O399" t="s">
        <v>567</v>
      </c>
      <c r="P399" s="4">
        <v>2.3547199999999998E-10</v>
      </c>
      <c r="R399" s="4"/>
    </row>
    <row r="400" spans="1:18" x14ac:dyDescent="0.2">
      <c r="A400" t="s">
        <v>899</v>
      </c>
      <c r="B400" s="11">
        <v>2.5179600000000002E-10</v>
      </c>
      <c r="C400">
        <v>323</v>
      </c>
      <c r="D400">
        <v>324</v>
      </c>
      <c r="E400" t="e">
        <f t="shared" ca="1" si="111"/>
        <v>#N/A</v>
      </c>
      <c r="F400" t="s">
        <v>144</v>
      </c>
      <c r="G400">
        <v>1</v>
      </c>
      <c r="H400">
        <v>8</v>
      </c>
      <c r="I400" t="s">
        <v>7</v>
      </c>
      <c r="K400">
        <f ca="1"/>
        <v>1.1567139778245157E-10</v>
      </c>
      <c r="M400" s="9">
        <f t="shared" ca="1" si="110"/>
        <v>2.1768216242494463</v>
      </c>
      <c r="O400" t="s">
        <v>568</v>
      </c>
      <c r="P400" s="4">
        <v>2.5179600000000002E-10</v>
      </c>
      <c r="R400" s="4"/>
    </row>
    <row r="401" spans="1:18" x14ac:dyDescent="0.2">
      <c r="A401" t="s">
        <v>900</v>
      </c>
      <c r="B401" s="11">
        <v>1.37375E-10</v>
      </c>
      <c r="C401">
        <v>324</v>
      </c>
      <c r="D401">
        <v>325</v>
      </c>
      <c r="E401" t="e">
        <f t="shared" ca="1" si="111"/>
        <v>#N/A</v>
      </c>
      <c r="F401" t="s">
        <v>144</v>
      </c>
      <c r="G401">
        <v>2</v>
      </c>
      <c r="H401">
        <v>3</v>
      </c>
      <c r="I401" t="s">
        <v>7</v>
      </c>
      <c r="K401">
        <f ca="1"/>
        <v>6.477621880304225E-11</v>
      </c>
      <c r="M401" s="9">
        <f t="shared" ca="1" si="110"/>
        <v>2.1207628746855489</v>
      </c>
      <c r="O401" t="s">
        <v>569</v>
      </c>
      <c r="P401" s="4">
        <v>1.37375E-10</v>
      </c>
      <c r="R401" s="4"/>
    </row>
    <row r="402" spans="1:18" x14ac:dyDescent="0.2">
      <c r="A402" t="s">
        <v>901</v>
      </c>
      <c r="B402" s="11">
        <v>5.6376399999999996E-10</v>
      </c>
      <c r="C402">
        <v>325</v>
      </c>
      <c r="D402">
        <v>326</v>
      </c>
      <c r="E402" t="e">
        <f t="shared" ca="1" si="111"/>
        <v>#N/A</v>
      </c>
      <c r="F402" t="s">
        <v>144</v>
      </c>
      <c r="G402">
        <v>2</v>
      </c>
      <c r="H402">
        <v>5</v>
      </c>
      <c r="I402" t="s">
        <v>7</v>
      </c>
      <c r="K402">
        <f ca="1"/>
        <v>2.3531203338193981E-10</v>
      </c>
      <c r="M402" s="9">
        <f t="shared" ca="1" si="110"/>
        <v>2.3958145781900706</v>
      </c>
      <c r="O402" t="s">
        <v>570</v>
      </c>
      <c r="P402" s="4">
        <v>5.6376399999999996E-10</v>
      </c>
      <c r="R402" s="4"/>
    </row>
    <row r="403" spans="1:18" x14ac:dyDescent="0.2">
      <c r="A403" t="s">
        <v>902</v>
      </c>
      <c r="B403" s="11">
        <v>3.2654900000000001E-9</v>
      </c>
      <c r="C403">
        <v>326</v>
      </c>
      <c r="D403">
        <v>327</v>
      </c>
      <c r="E403" t="e">
        <f t="shared" ca="1" si="111"/>
        <v>#N/A</v>
      </c>
      <c r="F403" t="s">
        <v>144</v>
      </c>
      <c r="G403">
        <v>2</v>
      </c>
      <c r="H403">
        <v>7</v>
      </c>
      <c r="I403" t="s">
        <v>7</v>
      </c>
      <c r="K403">
        <f ca="1"/>
        <v>7.6066727588304403E-10</v>
      </c>
      <c r="M403" s="9">
        <f t="shared" ca="1" si="110"/>
        <v>4.2929282007158198</v>
      </c>
      <c r="O403" t="s">
        <v>571</v>
      </c>
      <c r="P403" s="4">
        <v>3.2654900000000001E-9</v>
      </c>
      <c r="R403" s="4"/>
    </row>
    <row r="404" spans="1:18" x14ac:dyDescent="0.2">
      <c r="A404" t="s">
        <v>903</v>
      </c>
      <c r="B404" s="11">
        <v>2.3097799999999999E-8</v>
      </c>
      <c r="C404">
        <v>327</v>
      </c>
      <c r="D404">
        <v>328</v>
      </c>
      <c r="E404" t="e">
        <f t="shared" ca="1" si="111"/>
        <v>#N/A</v>
      </c>
      <c r="F404" t="s">
        <v>144</v>
      </c>
      <c r="G404">
        <v>3</v>
      </c>
      <c r="H404">
        <v>4</v>
      </c>
      <c r="I404" t="s">
        <v>7</v>
      </c>
      <c r="K404">
        <f ca="1"/>
        <v>1.0353504198706062E-9</v>
      </c>
      <c r="M404" s="9">
        <f t="shared" ca="1" si="110"/>
        <v>22.309161764658064</v>
      </c>
      <c r="O404" t="s">
        <v>572</v>
      </c>
      <c r="P404" s="4">
        <v>2.3097799999999999E-8</v>
      </c>
      <c r="R404" s="4"/>
    </row>
    <row r="405" spans="1:18" x14ac:dyDescent="0.2">
      <c r="A405" t="s">
        <v>904</v>
      </c>
      <c r="B405" s="11">
        <v>3.9675999999999997E-8</v>
      </c>
      <c r="C405">
        <v>328</v>
      </c>
      <c r="D405">
        <v>329</v>
      </c>
      <c r="E405" t="e">
        <f t="shared" ca="1" si="111"/>
        <v>#N/A</v>
      </c>
      <c r="F405" t="s">
        <v>144</v>
      </c>
      <c r="G405">
        <v>3</v>
      </c>
      <c r="H405">
        <v>6</v>
      </c>
      <c r="I405" t="s">
        <v>7</v>
      </c>
      <c r="K405">
        <f ca="1"/>
        <v>1.328776349640104E-9</v>
      </c>
      <c r="M405" s="9">
        <f t="shared" ca="1" si="110"/>
        <v>29.85905040434092</v>
      </c>
      <c r="O405" t="s">
        <v>573</v>
      </c>
      <c r="P405" s="4">
        <v>3.9675999999999997E-8</v>
      </c>
      <c r="R405" s="4"/>
    </row>
    <row r="406" spans="1:18" x14ac:dyDescent="0.2">
      <c r="A406" t="s">
        <v>905</v>
      </c>
      <c r="B406" s="11">
        <v>4.2426699999999997E-8</v>
      </c>
      <c r="C406">
        <v>329</v>
      </c>
      <c r="D406">
        <v>330</v>
      </c>
      <c r="E406" t="e">
        <f t="shared" ca="1" si="111"/>
        <v>#N/A</v>
      </c>
      <c r="F406" t="s">
        <v>144</v>
      </c>
      <c r="G406">
        <v>3</v>
      </c>
      <c r="H406">
        <v>8</v>
      </c>
      <c r="I406" t="s">
        <v>7</v>
      </c>
      <c r="K406">
        <f ca="1"/>
        <v>1.3345726003488066E-9</v>
      </c>
      <c r="M406" s="9">
        <f t="shared" ca="1" si="110"/>
        <v>31.790477332526734</v>
      </c>
      <c r="O406" t="s">
        <v>574</v>
      </c>
      <c r="P406" s="4">
        <v>4.2426699999999997E-8</v>
      </c>
      <c r="R406" s="4"/>
    </row>
    <row r="407" spans="1:18" x14ac:dyDescent="0.2">
      <c r="A407" t="s">
        <v>906</v>
      </c>
      <c r="B407" s="11">
        <v>9.4790700000000002E-8</v>
      </c>
      <c r="C407">
        <v>330</v>
      </c>
      <c r="D407">
        <v>331</v>
      </c>
      <c r="E407" t="e">
        <f t="shared" ca="1" si="111"/>
        <v>#N/A</v>
      </c>
      <c r="F407" t="s">
        <v>144</v>
      </c>
      <c r="G407">
        <v>4</v>
      </c>
      <c r="H407">
        <v>5</v>
      </c>
      <c r="I407" t="s">
        <v>7</v>
      </c>
      <c r="K407">
        <f ca="1"/>
        <v>1.3826248461447538E-9</v>
      </c>
      <c r="M407" s="9">
        <f t="shared" ca="1" si="110"/>
        <v>68.558510476872982</v>
      </c>
      <c r="O407" t="s">
        <v>575</v>
      </c>
      <c r="P407" s="4">
        <v>9.4790700000000002E-8</v>
      </c>
      <c r="R407" s="4"/>
    </row>
    <row r="408" spans="1:18" x14ac:dyDescent="0.2">
      <c r="A408" t="s">
        <v>907</v>
      </c>
      <c r="B408" s="11">
        <v>5.4904500000000003E-7</v>
      </c>
      <c r="C408">
        <v>331</v>
      </c>
      <c r="D408">
        <v>332</v>
      </c>
      <c r="E408" t="e">
        <f t="shared" ca="1" si="111"/>
        <v>#N/A</v>
      </c>
      <c r="F408" t="s">
        <v>144</v>
      </c>
      <c r="G408">
        <v>4</v>
      </c>
      <c r="H408">
        <v>7</v>
      </c>
      <c r="I408" t="s">
        <v>7</v>
      </c>
      <c r="K408">
        <f ca="1"/>
        <v>1.4168208402869563E-9</v>
      </c>
      <c r="M408" s="9">
        <f t="shared" ca="1" si="110"/>
        <v>387.51900338281234</v>
      </c>
      <c r="O408" t="s">
        <v>576</v>
      </c>
      <c r="P408" s="4">
        <v>5.4904500000000003E-7</v>
      </c>
      <c r="R408" s="4"/>
    </row>
    <row r="409" spans="1:18" x14ac:dyDescent="0.2">
      <c r="A409" t="s">
        <v>908</v>
      </c>
      <c r="B409" s="11">
        <v>8.9616799999999996E-13</v>
      </c>
      <c r="C409">
        <v>332</v>
      </c>
      <c r="D409">
        <v>333</v>
      </c>
      <c r="E409" t="e">
        <f t="shared" ca="1" si="111"/>
        <v>#N/A</v>
      </c>
      <c r="F409" t="s">
        <v>144</v>
      </c>
      <c r="G409">
        <v>1</v>
      </c>
      <c r="H409">
        <v>2</v>
      </c>
      <c r="I409" t="s">
        <v>34</v>
      </c>
      <c r="K409" cm="1">
        <f t="array" aca="1" ref="K409:K420" ca="1">TRANSPOSE(DH66:DS66)</f>
        <v>2.0152479217523794E-13</v>
      </c>
      <c r="M409" s="9">
        <f t="shared" ca="1" si="110"/>
        <v>4.4469367283640615</v>
      </c>
      <c r="O409" t="s">
        <v>577</v>
      </c>
      <c r="P409" s="4">
        <v>8.9616799999999996E-13</v>
      </c>
      <c r="R409" s="4"/>
    </row>
    <row r="410" spans="1:18" x14ac:dyDescent="0.2">
      <c r="A410" t="s">
        <v>909</v>
      </c>
      <c r="B410" s="11">
        <v>1.50684E-10</v>
      </c>
      <c r="C410">
        <v>333</v>
      </c>
      <c r="D410">
        <v>334</v>
      </c>
      <c r="E410" t="e">
        <f t="shared" ca="1" si="111"/>
        <v>#N/A</v>
      </c>
      <c r="F410" t="s">
        <v>144</v>
      </c>
      <c r="G410">
        <v>1</v>
      </c>
      <c r="H410">
        <v>4</v>
      </c>
      <c r="I410" t="s">
        <v>34</v>
      </c>
      <c r="K410">
        <f ca="1"/>
        <v>3.1968881008765556E-11</v>
      </c>
      <c r="M410" s="9">
        <f t="shared" ca="1" si="110"/>
        <v>4.7134586899893032</v>
      </c>
      <c r="O410" t="s">
        <v>578</v>
      </c>
      <c r="P410" s="4">
        <v>1.50684E-10</v>
      </c>
      <c r="R410" s="4"/>
    </row>
    <row r="411" spans="1:18" x14ac:dyDescent="0.2">
      <c r="A411" t="s">
        <v>910</v>
      </c>
      <c r="B411" s="11">
        <v>2.5881800000000003E-10</v>
      </c>
      <c r="C411">
        <v>334</v>
      </c>
      <c r="D411">
        <v>335</v>
      </c>
      <c r="E411" t="e">
        <f t="shared" ca="1" si="111"/>
        <v>#N/A</v>
      </c>
      <c r="F411" t="s">
        <v>144</v>
      </c>
      <c r="G411">
        <v>1</v>
      </c>
      <c r="H411">
        <v>6</v>
      </c>
      <c r="I411" t="s">
        <v>34</v>
      </c>
      <c r="K411">
        <f ca="1"/>
        <v>5.3776762117242918E-11</v>
      </c>
      <c r="M411" s="9">
        <f t="shared" ca="1" si="110"/>
        <v>4.8128223011220106</v>
      </c>
      <c r="O411" t="s">
        <v>579</v>
      </c>
      <c r="P411" s="4">
        <v>2.5881800000000003E-10</v>
      </c>
      <c r="R411" s="4"/>
    </row>
    <row r="412" spans="1:18" x14ac:dyDescent="0.2">
      <c r="A412" t="s">
        <v>911</v>
      </c>
      <c r="B412" s="11">
        <v>2.7676099999999999E-10</v>
      </c>
      <c r="C412">
        <v>335</v>
      </c>
      <c r="D412">
        <v>336</v>
      </c>
      <c r="E412" t="e">
        <f t="shared" ca="1" si="111"/>
        <v>#N/A</v>
      </c>
      <c r="F412" t="s">
        <v>144</v>
      </c>
      <c r="G412">
        <v>1</v>
      </c>
      <c r="H412">
        <v>8</v>
      </c>
      <c r="I412" t="s">
        <v>34</v>
      </c>
      <c r="K412">
        <f ca="1"/>
        <v>5.7202566852006489E-11</v>
      </c>
      <c r="M412" s="9">
        <f t="shared" ca="1" si="110"/>
        <v>4.8382619038063686</v>
      </c>
      <c r="O412" t="s">
        <v>580</v>
      </c>
      <c r="P412" s="4">
        <v>2.7676099999999999E-10</v>
      </c>
      <c r="R412" s="4"/>
    </row>
    <row r="413" spans="1:18" x14ac:dyDescent="0.2">
      <c r="A413" t="s">
        <v>912</v>
      </c>
      <c r="B413" s="11">
        <v>1.5099599999999999E-10</v>
      </c>
      <c r="C413">
        <v>336</v>
      </c>
      <c r="D413">
        <v>337</v>
      </c>
      <c r="E413" t="e">
        <f t="shared" ca="1" si="111"/>
        <v>#N/A</v>
      </c>
      <c r="F413" t="s">
        <v>144</v>
      </c>
      <c r="G413">
        <v>2</v>
      </c>
      <c r="H413">
        <v>3</v>
      </c>
      <c r="I413" t="s">
        <v>34</v>
      </c>
      <c r="K413">
        <f ca="1"/>
        <v>3.2033554167557248E-11</v>
      </c>
      <c r="M413" s="9">
        <f t="shared" ca="1" si="110"/>
        <v>4.7136823847328442</v>
      </c>
      <c r="O413" t="s">
        <v>581</v>
      </c>
      <c r="P413" s="4">
        <v>1.5099599999999999E-10</v>
      </c>
      <c r="R413" s="4"/>
    </row>
    <row r="414" spans="1:18" x14ac:dyDescent="0.2">
      <c r="A414" t="s">
        <v>913</v>
      </c>
      <c r="B414" s="11">
        <v>6.1966000000000001E-10</v>
      </c>
      <c r="C414">
        <v>337</v>
      </c>
      <c r="D414">
        <v>338</v>
      </c>
      <c r="E414" t="e">
        <f t="shared" ca="1" si="111"/>
        <v>#N/A</v>
      </c>
      <c r="F414" t="s">
        <v>144</v>
      </c>
      <c r="G414">
        <v>2</v>
      </c>
      <c r="H414">
        <v>5</v>
      </c>
      <c r="I414" t="s">
        <v>34</v>
      </c>
      <c r="K414">
        <f ca="1"/>
        <v>1.1636802683000057E-10</v>
      </c>
      <c r="M414" s="9">
        <f t="shared" ca="1" si="110"/>
        <v>5.3250022096296892</v>
      </c>
      <c r="O414" t="s">
        <v>582</v>
      </c>
      <c r="P414" s="4">
        <v>6.1966000000000001E-10</v>
      </c>
      <c r="R414" s="4"/>
    </row>
    <row r="415" spans="1:18" x14ac:dyDescent="0.2">
      <c r="A415" t="s">
        <v>914</v>
      </c>
      <c r="B415" s="11">
        <v>3.5892600000000001E-9</v>
      </c>
      <c r="C415">
        <v>338</v>
      </c>
      <c r="D415">
        <v>339</v>
      </c>
      <c r="E415" t="e">
        <f t="shared" ca="1" si="111"/>
        <v>#N/A</v>
      </c>
      <c r="F415" t="s">
        <v>144</v>
      </c>
      <c r="G415">
        <v>2</v>
      </c>
      <c r="H415">
        <v>7</v>
      </c>
      <c r="I415" t="s">
        <v>34</v>
      </c>
      <c r="K415">
        <f ca="1"/>
        <v>3.7617009507111439E-10</v>
      </c>
      <c r="M415" s="9">
        <f t="shared" ca="1" si="110"/>
        <v>9.5415878269681595</v>
      </c>
      <c r="O415" t="s">
        <v>583</v>
      </c>
      <c r="P415" s="4">
        <v>3.5892600000000001E-9</v>
      </c>
      <c r="R415" s="4"/>
    </row>
    <row r="416" spans="1:18" x14ac:dyDescent="0.2">
      <c r="A416" t="s">
        <v>915</v>
      </c>
      <c r="B416" s="11">
        <v>2.53879E-8</v>
      </c>
      <c r="C416">
        <v>339</v>
      </c>
      <c r="D416">
        <v>340</v>
      </c>
      <c r="E416" t="e">
        <f t="shared" ca="1" si="111"/>
        <v>#N/A</v>
      </c>
      <c r="F416" t="s">
        <v>144</v>
      </c>
      <c r="G416">
        <v>3</v>
      </c>
      <c r="H416">
        <v>4</v>
      </c>
      <c r="I416" t="s">
        <v>34</v>
      </c>
      <c r="K416">
        <f ca="1"/>
        <v>5.1200817784953114E-10</v>
      </c>
      <c r="M416" s="9">
        <f t="shared" ca="1" si="110"/>
        <v>49.584950198707553</v>
      </c>
      <c r="O416" t="s">
        <v>584</v>
      </c>
      <c r="P416" s="4">
        <v>2.53879E-8</v>
      </c>
      <c r="R416" s="4"/>
    </row>
    <row r="417" spans="1:18" x14ac:dyDescent="0.2">
      <c r="A417" t="s">
        <v>916</v>
      </c>
      <c r="B417" s="11">
        <v>4.3609700000000002E-8</v>
      </c>
      <c r="C417">
        <v>340</v>
      </c>
      <c r="D417">
        <v>341</v>
      </c>
      <c r="E417" t="e">
        <f t="shared" ca="1" si="111"/>
        <v>#N/A</v>
      </c>
      <c r="F417" t="s">
        <v>144</v>
      </c>
      <c r="G417">
        <v>3</v>
      </c>
      <c r="H417">
        <v>6</v>
      </c>
      <c r="I417" t="s">
        <v>34</v>
      </c>
      <c r="K417">
        <f ca="1"/>
        <v>6.5711506412853714E-10</v>
      </c>
      <c r="M417" s="9">
        <f t="shared" ca="1" si="110"/>
        <v>66.36539379573496</v>
      </c>
      <c r="O417" t="s">
        <v>585</v>
      </c>
      <c r="P417" s="4">
        <v>4.3609700000000002E-8</v>
      </c>
      <c r="R417" s="4"/>
    </row>
    <row r="418" spans="1:18" x14ac:dyDescent="0.2">
      <c r="A418" t="s">
        <v>917</v>
      </c>
      <c r="B418" s="11">
        <v>4.6633200000000002E-8</v>
      </c>
      <c r="C418">
        <v>341</v>
      </c>
      <c r="D418">
        <v>342</v>
      </c>
      <c r="E418" t="e">
        <f t="shared" ca="1" si="111"/>
        <v>#N/A</v>
      </c>
      <c r="F418" t="s">
        <v>144</v>
      </c>
      <c r="G418">
        <v>3</v>
      </c>
      <c r="H418">
        <v>8</v>
      </c>
      <c r="I418" t="s">
        <v>34</v>
      </c>
      <c r="K418">
        <f ca="1"/>
        <v>6.5998146347195261E-10</v>
      </c>
      <c r="M418" s="9">
        <f t="shared" ca="1" si="110"/>
        <v>70.65834812189658</v>
      </c>
      <c r="O418" t="s">
        <v>586</v>
      </c>
      <c r="P418" s="4">
        <v>4.6633200000000002E-8</v>
      </c>
      <c r="R418" s="4"/>
    </row>
    <row r="419" spans="1:18" x14ac:dyDescent="0.2">
      <c r="A419" t="s">
        <v>918</v>
      </c>
      <c r="B419" s="11">
        <v>1.0418899999999999E-7</v>
      </c>
      <c r="C419">
        <v>342</v>
      </c>
      <c r="D419">
        <v>343</v>
      </c>
      <c r="E419" t="e">
        <f t="shared" ca="1" si="111"/>
        <v>#N/A</v>
      </c>
      <c r="F419" t="s">
        <v>144</v>
      </c>
      <c r="G419">
        <v>4</v>
      </c>
      <c r="H419">
        <v>5</v>
      </c>
      <c r="I419" t="s">
        <v>34</v>
      </c>
      <c r="K419">
        <f ca="1"/>
        <v>6.8374457047357563E-10</v>
      </c>
      <c r="M419" s="9">
        <f t="shared" ca="1" si="110"/>
        <v>152.38000343876448</v>
      </c>
      <c r="O419" t="s">
        <v>587</v>
      </c>
      <c r="P419" s="4">
        <v>1.0418899999999999E-7</v>
      </c>
      <c r="R419" s="4"/>
    </row>
    <row r="420" spans="1:18" x14ac:dyDescent="0.2">
      <c r="A420" t="s">
        <v>919</v>
      </c>
      <c r="B420" s="11">
        <v>6.0348100000000003E-7</v>
      </c>
      <c r="C420">
        <v>343</v>
      </c>
      <c r="D420">
        <v>344</v>
      </c>
      <c r="E420" t="e">
        <f t="shared" ca="1" si="111"/>
        <v>#N/A</v>
      </c>
      <c r="F420" t="s">
        <v>144</v>
      </c>
      <c r="G420">
        <v>4</v>
      </c>
      <c r="H420">
        <v>7</v>
      </c>
      <c r="I420" t="s">
        <v>34</v>
      </c>
      <c r="K420">
        <f ca="1"/>
        <v>7.0065539439799201E-10</v>
      </c>
      <c r="M420" s="9">
        <f t="shared" ca="1" si="110"/>
        <v>861.30928959522976</v>
      </c>
      <c r="O420" t="s">
        <v>588</v>
      </c>
      <c r="P420" s="4">
        <v>6.0348100000000003E-7</v>
      </c>
      <c r="R420" s="4"/>
    </row>
    <row r="421" spans="1:18" x14ac:dyDescent="0.2">
      <c r="A421" t="s">
        <v>920</v>
      </c>
      <c r="B421" s="11">
        <v>1.9252999999999999E-13</v>
      </c>
      <c r="C421">
        <v>344</v>
      </c>
      <c r="D421">
        <v>345</v>
      </c>
      <c r="E421" t="e">
        <f t="shared" ca="1" si="111"/>
        <v>#N/A</v>
      </c>
      <c r="F421" t="s">
        <v>144</v>
      </c>
      <c r="G421">
        <v>1</v>
      </c>
      <c r="H421">
        <v>2</v>
      </c>
      <c r="I421" t="s">
        <v>10</v>
      </c>
      <c r="K421" cm="1">
        <f t="array" aca="1" ref="K421:K432" ca="1">TRANSPOSE(DH48:DS48)</f>
        <v>9.6229236404380156E-14</v>
      </c>
      <c r="M421" s="9">
        <f t="shared" ca="1" si="110"/>
        <v>2.0007432999981325</v>
      </c>
      <c r="O421" t="s">
        <v>589</v>
      </c>
      <c r="P421" s="4">
        <v>1.9252999999999999E-13</v>
      </c>
      <c r="R421" s="4"/>
    </row>
    <row r="422" spans="1:18" x14ac:dyDescent="0.2">
      <c r="A422" t="s">
        <v>921</v>
      </c>
      <c r="B422" s="11">
        <v>3.2372299999999997E-11</v>
      </c>
      <c r="C422">
        <v>345</v>
      </c>
      <c r="D422">
        <v>346</v>
      </c>
      <c r="E422" t="e">
        <f t="shared" ca="1" si="111"/>
        <v>#N/A</v>
      </c>
      <c r="F422" t="s">
        <v>144</v>
      </c>
      <c r="G422">
        <v>1</v>
      </c>
      <c r="H422">
        <v>4</v>
      </c>
      <c r="I422" t="s">
        <v>10</v>
      </c>
      <c r="K422">
        <f ca="1"/>
        <v>1.5265322816961081E-11</v>
      </c>
      <c r="M422" s="9">
        <f t="shared" ca="1" si="110"/>
        <v>2.120643001668566</v>
      </c>
      <c r="O422" t="s">
        <v>590</v>
      </c>
      <c r="P422" s="4">
        <v>3.2372299999999997E-11</v>
      </c>
      <c r="R422" s="4"/>
    </row>
    <row r="423" spans="1:18" x14ac:dyDescent="0.2">
      <c r="A423" t="s">
        <v>922</v>
      </c>
      <c r="B423" s="11">
        <v>3.9911900000000001E-15</v>
      </c>
      <c r="C423">
        <v>346</v>
      </c>
      <c r="D423">
        <v>347</v>
      </c>
      <c r="E423" t="e">
        <f t="shared" ca="1" si="111"/>
        <v>#N/A</v>
      </c>
      <c r="F423" t="s">
        <v>144</v>
      </c>
      <c r="G423">
        <v>1</v>
      </c>
      <c r="H423">
        <v>6</v>
      </c>
      <c r="I423" t="s">
        <v>10</v>
      </c>
      <c r="K423">
        <f ca="1"/>
        <v>1.8432031654519734E-15</v>
      </c>
      <c r="M423" s="9">
        <f t="shared" ca="1" si="110"/>
        <v>2.1653554392748218</v>
      </c>
      <c r="O423" t="s">
        <v>591</v>
      </c>
      <c r="P423" s="4">
        <v>3.9911900000000001E-15</v>
      </c>
      <c r="R423" s="4"/>
    </row>
    <row r="424" spans="1:18" x14ac:dyDescent="0.2">
      <c r="A424" t="s">
        <v>923</v>
      </c>
      <c r="B424" s="11">
        <v>4.2678800000000002E-15</v>
      </c>
      <c r="C424">
        <v>347</v>
      </c>
      <c r="D424">
        <v>348</v>
      </c>
      <c r="E424" t="e">
        <f t="shared" ca="1" si="111"/>
        <v>#N/A</v>
      </c>
      <c r="F424" t="s">
        <v>144</v>
      </c>
      <c r="G424">
        <v>1</v>
      </c>
      <c r="H424">
        <v>8</v>
      </c>
      <c r="I424" t="s">
        <v>10</v>
      </c>
      <c r="K424">
        <f ca="1"/>
        <v>1.9606229185708003E-15</v>
      </c>
      <c r="M424" s="9">
        <f t="shared" ca="1" si="110"/>
        <v>2.1767979755694578</v>
      </c>
      <c r="O424" t="s">
        <v>592</v>
      </c>
      <c r="P424" s="4">
        <v>4.2678800000000002E-15</v>
      </c>
      <c r="R424" s="4"/>
    </row>
    <row r="425" spans="1:18" x14ac:dyDescent="0.2">
      <c r="A425" t="s">
        <v>924</v>
      </c>
      <c r="B425" s="11">
        <v>3.2439400000000003E-11</v>
      </c>
      <c r="C425">
        <v>348</v>
      </c>
      <c r="D425">
        <v>349</v>
      </c>
      <c r="E425" t="e">
        <f t="shared" ca="1" si="111"/>
        <v>#N/A</v>
      </c>
      <c r="F425" t="s">
        <v>144</v>
      </c>
      <c r="G425">
        <v>2</v>
      </c>
      <c r="H425">
        <v>3</v>
      </c>
      <c r="I425" t="s">
        <v>10</v>
      </c>
      <c r="K425">
        <f ca="1"/>
        <v>1.5296204618744418E-11</v>
      </c>
      <c r="M425" s="9">
        <f t="shared" ca="1" si="110"/>
        <v>2.1207483038143859</v>
      </c>
      <c r="O425" t="s">
        <v>593</v>
      </c>
      <c r="P425" s="4">
        <v>3.2439400000000003E-11</v>
      </c>
      <c r="R425" s="4"/>
    </row>
    <row r="426" spans="1:18" x14ac:dyDescent="0.2">
      <c r="A426" t="s">
        <v>925</v>
      </c>
      <c r="B426" s="11">
        <v>9.5556699999999993E-15</v>
      </c>
      <c r="C426">
        <v>349</v>
      </c>
      <c r="D426">
        <v>350</v>
      </c>
      <c r="E426" t="e">
        <f t="shared" ca="1" si="111"/>
        <v>#N/A</v>
      </c>
      <c r="F426" t="s">
        <v>144</v>
      </c>
      <c r="G426">
        <v>2</v>
      </c>
      <c r="H426">
        <v>5</v>
      </c>
      <c r="I426" t="s">
        <v>10</v>
      </c>
      <c r="K426">
        <f ca="1"/>
        <v>3.9885241685401391E-15</v>
      </c>
      <c r="M426" s="9">
        <f t="shared" ca="1" si="110"/>
        <v>2.395790923211961</v>
      </c>
      <c r="O426" t="s">
        <v>594</v>
      </c>
      <c r="P426" s="4">
        <v>9.5556699999999993E-15</v>
      </c>
      <c r="R426" s="4"/>
    </row>
    <row r="427" spans="1:18" x14ac:dyDescent="0.2">
      <c r="A427" t="s">
        <v>926</v>
      </c>
      <c r="B427" s="11">
        <v>5.53494E-14</v>
      </c>
      <c r="C427">
        <v>350</v>
      </c>
      <c r="D427">
        <v>351</v>
      </c>
      <c r="E427" t="e">
        <f t="shared" ca="1" si="111"/>
        <v>#N/A</v>
      </c>
      <c r="F427" t="s">
        <v>144</v>
      </c>
      <c r="G427">
        <v>2</v>
      </c>
      <c r="H427">
        <v>7</v>
      </c>
      <c r="I427" t="s">
        <v>10</v>
      </c>
      <c r="K427">
        <f ca="1"/>
        <v>1.2893262492669305E-14</v>
      </c>
      <c r="M427" s="9">
        <f t="shared" ca="1" si="110"/>
        <v>4.2928932868209184</v>
      </c>
      <c r="O427" t="s">
        <v>595</v>
      </c>
      <c r="P427" s="4">
        <v>5.53494E-14</v>
      </c>
      <c r="R427" s="4"/>
    </row>
    <row r="428" spans="1:18" x14ac:dyDescent="0.2">
      <c r="A428" t="s">
        <v>927</v>
      </c>
      <c r="B428" s="11">
        <v>5.45424E-9</v>
      </c>
      <c r="C428">
        <v>351</v>
      </c>
      <c r="D428">
        <v>352</v>
      </c>
      <c r="E428" t="e">
        <f t="shared" ca="1" si="111"/>
        <v>#N/A</v>
      </c>
      <c r="F428" t="s">
        <v>144</v>
      </c>
      <c r="G428">
        <v>3</v>
      </c>
      <c r="H428">
        <v>4</v>
      </c>
      <c r="I428" t="s">
        <v>10</v>
      </c>
      <c r="K428">
        <f ca="1"/>
        <v>2.4448682197084265E-10</v>
      </c>
      <c r="M428" s="9">
        <f t="shared" ca="1" si="110"/>
        <v>22.308932465286286</v>
      </c>
      <c r="O428" t="s">
        <v>596</v>
      </c>
      <c r="P428" s="4">
        <v>5.45424E-9</v>
      </c>
      <c r="R428" s="4"/>
    </row>
    <row r="429" spans="1:18" x14ac:dyDescent="0.2">
      <c r="A429" t="s">
        <v>928</v>
      </c>
      <c r="B429" s="11">
        <v>6.7249900000000004E-13</v>
      </c>
      <c r="C429">
        <v>352</v>
      </c>
      <c r="D429">
        <v>353</v>
      </c>
      <c r="E429" t="e">
        <f t="shared" ca="1" si="111"/>
        <v>#N/A</v>
      </c>
      <c r="F429" t="s">
        <v>144</v>
      </c>
      <c r="G429">
        <v>3</v>
      </c>
      <c r="H429">
        <v>6</v>
      </c>
      <c r="I429" t="s">
        <v>10</v>
      </c>
      <c r="K429">
        <f ca="1"/>
        <v>2.2522675568069188E-14</v>
      </c>
      <c r="M429" s="9">
        <f t="shared" ca="1" si="110"/>
        <v>29.85875270313862</v>
      </c>
      <c r="O429" t="s">
        <v>597</v>
      </c>
      <c r="P429" s="4">
        <v>6.7249900000000004E-13</v>
      </c>
      <c r="R429" s="4"/>
    </row>
    <row r="430" spans="1:18" x14ac:dyDescent="0.2">
      <c r="A430" t="s">
        <v>929</v>
      </c>
      <c r="B430" s="11">
        <v>7.1912399999999996E-13</v>
      </c>
      <c r="C430">
        <v>353</v>
      </c>
      <c r="D430">
        <v>354</v>
      </c>
      <c r="E430" t="e">
        <f t="shared" ca="1" si="111"/>
        <v>#N/A</v>
      </c>
      <c r="F430" t="s">
        <v>144</v>
      </c>
      <c r="G430">
        <v>3</v>
      </c>
      <c r="H430">
        <v>8</v>
      </c>
      <c r="I430" t="s">
        <v>10</v>
      </c>
      <c r="K430">
        <f ca="1"/>
        <v>2.2620921653092201E-14</v>
      </c>
      <c r="M430" s="9">
        <f t="shared" ca="1" si="110"/>
        <v>31.790216642286907</v>
      </c>
      <c r="O430" t="s">
        <v>598</v>
      </c>
      <c r="P430" s="4">
        <v>7.1912399999999996E-13</v>
      </c>
      <c r="R430" s="4"/>
    </row>
    <row r="431" spans="1:18" x14ac:dyDescent="0.2">
      <c r="A431" t="s">
        <v>930</v>
      </c>
      <c r="B431" s="11">
        <v>1.60668E-12</v>
      </c>
      <c r="C431">
        <v>354</v>
      </c>
      <c r="D431">
        <v>355</v>
      </c>
      <c r="E431" t="e">
        <f t="shared" ca="1" si="111"/>
        <v>#N/A</v>
      </c>
      <c r="F431" t="s">
        <v>144</v>
      </c>
      <c r="G431">
        <v>4</v>
      </c>
      <c r="H431">
        <v>5</v>
      </c>
      <c r="I431" t="s">
        <v>10</v>
      </c>
      <c r="K431">
        <f ca="1"/>
        <v>2.3435404197632041E-14</v>
      </c>
      <c r="M431" s="9">
        <f t="shared" ca="1" si="110"/>
        <v>68.557810501187859</v>
      </c>
      <c r="O431" t="s">
        <v>599</v>
      </c>
      <c r="P431" s="4">
        <v>1.60668E-12</v>
      </c>
      <c r="R431" s="4"/>
    </row>
    <row r="432" spans="1:18" x14ac:dyDescent="0.2">
      <c r="A432" t="s">
        <v>931</v>
      </c>
      <c r="B432" s="11">
        <v>9.3061799999999998E-12</v>
      </c>
      <c r="C432">
        <v>355</v>
      </c>
      <c r="D432">
        <v>356</v>
      </c>
      <c r="E432" t="e">
        <f t="shared" ca="1" si="111"/>
        <v>#N/A</v>
      </c>
      <c r="F432" t="s">
        <v>144</v>
      </c>
      <c r="G432">
        <v>4</v>
      </c>
      <c r="H432">
        <v>7</v>
      </c>
      <c r="I432" t="s">
        <v>10</v>
      </c>
      <c r="K432">
        <f ca="1"/>
        <v>2.4015024147972842E-14</v>
      </c>
      <c r="M432" s="9">
        <f t="shared" ca="1" si="110"/>
        <v>387.514913275053</v>
      </c>
      <c r="O432" t="s">
        <v>600</v>
      </c>
      <c r="P432" s="4">
        <v>9.3061799999999998E-12</v>
      </c>
      <c r="R4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BD79-5248-4823-87F4-7BB03686C73A}">
  <dimension ref="A1:GE569"/>
  <sheetViews>
    <sheetView tabSelected="1" workbookViewId="0">
      <pane xSplit="4" topLeftCell="E1" activePane="topRight" state="frozen"/>
      <selection pane="topRight" activeCell="N12" sqref="N12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140625" bestFit="1" customWidth="1"/>
    <col min="16" max="16" width="15" bestFit="1" customWidth="1"/>
    <col min="17" max="17" width="24.7109375" bestFit="1" customWidth="1"/>
    <col min="18" max="18" width="14.42578125" bestFit="1" customWidth="1"/>
    <col min="19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1</v>
      </c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-2.89826997912944E-3</v>
      </c>
      <c r="O12" s="13">
        <f ca="1">SUM(_xlfn.ANCHORARRAY(R20))+SUM(_xlfn.ANCHORARRAY(P31))</f>
        <v>-4.6047272764352968E-3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  <c r="M13" s="6" t="s">
        <v>974</v>
      </c>
      <c r="N13" s="4"/>
      <c r="O13" s="4"/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8" spans="1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1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1:38" x14ac:dyDescent="0.2">
      <c r="A20" s="4" cm="1">
        <f t="array" aca="1" ref="A20:A27" ca="1">_xlfn.ANCHORARRAY(T20)/(_xlfn.ANCHORARRAY(T20)+U20:U27)-J20:J27</f>
        <v>0</v>
      </c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1/(1+(F20*EXP(2*N$8*N$9)/$N$72))</f>
        <v>3.9126250814713797E-5</v>
      </c>
      <c r="K20" s="4">
        <f t="shared" si="3"/>
        <v>1.0689219668043595E-6</v>
      </c>
      <c r="L20" s="4">
        <f t="shared" ref="L20:L27" ca="1" si="4">$J20*(1-OFFSET($EB$66,0,$B20-1))</f>
        <v>3.9123004750342031E-5</v>
      </c>
      <c r="M20" cm="1">
        <f t="array" aca="1" ref="M20:M27" ca="1">_xlfn.MAKEARRAY(8,1,_xlfn.LAMBDA(_xlpm.row,_xlpm.col, SUMPRODUCT($E$72:$E$99,OFFSET($EB$72,0,_xlpm.row-1,28))))</f>
        <v>1.639164708027054E-4</v>
      </c>
      <c r="N20" s="9" cm="1">
        <f t="array" aca="1" ref="N20:N27" ca="1">_xlfn.ANCHORARRAY(M20)+L20:L27-1</f>
        <v>-0.999796960524447</v>
      </c>
      <c r="O20" s="4" cm="1">
        <f t="array" aca="1" ref="O20:O27" ca="1">_xlfn.ANCHORARRAY(N20)*$H$20:$H$27</f>
        <v>-4.1116650001567885E-4</v>
      </c>
      <c r="P20" s="4">
        <f t="shared" ref="P20:P27" ca="1" si="5">$K20*(1-OFFSET($FH$66,0,$B20-1))</f>
        <v>1.0688967342620471E-6</v>
      </c>
      <c r="Q20" s="4" cm="1">
        <f t="array" aca="1" ref="Q20:Q27" ca="1">TRANSPOSE(FH51:FO51)+P20:P27-1</f>
        <v>-0.99995199530765644</v>
      </c>
      <c r="R20" s="4" cm="1">
        <f t="array" aca="1" ref="R20:R27" ca="1">_xlfn.ANCHORARRAY(Q20)*$I$20:$I$27</f>
        <v>-7.0946594067078221E-4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3.2178671407156326E-14</v>
      </c>
      <c r="U20" s="4">
        <f ca="1">T20/J20-T20</f>
        <v>8.2239958356263832E-10</v>
      </c>
      <c r="V20" cm="1">
        <f t="array" aca="1" ref="V20:V27" ca="1">TRANSPOSE($ER$73:$EY$73)</f>
        <v>3.5323568362382448E-15</v>
      </c>
      <c r="W20" cm="1">
        <f t="array" aca="1" ref="W20:W27" ca="1">TRANSPOSE($ER$74:$EY$74)</f>
        <v>2.7037860108415885E-14</v>
      </c>
      <c r="X20" cm="1">
        <f t="array" aca="1" ref="X20:X27" ca="1">TRANSPOSE($ER$75:$EY$75)</f>
        <v>3.6013314335849048E-14</v>
      </c>
      <c r="Y20" cm="1">
        <f t="array" aca="1" ref="Y20:Y27" ca="1">TRANSPOSE($ER$93:$EY$93)</f>
        <v>1.6542346742188277E-15</v>
      </c>
      <c r="Z20">
        <f ca="1">SUM(V20:Y20)</f>
        <v>6.8237765954722003E-14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1.3650880193260603E-14</v>
      </c>
      <c r="AD20" s="4" cm="1">
        <f t="array" aca="1" ref="AD20:AD27" ca="1">_xlfn.ANCHORARRAY(AC20)*(1/K20:K27-1)</f>
        <v>1.2770684882026905E-8</v>
      </c>
      <c r="AE20" cm="1">
        <f t="array" aca="1" ref="AE20:AE27" ca="1">TRANSPOSE($FX$73:$GE$73)</f>
        <v>7.114073608045983E-15</v>
      </c>
      <c r="AF20" cm="1">
        <f t="array" aca="1" ref="AF20:AF27" ca="1">TRANSPOSE($FX$74:$GE$74)</f>
        <v>1.0864909217722358E-13</v>
      </c>
      <c r="AG20" cm="1">
        <f t="array" aca="1" ref="AG20:AG27" ca="1">TRANSPOSE($FX$75:$GE$75)</f>
        <v>1.8218678703723285E-13</v>
      </c>
      <c r="AH20" cm="1">
        <f t="array" aca="1" ref="AH20:AH27" ca="1">TRANSPOSE($FX$93:$GE$93)</f>
        <v>3.5171400818601953E-15</v>
      </c>
      <c r="AI20" s="4">
        <f ca="1">SUM(AE20:AH20)</f>
        <v>3.0146709290436263E-13</v>
      </c>
      <c r="AJ20" s="25">
        <f ca="1">SUM(AC20:AH20)-AB20</f>
        <v>0</v>
      </c>
    </row>
    <row r="21" spans="1:38" x14ac:dyDescent="0.2">
      <c r="A21">
        <f ca="1"/>
        <v>0</v>
      </c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1.5337407127349856E-4</v>
      </c>
      <c r="K21" s="4">
        <f t="shared" si="3"/>
        <v>1.3876302961065827E-5</v>
      </c>
      <c r="L21" s="4">
        <f t="shared" ca="1" si="4"/>
        <v>1.5332420357163024E-4</v>
      </c>
      <c r="M21">
        <f ca="1"/>
        <v>6.4239345874571329E-4</v>
      </c>
      <c r="N21" s="9">
        <f ca="1"/>
        <v>-0.99920428233768266</v>
      </c>
      <c r="O21" s="4">
        <f ca="1"/>
        <v>-4.1092276111137199E-4</v>
      </c>
      <c r="P21" s="4">
        <f t="shared" ca="1" si="5"/>
        <v>1.3872051935300719E-5</v>
      </c>
      <c r="Q21">
        <f ca="1"/>
        <v>-0.99937699913940858</v>
      </c>
      <c r="R21" s="4">
        <f ca="1"/>
        <v>-7.090579808894103E-4</v>
      </c>
      <c r="S21" s="24">
        <v>8.2250000000000011E-10</v>
      </c>
      <c r="T21">
        <f ca="1"/>
        <v>1.2610915743766589E-13</v>
      </c>
      <c r="U21">
        <f t="shared" ref="U21:U27" ca="1" si="8">T21/J21-T21</f>
        <v>8.2210646503553954E-10</v>
      </c>
      <c r="V21">
        <f ca="1"/>
        <v>1.3843410088339332E-14</v>
      </c>
      <c r="W21">
        <f ca="1"/>
        <v>1.0596216711518753E-13</v>
      </c>
      <c r="X21">
        <f ca="1"/>
        <v>1.4113723559207342E-13</v>
      </c>
      <c r="Y21">
        <f ca="1"/>
        <v>6.4829942271486623E-15</v>
      </c>
      <c r="Z21">
        <f t="shared" ref="Z21:Z27" ca="1" si="9">SUM(V21:Y21)</f>
        <v>2.6742580702274891E-13</v>
      </c>
      <c r="AA21" s="4">
        <f t="shared" ref="AA21:AA27" ca="1" si="10">SUM(T21:Y21)-S21</f>
        <v>0</v>
      </c>
      <c r="AB21" s="24">
        <v>1.2770999999999999E-8</v>
      </c>
      <c r="AC21">
        <f ca="1"/>
        <v>1.7715997526572547E-13</v>
      </c>
      <c r="AD21">
        <f ca="1"/>
        <v>1.2766910425442945E-8</v>
      </c>
      <c r="AE21">
        <f ca="1"/>
        <v>9.2325849073248555E-14</v>
      </c>
      <c r="AF21">
        <f ca="1"/>
        <v>1.4100387821338633E-12</v>
      </c>
      <c r="AG21">
        <f ca="1"/>
        <v>2.3644048023506084E-12</v>
      </c>
      <c r="AH21">
        <f ca="1"/>
        <v>4.5645148231252135E-14</v>
      </c>
      <c r="AI21">
        <f t="shared" ref="AI21:AI27" ca="1" si="11">SUM(AE21:AH21)</f>
        <v>3.9124145817889723E-12</v>
      </c>
      <c r="AJ21" s="25">
        <f t="shared" ref="AJ21:AJ27" ca="1" si="12">SUM(AC21:AH21)-AB21</f>
        <v>0</v>
      </c>
    </row>
    <row r="22" spans="1:38" x14ac:dyDescent="0.2">
      <c r="A22">
        <f ca="1"/>
        <v>0</v>
      </c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6.010225885767945E-4</v>
      </c>
      <c r="K22" s="4">
        <f t="shared" si="3"/>
        <v>1.8010878880646449E-4</v>
      </c>
      <c r="L22" s="4">
        <f t="shared" ca="1" si="4"/>
        <v>6.0025754686474856E-4</v>
      </c>
      <c r="M22">
        <f ca="1"/>
        <v>2.5149422771240221E-3</v>
      </c>
      <c r="N22" s="9">
        <f ca="1"/>
        <v>-0.99688480017601122</v>
      </c>
      <c r="O22" s="4">
        <f ca="1"/>
        <v>-4.099688740723846E-4</v>
      </c>
      <c r="P22" s="4">
        <f t="shared" ca="1" si="5"/>
        <v>1.7939523771704846E-4</v>
      </c>
      <c r="Q22">
        <f ca="1"/>
        <v>-0.99194326924344145</v>
      </c>
      <c r="R22" s="4">
        <f ca="1"/>
        <v>-7.0378374952822164E-4</v>
      </c>
      <c r="S22" s="24">
        <v>8.2250000000000011E-10</v>
      </c>
      <c r="T22">
        <f ca="1"/>
        <v>4.9371183229625571E-13</v>
      </c>
      <c r="U22">
        <f t="shared" ca="1" si="8"/>
        <v>8.2095932783689844E-10</v>
      </c>
      <c r="V22">
        <f ca="1"/>
        <v>5.4196344649442003E-14</v>
      </c>
      <c r="W22">
        <f ca="1"/>
        <v>4.1483724690159646E-13</v>
      </c>
      <c r="X22">
        <f ca="1"/>
        <v>5.5254610057824981E-13</v>
      </c>
      <c r="Y22">
        <f ca="1"/>
        <v>2.5380638675931955E-14</v>
      </c>
      <c r="Z22">
        <f t="shared" ca="1" si="9"/>
        <v>1.0469603308052202E-12</v>
      </c>
      <c r="AA22" s="4">
        <f t="shared" ca="1" si="10"/>
        <v>0</v>
      </c>
      <c r="AB22" s="24">
        <v>1.2770999999999999E-8</v>
      </c>
      <c r="AC22">
        <f ca="1"/>
        <v>2.2910565808844257E-12</v>
      </c>
      <c r="AD22">
        <f ca="1"/>
        <v>1.2718113072871543E-8</v>
      </c>
      <c r="AE22">
        <f ca="1"/>
        <v>1.1939702734082011E-12</v>
      </c>
      <c r="AF22">
        <f ca="1"/>
        <v>1.8234810804554443E-11</v>
      </c>
      <c r="AG22">
        <f ca="1"/>
        <v>3.0576800285589723E-11</v>
      </c>
      <c r="AH22">
        <f ca="1"/>
        <v>5.9028918402026446E-13</v>
      </c>
      <c r="AI22">
        <f t="shared" ca="1" si="11"/>
        <v>5.0595870547572633E-11</v>
      </c>
      <c r="AJ22" s="25">
        <f t="shared" ca="1" si="12"/>
        <v>0</v>
      </c>
    </row>
    <row r="23" spans="1:38" x14ac:dyDescent="0.2">
      <c r="A23">
        <f ca="1"/>
        <v>0</v>
      </c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2.3521364071515042E-3</v>
      </c>
      <c r="K23" s="4">
        <f t="shared" si="3"/>
        <v>2.3330929057147382E-3</v>
      </c>
      <c r="L23" s="4">
        <f t="shared" ca="1" si="4"/>
        <v>2.34046237569845E-3</v>
      </c>
      <c r="M23">
        <f ca="1"/>
        <v>9.8060037852192704E-3</v>
      </c>
      <c r="N23" s="9">
        <f ca="1"/>
        <v>-0.98785353383908225</v>
      </c>
      <c r="O23" s="4">
        <f ca="1"/>
        <v>-4.062547657913226E-4</v>
      </c>
      <c r="P23" s="4">
        <f t="shared" ca="1" si="5"/>
        <v>2.218772422788911E-3</v>
      </c>
      <c r="Q23">
        <f ca="1"/>
        <v>-0.90035380956610211</v>
      </c>
      <c r="R23" s="4">
        <f ca="1"/>
        <v>-6.3880102788714944E-4</v>
      </c>
      <c r="S23" s="24">
        <v>8.2250000000000011E-10</v>
      </c>
      <c r="T23">
        <f ca="1"/>
        <v>1.9250303040119751E-12</v>
      </c>
      <c r="U23">
        <f t="shared" ca="1" si="8"/>
        <v>8.1649276985377512E-10</v>
      </c>
      <c r="V23">
        <f ca="1"/>
        <v>2.1131680262070225E-13</v>
      </c>
      <c r="W23">
        <f ca="1"/>
        <v>1.6174906479439614E-12</v>
      </c>
      <c r="X23">
        <f ca="1"/>
        <v>2.154430820565218E-12</v>
      </c>
      <c r="Y23">
        <f ca="1"/>
        <v>9.8961571083087693E-14</v>
      </c>
      <c r="Z23">
        <f t="shared" ca="1" si="9"/>
        <v>4.0821998422129698E-12</v>
      </c>
      <c r="AA23" s="4">
        <f t="shared" ca="1" si="10"/>
        <v>0</v>
      </c>
      <c r="AB23" s="24">
        <v>1.2770999999999999E-8</v>
      </c>
      <c r="AC23">
        <f ca="1"/>
        <v>2.8335942611437184E-11</v>
      </c>
      <c r="AD23">
        <f ca="1"/>
        <v>1.2116890911420132E-8</v>
      </c>
      <c r="AE23">
        <f ca="1"/>
        <v>1.4767105024528177E-11</v>
      </c>
      <c r="AF23">
        <f ca="1"/>
        <v>2.2552937225531345E-10</v>
      </c>
      <c r="AG23">
        <f ca="1"/>
        <v>3.7817593217159995E-10</v>
      </c>
      <c r="AH23">
        <f ca="1"/>
        <v>7.3007365169887407E-12</v>
      </c>
      <c r="AI23">
        <f t="shared" ca="1" si="11"/>
        <v>6.2577314596843034E-10</v>
      </c>
      <c r="AJ23" s="25">
        <f t="shared" ca="1" si="12"/>
        <v>0</v>
      </c>
    </row>
    <row r="24" spans="1:38" x14ac:dyDescent="0.2">
      <c r="A24">
        <f ca="1"/>
        <v>0</v>
      </c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0.16553611954037245</v>
      </c>
      <c r="K24" s="4">
        <f t="shared" si="3"/>
        <v>0.17247547181113246</v>
      </c>
      <c r="L24" s="4">
        <f t="shared" ca="1" si="4"/>
        <v>0.16121818209061262</v>
      </c>
      <c r="M24">
        <f ca="1"/>
        <v>4.3881255426837018E-2</v>
      </c>
      <c r="N24" s="9">
        <f ca="1"/>
        <v>-0.79490056248255037</v>
      </c>
      <c r="O24" s="4">
        <f ca="1"/>
        <v>-1.6345142816047442E-4</v>
      </c>
      <c r="P24" s="4">
        <f t="shared" ca="1" si="5"/>
        <v>0.17237605074202994</v>
      </c>
      <c r="Q24">
        <f ca="1"/>
        <v>-0.82666140670652766</v>
      </c>
      <c r="R24" s="4">
        <f ca="1"/>
        <v>-2.9325813402914067E-4</v>
      </c>
      <c r="S24" s="24">
        <v>4.1125000000000005E-10</v>
      </c>
      <c r="T24">
        <f ca="1"/>
        <v>6.6300977384764453E-11</v>
      </c>
      <c r="U24">
        <f t="shared" ca="1" si="8"/>
        <v>3.3422174580613629E-10</v>
      </c>
      <c r="V24">
        <f ca="1"/>
        <v>7.2780727255963014E-12</v>
      </c>
      <c r="W24">
        <f ca="1"/>
        <v>2.2178089839401456E-14</v>
      </c>
      <c r="X24">
        <f ca="1"/>
        <v>1.863866975174458E-14</v>
      </c>
      <c r="Y24">
        <f ca="1"/>
        <v>3.408387323911832E-12</v>
      </c>
      <c r="Z24">
        <f t="shared" ca="1" si="9"/>
        <v>1.072727680909928E-11</v>
      </c>
      <c r="AA24" s="4">
        <f t="shared" ca="1" si="10"/>
        <v>0</v>
      </c>
      <c r="AB24" s="24">
        <v>6.3854999999999995E-9</v>
      </c>
      <c r="AC24">
        <f ca="1"/>
        <v>1.1007072720132324E-9</v>
      </c>
      <c r="AD24">
        <f ca="1"/>
        <v>5.2811118959815702E-9</v>
      </c>
      <c r="AE24">
        <f ca="1"/>
        <v>2.4582697389966384E-12</v>
      </c>
      <c r="AF24">
        <f ca="1"/>
        <v>2.6948666665085018E-15</v>
      </c>
      <c r="AG24">
        <f ca="1"/>
        <v>4.518851373963392E-15</v>
      </c>
      <c r="AH24">
        <f ca="1"/>
        <v>1.2153485481609867E-12</v>
      </c>
      <c r="AI24">
        <f t="shared" ca="1" si="11"/>
        <v>3.6808320051980968E-12</v>
      </c>
      <c r="AJ24" s="25">
        <f t="shared" ca="1" si="12"/>
        <v>0</v>
      </c>
    </row>
    <row r="25" spans="1:38" x14ac:dyDescent="0.2">
      <c r="A25">
        <f ca="1"/>
        <v>0</v>
      </c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0.73400185998256529</v>
      </c>
      <c r="K25" s="4">
        <f t="shared" si="3"/>
        <v>0.93514653247334056</v>
      </c>
      <c r="L25" s="4">
        <f t="shared" ca="1" si="4"/>
        <v>0.65608574032590861</v>
      </c>
      <c r="M25">
        <f ca="1"/>
        <v>0.17857704124814733</v>
      </c>
      <c r="N25" s="9">
        <f ca="1"/>
        <v>-0.16533721842594407</v>
      </c>
      <c r="O25" s="4">
        <f ca="1"/>
        <v>-3.399746553883475E-5</v>
      </c>
      <c r="P25" s="4">
        <f t="shared" ca="1" si="5"/>
        <v>0.93223127111846948</v>
      </c>
      <c r="Q25">
        <f ca="1"/>
        <v>-6.2563178212664106E-2</v>
      </c>
      <c r="R25" s="4">
        <f ca="1"/>
        <v>-2.219428747094259E-5</v>
      </c>
      <c r="S25" s="24">
        <v>4.1125000000000005E-10</v>
      </c>
      <c r="T25">
        <f ca="1"/>
        <v>2.6981526070902994E-10</v>
      </c>
      <c r="U25">
        <f t="shared" ca="1" si="8"/>
        <v>9.7779530829289688E-11</v>
      </c>
      <c r="V25">
        <f ca="1"/>
        <v>2.9618493834863136E-11</v>
      </c>
      <c r="W25">
        <f ca="1"/>
        <v>9.0254885042184524E-14</v>
      </c>
      <c r="X25">
        <f ca="1"/>
        <v>7.5851031714837212E-14</v>
      </c>
      <c r="Y25">
        <f ca="1"/>
        <v>1.3870608710060283E-11</v>
      </c>
      <c r="Z25">
        <f t="shared" ca="1" si="9"/>
        <v>4.3655208461680436E-11</v>
      </c>
      <c r="AA25" s="4">
        <f t="shared" ca="1" si="10"/>
        <v>0</v>
      </c>
      <c r="AB25" s="24">
        <v>6.3854999999999995E-9</v>
      </c>
      <c r="AC25">
        <f ca="1"/>
        <v>5.9527627817269873E-9</v>
      </c>
      <c r="AD25">
        <f ca="1"/>
        <v>4.1283081779447623E-10</v>
      </c>
      <c r="AE25">
        <f ca="1"/>
        <v>1.3294630626887492E-11</v>
      </c>
      <c r="AF25">
        <f ca="1"/>
        <v>1.4574176442722394E-14</v>
      </c>
      <c r="AG25">
        <f ca="1"/>
        <v>2.4438514179964243E-14</v>
      </c>
      <c r="AH25">
        <f ca="1"/>
        <v>6.5727571610262585E-12</v>
      </c>
      <c r="AI25">
        <f t="shared" ca="1" si="11"/>
        <v>1.9906400478536439E-11</v>
      </c>
      <c r="AJ25" s="25">
        <f t="shared" ca="1" si="12"/>
        <v>0</v>
      </c>
    </row>
    <row r="26" spans="1:38" x14ac:dyDescent="0.2">
      <c r="A26">
        <f ca="1"/>
        <v>0</v>
      </c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0.97460907304017164</v>
      </c>
      <c r="K26" s="4">
        <f t="shared" si="3"/>
        <v>0.99899857506150813</v>
      </c>
      <c r="L26" s="4">
        <f t="shared" ca="1" si="4"/>
        <v>0.84185778616354756</v>
      </c>
      <c r="M26">
        <f ca="1"/>
        <v>0.2291415029537491</v>
      </c>
      <c r="N26" s="9">
        <f ca="1"/>
        <v>7.0999289117296582E-2</v>
      </c>
      <c r="O26" s="4">
        <f ca="1"/>
        <v>1.4599228824744109E-5</v>
      </c>
      <c r="P26" s="4">
        <f t="shared" ca="1" si="5"/>
        <v>0.99567232064961964</v>
      </c>
      <c r="Q26">
        <f ca="1"/>
        <v>1.232124182610983E-3</v>
      </c>
      <c r="R26" s="4">
        <f ca="1"/>
        <v>4.3709605378124617E-7</v>
      </c>
      <c r="S26" s="24">
        <v>4.1125000000000005E-10</v>
      </c>
      <c r="T26">
        <f ca="1"/>
        <v>3.4621401455975895E-10</v>
      </c>
      <c r="U26">
        <f t="shared" ca="1" si="8"/>
        <v>9.0197136465540102E-12</v>
      </c>
      <c r="V26">
        <f ca="1"/>
        <v>3.8005032142491613E-11</v>
      </c>
      <c r="W26">
        <f ca="1"/>
        <v>1.1581074399561747E-13</v>
      </c>
      <c r="X26">
        <f ca="1"/>
        <v>9.7328409555058679E-14</v>
      </c>
      <c r="Y26">
        <f ca="1"/>
        <v>1.7798100497644747E-11</v>
      </c>
      <c r="Z26">
        <f t="shared" ca="1" si="9"/>
        <v>5.6016271793687039E-11</v>
      </c>
      <c r="AA26" s="4">
        <f t="shared" ca="1" si="10"/>
        <v>0</v>
      </c>
      <c r="AB26" s="24">
        <v>6.3854999999999995E-9</v>
      </c>
      <c r="AC26">
        <f ca="1"/>
        <v>6.3578656035081457E-9</v>
      </c>
      <c r="AD26">
        <f ca="1"/>
        <v>6.3733075600638673E-12</v>
      </c>
      <c r="AE26">
        <f ca="1"/>
        <v>1.4199368910432514E-11</v>
      </c>
      <c r="AF26">
        <f ca="1"/>
        <v>1.5565991540781868E-14</v>
      </c>
      <c r="AG26">
        <f ca="1"/>
        <v>2.6101626152917785E-14</v>
      </c>
      <c r="AH26">
        <f ca="1"/>
        <v>7.0200524036634245E-12</v>
      </c>
      <c r="AI26">
        <f t="shared" ca="1" si="11"/>
        <v>2.1261088931789641E-11</v>
      </c>
      <c r="AJ26" s="25">
        <f t="shared" ca="1" si="12"/>
        <v>0</v>
      </c>
    </row>
    <row r="27" spans="1:38" x14ac:dyDescent="0.2">
      <c r="A27">
        <f ca="1"/>
        <v>0</v>
      </c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0.99813060041033508</v>
      </c>
      <c r="K27" s="4">
        <f t="shared" si="3"/>
        <v>0.99998551070545649</v>
      </c>
      <c r="L27" s="4">
        <f t="shared" ca="1" si="4"/>
        <v>0.8593504824945325</v>
      </c>
      <c r="M27">
        <f ca="1"/>
        <v>0.23390276167686638</v>
      </c>
      <c r="N27" s="9">
        <f ca="1"/>
        <v>9.3253244171398908E-2</v>
      </c>
      <c r="O27" s="4">
        <f ca="1"/>
        <v>1.91751983327439E-5</v>
      </c>
      <c r="P27" s="4">
        <f t="shared" ca="1" si="5"/>
        <v>0.99665269183045413</v>
      </c>
      <c r="Q27">
        <f ca="1"/>
        <v>2.2179697258855047E-3</v>
      </c>
      <c r="R27" s="4">
        <f ca="1"/>
        <v>7.8682476025788274E-7</v>
      </c>
      <c r="S27" s="27">
        <v>4.1125000000000005E-10</v>
      </c>
      <c r="T27" s="28">
        <f ca="1"/>
        <v>3.5340788592587651E-10</v>
      </c>
      <c r="U27" s="28">
        <f t="shared" ca="1" si="8"/>
        <v>6.6189790861295455E-13</v>
      </c>
      <c r="V27" s="28">
        <f ca="1"/>
        <v>3.8794726669577422E-11</v>
      </c>
      <c r="W27" s="28">
        <f ca="1"/>
        <v>1.1821713876903018E-13</v>
      </c>
      <c r="X27" s="28">
        <f ca="1"/>
        <v>9.9350765754296373E-14</v>
      </c>
      <c r="Y27" s="28">
        <f ca="1"/>
        <v>1.8167921591409822E-11</v>
      </c>
      <c r="Z27" s="28">
        <f t="shared" ca="1" si="9"/>
        <v>5.7180216165510567E-11</v>
      </c>
      <c r="AA27" s="37">
        <f t="shared" ca="1" si="10"/>
        <v>0</v>
      </c>
      <c r="AB27" s="27">
        <v>6.3854999999999995E-9</v>
      </c>
      <c r="AC27" s="28">
        <f ca="1"/>
        <v>6.3641257636833643E-9</v>
      </c>
      <c r="AD27" s="28">
        <f ca="1"/>
        <v>9.2213028803866469E-14</v>
      </c>
      <c r="AE27" s="28">
        <f ca="1"/>
        <v>1.4213350068467258E-11</v>
      </c>
      <c r="AF27" s="28">
        <f ca="1"/>
        <v>1.5581318319674081E-14</v>
      </c>
      <c r="AG27" s="28">
        <f ca="1"/>
        <v>2.6127326658518402E-14</v>
      </c>
      <c r="AH27" s="28">
        <f ca="1"/>
        <v>7.0269645743864271E-12</v>
      </c>
      <c r="AI27" s="28">
        <f t="shared" ca="1" si="11"/>
        <v>2.1282023287831877E-11</v>
      </c>
      <c r="AJ27" s="30">
        <f t="shared" ca="1" si="12"/>
        <v>0</v>
      </c>
    </row>
    <row r="28" spans="1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1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1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1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2*OFFSET($J$19,$C31,0)*OFFSET($J$19,$D31,0)*(1-OFFSET($AN$66,0,$B31-1))</f>
        <v>1.1986559155761046E-8</v>
      </c>
      <c r="H31" s="4">
        <f ca="1">OFFSET($J$19,$C31,0)*(1-OFFSET($J$19,$D31,0))*(1-OFFSET($AN$66,0,$B31-1))</f>
        <v>3.9070230805216949E-5</v>
      </c>
      <c r="I31" s="4">
        <f t="shared" ref="I31:I42" ca="1" si="15">OFFSET($J$19,$D31,0)*(1-OFFSET($J$19,$C31,0))*(1-OFFSET($AN$66,0,$B31-1))</f>
        <v>1.5317197427632944E-4</v>
      </c>
      <c r="J31" s="4" cm="1">
        <f t="array" aca="1" ref="J31:J42" ca="1">TRANSPOSE($AN$51:$AY$51)+G31:G42+H31:H42+I31:I42-2</f>
        <v>-1.9975864493307456</v>
      </c>
      <c r="K31" s="4" cm="1">
        <f t="array" aca="1" ref="K31:K42" ca="1">_xlfn.ANCHORARRAY(J31)*$E$31:$E$42</f>
        <v>-2.0537685682181728E-4</v>
      </c>
      <c r="L31" s="4">
        <f t="shared" ref="L31:L42" ca="1" si="16">2*OFFSET($K$19,$C31,0)*OFFSET($K$19,$D31,0)*(1-OFFSET($CJ$66,0,$B31-1))</f>
        <v>2.9661241127150381E-11</v>
      </c>
      <c r="M31" s="4">
        <f t="shared" ref="M31:M42" ca="1" si="17">OFFSET($K$19,$C31,0)*(1-OFFSET($K$19,$D31,0))*(1-OFFSET($CJ$66,0,$B31-1))</f>
        <v>1.0687583581161619E-6</v>
      </c>
      <c r="N31" s="4">
        <f t="shared" ref="N31:N42" ca="1" si="18">OFFSET($K$19,$D31,0)*(1-OFFSET($K$19,$C31,0))*(1-OFFSET($CJ$66,0,$B31-1))</f>
        <v>1.3874356755092744E-5</v>
      </c>
      <c r="O31" s="4" cm="1">
        <f t="array" aca="1" ref="O31:O42" ca="1">TRANSPOSE($CJ$51:$CU$51)+L31:L42+M31:M42+N31:N42-2</f>
        <v>-1.9997287280855984</v>
      </c>
      <c r="P31" s="4" cm="1">
        <f t="array" aca="1" ref="P31:P42" ca="1">_xlfn.ANCHORARRAY(O31)*$F$31:$F$42</f>
        <v>-2.36467922096122E-4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1.2323681132016827E-18</v>
      </c>
      <c r="S31" s="4" cm="1">
        <f t="array" aca="1" ref="S31:S42" ca="1">$E$31:$E$42*$I$31:$I$42*$N$11</f>
        <v>3.1495987210570245E-14</v>
      </c>
      <c r="T31" s="4" cm="1">
        <f t="array" aca="1" ref="T31:T42" ca="1">$E$31:$E$42*$H$31:$H$42*$N$11</f>
        <v>8.0338162093227353E-15</v>
      </c>
      <c r="U31" s="11">
        <f t="shared" ref="U31:U42" ca="1" si="19">(1-OFFSET($J$19,$C31,0))*(1-OFFSET($J$19,$D31,0))*(1-OFFSET($AN$66,0,$B31-1))*$E31*$N$11</f>
        <v>2.0532255733518061E-10</v>
      </c>
      <c r="V31" cm="1">
        <f t="array" aca="1" ref="V31:V42" ca="1">TRANSPOSE($BL$73:$BW$73)</f>
        <v>1.474863017368555E-13</v>
      </c>
      <c r="W31" cm="1">
        <f t="array" aca="1" ref="W31:W42" ca="1">TRANSPOSE($BL$74:$BW$74)</f>
        <v>2.252472166461991E-14</v>
      </c>
      <c r="X31" cm="1">
        <f t="array" aca="1" ref="X31:X42" ca="1">TRANSPOSE($BL$75:$BW$75)</f>
        <v>2.3831435776425821E-14</v>
      </c>
      <c r="Y31" cm="1">
        <f t="array" aca="1" ref="Y31:Y42" ca="1">TRANSPOSE($BL$93:$BW$93)</f>
        <v>6.9069169853527097E-14</v>
      </c>
      <c r="Z31">
        <f ca="1">SUM(V31:Y31)</f>
        <v>2.6291162903142836E-13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3.1566975869569792E-20</v>
      </c>
      <c r="AD31" s="4" cm="1">
        <f t="array" aca="1" ref="AD31:AD42" ca="1">$F$31:$F$42*$N$31:$N$42*$O$11</f>
        <v>2.9531568353214903E-14</v>
      </c>
      <c r="AE31" s="4" cm="1">
        <f t="array" aca="1" ref="AE31:AE42" ca="1">$F$31:$F$42*$M$31:$M$42*$O$11</f>
        <v>2.2748521652502506E-15</v>
      </c>
      <c r="AF31" s="11">
        <f t="shared" ref="AF31:AF42" ca="1" si="20">(1-OFFSET($K$19,$C31,0))*(1-OFFSET($K$19,$D31,0))*(1-OFFSET($CJ$66,0,$B31-1))*$F31*$O$11</f>
        <v>2.1281719379494768E-9</v>
      </c>
      <c r="AG31" cm="1">
        <f t="array" aca="1" ref="AG31:AG42" ca="1">TRANSPOSE($DH$73:$DS$73)</f>
        <v>9.4895192537688918E-14</v>
      </c>
      <c r="AH31" cm="1">
        <f t="array" aca="1" ref="AH31:AH42" ca="1">TRANSPOSE($DH$74:$DS$74)</f>
        <v>5.769683081206663E-14</v>
      </c>
      <c r="AI31" cm="1">
        <f t="array" aca="1" ref="AI31:AI42" ca="1">TRANSPOSE($DH$75:$DS$75)</f>
        <v>9.6748164363262085E-14</v>
      </c>
      <c r="AJ31" cm="1">
        <f t="array" aca="1" ref="AJ31:AJ42" ca="1">TRANSPOSE($DH$93:$DS$93)</f>
        <v>4.6915410725110528E-14</v>
      </c>
      <c r="AK31" s="4">
        <f ca="1">SUM(AG31:AJ31)</f>
        <v>2.9625559843812814E-13</v>
      </c>
      <c r="AL31" s="25">
        <f ca="1">SUM(AC31:AJ31)-AB31</f>
        <v>0</v>
      </c>
    </row>
    <row r="32" spans="1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1.8051637064825863E-7</v>
      </c>
      <c r="H32" s="4">
        <f t="shared" ref="H32:H42" ca="1" si="21">OFFSET($J$19,$C32,0)*(1-OFFSET($J$19,$D32,0))*(1-OFFSET($AN$66,0,B32-1))</f>
        <v>3.8282595127819486E-5</v>
      </c>
      <c r="I32" s="4">
        <f t="shared" ca="1" si="15"/>
        <v>2.3067544674071133E-3</v>
      </c>
      <c r="J32">
        <f ca="1"/>
        <v>-1.9642022817441278</v>
      </c>
      <c r="K32">
        <f ca="1"/>
        <v>-2.0194454709181813E-4</v>
      </c>
      <c r="L32" s="4">
        <f t="shared" ca="1" si="16"/>
        <v>4.8737183548588878E-9</v>
      </c>
      <c r="M32" s="4">
        <f t="shared" ca="1" si="17"/>
        <v>1.0420389829377892E-6</v>
      </c>
      <c r="N32" s="4">
        <f t="shared" ca="1" si="18"/>
        <v>2.2797328975307203E-3</v>
      </c>
      <c r="O32" s="4">
        <f ca="1"/>
        <v>-1.9556011502123738</v>
      </c>
      <c r="P32" s="4">
        <f ca="1"/>
        <v>-2.3124983601261322E-4</v>
      </c>
      <c r="Q32" s="32">
        <v>2.0562500000000003E-10</v>
      </c>
      <c r="R32">
        <f ca="1"/>
        <v>1.8559339357274094E-17</v>
      </c>
      <c r="S32">
        <f ca="1"/>
        <v>4.7432638736058775E-13</v>
      </c>
      <c r="T32">
        <f ca="1"/>
        <v>7.8718586231578831E-15</v>
      </c>
      <c r="U32" s="11">
        <f t="shared" ca="1" si="19"/>
        <v>2.0118336060665553E-10</v>
      </c>
      <c r="V32">
        <f ca="1"/>
        <v>2.2211288130234684E-12</v>
      </c>
      <c r="W32">
        <f ca="1"/>
        <v>3.3922003403329697E-13</v>
      </c>
      <c r="X32">
        <f ca="1"/>
        <v>3.5889901662311665E-13</v>
      </c>
      <c r="Y32">
        <f ca="1"/>
        <v>1.0401747243415001E-12</v>
      </c>
      <c r="Z32">
        <f t="shared" ref="Z32:Z42" ca="1" si="22">SUM(V32:Y32)</f>
        <v>3.9594225880213823E-12</v>
      </c>
      <c r="AA32" s="25">
        <f t="shared" ref="AA32:AA42" ca="1" si="23">SUM(R32:Y32)-Q32</f>
        <v>0</v>
      </c>
      <c r="AB32" s="32">
        <v>2.1285000000000002E-9</v>
      </c>
      <c r="AC32">
        <f ca="1"/>
        <v>5.186854759158571E-18</v>
      </c>
      <c r="AD32">
        <f ca="1"/>
        <v>4.8524114723941387E-12</v>
      </c>
      <c r="AE32">
        <f ca="1"/>
        <v>2.2179799751830846E-15</v>
      </c>
      <c r="AF32">
        <f t="shared" ca="1" si="20"/>
        <v>2.0749668106891047E-9</v>
      </c>
      <c r="AG32">
        <f ca="1"/>
        <v>1.5592484470768171E-11</v>
      </c>
      <c r="AH32">
        <f ca="1"/>
        <v>9.4803215462404454E-12</v>
      </c>
      <c r="AI32">
        <f ca="1"/>
        <v>1.5896951258203639E-11</v>
      </c>
      <c r="AJ32">
        <f ca="1"/>
        <v>7.7087973964588371E-12</v>
      </c>
      <c r="AK32">
        <f t="shared" ref="AK32:AK42" ca="1" si="24">SUM(AG32:AJ32)</f>
        <v>4.8678554671671089E-11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9.4986768269975217E-6</v>
      </c>
      <c r="H33" s="4">
        <f t="shared" ca="1" si="21"/>
        <v>1.7211334918606773E-6</v>
      </c>
      <c r="I33" s="4">
        <f t="shared" ca="1" si="15"/>
        <v>0.12138021125977207</v>
      </c>
      <c r="J33">
        <f ca="1"/>
        <v>-0.47553784878953209</v>
      </c>
      <c r="K33">
        <f ca="1"/>
        <v>-4.8891235078673768E-5</v>
      </c>
      <c r="L33" s="4">
        <f t="shared" ca="1" si="16"/>
        <v>1.9614477642326601E-6</v>
      </c>
      <c r="M33" s="4">
        <f t="shared" ca="1" si="17"/>
        <v>6.8014308167542728E-8</v>
      </c>
      <c r="N33" s="4">
        <f t="shared" ca="1" si="18"/>
        <v>0.91748777203165743</v>
      </c>
      <c r="O33" s="4">
        <f ca="1"/>
        <v>-1.0509918580289228</v>
      </c>
      <c r="P33" s="4">
        <f ca="1"/>
        <v>-1.2427978721192011E-4</v>
      </c>
      <c r="Q33" s="32">
        <v>2.0562500000000003E-10</v>
      </c>
      <c r="R33">
        <f ca="1"/>
        <v>9.7658271127568284E-16</v>
      </c>
      <c r="S33">
        <f ca="1"/>
        <v>2.4958805940290636E-11</v>
      </c>
      <c r="T33">
        <f ca="1"/>
        <v>3.5390807426385183E-16</v>
      </c>
      <c r="U33" s="11">
        <f t="shared" ca="1" si="19"/>
        <v>9.0449306999455094E-12</v>
      </c>
      <c r="V33">
        <f ca="1"/>
        <v>1.1687463419676293E-10</v>
      </c>
      <c r="W33">
        <f ca="1"/>
        <v>7.1060459599095014E-15</v>
      </c>
      <c r="X33">
        <f ca="1"/>
        <v>4.7437171637894072E-15</v>
      </c>
      <c r="Y33">
        <f ca="1"/>
        <v>5.4733448909091722E-11</v>
      </c>
      <c r="Z33">
        <f t="shared" ca="1" si="22"/>
        <v>1.7161993286897837E-10</v>
      </c>
      <c r="AA33" s="25">
        <f t="shared" ca="1" si="23"/>
        <v>0</v>
      </c>
      <c r="AB33" s="32">
        <v>2.1285000000000002E-9</v>
      </c>
      <c r="AC33">
        <f ca="1"/>
        <v>2.0874707830846085E-15</v>
      </c>
      <c r="AD33">
        <f ca="1"/>
        <v>1.9528727227693831E-9</v>
      </c>
      <c r="AE33">
        <f ca="1"/>
        <v>1.4476845493461471E-16</v>
      </c>
      <c r="AF33">
        <f t="shared" ca="1" si="20"/>
        <v>1.3543392753096022E-10</v>
      </c>
      <c r="AG33">
        <f ca="1"/>
        <v>2.689252857053729E-11</v>
      </c>
      <c r="AH33">
        <f ca="1"/>
        <v>1.1736521161394996E-15</v>
      </c>
      <c r="AI33">
        <f ca="1"/>
        <v>1.9680229613895405E-15</v>
      </c>
      <c r="AJ33">
        <f ca="1"/>
        <v>1.3295447214804222E-11</v>
      </c>
      <c r="AK33">
        <f t="shared" ca="1" si="24"/>
        <v>4.019111746041904E-11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9.9333802624531442E-6</v>
      </c>
      <c r="H34" s="4">
        <f t="shared" ca="1" si="21"/>
        <v>9.3021178686344087E-9</v>
      </c>
      <c r="I34" s="4">
        <f t="shared" ca="1" si="15"/>
        <v>0.12693513178101595</v>
      </c>
      <c r="J34">
        <f ca="1"/>
        <v>-0.40577319228977959</v>
      </c>
      <c r="K34">
        <f ca="1"/>
        <v>-4.1718556332292967E-5</v>
      </c>
      <c r="L34" s="4">
        <f t="shared" ca="1" si="16"/>
        <v>2.0947035599867954E-6</v>
      </c>
      <c r="M34" s="4">
        <f t="shared" ca="1" si="17"/>
        <v>1.517560831484955E-11</v>
      </c>
      <c r="N34" s="4">
        <f t="shared" ca="1" si="18"/>
        <v>0.97981956866994158</v>
      </c>
      <c r="O34" s="4">
        <f ca="1"/>
        <v>-0.98651871986970452</v>
      </c>
      <c r="P34" s="4">
        <f ca="1"/>
        <v>-1.1665583862459257E-4</v>
      </c>
      <c r="Q34" s="32">
        <v>2.0562500000000003E-10</v>
      </c>
      <c r="R34">
        <f ca="1"/>
        <v>1.021275658233464E-15</v>
      </c>
      <c r="S34">
        <f ca="1"/>
        <v>2.6101036472471409E-11</v>
      </c>
      <c r="T34">
        <f ca="1"/>
        <v>1.9127479867379504E-18</v>
      </c>
      <c r="U34" s="11">
        <f t="shared" ca="1" si="19"/>
        <v>4.8884651819519528E-14</v>
      </c>
      <c r="V34">
        <f ca="1"/>
        <v>1.2222335864842045E-10</v>
      </c>
      <c r="W34">
        <f ca="1"/>
        <v>7.4312515277522354E-15</v>
      </c>
      <c r="X34">
        <f ca="1"/>
        <v>4.9608116271011941E-15</v>
      </c>
      <c r="Y34">
        <f ca="1"/>
        <v>5.7238304975727566E-11</v>
      </c>
      <c r="Z34">
        <f t="shared" ca="1" si="22"/>
        <v>1.7947405568730287E-10</v>
      </c>
      <c r="AA34" s="25">
        <f t="shared" ca="1" si="23"/>
        <v>0</v>
      </c>
      <c r="AB34" s="32">
        <v>2.1285000000000002E-9</v>
      </c>
      <c r="AC34">
        <f ca="1"/>
        <v>2.2292882637159473E-15</v>
      </c>
      <c r="AD34">
        <f ca="1"/>
        <v>2.0855459519139707E-9</v>
      </c>
      <c r="AE34">
        <f ca="1"/>
        <v>3.2301282298157275E-20</v>
      </c>
      <c r="AF34">
        <f t="shared" ca="1" si="20"/>
        <v>3.0218527426445E-14</v>
      </c>
      <c r="AG34">
        <f ca="1"/>
        <v>2.8719538883967531E-11</v>
      </c>
      <c r="AH34">
        <f ca="1"/>
        <v>1.2533870698439018E-15</v>
      </c>
      <c r="AI34">
        <f ca="1"/>
        <v>2.1017254593935939E-15</v>
      </c>
      <c r="AJ34">
        <f ca="1"/>
        <v>1.4198706241541008E-11</v>
      </c>
      <c r="AK34">
        <f t="shared" ca="1" si="24"/>
        <v>4.2921600238037776E-11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1.8080684755714668E-7</v>
      </c>
      <c r="H35" s="4">
        <f t="shared" ca="1" si="21"/>
        <v>1.5032561337293822E-4</v>
      </c>
      <c r="I35" s="4">
        <f t="shared" ca="1" si="15"/>
        <v>5.8934054163710349E-4</v>
      </c>
      <c r="J35">
        <f ca="1"/>
        <v>-1.965753822456684</v>
      </c>
      <c r="K35">
        <f ca="1"/>
        <v>-2.0210406487132781E-4</v>
      </c>
      <c r="L35" s="4">
        <f t="shared" ca="1" si="16"/>
        <v>4.8839337708631863E-9</v>
      </c>
      <c r="M35" s="4">
        <f t="shared" ca="1" si="17"/>
        <v>1.3555846341052742E-5</v>
      </c>
      <c r="N35" s="4">
        <f t="shared" ca="1" si="18"/>
        <v>1.7597864552329633E-4</v>
      </c>
      <c r="O35" s="4">
        <f ca="1"/>
        <v>-1.9576041102877901</v>
      </c>
      <c r="P35" s="4">
        <f ca="1"/>
        <v>-2.3148668604153119E-4</v>
      </c>
      <c r="Q35" s="32">
        <v>2.0562500000000003E-10</v>
      </c>
      <c r="R35">
        <f ca="1"/>
        <v>1.8589204014469146E-17</v>
      </c>
      <c r="S35">
        <f ca="1"/>
        <v>1.2118314887412943E-13</v>
      </c>
      <c r="T35">
        <f ca="1"/>
        <v>3.0910704249810423E-14</v>
      </c>
      <c r="U35" s="11">
        <f t="shared" ca="1" si="19"/>
        <v>2.0150709368692318E-10</v>
      </c>
      <c r="V35">
        <f ca="1"/>
        <v>2.224702930038629E-12</v>
      </c>
      <c r="W35">
        <f ca="1"/>
        <v>3.3976588805509572E-13</v>
      </c>
      <c r="X35">
        <f ca="1"/>
        <v>3.5947653696976028E-13</v>
      </c>
      <c r="Y35">
        <f ca="1"/>
        <v>1.0418485156854382E-12</v>
      </c>
      <c r="Z35">
        <f t="shared" ca="1" si="22"/>
        <v>3.965793870748923E-12</v>
      </c>
      <c r="AA35" s="25">
        <f t="shared" ca="1" si="23"/>
        <v>0</v>
      </c>
      <c r="AB35" s="32">
        <v>2.1285000000000002E-9</v>
      </c>
      <c r="AC35">
        <f ca="1"/>
        <v>5.1977265156411464E-18</v>
      </c>
      <c r="AD35">
        <f ca="1"/>
        <v>3.7457054699633625E-13</v>
      </c>
      <c r="AE35">
        <f ca="1"/>
        <v>2.8853618936930763E-14</v>
      </c>
      <c r="AF35">
        <f t="shared" ca="1" si="20"/>
        <v>2.0793159846919836E-9</v>
      </c>
      <c r="AG35">
        <f ca="1"/>
        <v>1.5625166645611266E-11</v>
      </c>
      <c r="AH35">
        <f ca="1"/>
        <v>9.5001924992578291E-12</v>
      </c>
      <c r="AI35">
        <f ca="1"/>
        <v>1.5930271601826026E-11</v>
      </c>
      <c r="AJ35">
        <f ca="1"/>
        <v>7.7249551976619331E-12</v>
      </c>
      <c r="AK35">
        <f t="shared" ca="1" si="24"/>
        <v>4.8780585944357054E-11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9.2970331874130542E-6</v>
      </c>
      <c r="H36" s="4">
        <f t="shared" ca="1" si="21"/>
        <v>2.3433068299147053E-5</v>
      </c>
      <c r="I36" s="4">
        <f t="shared" ca="1" si="15"/>
        <v>3.0303711658688039E-2</v>
      </c>
      <c r="J36">
        <f ca="1"/>
        <v>-0.59637806942760196</v>
      </c>
      <c r="K36">
        <f ca="1"/>
        <v>-6.1315120263025333E-5</v>
      </c>
      <c r="L36" s="4">
        <f t="shared" ca="1" si="16"/>
        <v>4.5757921153274813E-6</v>
      </c>
      <c r="M36" s="4">
        <f t="shared" ca="1" si="17"/>
        <v>1.0977155683543138E-5</v>
      </c>
      <c r="N36" s="4">
        <f t="shared" ca="1" si="18"/>
        <v>0.16487563845674152</v>
      </c>
      <c r="O36" s="4">
        <f ca="1"/>
        <v>-1.7615807868584781</v>
      </c>
      <c r="P36" s="4">
        <f ca="1"/>
        <v>-2.0830692804601504E-4</v>
      </c>
      <c r="Q36" s="32">
        <v>2.0562500000000003E-10</v>
      </c>
      <c r="R36">
        <f ca="1"/>
        <v>9.5585122458090474E-16</v>
      </c>
      <c r="S36">
        <f ca="1"/>
        <v>6.2312007098177291E-12</v>
      </c>
      <c r="T36">
        <f ca="1"/>
        <v>4.8184246690121141E-15</v>
      </c>
      <c r="U36" s="11">
        <f t="shared" ca="1" si="19"/>
        <v>3.1411343570664865E-11</v>
      </c>
      <c r="V36">
        <f ca="1"/>
        <v>1.1439354898418324E-10</v>
      </c>
      <c r="W36">
        <f ca="1"/>
        <v>6.9551945311780889E-15</v>
      </c>
      <c r="X36">
        <f ca="1"/>
        <v>4.6430146752757412E-15</v>
      </c>
      <c r="Y36">
        <f ca="1"/>
        <v>5.3571534250234177E-11</v>
      </c>
      <c r="Z36">
        <f t="shared" ca="1" si="22"/>
        <v>1.6797668144362388E-10</v>
      </c>
      <c r="AA36" s="25">
        <f t="shared" ca="1" si="23"/>
        <v>0</v>
      </c>
      <c r="AB36" s="32">
        <v>2.1285000000000002E-9</v>
      </c>
      <c r="AC36">
        <f ca="1"/>
        <v>4.8697867587372723E-15</v>
      </c>
      <c r="AD36">
        <f ca="1"/>
        <v>3.509377964551743E-10</v>
      </c>
      <c r="AE36">
        <f ca="1"/>
        <v>2.3364875872421571E-14</v>
      </c>
      <c r="AF36">
        <f t="shared" ca="1" si="20"/>
        <v>1.6837735324662232E-9</v>
      </c>
      <c r="AG36">
        <f ca="1"/>
        <v>6.2736628748522315E-11</v>
      </c>
      <c r="AH36">
        <f ca="1"/>
        <v>2.7379715111962156E-15</v>
      </c>
      <c r="AI36">
        <f ca="1"/>
        <v>4.591131160218613E-15</v>
      </c>
      <c r="AJ36">
        <f ca="1"/>
        <v>3.1016478564777909E-11</v>
      </c>
      <c r="AK36">
        <f t="shared" ca="1" si="24"/>
        <v>9.3760436415971644E-11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1.0963407034143015E-5</v>
      </c>
      <c r="H37" s="4">
        <f t="shared" ca="1" si="21"/>
        <v>1.4281165389033881E-7</v>
      </c>
      <c r="I37" s="4">
        <f t="shared" ca="1" si="15"/>
        <v>3.5735262944882246E-2</v>
      </c>
      <c r="J37">
        <f ca="1"/>
        <v>-0.3448243479213029</v>
      </c>
      <c r="K37">
        <f ca="1"/>
        <v>-3.5452253270658954E-5</v>
      </c>
      <c r="L37" s="4">
        <f t="shared" ca="1" si="16"/>
        <v>2.1883982331120991E-5</v>
      </c>
      <c r="M37" s="4">
        <f t="shared" ca="1" si="17"/>
        <v>1.0968567026509853E-8</v>
      </c>
      <c r="N37" s="4">
        <f t="shared" ca="1" si="18"/>
        <v>0.78852698459213033</v>
      </c>
      <c r="O37" s="4">
        <f ca="1"/>
        <v>-0.85979923418695337</v>
      </c>
      <c r="P37" s="4">
        <f ca="1"/>
        <v>-1.0167125944260723E-4</v>
      </c>
      <c r="Q37" s="32">
        <v>2.0562500000000003E-10</v>
      </c>
      <c r="R37">
        <f ca="1"/>
        <v>1.1271752856978291E-15</v>
      </c>
      <c r="S37">
        <f ca="1"/>
        <v>7.3480634430414134E-12</v>
      </c>
      <c r="T37">
        <f ca="1"/>
        <v>2.9365646331200921E-17</v>
      </c>
      <c r="U37">
        <f t="shared" ca="1" si="19"/>
        <v>1.9143485048467137E-13</v>
      </c>
      <c r="V37">
        <f ca="1"/>
        <v>1.3489712409456821E-10</v>
      </c>
      <c r="W37">
        <f ca="1"/>
        <v>8.2018238624969914E-15</v>
      </c>
      <c r="X37">
        <f ca="1"/>
        <v>5.4752154503937377E-15</v>
      </c>
      <c r="Y37">
        <f ca="1"/>
        <v>6.3173544031660833E-11</v>
      </c>
      <c r="Z37">
        <f t="shared" ca="1" si="22"/>
        <v>1.9808434516554195E-10</v>
      </c>
      <c r="AA37" s="25">
        <f t="shared" ca="1" si="23"/>
        <v>0</v>
      </c>
      <c r="AB37" s="32">
        <v>2.1285000000000002E-9</v>
      </c>
      <c r="AC37">
        <f ca="1"/>
        <v>2.3290028195895515E-14</v>
      </c>
      <c r="AD37">
        <f ca="1"/>
        <v>1.6783796867043495E-9</v>
      </c>
      <c r="AE37">
        <f ca="1"/>
        <v>2.3346594915926224E-17</v>
      </c>
      <c r="AF37">
        <f t="shared" ca="1" si="20"/>
        <v>1.6824561280484504E-12</v>
      </c>
      <c r="AG37">
        <f ca="1"/>
        <v>3.0004144428849378E-10</v>
      </c>
      <c r="AH37">
        <f ca="1"/>
        <v>1.3094502255341732E-14</v>
      </c>
      <c r="AI37">
        <f ca="1"/>
        <v>2.195734217328895E-14</v>
      </c>
      <c r="AJ37">
        <f ca="1"/>
        <v>1.4833804765988912E-10</v>
      </c>
      <c r="AK37">
        <f t="shared" ca="1" si="24"/>
        <v>4.4841454379281151E-10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2.1722398131272113E-6</v>
      </c>
      <c r="H38" s="4">
        <f t="shared" ca="1" si="21"/>
        <v>4.6067277437411455E-4</v>
      </c>
      <c r="I38" s="4">
        <f t="shared" ca="1" si="15"/>
        <v>1.8060338240135287E-3</v>
      </c>
      <c r="J38">
        <f ca="1"/>
        <v>-1.5951811831245153</v>
      </c>
      <c r="K38">
        <f ca="1"/>
        <v>-1.6400456538998923E-4</v>
      </c>
      <c r="L38" s="4">
        <f t="shared" ca="1" si="16"/>
        <v>1.6999944105103037E-7</v>
      </c>
      <c r="M38" s="4">
        <f t="shared" ca="1" si="17"/>
        <v>3.6347205922599403E-5</v>
      </c>
      <c r="N38" s="4">
        <f t="shared" ca="1" si="18"/>
        <v>4.7185044045864005E-4</v>
      </c>
      <c r="O38" s="4">
        <f ca="1"/>
        <v>-0.53037753240481833</v>
      </c>
      <c r="P38" s="4">
        <f ca="1"/>
        <v>-6.2717143206869773E-5</v>
      </c>
      <c r="Q38" s="32">
        <v>2.0562500000000003E-10</v>
      </c>
      <c r="R38">
        <f ca="1"/>
        <v>2.2333340578714144E-16</v>
      </c>
      <c r="S38">
        <f ca="1"/>
        <v>3.7136570506278186E-13</v>
      </c>
      <c r="T38">
        <f ca="1"/>
        <v>9.4725839230677319E-14</v>
      </c>
      <c r="U38">
        <f t="shared" ca="1" si="19"/>
        <v>1.5751305967676066E-10</v>
      </c>
      <c r="V38">
        <f ca="1"/>
        <v>2.672790517783494E-11</v>
      </c>
      <c r="W38">
        <f ca="1"/>
        <v>4.0819968886550592E-12</v>
      </c>
      <c r="X38">
        <f ca="1"/>
        <v>4.3188034968863889E-12</v>
      </c>
      <c r="Y38">
        <f ca="1"/>
        <v>1.2516919882163747E-11</v>
      </c>
      <c r="Z38">
        <f t="shared" ca="1" si="22"/>
        <v>4.7645625445540131E-11</v>
      </c>
      <c r="AA38" s="25">
        <f t="shared" ca="1" si="23"/>
        <v>0</v>
      </c>
      <c r="AB38" s="32">
        <v>2.1285000000000002E-9</v>
      </c>
      <c r="AC38">
        <f ca="1"/>
        <v>1.809219051385591E-16</v>
      </c>
      <c r="AD38">
        <f ca="1"/>
        <v>1.0043336625162154E-12</v>
      </c>
      <c r="AE38">
        <f ca="1"/>
        <v>7.7365027806252835E-14</v>
      </c>
      <c r="AF38">
        <f t="shared" ca="1" si="20"/>
        <v>4.294687349650444E-10</v>
      </c>
      <c r="AG38">
        <f ca="1"/>
        <v>5.4387911890411472E-10</v>
      </c>
      <c r="AH38">
        <f ca="1"/>
        <v>3.306816780329893E-10</v>
      </c>
      <c r="AI38">
        <f ca="1"/>
        <v>5.5449917938237987E-10</v>
      </c>
      <c r="AJ38">
        <f ca="1"/>
        <v>2.6888940910324414E-10</v>
      </c>
      <c r="AK38">
        <f t="shared" ca="1" si="24"/>
        <v>1.6979493854227279E-9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1.1235830822472175E-5</v>
      </c>
      <c r="H39" s="4">
        <f t="shared" ca="1" si="21"/>
        <v>2.0359009038472691E-6</v>
      </c>
      <c r="I39" s="4">
        <f t="shared" ca="1" si="15"/>
        <v>9.3416437649511651E-3</v>
      </c>
      <c r="J39">
        <f ca="1"/>
        <v>-0.33097547676864636</v>
      </c>
      <c r="K39">
        <f ca="1"/>
        <v>-3.4028416205276454E-5</v>
      </c>
      <c r="L39" s="4">
        <f t="shared" ca="1" si="16"/>
        <v>7.9394220099389038E-5</v>
      </c>
      <c r="M39" s="4">
        <f t="shared" ca="1" si="17"/>
        <v>2.7530393880634782E-6</v>
      </c>
      <c r="N39" s="4">
        <f t="shared" ca="1" si="18"/>
        <v>0.22036659351439594</v>
      </c>
      <c r="O39" s="4">
        <f ca="1"/>
        <v>-0.50377216041083228</v>
      </c>
      <c r="P39" s="4">
        <f ca="1"/>
        <v>-5.957105796858092E-5</v>
      </c>
      <c r="Q39" s="32">
        <v>2.0562500000000003E-10</v>
      </c>
      <c r="R39">
        <f ca="1"/>
        <v>1.1551838564354206E-15</v>
      </c>
      <c r="S39">
        <f ca="1"/>
        <v>1.9208754991680837E-12</v>
      </c>
      <c r="T39">
        <f ca="1"/>
        <v>4.1863212335359476E-16</v>
      </c>
      <c r="U39">
        <f t="shared" ca="1" si="19"/>
        <v>6.9611446215668763E-13</v>
      </c>
      <c r="V39">
        <f ca="1"/>
        <v>1.3824910997506123E-10</v>
      </c>
      <c r="W39">
        <f ca="1"/>
        <v>8.4056265600408463E-15</v>
      </c>
      <c r="X39">
        <f ca="1"/>
        <v>5.6112661260887291E-15</v>
      </c>
      <c r="Y39">
        <f ca="1"/>
        <v>6.4743309354948091E-11</v>
      </c>
      <c r="Z39">
        <f t="shared" ca="1" si="22"/>
        <v>2.0300643622269547E-10</v>
      </c>
      <c r="AA39" s="25">
        <f t="shared" ca="1" si="23"/>
        <v>0</v>
      </c>
      <c r="AB39" s="32">
        <v>2.1285000000000002E-9</v>
      </c>
      <c r="AC39">
        <f ca="1"/>
        <v>8.4495298740774779E-14</v>
      </c>
      <c r="AD39">
        <f ca="1"/>
        <v>4.6905029429539175E-10</v>
      </c>
      <c r="AE39">
        <f ca="1"/>
        <v>5.859844337493113E-15</v>
      </c>
      <c r="AF39">
        <f t="shared" ca="1" si="20"/>
        <v>3.2529167326323217E-11</v>
      </c>
      <c r="AG39">
        <f ca="1"/>
        <v>1.0885384618915015E-9</v>
      </c>
      <c r="AH39">
        <f ca="1"/>
        <v>4.7506334926715025E-14</v>
      </c>
      <c r="AI39">
        <f ca="1"/>
        <v>7.9660366697728054E-14</v>
      </c>
      <c r="AJ39">
        <f ca="1"/>
        <v>5.3816455464208097E-10</v>
      </c>
      <c r="AK39">
        <f t="shared" ca="1" si="24"/>
        <v>1.626830183235207E-9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1.1273822346676857E-5</v>
      </c>
      <c r="H40" s="4">
        <f t="shared" ca="1" si="21"/>
        <v>1.0557375387634054E-8</v>
      </c>
      <c r="I40" s="4">
        <f t="shared" ca="1" si="15"/>
        <v>9.3732305065829299E-3</v>
      </c>
      <c r="J40">
        <f ca="1"/>
        <v>-0.32533406468170178</v>
      </c>
      <c r="K40">
        <f ca="1"/>
        <v>-3.3448408525087466E-5</v>
      </c>
      <c r="L40" s="4">
        <f t="shared" ca="1" si="16"/>
        <v>8.0626370961344444E-5</v>
      </c>
      <c r="M40" s="4">
        <f t="shared" ca="1" si="17"/>
        <v>5.841180818754307E-10</v>
      </c>
      <c r="N40" s="4">
        <f t="shared" ca="1" si="18"/>
        <v>0.22378655138796702</v>
      </c>
      <c r="O40" s="4">
        <f ca="1"/>
        <v>-0.48055439344083584</v>
      </c>
      <c r="P40" s="4">
        <f ca="1"/>
        <v>-5.6825557024378837E-5</v>
      </c>
      <c r="Q40" s="32">
        <v>2.0562500000000003E-10</v>
      </c>
      <c r="R40">
        <f ca="1"/>
        <v>1.1590898600177146E-15</v>
      </c>
      <c r="S40">
        <f ca="1"/>
        <v>1.9273705229161151E-12</v>
      </c>
      <c r="T40">
        <f ca="1"/>
        <v>2.1708603140822527E-18</v>
      </c>
      <c r="U40">
        <f t="shared" ca="1" si="19"/>
        <v>3.6097737742840815E-15</v>
      </c>
      <c r="V40">
        <f ca="1"/>
        <v>1.3871656934597164E-10</v>
      </c>
      <c r="W40">
        <f ca="1"/>
        <v>8.4340483625723273E-15</v>
      </c>
      <c r="X40">
        <f ca="1"/>
        <v>5.6302394050760981E-15</v>
      </c>
      <c r="Y40">
        <f ca="1"/>
        <v>6.4962224808849972E-11</v>
      </c>
      <c r="Z40">
        <f t="shared" ca="1" si="22"/>
        <v>2.0369285844258927E-10</v>
      </c>
      <c r="AA40" s="25">
        <f t="shared" ca="1" si="23"/>
        <v>0</v>
      </c>
      <c r="AB40" s="32">
        <v>2.1285000000000002E-9</v>
      </c>
      <c r="AC40">
        <f ca="1"/>
        <v>8.5806615295610819E-14</v>
      </c>
      <c r="AD40">
        <f ca="1"/>
        <v>4.7632967462928779E-10</v>
      </c>
      <c r="AE40">
        <f ca="1"/>
        <v>1.2432953372718543E-18</v>
      </c>
      <c r="AF40">
        <f t="shared" ca="1" si="20"/>
        <v>6.9017809574538257E-15</v>
      </c>
      <c r="AG40">
        <f ca="1"/>
        <v>1.1054319284739844E-9</v>
      </c>
      <c r="AH40">
        <f ca="1"/>
        <v>4.8243604862171534E-14</v>
      </c>
      <c r="AI40">
        <f ca="1"/>
        <v>8.0896647995880756E-14</v>
      </c>
      <c r="AJ40">
        <f ca="1"/>
        <v>5.4651654700432129E-10</v>
      </c>
      <c r="AK40">
        <f t="shared" ca="1" si="24"/>
        <v>1.6520776157311637E-9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1.1216831737302608E-5</v>
      </c>
      <c r="H41" s="4">
        <f t="shared" ca="1" si="21"/>
        <v>2.8271899099608371E-5</v>
      </c>
      <c r="I41" s="4">
        <f t="shared" ca="1" si="15"/>
        <v>2.3787838547493761E-3</v>
      </c>
      <c r="J41">
        <f ca="1"/>
        <v>-0.34071851688603449</v>
      </c>
      <c r="K41">
        <f ca="1"/>
        <v>-3.5030122517345419E-5</v>
      </c>
      <c r="L41" s="4">
        <f t="shared" ca="1" si="16"/>
        <v>9.2002325976256639E-5</v>
      </c>
      <c r="M41" s="4">
        <f t="shared" ca="1" si="17"/>
        <v>2.2071016996303726E-4</v>
      </c>
      <c r="N41" s="4">
        <f t="shared" ca="1" si="18"/>
        <v>1.9670814603521589E-2</v>
      </c>
      <c r="O41" s="4">
        <f ca="1"/>
        <v>-0.50163877266034151</v>
      </c>
      <c r="P41" s="4">
        <f ca="1"/>
        <v>-5.9318784867085383E-5</v>
      </c>
      <c r="Q41" s="32">
        <v>2.0562500000000003E-10</v>
      </c>
      <c r="R41">
        <f ca="1"/>
        <v>1.1532305129914246E-15</v>
      </c>
      <c r="S41">
        <f ca="1"/>
        <v>4.8913743013284049E-13</v>
      </c>
      <c r="T41">
        <f ca="1"/>
        <v>5.8134092523569721E-15</v>
      </c>
      <c r="U41">
        <f t="shared" ca="1" si="19"/>
        <v>2.4657308577730222E-12</v>
      </c>
      <c r="V41">
        <f ca="1"/>
        <v>1.3801533940156947E-10</v>
      </c>
      <c r="W41">
        <f ca="1"/>
        <v>8.3914131727586172E-15</v>
      </c>
      <c r="X41">
        <f ca="1"/>
        <v>5.6017778270280885E-15</v>
      </c>
      <c r="Y41">
        <f ca="1"/>
        <v>6.4633832479759575E-11</v>
      </c>
      <c r="Z41">
        <f t="shared" ca="1" si="22"/>
        <v>2.0266316507232881E-10</v>
      </c>
      <c r="AA41" s="25">
        <f t="shared" ca="1" si="23"/>
        <v>0</v>
      </c>
      <c r="AB41" s="32">
        <v>2.1285000000000002E-9</v>
      </c>
      <c r="AC41">
        <f ca="1"/>
        <v>9.7913475420231135E-14</v>
      </c>
      <c r="AD41">
        <f ca="1"/>
        <v>4.1869328883595707E-11</v>
      </c>
      <c r="AE41">
        <f ca="1"/>
        <v>4.6978159676632486E-13</v>
      </c>
      <c r="AF41">
        <f t="shared" ca="1" si="20"/>
        <v>2.0088593622125525E-10</v>
      </c>
      <c r="AG41">
        <f ca="1"/>
        <v>1.2614025338779759E-9</v>
      </c>
      <c r="AH41">
        <f ca="1"/>
        <v>5.5050522650054963E-14</v>
      </c>
      <c r="AI41">
        <f ca="1"/>
        <v>9.2310737672564153E-14</v>
      </c>
      <c r="AJ41">
        <f ca="1"/>
        <v>6.2362714468466401E-10</v>
      </c>
      <c r="AK41">
        <f t="shared" ca="1" si="24"/>
        <v>1.8851770398229626E-9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1.1352580777935883E-5</v>
      </c>
      <c r="H42" s="4">
        <f t="shared" ca="1" si="21"/>
        <v>1.478811132134003E-7</v>
      </c>
      <c r="I42" s="4">
        <f t="shared" ca="1" si="15"/>
        <v>2.4075725210785911E-3</v>
      </c>
      <c r="J42">
        <f ca="1"/>
        <v>-0.32066592320533305</v>
      </c>
      <c r="K42">
        <f ca="1"/>
        <v>-3.2968465229548306E-5</v>
      </c>
      <c r="L42" s="4">
        <f t="shared" ca="1" si="16"/>
        <v>1.0161287760410847E-4</v>
      </c>
      <c r="M42" s="4">
        <f t="shared" ca="1" si="17"/>
        <v>5.0929837261485024E-8</v>
      </c>
      <c r="N42" s="4">
        <f t="shared" ca="1" si="18"/>
        <v>2.1725625471649364E-2</v>
      </c>
      <c r="O42" s="4">
        <f ca="1"/>
        <v>-0.34536385819343063</v>
      </c>
      <c r="P42" s="4">
        <f ca="1"/>
        <v>-4.083927623137317E-5</v>
      </c>
      <c r="Q42" s="33">
        <v>2.0562500000000003E-10</v>
      </c>
      <c r="R42" s="28">
        <f ca="1"/>
        <v>1.1671872112315332E-15</v>
      </c>
      <c r="S42" s="28">
        <f ca="1"/>
        <v>4.9505709964678535E-13</v>
      </c>
      <c r="T42" s="28">
        <f ca="1"/>
        <v>3.0408053904505443E-17</v>
      </c>
      <c r="U42" s="28">
        <f t="shared" ca="1" si="19"/>
        <v>1.2897436526899527E-14</v>
      </c>
      <c r="V42" s="28">
        <f ca="1"/>
        <v>1.396856372499505E-10</v>
      </c>
      <c r="W42" s="28">
        <f ca="1"/>
        <v>8.4929682566218238E-15</v>
      </c>
      <c r="X42" s="28">
        <f ca="1"/>
        <v>5.6695720120234945E-15</v>
      </c>
      <c r="Y42" s="28">
        <f ca="1"/>
        <v>6.5416048078342081E-11</v>
      </c>
      <c r="Z42" s="28">
        <f t="shared" ca="1" si="22"/>
        <v>2.0511584786856123E-10</v>
      </c>
      <c r="AA42" s="30">
        <f t="shared" ca="1" si="23"/>
        <v>0</v>
      </c>
      <c r="AB42" s="33">
        <v>2.1285000000000002E-9</v>
      </c>
      <c r="AC42" s="28">
        <f ca="1"/>
        <v>1.0814150499017245E-13</v>
      </c>
      <c r="AD42" s="28">
        <f ca="1"/>
        <v>4.624299381640567E-11</v>
      </c>
      <c r="AE42" s="28">
        <f ca="1"/>
        <v>1.0840415861107087E-16</v>
      </c>
      <c r="AF42" s="28">
        <f t="shared" ca="1" si="20"/>
        <v>4.6355308600337755E-14</v>
      </c>
      <c r="AG42" s="28">
        <f ca="1"/>
        <v>1.3931684870394864E-9</v>
      </c>
      <c r="AH42" s="28">
        <f ca="1"/>
        <v>6.0801093458505171E-14</v>
      </c>
      <c r="AI42" s="28">
        <f ca="1"/>
        <v>1.0195350594818604E-13</v>
      </c>
      <c r="AJ42" s="28">
        <f ca="1"/>
        <v>6.8877115932695207E-10</v>
      </c>
      <c r="AK42" s="28">
        <f t="shared" ca="1" si="24"/>
        <v>2.0821024009658451E-9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3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63">"DonnanHA-"&amp;_xlfn.ANCHORARRAY($C$45)</f>
        <v>DonnanHA-H</v>
      </c>
      <c r="B45" t="str" cm="1">
        <f t="array" ref="B45:B63">"DonnanFA-"&amp;_xlfn.ANCHORARRAY($C$45)</f>
        <v>DonnanFA-H</v>
      </c>
      <c r="C45" t="str" cm="1">
        <f t="array" ref="C45:C63">_xlfn._xlws.FILTER($D$72:$D$99,$E$72:$E$99&lt;&gt;0)</f>
        <v>H</v>
      </c>
      <c r="D45" cm="1">
        <f t="array" ref="D45:D63">_xlfn._xlws.FILTER($E$72:$E$99,$E$72:$E$99&lt;&gt;0)</f>
        <v>1</v>
      </c>
      <c r="E45">
        <f ca="1">IF(SIGN($D45)=SIGN(N$9),0,OFFSET($M$71,_xlfn.XMATCH($C45,$D$72:$D$99),0)*(N$10^ABS($D45)))</f>
        <v>3.5523207453943097E-7</v>
      </c>
      <c r="F45">
        <f t="shared" ref="F45:F63" ca="1" si="26">IF(SIGN($D45)=SIGN(O$9),0,OFFSET($M$71,_xlfn.XMATCH($C45,$D$72:$D$99),0)*(O$10^ABS($D45)))</f>
        <v>3.5523207453943097E-7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ref="E46:E63" ca="1" si="27">IF(SIGN($D46)=SIGN(N$9),0,OFFSET($M$71,_xlfn.XMATCH($C46,$D$72:$D$99),0)*(N$10^ABS($D46)))</f>
        <v>2.1244919602567078E-5</v>
      </c>
      <c r="F46">
        <f t="shared" ca="1" si="26"/>
        <v>2.1244919602567078E-5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7"/>
        <v>8.1500981592340285E-3</v>
      </c>
      <c r="F47">
        <f t="shared" ca="1" si="26"/>
        <v>8.1500981592340285E-3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7"/>
        <v>1.3666383840988826E-2</v>
      </c>
      <c r="F48">
        <f t="shared" ca="1" si="26"/>
        <v>1.3666383840988826E-2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7"/>
        <v>1.7687926499112638E-3</v>
      </c>
      <c r="F49">
        <f t="shared" ca="1" si="26"/>
        <v>1.7687926499112638E-3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7"/>
        <v>8.6328183576753819E-5</v>
      </c>
      <c r="F50">
        <f t="shared" ca="1" si="26"/>
        <v>8.6328183576753819E-5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7"/>
        <v>0</v>
      </c>
      <c r="F51">
        <f t="shared" ca="1" si="26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SUMPRODUCT(AN72:AN99,$E$72:$E$99)</f>
        <v>2.2212964776137604E-3</v>
      </c>
      <c r="AO51">
        <f t="shared" ca="1" si="28"/>
        <v>3.3452500676966632E-2</v>
      </c>
      <c r="AP51">
        <f t="shared" ca="1" si="28"/>
        <v>1.4030707201403767</v>
      </c>
      <c r="AQ51">
        <f t="shared" ca="1" si="28"/>
        <v>1.467281733246824</v>
      </c>
      <c r="AR51">
        <f t="shared" ca="1" si="28"/>
        <v>3.3506330581458514E-2</v>
      </c>
      <c r="AS51">
        <f t="shared" ca="1" si="28"/>
        <v>1.3732854888122237</v>
      </c>
      <c r="AT51">
        <f t="shared" ca="1" si="28"/>
        <v>1.6194292829151269</v>
      </c>
      <c r="AU51">
        <f t="shared" ca="1" si="28"/>
        <v>0.40254993803728389</v>
      </c>
      <c r="AV51">
        <f t="shared" ca="1" si="28"/>
        <v>1.6596696077346762</v>
      </c>
      <c r="AW51">
        <f t="shared" ca="1" si="28"/>
        <v>1.665281420431993</v>
      </c>
      <c r="AX51">
        <f t="shared" ca="1" si="28"/>
        <v>1.6568632105283794</v>
      </c>
      <c r="AY51">
        <f t="shared" ca="1" si="28"/>
        <v>1.6769150038116973</v>
      </c>
      <c r="CJ51">
        <f t="shared" ref="CJ51:CU51" ca="1" si="29">SUMPRODUCT(CJ72:CJ99,$E$72:$E$99)</f>
        <v>2.5632876962703582E-4</v>
      </c>
      <c r="CK51">
        <f t="shared" ca="1" si="29"/>
        <v>4.2118069977394104E-2</v>
      </c>
      <c r="CL51">
        <f t="shared" ca="1" si="29"/>
        <v>3.1518340477347355E-2</v>
      </c>
      <c r="CM51">
        <f t="shared" ca="1" si="29"/>
        <v>3.3659616741618298E-2</v>
      </c>
      <c r="CN51">
        <f t="shared" ca="1" si="29"/>
        <v>4.2206350336411645E-2</v>
      </c>
      <c r="CO51">
        <f t="shared" ca="1" si="29"/>
        <v>7.3528021736981614E-2</v>
      </c>
      <c r="CP51">
        <f t="shared" ca="1" si="29"/>
        <v>0.3516518862700182</v>
      </c>
      <c r="CQ51">
        <f t="shared" ca="1" si="29"/>
        <v>1.4691140999493595</v>
      </c>
      <c r="CR51">
        <f t="shared" ca="1" si="29"/>
        <v>1.2757790988152844</v>
      </c>
      <c r="CS51">
        <f t="shared" ca="1" si="29"/>
        <v>1.2955784282161176</v>
      </c>
      <c r="CT51">
        <f t="shared" ca="1" si="29"/>
        <v>1.4783777002401977</v>
      </c>
      <c r="CU51">
        <f t="shared" ca="1" si="29"/>
        <v>1.6328088525274786</v>
      </c>
      <c r="EB51">
        <f t="shared" ref="EB51:EI51" ca="1" si="30">SUMPRODUCT(EB$72:EB$99,$E$72:$E$99)</f>
        <v>1.639164708027054E-4</v>
      </c>
      <c r="EC51">
        <f t="shared" ca="1" si="30"/>
        <v>6.4239345874571329E-4</v>
      </c>
      <c r="ED51">
        <f t="shared" ca="1" si="30"/>
        <v>2.5149422771240221E-3</v>
      </c>
      <c r="EE51">
        <f t="shared" ca="1" si="30"/>
        <v>9.8060037852192704E-3</v>
      </c>
      <c r="EF51">
        <f t="shared" ca="1" si="30"/>
        <v>4.3881255426837018E-2</v>
      </c>
      <c r="EG51">
        <f t="shared" ca="1" si="30"/>
        <v>0.17857704124814733</v>
      </c>
      <c r="EH51">
        <f t="shared" ca="1" si="30"/>
        <v>0.2291415029537491</v>
      </c>
      <c r="EI51">
        <f t="shared" ca="1" si="30"/>
        <v>0.23390276167686638</v>
      </c>
      <c r="FH51">
        <f t="shared" ref="FH51:FO51" ca="1" si="31">SUMPRODUCT(FH$72:FH$99,$E$72:$E$99)</f>
        <v>4.6935795609338743E-5</v>
      </c>
      <c r="FI51">
        <f t="shared" ca="1" si="31"/>
        <v>6.0912880865607191E-4</v>
      </c>
      <c r="FJ51">
        <f t="shared" ca="1" si="31"/>
        <v>7.8773355188415176E-3</v>
      </c>
      <c r="FK51">
        <f t="shared" ca="1" si="31"/>
        <v>9.7427418011108921E-2</v>
      </c>
      <c r="FL51">
        <f t="shared" ca="1" si="31"/>
        <v>9.6254255144236273E-4</v>
      </c>
      <c r="FM51">
        <f t="shared" ca="1" si="31"/>
        <v>5.2055506688664342E-3</v>
      </c>
      <c r="FN51">
        <f t="shared" ca="1" si="31"/>
        <v>5.559803532991286E-3</v>
      </c>
      <c r="FO51">
        <f t="shared" ca="1" si="31"/>
        <v>5.5652778954314195E-3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7"/>
        <v>0</v>
      </c>
      <c r="F52">
        <f t="shared" ca="1" si="26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7"/>
        <v>0</v>
      </c>
      <c r="F53">
        <f t="shared" ca="1" si="26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7"/>
        <v>0</v>
      </c>
      <c r="F54">
        <f t="shared" ca="1" si="26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ca="1" si="27"/>
        <v>0</v>
      </c>
      <c r="F55">
        <f t="shared" ca="1" si="26"/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27"/>
        <v>0</v>
      </c>
      <c r="F56">
        <f t="shared" ca="1" si="26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DonnanHA-HS</v>
      </c>
      <c r="B57" t="str">
        <v>DonnanFA-HS</v>
      </c>
      <c r="C57" t="str">
        <v>HS</v>
      </c>
      <c r="D57">
        <v>-1</v>
      </c>
      <c r="E57">
        <f t="shared" ca="1" si="27"/>
        <v>0</v>
      </c>
      <c r="F57">
        <f t="shared" ca="1" si="26"/>
        <v>0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DonnanHA-MgHCO3</v>
      </c>
      <c r="B58" t="str">
        <v>DonnanFA-MgHCO3</v>
      </c>
      <c r="C58" t="str">
        <v>MgHCO3</v>
      </c>
      <c r="D58">
        <v>1</v>
      </c>
      <c r="E58">
        <f t="shared" ca="1" si="27"/>
        <v>1.0331737810247679E-6</v>
      </c>
      <c r="F58">
        <f ca="1">IF(SIGN($D58)=SIGN(O$9),0,OFFSET($M$71,_xlfn.XMATCH($C58,$D$72:$D$99),0)*(O$10^ABS($D58)))</f>
        <v>1.0331737810247679E-6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DonnanHA-CaHCO3</v>
      </c>
      <c r="B59" t="str">
        <v>DonnanFA-CaHCO3</v>
      </c>
      <c r="C59" t="str">
        <v>CaHCO3</v>
      </c>
      <c r="D59">
        <v>1</v>
      </c>
      <c r="E59">
        <f t="shared" ca="1" si="27"/>
        <v>6.0292836044873396E-7</v>
      </c>
      <c r="F59">
        <f t="shared" ca="1" si="26"/>
        <v>6.0292836044873396E-7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DonnanHA-CuOH</v>
      </c>
      <c r="B60" t="str">
        <v>DonnanFA-CuOH</v>
      </c>
      <c r="C60" t="str">
        <v>CuOH</v>
      </c>
      <c r="D60">
        <v>1</v>
      </c>
      <c r="E60">
        <f t="shared" ca="1" si="27"/>
        <v>5.7748563142172219E-7</v>
      </c>
      <c r="F60">
        <f t="shared" ca="1" si="26"/>
        <v>5.7748563142172219E-7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DonnanHA-Cu(CO3)2</v>
      </c>
      <c r="B61" t="str">
        <v>DonnanFA-Cu(CO3)2</v>
      </c>
      <c r="C61" t="str">
        <v>Cu(CO3)2</v>
      </c>
      <c r="D61">
        <v>-2</v>
      </c>
      <c r="E61">
        <f t="shared" ca="1" si="27"/>
        <v>0</v>
      </c>
      <c r="F61">
        <f t="shared" ca="1" si="26"/>
        <v>0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DonnanHA-CuCl</v>
      </c>
      <c r="B62" t="str">
        <v>DonnanFA-CuCl</v>
      </c>
      <c r="C62" t="str">
        <v>CuCl</v>
      </c>
      <c r="D62">
        <v>1</v>
      </c>
      <c r="E62">
        <f t="shared" ca="1" si="27"/>
        <v>1.704646403528997E-11</v>
      </c>
      <c r="F62">
        <f t="shared" ca="1" si="26"/>
        <v>1.704646403528997E-11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DonnanHA-CuHCO3</v>
      </c>
      <c r="B63" t="str">
        <v>DonnanFA-CuHCO3</v>
      </c>
      <c r="C63" t="str">
        <v>CuHCO3</v>
      </c>
      <c r="D63">
        <v>1</v>
      </c>
      <c r="E63">
        <f t="shared" ca="1" si="27"/>
        <v>2.2580327254618399E-6</v>
      </c>
      <c r="F63">
        <f t="shared" ca="1" si="26"/>
        <v>2.2580327254618399E-6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F64" s="4"/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B65" s="3" t="s">
        <v>217</v>
      </c>
      <c r="AN65" s="3" t="s">
        <v>218</v>
      </c>
      <c r="AZ65" s="3"/>
      <c r="BX65" s="3" t="s">
        <v>217</v>
      </c>
      <c r="CJ65" s="3" t="s">
        <v>218</v>
      </c>
      <c r="CV65" s="3"/>
      <c r="DT65" s="3" t="s">
        <v>222</v>
      </c>
      <c r="EB65" s="3" t="s">
        <v>223</v>
      </c>
      <c r="EZ65" s="3" t="s">
        <v>222</v>
      </c>
      <c r="FH65" s="3" t="s">
        <v>223</v>
      </c>
    </row>
    <row r="66" spans="1:187" x14ac:dyDescent="0.2">
      <c r="AA66" s="3"/>
      <c r="AB66">
        <f t="shared" ref="AB66:AM66" ca="1" si="32">1+SUM(AB72:AB99)</f>
        <v>1.0012802344927292</v>
      </c>
      <c r="AC66" s="4">
        <f t="shared" ca="1" si="32"/>
        <v>1.0196336064827403</v>
      </c>
      <c r="AD66" s="4">
        <f t="shared" ca="1" si="32"/>
        <v>6.0468929294486067</v>
      </c>
      <c r="AE66" s="4">
        <f t="shared" ca="1" si="32"/>
        <v>7.8630047749427598</v>
      </c>
      <c r="AF66" s="4">
        <f t="shared" ca="1" si="32"/>
        <v>1.0196658210992218</v>
      </c>
      <c r="AG66" s="4">
        <f t="shared" ca="1" si="32"/>
        <v>5.461731303938274</v>
      </c>
      <c r="AH66" s="4">
        <f t="shared" ca="1" si="32"/>
        <v>27.268851911954236</v>
      </c>
      <c r="AI66" s="4">
        <f t="shared" ca="1" si="32"/>
        <v>1.3015939617428689</v>
      </c>
      <c r="AJ66" s="4">
        <f t="shared" ca="1" si="32"/>
        <v>78.525870472271848</v>
      </c>
      <c r="AK66" s="4">
        <f t="shared" ca="1" si="32"/>
        <v>106.42336179319844</v>
      </c>
      <c r="AL66" s="4">
        <f t="shared" ca="1" si="32"/>
        <v>69.424868374307323</v>
      </c>
      <c r="AM66" s="4">
        <f t="shared" ca="1" si="32"/>
        <v>403.85768280870604</v>
      </c>
      <c r="AN66" s="4">
        <f t="shared" ref="AN66:AY66" ca="1" si="33">SUM(AN72:AN99)</f>
        <v>1.2785975879947879E-3</v>
      </c>
      <c r="AO66" s="4">
        <f t="shared" ca="1" si="33"/>
        <v>1.9255550580043194E-2</v>
      </c>
      <c r="AP66" s="4">
        <f t="shared" ca="1" si="33"/>
        <v>0.83462581334457542</v>
      </c>
      <c r="AQ66" s="4">
        <f t="shared" ca="1" si="33"/>
        <v>0.87282215531819018</v>
      </c>
      <c r="AR66" s="4">
        <f t="shared" ca="1" si="33"/>
        <v>1.9286535541636098E-2</v>
      </c>
      <c r="AS66" s="4">
        <f t="shared" ca="1" si="33"/>
        <v>0.81690787328206116</v>
      </c>
      <c r="AT66" s="4">
        <f t="shared" ca="1" si="33"/>
        <v>0.96332812238561405</v>
      </c>
      <c r="AU66" s="4">
        <f t="shared" ca="1" si="33"/>
        <v>0.23171124836736839</v>
      </c>
      <c r="AV66" s="4">
        <f t="shared" ca="1" si="33"/>
        <v>0.98726534333225746</v>
      </c>
      <c r="AW66" s="4">
        <f t="shared" ca="1" si="33"/>
        <v>0.99060356689405116</v>
      </c>
      <c r="AX66" s="4">
        <f t="shared" ca="1" si="33"/>
        <v>0.9855959395614774</v>
      </c>
      <c r="AY66" s="4">
        <f t="shared" ca="1" si="33"/>
        <v>0.99752388021184768</v>
      </c>
      <c r="BX66">
        <f t="shared" ref="BX66:CI66" ca="1" si="34">1+SUM(BX72:BX99)</f>
        <v>1.0001392045283339</v>
      </c>
      <c r="BY66" s="4">
        <f t="shared" ca="1" si="34"/>
        <v>1.0234051604675067</v>
      </c>
      <c r="BZ66" s="4">
        <f t="shared" ca="1" si="34"/>
        <v>1.0192457724029516</v>
      </c>
      <c r="CA66" s="4">
        <f t="shared" ca="1" si="34"/>
        <v>1.0205801902450355</v>
      </c>
      <c r="CB66" s="4">
        <f t="shared" ca="1" si="34"/>
        <v>1.0234553688419106</v>
      </c>
      <c r="CC66" s="4">
        <f t="shared" ca="1" si="34"/>
        <v>1.0460798217590168</v>
      </c>
      <c r="CD66" s="4">
        <f t="shared" ca="1" si="34"/>
        <v>1.2668998425860507</v>
      </c>
      <c r="CE66" s="4">
        <f t="shared" ca="1" si="34"/>
        <v>4.9436696358913021</v>
      </c>
      <c r="CF66" s="4">
        <f t="shared" ca="1" si="34"/>
        <v>4.2428305009985134</v>
      </c>
      <c r="CG66" s="4">
        <f t="shared" ca="1" si="34"/>
        <v>4.4676742115436081</v>
      </c>
      <c r="CH66" s="4">
        <f t="shared" ca="1" si="34"/>
        <v>8.7476331804090321</v>
      </c>
      <c r="CI66" s="4">
        <f t="shared" ca="1" si="34"/>
        <v>45.875218638644199</v>
      </c>
      <c r="CJ66" s="4">
        <f t="shared" ref="CJ66:CU66" ca="1" si="35">SUM(CJ72:CJ99)</f>
        <v>1.3918515313043368E-4</v>
      </c>
      <c r="CK66" s="4">
        <f t="shared" ca="1" si="35"/>
        <v>2.2869887090284754E-2</v>
      </c>
      <c r="CL66" s="4">
        <f t="shared" ca="1" si="35"/>
        <v>1.8882366671561679E-2</v>
      </c>
      <c r="CM66" s="4">
        <f t="shared" ca="1" si="35"/>
        <v>2.0165186863066845E-2</v>
      </c>
      <c r="CN66" s="4">
        <f t="shared" ca="1" si="35"/>
        <v>2.2917822853820557E-2</v>
      </c>
      <c r="CO66" s="4">
        <f t="shared" ca="1" si="35"/>
        <v>4.4050005363388128E-2</v>
      </c>
      <c r="CP66" s="4">
        <f t="shared" ca="1" si="35"/>
        <v>0.2106716202926058</v>
      </c>
      <c r="CQ66" s="4">
        <f t="shared" ca="1" si="35"/>
        <v>0.79772111130971479</v>
      </c>
      <c r="CR66" s="4">
        <f t="shared" ca="1" si="35"/>
        <v>0.76430828434822962</v>
      </c>
      <c r="CS66" s="4">
        <f t="shared" ca="1" si="35"/>
        <v>0.77616989228619393</v>
      </c>
      <c r="CT66" s="4">
        <f t="shared" ca="1" si="35"/>
        <v>0.88568336378809609</v>
      </c>
      <c r="CU66" s="4">
        <f t="shared" ca="1" si="35"/>
        <v>0.97820173876713423</v>
      </c>
      <c r="DT66">
        <f t="shared" ref="DT66:EA66" ca="1" si="36">1+SUM(DT$72:DT$99)</f>
        <v>1.0000829707327565</v>
      </c>
      <c r="DU66">
        <f t="shared" ca="1" si="36"/>
        <v>1.0003252435082437</v>
      </c>
      <c r="DV66">
        <f t="shared" ca="1" si="36"/>
        <v>1.00127452243798</v>
      </c>
      <c r="DW66">
        <f t="shared" ca="1" si="36"/>
        <v>1.0049879167357136</v>
      </c>
      <c r="DX66">
        <f t="shared" ca="1" si="36"/>
        <v>1.0267831915343948</v>
      </c>
      <c r="DY66">
        <f t="shared" ca="1" si="36"/>
        <v>1.1187590506355956</v>
      </c>
      <c r="DZ66">
        <f t="shared" ca="1" si="36"/>
        <v>1.1576884944921497</v>
      </c>
      <c r="EA66">
        <f t="shared" ca="1" si="36"/>
        <v>1.1614941990990102</v>
      </c>
      <c r="EB66">
        <f t="shared" ref="EB66:EI66" ca="1" si="37">SUM(EB$72:EB$99)</f>
        <v>8.2963849185072343E-5</v>
      </c>
      <c r="EC66">
        <f t="shared" ca="1" si="37"/>
        <v>3.2513775929817498E-4</v>
      </c>
      <c r="ED66">
        <f t="shared" ca="1" si="37"/>
        <v>1.2729000982434288E-3</v>
      </c>
      <c r="EE66">
        <f t="shared" ca="1" si="37"/>
        <v>4.9631609023865876E-3</v>
      </c>
      <c r="EF66">
        <f t="shared" ca="1" si="37"/>
        <v>2.6084563669542316E-2</v>
      </c>
      <c r="EG66">
        <f t="shared" ca="1" si="37"/>
        <v>0.10615248258159377</v>
      </c>
      <c r="EH66">
        <f t="shared" ca="1" si="37"/>
        <v>0.13620977943753684</v>
      </c>
      <c r="EI66">
        <f t="shared" ca="1" si="37"/>
        <v>0.13904003930823236</v>
      </c>
      <c r="EZ66">
        <f t="shared" ref="EZ66:FG66" ca="1" si="38">1+SUM(EZ$72:EZ$99)</f>
        <v>1.0000236061553036</v>
      </c>
      <c r="FA66">
        <f t="shared" ca="1" si="38"/>
        <v>1.0003064453467256</v>
      </c>
      <c r="FB66">
        <f t="shared" ca="1" si="38"/>
        <v>1.0039775364078587</v>
      </c>
      <c r="FC66">
        <f t="shared" ca="1" si="38"/>
        <v>1.0515242039930037</v>
      </c>
      <c r="FD66">
        <f t="shared" ca="1" si="38"/>
        <v>1.0005767684586955</v>
      </c>
      <c r="FE66">
        <f t="shared" ca="1" si="38"/>
        <v>1.0031271868314109</v>
      </c>
      <c r="FF66">
        <f t="shared" ca="1" si="38"/>
        <v>1.0033407119419753</v>
      </c>
      <c r="FG66">
        <f t="shared" ca="1" si="38"/>
        <v>1.0033440123147426</v>
      </c>
      <c r="FH66">
        <f t="shared" ref="FH66:FO66" ca="1" si="39">SUM(FH$72:FH$99)</f>
        <v>2.3605598066272231E-5</v>
      </c>
      <c r="FI66">
        <f t="shared" ca="1" si="39"/>
        <v>3.0635146674410561E-4</v>
      </c>
      <c r="FJ66">
        <f t="shared" ca="1" si="39"/>
        <v>3.9617782904684548E-3</v>
      </c>
      <c r="FK66">
        <f t="shared" ca="1" si="39"/>
        <v>4.8999541615255687E-2</v>
      </c>
      <c r="FL66">
        <f t="shared" ca="1" si="39"/>
        <v>5.7643598859887196E-4</v>
      </c>
      <c r="FM66">
        <f t="shared" ca="1" si="39"/>
        <v>3.1174380202860291E-3</v>
      </c>
      <c r="FN66">
        <f t="shared" ca="1" si="39"/>
        <v>3.3295887450927319E-3</v>
      </c>
      <c r="FO66">
        <f t="shared" ca="1" si="39"/>
        <v>3.3328671658964652E-3</v>
      </c>
    </row>
    <row r="67" spans="1:187" x14ac:dyDescent="0.2">
      <c r="AA67" s="6" t="s">
        <v>173</v>
      </c>
      <c r="AB67">
        <v>1</v>
      </c>
      <c r="AC67">
        <v>2</v>
      </c>
      <c r="AD67">
        <v>3</v>
      </c>
      <c r="AE67">
        <v>4</v>
      </c>
      <c r="AF67">
        <v>5</v>
      </c>
      <c r="AG67">
        <v>6</v>
      </c>
      <c r="AH67">
        <v>7</v>
      </c>
      <c r="AI67">
        <v>8</v>
      </c>
      <c r="AJ67">
        <v>9</v>
      </c>
      <c r="AK67">
        <v>10</v>
      </c>
      <c r="AL67">
        <v>11</v>
      </c>
      <c r="AM67">
        <v>12</v>
      </c>
      <c r="AN67">
        <v>1</v>
      </c>
      <c r="AO67">
        <v>2</v>
      </c>
      <c r="AP67">
        <v>3</v>
      </c>
      <c r="AQ67">
        <v>4</v>
      </c>
      <c r="AR67">
        <v>5</v>
      </c>
      <c r="AS67">
        <v>6</v>
      </c>
      <c r="AT67">
        <v>7</v>
      </c>
      <c r="AU67">
        <v>8</v>
      </c>
      <c r="AV67">
        <v>9</v>
      </c>
      <c r="AW67">
        <v>10</v>
      </c>
      <c r="AX67">
        <v>11</v>
      </c>
      <c r="AY67">
        <v>12</v>
      </c>
      <c r="AZ67">
        <v>1</v>
      </c>
      <c r="BA67">
        <v>2</v>
      </c>
      <c r="BB67">
        <v>3</v>
      </c>
      <c r="BC67">
        <v>4</v>
      </c>
      <c r="BD67">
        <v>5</v>
      </c>
      <c r="BE67">
        <v>6</v>
      </c>
      <c r="BF67">
        <v>7</v>
      </c>
      <c r="BG67">
        <v>8</v>
      </c>
      <c r="BH67">
        <v>9</v>
      </c>
      <c r="BI67">
        <v>10</v>
      </c>
      <c r="BJ67">
        <v>11</v>
      </c>
      <c r="BK67">
        <v>12</v>
      </c>
      <c r="BL67">
        <v>1</v>
      </c>
      <c r="BM67">
        <v>2</v>
      </c>
      <c r="BN67">
        <v>3</v>
      </c>
      <c r="BO67">
        <v>4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10</v>
      </c>
      <c r="BV67">
        <v>11</v>
      </c>
      <c r="BW67">
        <v>12</v>
      </c>
      <c r="BX67">
        <v>1</v>
      </c>
      <c r="BY67">
        <v>2</v>
      </c>
      <c r="BZ67">
        <v>3</v>
      </c>
      <c r="CA67">
        <v>4</v>
      </c>
      <c r="CB67">
        <v>5</v>
      </c>
      <c r="CC67">
        <v>6</v>
      </c>
      <c r="CD67">
        <v>7</v>
      </c>
      <c r="CE67">
        <v>8</v>
      </c>
      <c r="CF67">
        <v>9</v>
      </c>
      <c r="CG67">
        <v>10</v>
      </c>
      <c r="CH67">
        <v>11</v>
      </c>
      <c r="CI67">
        <v>12</v>
      </c>
      <c r="CJ67">
        <v>1</v>
      </c>
      <c r="CK67">
        <v>2</v>
      </c>
      <c r="CL67">
        <v>3</v>
      </c>
      <c r="CM67">
        <v>4</v>
      </c>
      <c r="CN67">
        <v>5</v>
      </c>
      <c r="CO67">
        <v>6</v>
      </c>
      <c r="CP67">
        <v>7</v>
      </c>
      <c r="CQ67">
        <v>8</v>
      </c>
      <c r="CR67">
        <v>9</v>
      </c>
      <c r="CS67">
        <v>10</v>
      </c>
      <c r="CT67">
        <v>11</v>
      </c>
      <c r="CU67">
        <v>12</v>
      </c>
      <c r="CV67">
        <v>1</v>
      </c>
      <c r="CW67">
        <v>2</v>
      </c>
      <c r="CX67">
        <v>3</v>
      </c>
      <c r="CY67">
        <v>4</v>
      </c>
      <c r="CZ67">
        <v>5</v>
      </c>
      <c r="DA67">
        <v>6</v>
      </c>
      <c r="DB67">
        <v>7</v>
      </c>
      <c r="DC67">
        <v>8</v>
      </c>
      <c r="DD67">
        <v>9</v>
      </c>
      <c r="DE67">
        <v>10</v>
      </c>
      <c r="DF67">
        <v>11</v>
      </c>
      <c r="DG67">
        <v>12</v>
      </c>
      <c r="DH67">
        <v>1</v>
      </c>
      <c r="DI67">
        <v>2</v>
      </c>
      <c r="DJ67">
        <v>3</v>
      </c>
      <c r="DK67">
        <v>4</v>
      </c>
      <c r="DL67">
        <v>5</v>
      </c>
      <c r="DM67">
        <v>6</v>
      </c>
      <c r="DN67">
        <v>7</v>
      </c>
      <c r="DO67">
        <v>8</v>
      </c>
      <c r="DP67">
        <v>9</v>
      </c>
      <c r="DQ67">
        <v>10</v>
      </c>
      <c r="DR67">
        <v>11</v>
      </c>
      <c r="DS67">
        <v>12</v>
      </c>
      <c r="DT67">
        <v>1</v>
      </c>
      <c r="DU67">
        <v>2</v>
      </c>
      <c r="DV67">
        <v>3</v>
      </c>
      <c r="DW67">
        <v>4</v>
      </c>
      <c r="DX67">
        <v>5</v>
      </c>
      <c r="DY67">
        <v>6</v>
      </c>
      <c r="DZ67">
        <v>7</v>
      </c>
      <c r="EA67">
        <v>8</v>
      </c>
      <c r="EB67">
        <v>1</v>
      </c>
      <c r="EC67">
        <v>2</v>
      </c>
      <c r="ED67">
        <v>3</v>
      </c>
      <c r="EE67">
        <v>4</v>
      </c>
      <c r="EF67">
        <v>5</v>
      </c>
      <c r="EG67">
        <v>6</v>
      </c>
      <c r="EH67">
        <v>7</v>
      </c>
      <c r="EI67">
        <v>8</v>
      </c>
      <c r="EJ67">
        <v>1</v>
      </c>
      <c r="EK67">
        <v>2</v>
      </c>
      <c r="EL67">
        <v>3</v>
      </c>
      <c r="EM67">
        <v>4</v>
      </c>
      <c r="EN67">
        <v>5</v>
      </c>
      <c r="EO67">
        <v>6</v>
      </c>
      <c r="EP67">
        <v>7</v>
      </c>
      <c r="EQ67">
        <v>8</v>
      </c>
      <c r="ER67">
        <v>1</v>
      </c>
      <c r="ES67">
        <v>2</v>
      </c>
      <c r="ET67">
        <v>3</v>
      </c>
      <c r="EU67">
        <v>4</v>
      </c>
      <c r="EV67">
        <v>5</v>
      </c>
      <c r="EW67">
        <v>6</v>
      </c>
      <c r="EX67">
        <v>7</v>
      </c>
      <c r="EY67">
        <v>8</v>
      </c>
      <c r="EZ67">
        <v>1</v>
      </c>
      <c r="FA67">
        <v>2</v>
      </c>
      <c r="FB67">
        <v>3</v>
      </c>
      <c r="FC67">
        <v>4</v>
      </c>
      <c r="FD67">
        <v>5</v>
      </c>
      <c r="FE67">
        <v>6</v>
      </c>
      <c r="FF67">
        <v>7</v>
      </c>
      <c r="FG67">
        <v>8</v>
      </c>
      <c r="FH67">
        <v>1</v>
      </c>
      <c r="FI67">
        <v>2</v>
      </c>
      <c r="FJ67">
        <v>3</v>
      </c>
      <c r="FK67">
        <v>4</v>
      </c>
      <c r="FL67">
        <v>5</v>
      </c>
      <c r="FM67">
        <v>6</v>
      </c>
      <c r="FN67">
        <v>7</v>
      </c>
      <c r="FO67">
        <v>8</v>
      </c>
      <c r="FP67">
        <v>1</v>
      </c>
      <c r="FQ67">
        <v>2</v>
      </c>
      <c r="FR67">
        <v>3</v>
      </c>
      <c r="FS67">
        <v>4</v>
      </c>
      <c r="FT67">
        <v>5</v>
      </c>
      <c r="FU67">
        <v>6</v>
      </c>
      <c r="FV67">
        <v>7</v>
      </c>
      <c r="FW67">
        <v>8</v>
      </c>
      <c r="FX67">
        <v>1</v>
      </c>
      <c r="FY67">
        <v>2</v>
      </c>
      <c r="FZ67">
        <v>3</v>
      </c>
      <c r="GA67">
        <v>4</v>
      </c>
      <c r="GB67">
        <v>5</v>
      </c>
      <c r="GC67">
        <v>6</v>
      </c>
      <c r="GD67">
        <v>7</v>
      </c>
      <c r="GE67">
        <v>8</v>
      </c>
    </row>
    <row r="68" spans="1:187" x14ac:dyDescent="0.2">
      <c r="AA68" s="6" t="s">
        <v>174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4</v>
      </c>
      <c r="CI68">
        <v>4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4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4</v>
      </c>
      <c r="DS68">
        <v>4</v>
      </c>
    </row>
    <row r="69" spans="1:187" x14ac:dyDescent="0.2">
      <c r="AA69" s="6" t="s">
        <v>175</v>
      </c>
      <c r="AB69">
        <v>2</v>
      </c>
      <c r="AC69">
        <v>4</v>
      </c>
      <c r="AD69">
        <v>6</v>
      </c>
      <c r="AE69">
        <v>8</v>
      </c>
      <c r="AF69">
        <v>3</v>
      </c>
      <c r="AG69">
        <v>5</v>
      </c>
      <c r="AH69">
        <v>7</v>
      </c>
      <c r="AI69">
        <v>4</v>
      </c>
      <c r="AJ69">
        <v>6</v>
      </c>
      <c r="AK69">
        <v>8</v>
      </c>
      <c r="AL69">
        <v>5</v>
      </c>
      <c r="AM69">
        <v>7</v>
      </c>
      <c r="AN69">
        <v>2</v>
      </c>
      <c r="AO69">
        <v>4</v>
      </c>
      <c r="AP69">
        <v>6</v>
      </c>
      <c r="AQ69">
        <v>8</v>
      </c>
      <c r="AR69">
        <v>3</v>
      </c>
      <c r="AS69">
        <v>5</v>
      </c>
      <c r="AT69">
        <v>7</v>
      </c>
      <c r="AU69">
        <v>4</v>
      </c>
      <c r="AV69">
        <v>6</v>
      </c>
      <c r="AW69">
        <v>8</v>
      </c>
      <c r="AX69">
        <v>5</v>
      </c>
      <c r="AY69">
        <v>7</v>
      </c>
      <c r="AZ69">
        <v>2</v>
      </c>
      <c r="BA69">
        <v>4</v>
      </c>
      <c r="BB69">
        <v>6</v>
      </c>
      <c r="BC69">
        <v>8</v>
      </c>
      <c r="BD69">
        <v>3</v>
      </c>
      <c r="BE69">
        <v>5</v>
      </c>
      <c r="BF69">
        <v>7</v>
      </c>
      <c r="BG69">
        <v>4</v>
      </c>
      <c r="BH69">
        <v>6</v>
      </c>
      <c r="BI69">
        <v>8</v>
      </c>
      <c r="BJ69">
        <v>5</v>
      </c>
      <c r="BK69">
        <v>7</v>
      </c>
      <c r="BL69">
        <v>2</v>
      </c>
      <c r="BM69">
        <v>4</v>
      </c>
      <c r="BN69">
        <v>6</v>
      </c>
      <c r="BO69">
        <v>8</v>
      </c>
      <c r="BP69">
        <v>3</v>
      </c>
      <c r="BQ69">
        <v>5</v>
      </c>
      <c r="BR69">
        <v>7</v>
      </c>
      <c r="BS69">
        <v>4</v>
      </c>
      <c r="BT69">
        <v>6</v>
      </c>
      <c r="BU69">
        <v>8</v>
      </c>
      <c r="BV69">
        <v>5</v>
      </c>
      <c r="BW69">
        <v>7</v>
      </c>
      <c r="BX69">
        <v>2</v>
      </c>
      <c r="BY69">
        <v>4</v>
      </c>
      <c r="BZ69">
        <v>6</v>
      </c>
      <c r="CA69">
        <v>8</v>
      </c>
      <c r="CB69">
        <v>3</v>
      </c>
      <c r="CC69">
        <v>5</v>
      </c>
      <c r="CD69">
        <v>7</v>
      </c>
      <c r="CE69">
        <v>4</v>
      </c>
      <c r="CF69">
        <v>6</v>
      </c>
      <c r="CG69">
        <v>8</v>
      </c>
      <c r="CH69">
        <v>5</v>
      </c>
      <c r="CI69">
        <v>7</v>
      </c>
      <c r="CJ69">
        <v>2</v>
      </c>
      <c r="CK69">
        <v>4</v>
      </c>
      <c r="CL69">
        <v>6</v>
      </c>
      <c r="CM69">
        <v>8</v>
      </c>
      <c r="CN69">
        <v>3</v>
      </c>
      <c r="CO69">
        <v>5</v>
      </c>
      <c r="CP69">
        <v>7</v>
      </c>
      <c r="CQ69">
        <v>4</v>
      </c>
      <c r="CR69">
        <v>6</v>
      </c>
      <c r="CS69">
        <v>8</v>
      </c>
      <c r="CT69">
        <v>5</v>
      </c>
      <c r="CU69">
        <v>7</v>
      </c>
      <c r="CV69">
        <v>2</v>
      </c>
      <c r="CW69">
        <v>4</v>
      </c>
      <c r="CX69">
        <v>6</v>
      </c>
      <c r="CY69">
        <v>8</v>
      </c>
      <c r="CZ69">
        <v>3</v>
      </c>
      <c r="DA69">
        <v>5</v>
      </c>
      <c r="DB69">
        <v>7</v>
      </c>
      <c r="DC69">
        <v>4</v>
      </c>
      <c r="DD69">
        <v>6</v>
      </c>
      <c r="DE69">
        <v>8</v>
      </c>
      <c r="DF69">
        <v>5</v>
      </c>
      <c r="DG69">
        <v>7</v>
      </c>
      <c r="DH69">
        <v>2</v>
      </c>
      <c r="DI69">
        <v>4</v>
      </c>
      <c r="DJ69">
        <v>6</v>
      </c>
      <c r="DK69">
        <v>8</v>
      </c>
      <c r="DL69">
        <v>3</v>
      </c>
      <c r="DM69">
        <v>5</v>
      </c>
      <c r="DN69">
        <v>7</v>
      </c>
      <c r="DO69">
        <v>4</v>
      </c>
      <c r="DP69">
        <v>6</v>
      </c>
      <c r="DQ69">
        <v>8</v>
      </c>
      <c r="DR69">
        <v>5</v>
      </c>
      <c r="DS69">
        <v>7</v>
      </c>
    </row>
    <row r="70" spans="1:187" x14ac:dyDescent="0.2">
      <c r="B70" s="3"/>
      <c r="C70" s="3"/>
    </row>
    <row r="71" spans="1:187" x14ac:dyDescent="0.2">
      <c r="A71" s="3" t="s">
        <v>243</v>
      </c>
      <c r="B71" s="6" t="s">
        <v>189</v>
      </c>
      <c r="C71" s="6" t="s">
        <v>242</v>
      </c>
      <c r="D71" s="6" t="s">
        <v>202</v>
      </c>
      <c r="E71" s="6" t="s">
        <v>193</v>
      </c>
      <c r="F71" s="6" t="s">
        <v>196</v>
      </c>
      <c r="G71" s="6" t="s">
        <v>197</v>
      </c>
      <c r="H71" s="6" t="s">
        <v>198</v>
      </c>
      <c r="I71" s="6" t="s">
        <v>195</v>
      </c>
      <c r="J71" s="6" t="s">
        <v>199</v>
      </c>
      <c r="K71" s="6" t="s">
        <v>200</v>
      </c>
      <c r="L71" s="6" t="s">
        <v>191</v>
      </c>
      <c r="M71" s="6" t="s">
        <v>192</v>
      </c>
      <c r="N71" s="6" t="s">
        <v>194</v>
      </c>
      <c r="O71" s="6" t="s">
        <v>186</v>
      </c>
      <c r="P71" s="6" t="s">
        <v>213</v>
      </c>
      <c r="Q71" s="6" t="s">
        <v>214</v>
      </c>
      <c r="R71" s="6" t="s">
        <v>215</v>
      </c>
      <c r="S71" s="6" t="s">
        <v>216</v>
      </c>
      <c r="T71" s="6" t="s">
        <v>941</v>
      </c>
      <c r="U71" s="6" t="s">
        <v>939</v>
      </c>
      <c r="V71" s="6" t="s">
        <v>942</v>
      </c>
      <c r="W71" s="6" t="s">
        <v>940</v>
      </c>
      <c r="X71" s="6" t="s">
        <v>201</v>
      </c>
      <c r="Y71" s="2" t="s">
        <v>190</v>
      </c>
      <c r="Z71" s="2" t="s">
        <v>203</v>
      </c>
      <c r="AA71" s="2" t="s">
        <v>204</v>
      </c>
      <c r="AB71" s="2" t="str">
        <f t="shared" ref="AB71:AM71" si="40">"wBIBTERM(j="&amp;AB67&amp;")"</f>
        <v>wBIBTERM(j=1)</v>
      </c>
      <c r="AC71" s="2" t="str">
        <f t="shared" si="40"/>
        <v>wBIBTERM(j=2)</v>
      </c>
      <c r="AD71" s="2" t="str">
        <f t="shared" si="40"/>
        <v>wBIBTERM(j=3)</v>
      </c>
      <c r="AE71" s="2" t="str">
        <f t="shared" si="40"/>
        <v>wBIBTERM(j=4)</v>
      </c>
      <c r="AF71" s="2" t="str">
        <f t="shared" si="40"/>
        <v>wBIBTERM(j=5)</v>
      </c>
      <c r="AG71" s="2" t="str">
        <f t="shared" si="40"/>
        <v>wBIBTERM(j=6)</v>
      </c>
      <c r="AH71" s="2" t="str">
        <f t="shared" si="40"/>
        <v>wBIBTERM(j=7)</v>
      </c>
      <c r="AI71" s="2" t="str">
        <f t="shared" si="40"/>
        <v>wBIBTERM(j=8)</v>
      </c>
      <c r="AJ71" s="2" t="str">
        <f t="shared" si="40"/>
        <v>wBIBTERM(j=9)</v>
      </c>
      <c r="AK71" s="2" t="str">
        <f t="shared" si="40"/>
        <v>wBIBTERM(j=10)</v>
      </c>
      <c r="AL71" s="2" t="str">
        <f t="shared" si="40"/>
        <v>wBIBTERM(j=11)</v>
      </c>
      <c r="AM71" s="2" t="str">
        <f t="shared" si="40"/>
        <v>wBIBTERM(j=12)</v>
      </c>
      <c r="AN71" s="2" t="str">
        <f t="shared" ref="AN71:AY71" si="41">"BITHETA(j="&amp;AN67&amp;")"</f>
        <v>BITHETA(j=1)</v>
      </c>
      <c r="AO71" s="2" t="str">
        <f t="shared" si="41"/>
        <v>BITHETA(j=2)</v>
      </c>
      <c r="AP71" s="2" t="str">
        <f t="shared" si="41"/>
        <v>BITHETA(j=3)</v>
      </c>
      <c r="AQ71" s="2" t="str">
        <f t="shared" si="41"/>
        <v>BITHETA(j=4)</v>
      </c>
      <c r="AR71" s="2" t="str">
        <f t="shared" si="41"/>
        <v>BITHETA(j=5)</v>
      </c>
      <c r="AS71" s="2" t="str">
        <f t="shared" si="41"/>
        <v>BITHETA(j=6)</v>
      </c>
      <c r="AT71" s="2" t="str">
        <f t="shared" si="41"/>
        <v>BITHETA(j=7)</v>
      </c>
      <c r="AU71" s="2" t="str">
        <f t="shared" si="41"/>
        <v>BITHETA(j=8)</v>
      </c>
      <c r="AV71" s="2" t="str">
        <f t="shared" si="41"/>
        <v>BITHETA(j=9)</v>
      </c>
      <c r="AW71" s="2" t="str">
        <f t="shared" si="41"/>
        <v>BITHETA(j=10)</v>
      </c>
      <c r="AX71" s="2" t="str">
        <f t="shared" si="41"/>
        <v>BITHETA(j=11)</v>
      </c>
      <c r="AY71" s="2" t="str">
        <f t="shared" si="41"/>
        <v>BITHETA(j=12)</v>
      </c>
      <c r="AZ71" s="2" t="str">
        <f t="shared" ref="AZ71:BK71" si="42">"wBISNU(j="&amp;AZ67&amp;")"</f>
        <v>wBISNU(j=1)</v>
      </c>
      <c r="BA71" s="2" t="str">
        <f t="shared" si="42"/>
        <v>wBISNU(j=2)</v>
      </c>
      <c r="BB71" s="2" t="str">
        <f t="shared" si="42"/>
        <v>wBISNU(j=3)</v>
      </c>
      <c r="BC71" s="2" t="str">
        <f t="shared" si="42"/>
        <v>wBISNU(j=4)</v>
      </c>
      <c r="BD71" s="2" t="str">
        <f t="shared" si="42"/>
        <v>wBISNU(j=5)</v>
      </c>
      <c r="BE71" s="2" t="str">
        <f t="shared" si="42"/>
        <v>wBISNU(j=6)</v>
      </c>
      <c r="BF71" s="2" t="str">
        <f t="shared" si="42"/>
        <v>wBISNU(j=7)</v>
      </c>
      <c r="BG71" s="2" t="str">
        <f t="shared" si="42"/>
        <v>wBISNU(j=8)</v>
      </c>
      <c r="BH71" s="2" t="str">
        <f t="shared" si="42"/>
        <v>wBISNU(j=9)</v>
      </c>
      <c r="BI71" s="2" t="str">
        <f t="shared" si="42"/>
        <v>wBISNU(j=10)</v>
      </c>
      <c r="BJ71" s="2" t="str">
        <f t="shared" si="42"/>
        <v>wBISNU(j=11)</v>
      </c>
      <c r="BK71" s="2" t="str">
        <f t="shared" si="42"/>
        <v>wBISNU(j=12)</v>
      </c>
      <c r="BL71" s="6" t="str">
        <f t="shared" ref="BL71:BW71" si="43">"wCHC_HA(j="&amp;BL67&amp;")"</f>
        <v>wCHC_HA(j=1)</v>
      </c>
      <c r="BM71" s="6" t="str">
        <f t="shared" si="43"/>
        <v>wCHC_HA(j=2)</v>
      </c>
      <c r="BN71" s="6" t="str">
        <f t="shared" si="43"/>
        <v>wCHC_HA(j=3)</v>
      </c>
      <c r="BO71" s="6" t="str">
        <f t="shared" si="43"/>
        <v>wCHC_HA(j=4)</v>
      </c>
      <c r="BP71" s="6" t="str">
        <f t="shared" si="43"/>
        <v>wCHC_HA(j=5)</v>
      </c>
      <c r="BQ71" s="6" t="str">
        <f t="shared" si="43"/>
        <v>wCHC_HA(j=6)</v>
      </c>
      <c r="BR71" s="6" t="str">
        <f t="shared" si="43"/>
        <v>wCHC_HA(j=7)</v>
      </c>
      <c r="BS71" s="6" t="str">
        <f t="shared" si="43"/>
        <v>wCHC_HA(j=8)</v>
      </c>
      <c r="BT71" s="6" t="str">
        <f t="shared" si="43"/>
        <v>wCHC_HA(j=9)</v>
      </c>
      <c r="BU71" s="6" t="str">
        <f t="shared" si="43"/>
        <v>wCHC_HA(j=10)</v>
      </c>
      <c r="BV71" s="6" t="str">
        <f t="shared" si="43"/>
        <v>wCHC_HA(j=11)</v>
      </c>
      <c r="BW71" s="6" t="str">
        <f t="shared" si="43"/>
        <v>wCHC_HA(j=12)</v>
      </c>
      <c r="BX71" s="2" t="str">
        <f t="shared" ref="BX71:CI71" si="44">"wBIBTERM(j="&amp;BX67&amp;")"</f>
        <v>wBIBTERM(j=1)</v>
      </c>
      <c r="BY71" s="2" t="str">
        <f t="shared" si="44"/>
        <v>wBIBTERM(j=2)</v>
      </c>
      <c r="BZ71" s="2" t="str">
        <f t="shared" si="44"/>
        <v>wBIBTERM(j=3)</v>
      </c>
      <c r="CA71" s="2" t="str">
        <f t="shared" si="44"/>
        <v>wBIBTERM(j=4)</v>
      </c>
      <c r="CB71" s="2" t="str">
        <f t="shared" si="44"/>
        <v>wBIBTERM(j=5)</v>
      </c>
      <c r="CC71" s="2" t="str">
        <f t="shared" si="44"/>
        <v>wBIBTERM(j=6)</v>
      </c>
      <c r="CD71" s="2" t="str">
        <f t="shared" si="44"/>
        <v>wBIBTERM(j=7)</v>
      </c>
      <c r="CE71" s="2" t="str">
        <f t="shared" si="44"/>
        <v>wBIBTERM(j=8)</v>
      </c>
      <c r="CF71" s="2" t="str">
        <f t="shared" si="44"/>
        <v>wBIBTERM(j=9)</v>
      </c>
      <c r="CG71" s="2" t="str">
        <f t="shared" si="44"/>
        <v>wBIBTERM(j=10)</v>
      </c>
      <c r="CH71" s="2" t="str">
        <f t="shared" si="44"/>
        <v>wBIBTERM(j=11)</v>
      </c>
      <c r="CI71" s="2" t="str">
        <f t="shared" si="44"/>
        <v>wBIBTERM(j=12)</v>
      </c>
      <c r="CJ71" s="2" t="str">
        <f t="shared" ref="CJ71:CU71" si="45">"BITHETA(j="&amp;CJ67&amp;")"</f>
        <v>BITHETA(j=1)</v>
      </c>
      <c r="CK71" s="2" t="str">
        <f t="shared" si="45"/>
        <v>BITHETA(j=2)</v>
      </c>
      <c r="CL71" s="2" t="str">
        <f t="shared" si="45"/>
        <v>BITHETA(j=3)</v>
      </c>
      <c r="CM71" s="2" t="str">
        <f t="shared" si="45"/>
        <v>BITHETA(j=4)</v>
      </c>
      <c r="CN71" s="2" t="str">
        <f t="shared" si="45"/>
        <v>BITHETA(j=5)</v>
      </c>
      <c r="CO71" s="2" t="str">
        <f t="shared" si="45"/>
        <v>BITHETA(j=6)</v>
      </c>
      <c r="CP71" s="2" t="str">
        <f t="shared" si="45"/>
        <v>BITHETA(j=7)</v>
      </c>
      <c r="CQ71" s="2" t="str">
        <f t="shared" si="45"/>
        <v>BITHETA(j=8)</v>
      </c>
      <c r="CR71" s="2" t="str">
        <f t="shared" si="45"/>
        <v>BITHETA(j=9)</v>
      </c>
      <c r="CS71" s="2" t="str">
        <f t="shared" si="45"/>
        <v>BITHETA(j=10)</v>
      </c>
      <c r="CT71" s="2" t="str">
        <f t="shared" si="45"/>
        <v>BITHETA(j=11)</v>
      </c>
      <c r="CU71" s="2" t="str">
        <f t="shared" si="45"/>
        <v>BITHETA(j=12)</v>
      </c>
      <c r="CV71" s="2" t="str">
        <f t="shared" ref="CV71:DG71" si="46">"wBISNU(j="&amp;CV67&amp;")"</f>
        <v>wBISNU(j=1)</v>
      </c>
      <c r="CW71" s="2" t="str">
        <f t="shared" si="46"/>
        <v>wBISNU(j=2)</v>
      </c>
      <c r="CX71" s="2" t="str">
        <f t="shared" si="46"/>
        <v>wBISNU(j=3)</v>
      </c>
      <c r="CY71" s="2" t="str">
        <f t="shared" si="46"/>
        <v>wBISNU(j=4)</v>
      </c>
      <c r="CZ71" s="2" t="str">
        <f t="shared" si="46"/>
        <v>wBISNU(j=5)</v>
      </c>
      <c r="DA71" s="2" t="str">
        <f t="shared" si="46"/>
        <v>wBISNU(j=6)</v>
      </c>
      <c r="DB71" s="2" t="str">
        <f t="shared" si="46"/>
        <v>wBISNU(j=7)</v>
      </c>
      <c r="DC71" s="2" t="str">
        <f t="shared" si="46"/>
        <v>wBISNU(j=8)</v>
      </c>
      <c r="DD71" s="2" t="str">
        <f t="shared" si="46"/>
        <v>wBISNU(j=9)</v>
      </c>
      <c r="DE71" s="2" t="str">
        <f t="shared" si="46"/>
        <v>wBISNU(j=10)</v>
      </c>
      <c r="DF71" s="2" t="str">
        <f t="shared" si="46"/>
        <v>wBISNU(j=11)</v>
      </c>
      <c r="DG71" s="2" t="str">
        <f t="shared" si="46"/>
        <v>wBISNU(j=12)</v>
      </c>
      <c r="DH71" s="6" t="str">
        <f t="shared" ref="DH71:DS71" si="47">"wCHC_FA(j="&amp;DH67&amp;")"</f>
        <v>wCHC_FA(j=1)</v>
      </c>
      <c r="DI71" s="6" t="str">
        <f t="shared" si="47"/>
        <v>wCHC_FA(j=2)</v>
      </c>
      <c r="DJ71" s="6" t="str">
        <f t="shared" si="47"/>
        <v>wCHC_FA(j=3)</v>
      </c>
      <c r="DK71" s="6" t="str">
        <f t="shared" si="47"/>
        <v>wCHC_FA(j=4)</v>
      </c>
      <c r="DL71" s="6" t="str">
        <f t="shared" si="47"/>
        <v>wCHC_FA(j=5)</v>
      </c>
      <c r="DM71" s="6" t="str">
        <f t="shared" si="47"/>
        <v>wCHC_FA(j=6)</v>
      </c>
      <c r="DN71" s="6" t="str">
        <f t="shared" si="47"/>
        <v>wCHC_FA(j=7)</v>
      </c>
      <c r="DO71" s="6" t="str">
        <f t="shared" si="47"/>
        <v>wCHC_FA(j=8)</v>
      </c>
      <c r="DP71" s="6" t="str">
        <f t="shared" si="47"/>
        <v>wCHC_FA(j=9)</v>
      </c>
      <c r="DQ71" s="6" t="str">
        <f t="shared" si="47"/>
        <v>wCHC_FA(j=10)</v>
      </c>
      <c r="DR71" s="6" t="str">
        <f t="shared" si="47"/>
        <v>wCHC_FA(j=11)</v>
      </c>
      <c r="DS71" s="6" t="str">
        <f t="shared" si="47"/>
        <v>wCHC_FA(j=12)</v>
      </c>
      <c r="DT71" s="6" t="str">
        <f t="shared" ref="DT71:EA71" si="48">"wMONBTERM(j="&amp;DT67&amp;")"</f>
        <v>wMONBTERM(j=1)</v>
      </c>
      <c r="DU71" s="6" t="str">
        <f t="shared" si="48"/>
        <v>wMONBTERM(j=2)</v>
      </c>
      <c r="DV71" s="6" t="str">
        <f t="shared" si="48"/>
        <v>wMONBTERM(j=3)</v>
      </c>
      <c r="DW71" s="6" t="str">
        <f t="shared" si="48"/>
        <v>wMONBTERM(j=4)</v>
      </c>
      <c r="DX71" s="6" t="str">
        <f t="shared" si="48"/>
        <v>wMONBTERM(j=5)</v>
      </c>
      <c r="DY71" s="6" t="str">
        <f t="shared" si="48"/>
        <v>wMONBTERM(j=6)</v>
      </c>
      <c r="DZ71" s="6" t="str">
        <f t="shared" si="48"/>
        <v>wMONBTERM(j=7)</v>
      </c>
      <c r="EA71" s="6" t="str">
        <f t="shared" si="48"/>
        <v>wMONBTERM(j=8)</v>
      </c>
      <c r="EB71" s="6" t="str">
        <f t="shared" ref="EB71:EI71" si="49">"MONTHETA(j="&amp;EB67&amp;")"</f>
        <v>MONTHETA(j=1)</v>
      </c>
      <c r="EC71" s="6" t="str">
        <f t="shared" si="49"/>
        <v>MONTHETA(j=2)</v>
      </c>
      <c r="ED71" s="6" t="str">
        <f t="shared" si="49"/>
        <v>MONTHETA(j=3)</v>
      </c>
      <c r="EE71" s="6" t="str">
        <f t="shared" si="49"/>
        <v>MONTHETA(j=4)</v>
      </c>
      <c r="EF71" s="6" t="str">
        <f t="shared" si="49"/>
        <v>MONTHETA(j=5)</v>
      </c>
      <c r="EG71" s="6" t="str">
        <f t="shared" si="49"/>
        <v>MONTHETA(j=6)</v>
      </c>
      <c r="EH71" s="6" t="str">
        <f t="shared" si="49"/>
        <v>MONTHETA(j=7)</v>
      </c>
      <c r="EI71" s="6" t="str">
        <f t="shared" si="49"/>
        <v>MONTHETA(j=8)</v>
      </c>
      <c r="EJ71" s="3" t="str">
        <f t="shared" ref="EJ71:EQ71" si="50">"wMONSNU(j="&amp;EJ67&amp;")"</f>
        <v>wMONSNU(j=1)</v>
      </c>
      <c r="EK71" s="3" t="str">
        <f t="shared" si="50"/>
        <v>wMONSNU(j=2)</v>
      </c>
      <c r="EL71" s="3" t="str">
        <f t="shared" si="50"/>
        <v>wMONSNU(j=3)</v>
      </c>
      <c r="EM71" s="3" t="str">
        <f t="shared" si="50"/>
        <v>wMONSNU(j=4)</v>
      </c>
      <c r="EN71" s="3" t="str">
        <f t="shared" si="50"/>
        <v>wMONSNU(j=5)</v>
      </c>
      <c r="EO71" s="3" t="str">
        <f t="shared" si="50"/>
        <v>wMONSNU(j=6)</v>
      </c>
      <c r="EP71" s="3" t="str">
        <f t="shared" si="50"/>
        <v>wMONSNU(j=7)</v>
      </c>
      <c r="EQ71" s="3" t="str">
        <f t="shared" si="50"/>
        <v>wMONSNU(j=8)</v>
      </c>
      <c r="ER71" s="3" t="str">
        <f t="shared" ref="ER71:EY71" si="51">"wCHC_HA(j="&amp;ER67&amp;")"</f>
        <v>wCHC_HA(j=1)</v>
      </c>
      <c r="ES71" s="3" t="str">
        <f t="shared" si="51"/>
        <v>wCHC_HA(j=2)</v>
      </c>
      <c r="ET71" s="3" t="str">
        <f t="shared" si="51"/>
        <v>wCHC_HA(j=3)</v>
      </c>
      <c r="EU71" s="3" t="str">
        <f t="shared" si="51"/>
        <v>wCHC_HA(j=4)</v>
      </c>
      <c r="EV71" s="3" t="str">
        <f t="shared" si="51"/>
        <v>wCHC_HA(j=5)</v>
      </c>
      <c r="EW71" s="3" t="str">
        <f t="shared" si="51"/>
        <v>wCHC_HA(j=6)</v>
      </c>
      <c r="EX71" s="3" t="str">
        <f t="shared" si="51"/>
        <v>wCHC_HA(j=7)</v>
      </c>
      <c r="EY71" s="3" t="str">
        <f t="shared" si="51"/>
        <v>wCHC_HA(j=8)</v>
      </c>
      <c r="EZ71" s="6" t="str">
        <f t="shared" ref="EZ71:FG71" si="52">"wMONBTERM(j="&amp;EZ67&amp;")"</f>
        <v>wMONBTERM(j=1)</v>
      </c>
      <c r="FA71" s="6" t="str">
        <f t="shared" si="52"/>
        <v>wMONBTERM(j=2)</v>
      </c>
      <c r="FB71" s="6" t="str">
        <f t="shared" si="52"/>
        <v>wMONBTERM(j=3)</v>
      </c>
      <c r="FC71" s="6" t="str">
        <f t="shared" si="52"/>
        <v>wMONBTERM(j=4)</v>
      </c>
      <c r="FD71" s="6" t="str">
        <f t="shared" si="52"/>
        <v>wMONBTERM(j=5)</v>
      </c>
      <c r="FE71" s="6" t="str">
        <f t="shared" si="52"/>
        <v>wMONBTERM(j=6)</v>
      </c>
      <c r="FF71" s="6" t="str">
        <f t="shared" si="52"/>
        <v>wMONBTERM(j=7)</v>
      </c>
      <c r="FG71" s="6" t="str">
        <f t="shared" si="52"/>
        <v>wMONBTERM(j=8)</v>
      </c>
      <c r="FH71" s="6" t="str">
        <f t="shared" ref="FH71:FO71" si="53">"MONTHETA(j="&amp;FH67&amp;")"</f>
        <v>MONTHETA(j=1)</v>
      </c>
      <c r="FI71" s="6" t="str">
        <f t="shared" si="53"/>
        <v>MONTHETA(j=2)</v>
      </c>
      <c r="FJ71" s="6" t="str">
        <f t="shared" si="53"/>
        <v>MONTHETA(j=3)</v>
      </c>
      <c r="FK71" s="6" t="str">
        <f t="shared" si="53"/>
        <v>MONTHETA(j=4)</v>
      </c>
      <c r="FL71" s="6" t="str">
        <f t="shared" si="53"/>
        <v>MONTHETA(j=5)</v>
      </c>
      <c r="FM71" s="6" t="str">
        <f t="shared" si="53"/>
        <v>MONTHETA(j=6)</v>
      </c>
      <c r="FN71" s="6" t="str">
        <f t="shared" si="53"/>
        <v>MONTHETA(j=7)</v>
      </c>
      <c r="FO71" s="6" t="str">
        <f t="shared" si="53"/>
        <v>MONTHETA(j=8)</v>
      </c>
      <c r="FP71" s="3" t="str">
        <f t="shared" ref="FP71:FW71" si="54">"wMONSNU(j="&amp;FP67&amp;")"</f>
        <v>wMONSNU(j=1)</v>
      </c>
      <c r="FQ71" s="3" t="str">
        <f t="shared" si="54"/>
        <v>wMONSNU(j=2)</v>
      </c>
      <c r="FR71" s="3" t="str">
        <f t="shared" si="54"/>
        <v>wMONSNU(j=3)</v>
      </c>
      <c r="FS71" s="3" t="str">
        <f t="shared" si="54"/>
        <v>wMONSNU(j=4)</v>
      </c>
      <c r="FT71" s="3" t="str">
        <f t="shared" si="54"/>
        <v>wMONSNU(j=5)</v>
      </c>
      <c r="FU71" s="3" t="str">
        <f t="shared" si="54"/>
        <v>wMONSNU(j=6)</v>
      </c>
      <c r="FV71" s="3" t="str">
        <f t="shared" si="54"/>
        <v>wMONSNU(j=7)</v>
      </c>
      <c r="FW71" s="3" t="str">
        <f t="shared" si="54"/>
        <v>wMONSNU(j=8)</v>
      </c>
      <c r="FX71" s="3" t="str">
        <f t="shared" ref="FX71:GE71" si="55">"wCHC_FA(j="&amp;FX67&amp;")"</f>
        <v>wCHC_FA(j=1)</v>
      </c>
      <c r="FY71" s="3" t="str">
        <f t="shared" si="55"/>
        <v>wCHC_FA(j=2)</v>
      </c>
      <c r="FZ71" s="3" t="str">
        <f t="shared" si="55"/>
        <v>wCHC_FA(j=3)</v>
      </c>
      <c r="GA71" s="3" t="str">
        <f t="shared" si="55"/>
        <v>wCHC_FA(j=4)</v>
      </c>
      <c r="GB71" s="3" t="str">
        <f t="shared" si="55"/>
        <v>wCHC_FA(j=5)</v>
      </c>
      <c r="GC71" s="3" t="str">
        <f t="shared" si="55"/>
        <v>wCHC_FA(j=6)</v>
      </c>
      <c r="GD71" s="3" t="str">
        <f t="shared" si="55"/>
        <v>wCHC_FA(j=7)</v>
      </c>
      <c r="GE71" s="3" t="str">
        <f t="shared" si="55"/>
        <v>wCHC_FA(j=8)</v>
      </c>
    </row>
    <row r="72" spans="1:187" x14ac:dyDescent="0.2">
      <c r="A72">
        <v>8</v>
      </c>
      <c r="B72">
        <v>1</v>
      </c>
      <c r="C72">
        <v>1</v>
      </c>
      <c r="D72" s="10" t="s">
        <v>6</v>
      </c>
      <c r="E72">
        <v>1</v>
      </c>
      <c r="F72" s="3">
        <v>1</v>
      </c>
      <c r="G72" s="10"/>
      <c r="H72" s="10"/>
      <c r="I72" s="10">
        <v>1</v>
      </c>
      <c r="J72" s="10"/>
      <c r="K72" s="10"/>
      <c r="L72" s="4"/>
      <c r="M72" s="11">
        <f t="shared" ref="M72:M99" si="56">N72/O72</f>
        <v>3.5523207453943098E-8</v>
      </c>
      <c r="N72" s="4">
        <f>10^-7.57</f>
        <v>2.6915348039269097E-8</v>
      </c>
      <c r="O72" s="9">
        <f t="shared" ref="O72:O99" si="57">LOOKUP(E72,$J$8:$J$16,$K$8:$K$16)</f>
        <v>0.75768349674408353</v>
      </c>
      <c r="P72" s="4"/>
      <c r="Q72" s="4"/>
      <c r="R72" s="4"/>
      <c r="S72" s="4"/>
      <c r="T72" s="4"/>
      <c r="U72" s="4"/>
      <c r="V72" s="4"/>
      <c r="W72" s="4"/>
      <c r="AB72" s="4"/>
      <c r="BX72" s="4"/>
    </row>
    <row r="73" spans="1:187" x14ac:dyDescent="0.2">
      <c r="A73">
        <v>0</v>
      </c>
      <c r="B73">
        <v>14</v>
      </c>
      <c r="C73">
        <v>2</v>
      </c>
      <c r="D73" s="10" t="s">
        <v>7</v>
      </c>
      <c r="E73">
        <v>2</v>
      </c>
      <c r="F73" s="3">
        <v>14</v>
      </c>
      <c r="G73" s="10"/>
      <c r="H73" s="10"/>
      <c r="I73" s="10">
        <v>1</v>
      </c>
      <c r="J73" s="10"/>
      <c r="K73" s="10"/>
      <c r="L73" s="4">
        <v>4.2112E-7</v>
      </c>
      <c r="M73" s="11">
        <f t="shared" si="56"/>
        <v>2.1244919602567078E-7</v>
      </c>
      <c r="N73" s="4">
        <v>8.6698429999999998E-8</v>
      </c>
      <c r="O73" s="9">
        <f t="shared" si="57"/>
        <v>0.40809017695470123</v>
      </c>
      <c r="P73" s="4">
        <f>10^-I3</f>
        <v>3.1622776601683784E-2</v>
      </c>
      <c r="Q73" s="4">
        <f>10^-J3</f>
        <v>0.15848931924611132</v>
      </c>
      <c r="R73" s="4">
        <f>10^-L3</f>
        <v>3.1622776601683784E-2</v>
      </c>
      <c r="S73" s="4">
        <f>10^-M3</f>
        <v>6.7920363261718376E-4</v>
      </c>
      <c r="T73" s="4"/>
      <c r="U73" s="4"/>
      <c r="V73" s="4"/>
      <c r="W73" s="4"/>
      <c r="AB73" s="4">
        <f t="shared" ref="AB73:AM75" ca="1" si="58">(IF(AB$68&lt;=4,$P73,$R73)*IF(AB$69&lt;=4,$P73,$R73)*$N73*EXP(2*$N$8*$N$9*(2-$E73)))*OFFSET($J$19,AB$68,0)*OFFSET($J$19,AB$69,0)/($N$72^2)</f>
        <v>7.1817686948349687E-4</v>
      </c>
      <c r="AC73" s="4">
        <f t="shared" ca="1" si="58"/>
        <v>1.1013921371846062E-2</v>
      </c>
      <c r="AD73" s="4">
        <f t="shared" ca="1" si="58"/>
        <v>3.4369770171734859</v>
      </c>
      <c r="AE73" s="4">
        <f t="shared" ca="1" si="58"/>
        <v>4.6737646330070337</v>
      </c>
      <c r="AF73" s="4">
        <f t="shared" ca="1" si="58"/>
        <v>1.1031992899013656E-2</v>
      </c>
      <c r="AG73" s="4">
        <f t="shared" ca="1" si="58"/>
        <v>3.0384769724280112</v>
      </c>
      <c r="AH73" s="4">
        <f t="shared" ca="1" si="58"/>
        <v>17.889311612319968</v>
      </c>
      <c r="AI73" s="4">
        <f t="shared" ca="1" si="58"/>
        <v>0.16918604250215641</v>
      </c>
      <c r="AJ73" s="4">
        <f t="shared" ca="1" si="58"/>
        <v>52.795777278096168</v>
      </c>
      <c r="AK73" s="4">
        <f t="shared" ca="1" si="58"/>
        <v>71.794206182213443</v>
      </c>
      <c r="AL73" s="4">
        <f t="shared" ca="1" si="58"/>
        <v>46.597917430221564</v>
      </c>
      <c r="AM73" s="4">
        <f t="shared" ca="1" si="58"/>
        <v>274.34950896740412</v>
      </c>
      <c r="AN73" s="4">
        <f t="shared" ref="AN73:AY75" ca="1" si="59">AB73/AB$66</f>
        <v>7.1725861027042168E-4</v>
      </c>
      <c r="AO73" s="4">
        <f t="shared" ca="1" si="59"/>
        <v>1.0801842251785862E-2</v>
      </c>
      <c r="AP73" s="4">
        <f t="shared" ca="1" si="59"/>
        <v>0.56838727876845185</v>
      </c>
      <c r="AQ73" s="4">
        <f t="shared" ca="1" si="59"/>
        <v>0.59439931257590484</v>
      </c>
      <c r="AR73" s="4">
        <f t="shared" ca="1" si="59"/>
        <v>1.0819223975871751E-2</v>
      </c>
      <c r="AS73" s="4">
        <f t="shared" ca="1" si="59"/>
        <v>0.55632121086532871</v>
      </c>
      <c r="AT73" s="4">
        <f t="shared" ca="1" si="59"/>
        <v>0.65603464605261119</v>
      </c>
      <c r="AU73" s="4">
        <f t="shared" ca="1" si="59"/>
        <v>0.1299837333876471</v>
      </c>
      <c r="AV73" s="4">
        <f t="shared" ca="1" si="59"/>
        <v>0.6723360971431549</v>
      </c>
      <c r="AW73" s="4">
        <f t="shared" ca="1" si="59"/>
        <v>0.67460945578588027</v>
      </c>
      <c r="AX73" s="4">
        <f t="shared" ca="1" si="59"/>
        <v>0.67119921897419788</v>
      </c>
      <c r="AY73" s="4">
        <f t="shared" ca="1" si="59"/>
        <v>0.67932224802407526</v>
      </c>
      <c r="AZ73" s="4">
        <f t="shared" ref="AZ73:BK75" ca="1" si="60">AN73*OFFSET($E$30,AZ$67,0)</f>
        <v>7.3743150868427731E-8</v>
      </c>
      <c r="BA73" s="4">
        <f t="shared" ca="1" si="60"/>
        <v>1.110564406511734E-6</v>
      </c>
      <c r="BB73" s="4">
        <f t="shared" ca="1" si="60"/>
        <v>5.8437317098381457E-5</v>
      </c>
      <c r="BC73" s="4">
        <f t="shared" ca="1" si="60"/>
        <v>6.1111679324210211E-5</v>
      </c>
      <c r="BD73" s="4">
        <f t="shared" ca="1" si="60"/>
        <v>1.1123514650193144E-6</v>
      </c>
      <c r="BE73" s="4">
        <f t="shared" ca="1" si="60"/>
        <v>5.7196774492091607E-5</v>
      </c>
      <c r="BF73" s="4">
        <f t="shared" ca="1" si="60"/>
        <v>6.7448562047284089E-5</v>
      </c>
      <c r="BG73" s="4">
        <f t="shared" ca="1" si="60"/>
        <v>1.3363952588917468E-5</v>
      </c>
      <c r="BH73" s="4">
        <f t="shared" ca="1" si="60"/>
        <v>6.9124554987530607E-5</v>
      </c>
      <c r="BI73" s="4">
        <f t="shared" ca="1" si="60"/>
        <v>6.9358284672985809E-5</v>
      </c>
      <c r="BJ73" s="4">
        <f t="shared" ca="1" si="60"/>
        <v>6.9007669700784722E-5</v>
      </c>
      <c r="BK73" s="4">
        <f t="shared" ca="1" si="60"/>
        <v>6.9842818624975234E-5</v>
      </c>
      <c r="BL73" s="4">
        <f t="shared" ref="BL73:BW75" ca="1" si="61">AZ73*$N$11</f>
        <v>1.474863017368555E-13</v>
      </c>
      <c r="BM73" s="4">
        <f t="shared" ca="1" si="61"/>
        <v>2.2211288130234684E-12</v>
      </c>
      <c r="BN73" s="4">
        <f t="shared" ca="1" si="61"/>
        <v>1.1687463419676293E-10</v>
      </c>
      <c r="BO73" s="4">
        <f t="shared" ca="1" si="61"/>
        <v>1.2222335864842045E-10</v>
      </c>
      <c r="BP73" s="4">
        <f t="shared" ca="1" si="61"/>
        <v>2.224702930038629E-12</v>
      </c>
      <c r="BQ73" s="4">
        <f t="shared" ca="1" si="61"/>
        <v>1.1439354898418324E-10</v>
      </c>
      <c r="BR73" s="4">
        <f t="shared" ca="1" si="61"/>
        <v>1.3489712409456821E-10</v>
      </c>
      <c r="BS73" s="4">
        <f t="shared" ca="1" si="61"/>
        <v>2.672790517783494E-11</v>
      </c>
      <c r="BT73" s="4">
        <f t="shared" ca="1" si="61"/>
        <v>1.3824910997506123E-10</v>
      </c>
      <c r="BU73" s="4">
        <f t="shared" ca="1" si="61"/>
        <v>1.3871656934597164E-10</v>
      </c>
      <c r="BV73" s="4">
        <f t="shared" ca="1" si="61"/>
        <v>1.3801533940156947E-10</v>
      </c>
      <c r="BW73" s="4">
        <f t="shared" ca="1" si="61"/>
        <v>1.396856372499505E-10</v>
      </c>
      <c r="BX73" s="4">
        <f t="shared" ref="BX73:CI75" ca="1" si="62">(IF(BX$68&lt;=4,$Q73,$S73)*IF(BX$69&lt;=4,$Q73,$S73)*$N73*EXP(2*$O$8*$O$9*(2-$E73)))*OFFSET($K$19,BX$68,0)*OFFSET($K$19,BX$69,0)/($N$72^2)</f>
        <v>4.4589336329907111E-5</v>
      </c>
      <c r="BY73" s="4">
        <f t="shared" ca="1" si="62"/>
        <v>7.4970303368069573E-3</v>
      </c>
      <c r="BZ73" s="4">
        <f t="shared" ca="1" si="62"/>
        <v>1.2877658470634587E-2</v>
      </c>
      <c r="CA73" s="4">
        <f t="shared" ca="1" si="62"/>
        <v>1.3770539092294705E-2</v>
      </c>
      <c r="CB73" s="4">
        <f t="shared" ca="1" si="62"/>
        <v>7.5131128459010555E-3</v>
      </c>
      <c r="CC73" s="4">
        <f t="shared" ca="1" si="62"/>
        <v>3.0832756128266775E-2</v>
      </c>
      <c r="CD73" s="4">
        <f t="shared" ca="1" si="62"/>
        <v>0.17858701364265164</v>
      </c>
      <c r="CE73" s="4">
        <f t="shared" ca="1" si="62"/>
        <v>1.2632176113326694</v>
      </c>
      <c r="CF73" s="4">
        <f t="shared" ca="1" si="62"/>
        <v>2.1698304851413064</v>
      </c>
      <c r="CG73" s="4">
        <f t="shared" ca="1" si="62"/>
        <v>2.3202770587080752</v>
      </c>
      <c r="CH73" s="4">
        <f t="shared" ca="1" si="62"/>
        <v>5.1840670233511901</v>
      </c>
      <c r="CI73" s="4">
        <f t="shared" ca="1" si="62"/>
        <v>30.026736642426865</v>
      </c>
      <c r="CJ73" s="4">
        <f t="shared" ref="CJ73:CU75" ca="1" si="63">BX73/BX$66</f>
        <v>4.4583130156302053E-5</v>
      </c>
      <c r="CK73" s="4">
        <f t="shared" ca="1" si="63"/>
        <v>7.3255740994917417E-3</v>
      </c>
      <c r="CL73" s="4">
        <f t="shared" ca="1" si="63"/>
        <v>1.2634497801520924E-2</v>
      </c>
      <c r="CM73" s="4">
        <f t="shared" ca="1" si="63"/>
        <v>1.3492853598293414E-2</v>
      </c>
      <c r="CN73" s="4">
        <f t="shared" ca="1" si="63"/>
        <v>7.3409286566179311E-3</v>
      </c>
      <c r="CO73" s="4">
        <f t="shared" ca="1" si="63"/>
        <v>2.9474573055448584E-2</v>
      </c>
      <c r="CP73" s="4">
        <f t="shared" ca="1" si="63"/>
        <v>0.14096379811533649</v>
      </c>
      <c r="CQ73" s="4">
        <f t="shared" ca="1" si="63"/>
        <v>0.25552225459436911</v>
      </c>
      <c r="CR73" s="4">
        <f t="shared" ca="1" si="63"/>
        <v>0.51141106971646766</v>
      </c>
      <c r="CS73" s="4">
        <f t="shared" ca="1" si="63"/>
        <v>0.5193478639765019</v>
      </c>
      <c r="CT73" s="4">
        <f t="shared" ca="1" si="63"/>
        <v>0.59262510400656598</v>
      </c>
      <c r="CU73" s="4">
        <f t="shared" ca="1" si="63"/>
        <v>0.65453064930208427</v>
      </c>
      <c r="CV73" s="4">
        <f t="shared" ref="CV73:DG75" ca="1" si="64">CJ73*OFFSET($F$30,CV$67,0)</f>
        <v>5.2719551409827178E-9</v>
      </c>
      <c r="CW73" s="4">
        <f t="shared" ca="1" si="64"/>
        <v>8.6624913726489845E-7</v>
      </c>
      <c r="CX73" s="4">
        <f t="shared" ca="1" si="64"/>
        <v>1.4940293650298494E-6</v>
      </c>
      <c r="CY73" s="4">
        <f t="shared" ca="1" si="64"/>
        <v>1.5955299379981962E-6</v>
      </c>
      <c r="CZ73" s="4">
        <f t="shared" ca="1" si="64"/>
        <v>8.6806481364507038E-7</v>
      </c>
      <c r="DA73" s="4">
        <f t="shared" ca="1" si="64"/>
        <v>3.4853682638067949E-6</v>
      </c>
      <c r="DB73" s="4">
        <f t="shared" ca="1" si="64"/>
        <v>1.6668969127138542E-5</v>
      </c>
      <c r="DC73" s="4">
        <f t="shared" ca="1" si="64"/>
        <v>3.0215506605784149E-5</v>
      </c>
      <c r="DD73" s="4">
        <f t="shared" ca="1" si="64"/>
        <v>6.0474358993972303E-5</v>
      </c>
      <c r="DE73" s="4">
        <f t="shared" ca="1" si="64"/>
        <v>6.1412884915221355E-5</v>
      </c>
      <c r="DF73" s="4">
        <f t="shared" ca="1" si="64"/>
        <v>7.0077918548776429E-5</v>
      </c>
      <c r="DG73" s="4">
        <f t="shared" ca="1" si="64"/>
        <v>7.7398249279971468E-5</v>
      </c>
      <c r="DH73" s="4">
        <f t="shared" ref="DH73:DS75" ca="1" si="65">CV73*$O$11</f>
        <v>9.4895192537688918E-14</v>
      </c>
      <c r="DI73" s="4">
        <f t="shared" ca="1" si="65"/>
        <v>1.5592484470768171E-11</v>
      </c>
      <c r="DJ73" s="4">
        <f t="shared" ca="1" si="65"/>
        <v>2.689252857053729E-11</v>
      </c>
      <c r="DK73" s="4">
        <f t="shared" ca="1" si="65"/>
        <v>2.8719538883967531E-11</v>
      </c>
      <c r="DL73" s="4">
        <f t="shared" ca="1" si="65"/>
        <v>1.5625166645611266E-11</v>
      </c>
      <c r="DM73" s="4">
        <f t="shared" ca="1" si="65"/>
        <v>6.2736628748522315E-11</v>
      </c>
      <c r="DN73" s="4">
        <f t="shared" ca="1" si="65"/>
        <v>3.0004144428849378E-10</v>
      </c>
      <c r="DO73" s="4">
        <f t="shared" ca="1" si="65"/>
        <v>5.4387911890411472E-10</v>
      </c>
      <c r="DP73" s="4">
        <f t="shared" ca="1" si="65"/>
        <v>1.0885384618915015E-9</v>
      </c>
      <c r="DQ73" s="4">
        <f t="shared" ca="1" si="65"/>
        <v>1.1054319284739844E-9</v>
      </c>
      <c r="DR73" s="4">
        <f t="shared" ca="1" si="65"/>
        <v>1.2614025338779759E-9</v>
      </c>
      <c r="DS73" s="4">
        <f t="shared" ca="1" si="65"/>
        <v>1.3931684870394864E-9</v>
      </c>
      <c r="DT73" s="4">
        <f t="shared" ref="DT73:EA75" ca="1" si="66">(IF(DT$67&lt;=4,$P73,$R73)*$N73*EXP(2*$N$8*$N$9*(1-$E73)))*OFFSET($J$19,DT$67,0)/$N$72</f>
        <v>4.2950150984477864E-6</v>
      </c>
      <c r="DU73" s="4">
        <f t="shared" ca="1" si="66"/>
        <v>1.6836367863346527E-5</v>
      </c>
      <c r="DV73" s="4">
        <f t="shared" ca="1" si="66"/>
        <v>6.5976193442862253E-5</v>
      </c>
      <c r="DW73" s="4">
        <f t="shared" ca="1" si="66"/>
        <v>2.5820162095687723E-4</v>
      </c>
      <c r="DX73" s="4">
        <f t="shared" ca="1" si="66"/>
        <v>1.8171435237464319E-2</v>
      </c>
      <c r="DY73" s="4">
        <f t="shared" ca="1" si="66"/>
        <v>8.0573758161574999E-2</v>
      </c>
      <c r="DZ73" s="4">
        <f t="shared" ca="1" si="66"/>
        <v>0.10698599013779179</v>
      </c>
      <c r="EA73" s="4">
        <f t="shared" ca="1" si="66"/>
        <v>0.10956802427318137</v>
      </c>
      <c r="EB73" s="4">
        <f t="shared" ref="EB73:EI75" ca="1" si="67">DT73/DT$66</f>
        <v>4.2946587674629109E-6</v>
      </c>
      <c r="EC73" s="4">
        <f t="shared" ca="1" si="67"/>
        <v>1.6830893724424717E-5</v>
      </c>
      <c r="ED73" s="4">
        <f t="shared" ca="1" si="67"/>
        <v>6.5892212339747102E-5</v>
      </c>
      <c r="EE73" s="4">
        <f t="shared" ca="1" si="67"/>
        <v>2.5692012476681119E-4</v>
      </c>
      <c r="EF73" s="4">
        <f t="shared" ca="1" si="67"/>
        <v>1.7697441278045716E-2</v>
      </c>
      <c r="EG73" s="4">
        <f t="shared" ca="1" si="67"/>
        <v>7.2020653701794848E-2</v>
      </c>
      <c r="EH73" s="4">
        <f t="shared" ca="1" si="67"/>
        <v>9.2413452018216685E-2</v>
      </c>
      <c r="EI73" s="4">
        <f t="shared" ca="1" si="67"/>
        <v>9.4333681871312872E-2</v>
      </c>
      <c r="EJ73" s="4">
        <f t="shared" ref="EJ73:EQ75" ca="1" si="68">EB73*OFFSET($H$19,EJ$67,0)</f>
        <v>1.7661784181191222E-9</v>
      </c>
      <c r="EK73" s="4">
        <f t="shared" ca="1" si="68"/>
        <v>6.9217050441696648E-9</v>
      </c>
      <c r="EL73" s="4">
        <f t="shared" ca="1" si="68"/>
        <v>2.7098172324720997E-8</v>
      </c>
      <c r="EM73" s="4">
        <f t="shared" ca="1" si="68"/>
        <v>1.056584013103511E-7</v>
      </c>
      <c r="EN73" s="4">
        <f t="shared" ca="1" si="68"/>
        <v>3.6390363627981505E-6</v>
      </c>
      <c r="EO73" s="4">
        <f t="shared" ca="1" si="68"/>
        <v>1.4809246917431566E-5</v>
      </c>
      <c r="EP73" s="4">
        <f t="shared" ca="1" si="68"/>
        <v>1.9002516071245805E-5</v>
      </c>
      <c r="EQ73" s="4">
        <f t="shared" ca="1" si="68"/>
        <v>1.9397363334788709E-5</v>
      </c>
      <c r="ER73" s="4">
        <f t="shared" ref="ER73:EY75" ca="1" si="69">EJ73*$N$11</f>
        <v>3.5323568362382448E-15</v>
      </c>
      <c r="ES73" s="4">
        <f t="shared" ca="1" si="69"/>
        <v>1.3843410088339332E-14</v>
      </c>
      <c r="ET73" s="4">
        <f t="shared" ca="1" si="69"/>
        <v>5.4196344649442003E-14</v>
      </c>
      <c r="EU73" s="4">
        <f t="shared" ca="1" si="69"/>
        <v>2.1131680262070225E-13</v>
      </c>
      <c r="EV73" s="4">
        <f t="shared" ca="1" si="69"/>
        <v>7.2780727255963014E-12</v>
      </c>
      <c r="EW73" s="4">
        <f t="shared" ca="1" si="69"/>
        <v>2.9618493834863136E-11</v>
      </c>
      <c r="EX73" s="4">
        <f t="shared" ca="1" si="69"/>
        <v>3.8005032142491613E-11</v>
      </c>
      <c r="EY73" s="4">
        <f t="shared" ca="1" si="69"/>
        <v>3.8794726669577422E-11</v>
      </c>
      <c r="EZ73" s="4">
        <f t="shared" ref="EZ73:FG75" ca="1" si="70">(IF(EZ$67&lt;=4,$Q73,$S73)*$N73*EXP(2*$O$8*$O$9*(1-$E73)))*OFFSET($K$19,EZ$67,0)/$N$72</f>
        <v>5.5706221470303149E-7</v>
      </c>
      <c r="FA73" s="4">
        <f t="shared" ca="1" si="70"/>
        <v>7.2315513194017347E-6</v>
      </c>
      <c r="FB73" s="4">
        <f t="shared" ca="1" si="70"/>
        <v>9.3862605406043646E-5</v>
      </c>
      <c r="FC73" s="4">
        <f t="shared" ca="1" si="70"/>
        <v>1.2158772497218762E-3</v>
      </c>
      <c r="FD73" s="4">
        <f t="shared" ca="1" si="70"/>
        <v>3.8519890242660047E-4</v>
      </c>
      <c r="FE73" s="4">
        <f t="shared" ca="1" si="70"/>
        <v>2.0885138862598647E-3</v>
      </c>
      <c r="FF73" s="4">
        <f t="shared" ca="1" si="70"/>
        <v>2.2311181445024051E-3</v>
      </c>
      <c r="FG73" s="4">
        <f t="shared" ca="1" si="70"/>
        <v>2.2333223218432324E-3</v>
      </c>
      <c r="FH73" s="4">
        <f t="shared" ref="FH73:FO75" ca="1" si="71">EZ73/EZ$66</f>
        <v>5.5704906491629337E-7</v>
      </c>
      <c r="FI73" s="4">
        <f t="shared" ca="1" si="71"/>
        <v>7.2293359230481999E-6</v>
      </c>
      <c r="FJ73" s="4">
        <f t="shared" ca="1" si="71"/>
        <v>9.3490742573659166E-5</v>
      </c>
      <c r="FK73" s="4">
        <f t="shared" ca="1" si="71"/>
        <v>1.1562998218250865E-3</v>
      </c>
      <c r="FL73" s="4">
        <f t="shared" ca="1" si="71"/>
        <v>3.8497685991647302E-4</v>
      </c>
      <c r="FM73" s="4">
        <f t="shared" ca="1" si="71"/>
        <v>2.0820030736649429E-3</v>
      </c>
      <c r="FN73" s="4">
        <f t="shared" ca="1" si="71"/>
        <v>2.223689438639498E-3</v>
      </c>
      <c r="FO73" s="4">
        <f t="shared" ca="1" si="71"/>
        <v>2.2258789552058976E-3</v>
      </c>
      <c r="FP73" s="4">
        <f t="shared" ref="FP73:FW75" ca="1" si="72">FH73*OFFSET($I$19,FP$67,0)</f>
        <v>3.9522631155811012E-10</v>
      </c>
      <c r="FQ73" s="4">
        <f t="shared" ca="1" si="72"/>
        <v>5.1292138374026972E-9</v>
      </c>
      <c r="FR73" s="4">
        <f t="shared" ca="1" si="72"/>
        <v>6.6331681856011174E-8</v>
      </c>
      <c r="FS73" s="4">
        <f t="shared" ca="1" si="72"/>
        <v>8.2039472358489873E-7</v>
      </c>
      <c r="FT73" s="4">
        <f t="shared" ca="1" si="72"/>
        <v>1.3657054105536879E-7</v>
      </c>
      <c r="FU73" s="4">
        <f t="shared" ca="1" si="72"/>
        <v>7.3859059038263842E-7</v>
      </c>
      <c r="FV73" s="4">
        <f t="shared" ca="1" si="72"/>
        <v>7.8885382835736192E-7</v>
      </c>
      <c r="FW73" s="4">
        <f t="shared" ca="1" si="72"/>
        <v>7.8963055935929213E-7</v>
      </c>
      <c r="FX73" s="4">
        <f t="shared" ref="FX73:GE75" ca="1" si="73">FP73*$O$11</f>
        <v>7.114073608045983E-15</v>
      </c>
      <c r="FY73" s="4">
        <f t="shared" ca="1" si="73"/>
        <v>9.2325849073248555E-14</v>
      </c>
      <c r="FZ73" s="4">
        <f t="shared" ca="1" si="73"/>
        <v>1.1939702734082011E-12</v>
      </c>
      <c r="GA73" s="4">
        <f t="shared" ca="1" si="73"/>
        <v>1.4767105024528177E-11</v>
      </c>
      <c r="GB73" s="4">
        <f t="shared" ca="1" si="73"/>
        <v>2.4582697389966384E-12</v>
      </c>
      <c r="GC73" s="4">
        <f t="shared" ca="1" si="73"/>
        <v>1.3294630626887492E-11</v>
      </c>
      <c r="GD73" s="4">
        <f t="shared" ca="1" si="73"/>
        <v>1.4199368910432514E-11</v>
      </c>
      <c r="GE73" s="4">
        <f t="shared" ca="1" si="73"/>
        <v>1.4213350068467258E-11</v>
      </c>
    </row>
    <row r="74" spans="1:187" x14ac:dyDescent="0.2">
      <c r="A74">
        <v>1</v>
      </c>
      <c r="B74">
        <v>7</v>
      </c>
      <c r="C74">
        <v>4</v>
      </c>
      <c r="D74" s="10" t="s">
        <v>9</v>
      </c>
      <c r="E74">
        <v>2</v>
      </c>
      <c r="F74" s="3">
        <v>7</v>
      </c>
      <c r="G74" s="10"/>
      <c r="H74" s="10"/>
      <c r="I74" s="10">
        <v>1</v>
      </c>
      <c r="J74" s="10"/>
      <c r="K74" s="10"/>
      <c r="L74" s="4">
        <v>3.7426999999999999E-5</v>
      </c>
      <c r="M74" s="11">
        <f t="shared" si="56"/>
        <v>8.150098159234029E-5</v>
      </c>
      <c r="N74" s="4">
        <v>3.3259749999999999E-5</v>
      </c>
      <c r="O74" s="9">
        <f t="shared" si="57"/>
        <v>0.40809017695470123</v>
      </c>
      <c r="P74" s="4">
        <f>10^-I2</f>
        <v>6.3095734448019244E-4</v>
      </c>
      <c r="Q74" s="4">
        <f>10^-J2</f>
        <v>6.3095734448019251E-3</v>
      </c>
      <c r="R74" s="7">
        <f>10^-L2</f>
        <v>2.511886431509569E-7</v>
      </c>
      <c r="S74" s="7">
        <f>10^-M2</f>
        <v>1.9408858775927784E-9</v>
      </c>
      <c r="T74" s="7"/>
      <c r="U74" s="7"/>
      <c r="V74" s="7"/>
      <c r="W74" s="7"/>
      <c r="AB74" s="4">
        <f t="shared" ca="1" si="58"/>
        <v>1.0968295970934506E-4</v>
      </c>
      <c r="AC74" s="4">
        <f t="shared" ca="1" si="58"/>
        <v>1.6820918988088435E-3</v>
      </c>
      <c r="AD74" s="4">
        <f t="shared" ca="1" si="58"/>
        <v>2.0897020824954941E-4</v>
      </c>
      <c r="AE74" s="4">
        <f t="shared" ca="1" si="58"/>
        <v>2.8416761700433553E-4</v>
      </c>
      <c r="AF74" s="4">
        <f t="shared" ca="1" si="58"/>
        <v>1.6848518576301783E-3</v>
      </c>
      <c r="AG74" s="4">
        <f t="shared" ca="1" si="58"/>
        <v>1.8474117298925542E-4</v>
      </c>
      <c r="AH74" s="4">
        <f t="shared" ca="1" si="58"/>
        <v>1.0876805851154428E-3</v>
      </c>
      <c r="AI74" s="4">
        <f t="shared" ca="1" si="58"/>
        <v>2.5838796362925725E-2</v>
      </c>
      <c r="AJ74" s="4">
        <f t="shared" ca="1" si="58"/>
        <v>3.210014066830664E-3</v>
      </c>
      <c r="AK74" s="4">
        <f t="shared" ca="1" si="58"/>
        <v>4.365129630499052E-3</v>
      </c>
      <c r="AL74" s="4">
        <f t="shared" ca="1" si="58"/>
        <v>2.8331805713954798E-3</v>
      </c>
      <c r="AM74" s="4">
        <f t="shared" ca="1" si="58"/>
        <v>1.6680610238478711E-2</v>
      </c>
      <c r="AN74" s="4">
        <f t="shared" ca="1" si="59"/>
        <v>1.0954271934161658E-4</v>
      </c>
      <c r="AO74" s="4">
        <f t="shared" ca="1" si="59"/>
        <v>1.6497022931710489E-3</v>
      </c>
      <c r="AP74" s="4">
        <f t="shared" ca="1" si="59"/>
        <v>3.4558278224483894E-5</v>
      </c>
      <c r="AQ74" s="4">
        <f t="shared" ca="1" si="59"/>
        <v>3.6139825058977431E-5</v>
      </c>
      <c r="AR74" s="4">
        <f t="shared" ca="1" si="59"/>
        <v>1.652356902395602E-3</v>
      </c>
      <c r="AS74" s="4">
        <f t="shared" ca="1" si="59"/>
        <v>3.3824654254969422E-5</v>
      </c>
      <c r="AT74" s="4">
        <f t="shared" ca="1" si="59"/>
        <v>3.9887289300897216E-5</v>
      </c>
      <c r="AU74" s="4">
        <f t="shared" ca="1" si="59"/>
        <v>1.9851656601361987E-2</v>
      </c>
      <c r="AV74" s="4">
        <f t="shared" ca="1" si="59"/>
        <v>4.0878427039712312E-5</v>
      </c>
      <c r="AW74" s="4">
        <f t="shared" ca="1" si="59"/>
        <v>4.1016648571780308E-5</v>
      </c>
      <c r="AX74" s="4">
        <f t="shared" ca="1" si="59"/>
        <v>4.080930418362853E-5</v>
      </c>
      <c r="AY74" s="4">
        <f t="shared" ca="1" si="59"/>
        <v>4.1303189089954151E-5</v>
      </c>
      <c r="AZ74" s="4">
        <f t="shared" ca="1" si="60"/>
        <v>1.1262360832309954E-8</v>
      </c>
      <c r="BA74" s="4">
        <f t="shared" ca="1" si="60"/>
        <v>1.6961001701664846E-7</v>
      </c>
      <c r="BB74" s="4">
        <f t="shared" ca="1" si="60"/>
        <v>3.5530229799547502E-9</v>
      </c>
      <c r="BC74" s="4">
        <f t="shared" ca="1" si="60"/>
        <v>3.7156257638761171E-9</v>
      </c>
      <c r="BD74" s="4">
        <f t="shared" ca="1" si="60"/>
        <v>1.6988294402754784E-7</v>
      </c>
      <c r="BE74" s="4">
        <f t="shared" ca="1" si="60"/>
        <v>3.4775972655890438E-9</v>
      </c>
      <c r="BF74" s="4">
        <f t="shared" ca="1" si="60"/>
        <v>4.1009119312484953E-9</v>
      </c>
      <c r="BG74" s="4">
        <f t="shared" ca="1" si="60"/>
        <v>2.0409984443275293E-6</v>
      </c>
      <c r="BH74" s="4">
        <f t="shared" ca="1" si="60"/>
        <v>4.2028132800204223E-9</v>
      </c>
      <c r="BI74" s="4">
        <f t="shared" ca="1" si="60"/>
        <v>4.2170241812861629E-9</v>
      </c>
      <c r="BJ74" s="4">
        <f t="shared" ca="1" si="60"/>
        <v>4.1957065863793081E-9</v>
      </c>
      <c r="BK74" s="4">
        <f t="shared" ca="1" si="60"/>
        <v>4.2464841283109108E-9</v>
      </c>
      <c r="BL74" s="4">
        <f t="shared" ca="1" si="61"/>
        <v>2.252472166461991E-14</v>
      </c>
      <c r="BM74" s="4">
        <f t="shared" ca="1" si="61"/>
        <v>3.3922003403329697E-13</v>
      </c>
      <c r="BN74" s="4">
        <f t="shared" ca="1" si="61"/>
        <v>7.1060459599095014E-15</v>
      </c>
      <c r="BO74" s="4">
        <f t="shared" ca="1" si="61"/>
        <v>7.4312515277522354E-15</v>
      </c>
      <c r="BP74" s="4">
        <f t="shared" ca="1" si="61"/>
        <v>3.3976588805509572E-13</v>
      </c>
      <c r="BQ74" s="4">
        <f t="shared" ca="1" si="61"/>
        <v>6.9551945311780889E-15</v>
      </c>
      <c r="BR74" s="4">
        <f t="shared" ca="1" si="61"/>
        <v>8.2018238624969914E-15</v>
      </c>
      <c r="BS74" s="4">
        <f t="shared" ca="1" si="61"/>
        <v>4.0819968886550592E-12</v>
      </c>
      <c r="BT74" s="4">
        <f t="shared" ca="1" si="61"/>
        <v>8.4056265600408463E-15</v>
      </c>
      <c r="BU74" s="4">
        <f t="shared" ca="1" si="61"/>
        <v>8.4340483625723273E-15</v>
      </c>
      <c r="BV74" s="4">
        <f t="shared" ca="1" si="61"/>
        <v>8.3914131727586172E-15</v>
      </c>
      <c r="BW74" s="4">
        <f t="shared" ca="1" si="61"/>
        <v>8.4929682566218238E-15</v>
      </c>
      <c r="BX74" s="4">
        <f t="shared" ca="1" si="62"/>
        <v>2.7110576684137275E-5</v>
      </c>
      <c r="BY74" s="4">
        <f t="shared" ca="1" si="62"/>
        <v>4.5582381927713241E-3</v>
      </c>
      <c r="BZ74" s="4">
        <f t="shared" ca="1" si="62"/>
        <v>5.6201078583366828E-7</v>
      </c>
      <c r="CA74" s="4">
        <f t="shared" ca="1" si="62"/>
        <v>6.0097816029690243E-7</v>
      </c>
      <c r="CB74" s="4">
        <f t="shared" ca="1" si="62"/>
        <v>4.5680164521480259E-3</v>
      </c>
      <c r="CC74" s="4">
        <f t="shared" ca="1" si="62"/>
        <v>1.3456127556558153E-6</v>
      </c>
      <c r="CD74" s="4">
        <f t="shared" ca="1" si="62"/>
        <v>7.7939501273362114E-6</v>
      </c>
      <c r="CE74" s="4">
        <f t="shared" ca="1" si="62"/>
        <v>0.76804367904029724</v>
      </c>
      <c r="CF74" s="4">
        <f t="shared" ca="1" si="62"/>
        <v>9.4696418519012201E-5</v>
      </c>
      <c r="CG74" s="4">
        <f t="shared" ca="1" si="62"/>
        <v>1.0126225478723213E-4</v>
      </c>
      <c r="CH74" s="4">
        <f t="shared" ca="1" si="62"/>
        <v>2.2624466926590546E-4</v>
      </c>
      <c r="CI74" s="4">
        <f t="shared" ca="1" si="62"/>
        <v>1.31043620196268E-3</v>
      </c>
      <c r="CJ74" s="4">
        <f t="shared" ca="1" si="63"/>
        <v>2.7106803294370042E-5</v>
      </c>
      <c r="CK74" s="4">
        <f t="shared" ca="1" si="63"/>
        <v>4.4539917999720201E-3</v>
      </c>
      <c r="CL74" s="4">
        <f t="shared" ca="1" si="63"/>
        <v>5.5139869210218451E-7</v>
      </c>
      <c r="CM74" s="4">
        <f t="shared" ca="1" si="63"/>
        <v>5.8885932339389322E-7</v>
      </c>
      <c r="CN74" s="4">
        <f t="shared" ca="1" si="63"/>
        <v>4.4633274603043593E-3</v>
      </c>
      <c r="CO74" s="4">
        <f t="shared" ca="1" si="63"/>
        <v>1.2863385065521331E-6</v>
      </c>
      <c r="CP74" s="4">
        <f t="shared" ca="1" si="63"/>
        <v>6.1519860255305291E-6</v>
      </c>
      <c r="CQ74" s="4">
        <f t="shared" ca="1" si="63"/>
        <v>0.15535902186186951</v>
      </c>
      <c r="CR74" s="4">
        <f t="shared" ca="1" si="63"/>
        <v>2.2319161346824066E-5</v>
      </c>
      <c r="CS74" s="4">
        <f t="shared" ca="1" si="63"/>
        <v>2.2665541396369055E-5</v>
      </c>
      <c r="CT74" s="4">
        <f t="shared" ca="1" si="63"/>
        <v>2.5863529551353048E-5</v>
      </c>
      <c r="CU74" s="4">
        <f t="shared" ca="1" si="63"/>
        <v>2.8565230659386971E-5</v>
      </c>
      <c r="CV74" s="4">
        <f t="shared" ca="1" si="64"/>
        <v>3.2053794895592574E-9</v>
      </c>
      <c r="CW74" s="4">
        <f t="shared" ca="1" si="64"/>
        <v>5.266845303466914E-7</v>
      </c>
      <c r="CX74" s="4">
        <f t="shared" ca="1" si="64"/>
        <v>6.5202895341083314E-11</v>
      </c>
      <c r="CY74" s="4">
        <f t="shared" ca="1" si="64"/>
        <v>6.9632614991327877E-11</v>
      </c>
      <c r="CZ74" s="4">
        <f t="shared" ca="1" si="64"/>
        <v>5.2778847218099046E-7</v>
      </c>
      <c r="DA74" s="4">
        <f t="shared" ca="1" si="64"/>
        <v>1.5210952839978975E-10</v>
      </c>
      <c r="DB74" s="4">
        <f t="shared" ca="1" si="64"/>
        <v>7.2747234751898507E-10</v>
      </c>
      <c r="DC74" s="4">
        <f t="shared" ca="1" si="64"/>
        <v>1.8371204335166071E-5</v>
      </c>
      <c r="DD74" s="4">
        <f t="shared" ca="1" si="64"/>
        <v>2.6392408292619459E-9</v>
      </c>
      <c r="DE74" s="4">
        <f t="shared" ca="1" si="64"/>
        <v>2.6802002701206406E-9</v>
      </c>
      <c r="DF74" s="4">
        <f t="shared" ca="1" si="64"/>
        <v>3.0583623694474977E-9</v>
      </c>
      <c r="DG74" s="4">
        <f t="shared" ca="1" si="64"/>
        <v>3.3778385254725095E-9</v>
      </c>
      <c r="DH74" s="4">
        <f t="shared" ca="1" si="65"/>
        <v>5.769683081206663E-14</v>
      </c>
      <c r="DI74" s="4">
        <f t="shared" ca="1" si="65"/>
        <v>9.4803215462404454E-12</v>
      </c>
      <c r="DJ74" s="4">
        <f t="shared" ca="1" si="65"/>
        <v>1.1736521161394996E-15</v>
      </c>
      <c r="DK74" s="4">
        <f t="shared" ca="1" si="65"/>
        <v>1.2533870698439018E-15</v>
      </c>
      <c r="DL74" s="4">
        <f t="shared" ca="1" si="65"/>
        <v>9.5001924992578291E-12</v>
      </c>
      <c r="DM74" s="4">
        <f t="shared" ca="1" si="65"/>
        <v>2.7379715111962156E-15</v>
      </c>
      <c r="DN74" s="4">
        <f t="shared" ca="1" si="65"/>
        <v>1.3094502255341732E-14</v>
      </c>
      <c r="DO74" s="4">
        <f t="shared" ca="1" si="65"/>
        <v>3.306816780329893E-10</v>
      </c>
      <c r="DP74" s="4">
        <f t="shared" ca="1" si="65"/>
        <v>4.7506334926715025E-14</v>
      </c>
      <c r="DQ74" s="4">
        <f t="shared" ca="1" si="65"/>
        <v>4.8243604862171534E-14</v>
      </c>
      <c r="DR74" s="4">
        <f t="shared" ca="1" si="65"/>
        <v>5.5050522650054963E-14</v>
      </c>
      <c r="DS74" s="4">
        <f t="shared" ca="1" si="65"/>
        <v>6.0801093458505171E-14</v>
      </c>
      <c r="DT74" s="4">
        <f t="shared" ca="1" si="66"/>
        <v>3.287550572581306E-5</v>
      </c>
      <c r="DU74" s="4">
        <f t="shared" ca="1" si="66"/>
        <v>1.28871283431199E-4</v>
      </c>
      <c r="DV74" s="4">
        <f t="shared" ca="1" si="66"/>
        <v>5.0500421432326116E-4</v>
      </c>
      <c r="DW74" s="4">
        <f t="shared" ca="1" si="66"/>
        <v>1.9763629867680255E-3</v>
      </c>
      <c r="DX74" s="4">
        <f t="shared" ca="1" si="66"/>
        <v>5.5372862899543239E-5</v>
      </c>
      <c r="DY74" s="4">
        <f t="shared" ca="1" si="66"/>
        <v>2.4552819332527453E-4</v>
      </c>
      <c r="DZ74" s="4">
        <f t="shared" ca="1" si="66"/>
        <v>3.2601280452839424E-4</v>
      </c>
      <c r="EA74" s="4">
        <f t="shared" ca="1" si="66"/>
        <v>3.3388090191929787E-4</v>
      </c>
      <c r="EB74" s="4">
        <f t="shared" ca="1" si="67"/>
        <v>3.287277824731414E-5</v>
      </c>
      <c r="EC74" s="4">
        <f t="shared" ca="1" si="67"/>
        <v>1.2882938251086628E-4</v>
      </c>
      <c r="ED74" s="4">
        <f t="shared" ca="1" si="67"/>
        <v>5.0436139440923568E-4</v>
      </c>
      <c r="EE74" s="4">
        <f t="shared" ca="1" si="67"/>
        <v>1.9665539792631747E-3</v>
      </c>
      <c r="EF74" s="4">
        <f t="shared" ca="1" si="67"/>
        <v>5.3928485931675265E-5</v>
      </c>
      <c r="EG74" s="4">
        <f t="shared" ca="1" si="67"/>
        <v>2.1946476606002311E-4</v>
      </c>
      <c r="EH74" s="4">
        <f t="shared" ca="1" si="67"/>
        <v>2.816066723297689E-4</v>
      </c>
      <c r="EI74" s="4">
        <f t="shared" ca="1" si="67"/>
        <v>2.8745808819217062E-4</v>
      </c>
      <c r="EJ74" s="4">
        <f t="shared" ca="1" si="68"/>
        <v>1.3518930054207941E-8</v>
      </c>
      <c r="EK74" s="4">
        <f t="shared" ca="1" si="68"/>
        <v>5.2981083557593755E-8</v>
      </c>
      <c r="EL74" s="4">
        <f t="shared" ca="1" si="68"/>
        <v>2.0741862345079818E-7</v>
      </c>
      <c r="EM74" s="4">
        <f t="shared" ca="1" si="68"/>
        <v>8.0874532397198054E-7</v>
      </c>
      <c r="EN74" s="4">
        <f t="shared" ca="1" si="68"/>
        <v>1.1089044919700726E-8</v>
      </c>
      <c r="EO74" s="4">
        <f t="shared" ca="1" si="68"/>
        <v>4.5127442521092253E-8</v>
      </c>
      <c r="EP74" s="4">
        <f t="shared" ca="1" si="68"/>
        <v>5.7905371997808727E-8</v>
      </c>
      <c r="EQ74" s="4">
        <f t="shared" ca="1" si="68"/>
        <v>5.9108569384515081E-8</v>
      </c>
      <c r="ER74" s="4">
        <f t="shared" ca="1" si="69"/>
        <v>2.7037860108415885E-14</v>
      </c>
      <c r="ES74" s="4">
        <f t="shared" ca="1" si="69"/>
        <v>1.0596216711518753E-13</v>
      </c>
      <c r="ET74" s="4">
        <f t="shared" ca="1" si="69"/>
        <v>4.1483724690159646E-13</v>
      </c>
      <c r="EU74" s="4">
        <f t="shared" ca="1" si="69"/>
        <v>1.6174906479439614E-12</v>
      </c>
      <c r="EV74" s="4">
        <f t="shared" ca="1" si="69"/>
        <v>2.2178089839401456E-14</v>
      </c>
      <c r="EW74" s="4">
        <f t="shared" ca="1" si="69"/>
        <v>9.0254885042184524E-14</v>
      </c>
      <c r="EX74" s="4">
        <f t="shared" ca="1" si="69"/>
        <v>1.1581074399561747E-13</v>
      </c>
      <c r="EY74" s="4">
        <f t="shared" ca="1" si="69"/>
        <v>1.1821713876903018E-13</v>
      </c>
      <c r="EZ74" s="4">
        <f t="shared" ca="1" si="70"/>
        <v>8.5076859262835424E-6</v>
      </c>
      <c r="FA74" s="4">
        <f t="shared" ca="1" si="70"/>
        <v>1.1044326066536301E-4</v>
      </c>
      <c r="FB74" s="4">
        <f t="shared" ca="1" si="70"/>
        <v>1.4335087642643469E-3</v>
      </c>
      <c r="FC74" s="4">
        <f t="shared" ca="1" si="70"/>
        <v>1.8569383261906689E-2</v>
      </c>
      <c r="FD74" s="4">
        <f t="shared" ca="1" si="70"/>
        <v>4.2227248932771648E-7</v>
      </c>
      <c r="FE74" s="4">
        <f t="shared" ca="1" si="70"/>
        <v>2.2895235479402919E-6</v>
      </c>
      <c r="FF74" s="4">
        <f t="shared" ca="1" si="70"/>
        <v>2.4458527969009229E-6</v>
      </c>
      <c r="FG74" s="4">
        <f t="shared" ca="1" si="70"/>
        <v>2.4482691159682084E-6</v>
      </c>
      <c r="FH74" s="4">
        <f t="shared" ca="1" si="71"/>
        <v>8.507485097269093E-6</v>
      </c>
      <c r="FI74" s="4">
        <f t="shared" ca="1" si="71"/>
        <v>1.1040942621046616E-4</v>
      </c>
      <c r="FJ74" s="4">
        <f t="shared" ca="1" si="71"/>
        <v>1.427829520362888E-3</v>
      </c>
      <c r="FK74" s="4">
        <f t="shared" ca="1" si="71"/>
        <v>1.765949199399526E-2</v>
      </c>
      <c r="FL74" s="4">
        <f t="shared" ca="1" si="71"/>
        <v>4.220290762678728E-7</v>
      </c>
      <c r="FM74" s="4">
        <f t="shared" ca="1" si="71"/>
        <v>2.2823861001836024E-6</v>
      </c>
      <c r="FN74" s="4">
        <f t="shared" ca="1" si="71"/>
        <v>2.4377091129562083E-6</v>
      </c>
      <c r="FO74" s="4">
        <f t="shared" ca="1" si="71"/>
        <v>2.4401093602183196E-6</v>
      </c>
      <c r="FP74" s="4">
        <f t="shared" ca="1" si="72"/>
        <v>6.0360606765124213E-9</v>
      </c>
      <c r="FQ74" s="4">
        <f t="shared" ca="1" si="72"/>
        <v>7.8335487896325738E-8</v>
      </c>
      <c r="FR74" s="4">
        <f t="shared" ca="1" si="72"/>
        <v>1.013045044697469E-6</v>
      </c>
      <c r="FS74" s="4">
        <f t="shared" ca="1" si="72"/>
        <v>1.2529409569739636E-5</v>
      </c>
      <c r="FT74" s="4">
        <f t="shared" ca="1" si="72"/>
        <v>1.4971481480602787E-10</v>
      </c>
      <c r="FU74" s="4">
        <f t="shared" ca="1" si="72"/>
        <v>8.0967646904013293E-10</v>
      </c>
      <c r="FV74" s="4">
        <f t="shared" ca="1" si="72"/>
        <v>8.6477730782121484E-10</v>
      </c>
      <c r="FW74" s="4">
        <f t="shared" ca="1" si="72"/>
        <v>8.6562879553744886E-10</v>
      </c>
      <c r="FX74" s="4">
        <f t="shared" ca="1" si="73"/>
        <v>1.0864909217722358E-13</v>
      </c>
      <c r="FY74" s="4">
        <f t="shared" ca="1" si="73"/>
        <v>1.4100387821338633E-12</v>
      </c>
      <c r="FZ74" s="4">
        <f t="shared" ca="1" si="73"/>
        <v>1.8234810804554443E-11</v>
      </c>
      <c r="GA74" s="4">
        <f t="shared" ca="1" si="73"/>
        <v>2.2552937225531345E-10</v>
      </c>
      <c r="GB74" s="4">
        <f t="shared" ca="1" si="73"/>
        <v>2.6948666665085018E-15</v>
      </c>
      <c r="GC74" s="4">
        <f t="shared" ca="1" si="73"/>
        <v>1.4574176442722394E-14</v>
      </c>
      <c r="GD74" s="4">
        <f t="shared" ca="1" si="73"/>
        <v>1.5565991540781868E-14</v>
      </c>
      <c r="GE74" s="4">
        <f t="shared" ca="1" si="73"/>
        <v>1.5581318319674081E-14</v>
      </c>
    </row>
    <row r="75" spans="1:187" x14ac:dyDescent="0.2">
      <c r="A75">
        <v>2</v>
      </c>
      <c r="B75">
        <v>4</v>
      </c>
      <c r="C75">
        <v>5</v>
      </c>
      <c r="D75" s="10" t="s">
        <v>10</v>
      </c>
      <c r="E75">
        <v>2</v>
      </c>
      <c r="F75" s="3">
        <v>4</v>
      </c>
      <c r="G75" s="10"/>
      <c r="H75" s="10"/>
      <c r="I75" s="10">
        <v>1</v>
      </c>
      <c r="J75" s="10"/>
      <c r="K75" s="10"/>
      <c r="L75" s="4">
        <v>6.2744249999999998E-5</v>
      </c>
      <c r="M75" s="11">
        <f t="shared" si="56"/>
        <v>1.3666383840988826E-4</v>
      </c>
      <c r="N75" s="4">
        <v>5.5771169999999997E-5</v>
      </c>
      <c r="O75" s="9">
        <f t="shared" si="57"/>
        <v>0.40809017695470123</v>
      </c>
      <c r="P75" s="4">
        <f>10^-I5</f>
        <v>5.0118723362727209E-4</v>
      </c>
      <c r="Q75" s="4">
        <f>10^-J5</f>
        <v>6.3095734448019251E-3</v>
      </c>
      <c r="R75" s="4">
        <f>10^-L5</f>
        <v>1.2589254117941696E-7</v>
      </c>
      <c r="S75" s="4">
        <f>10^-M5</f>
        <v>1.9408858775927784E-9</v>
      </c>
      <c r="T75" s="4"/>
      <c r="U75" s="4"/>
      <c r="V75" s="4"/>
      <c r="W75" s="4"/>
      <c r="AB75" s="4">
        <f t="shared" ca="1" si="58"/>
        <v>1.1604593606087809E-4</v>
      </c>
      <c r="AC75" s="4">
        <f t="shared" ca="1" si="58"/>
        <v>1.7796741577266253E-3</v>
      </c>
      <c r="AD75" s="4">
        <f t="shared" ca="1" si="58"/>
        <v>1.3950030286697705E-4</v>
      </c>
      <c r="AE75" s="4">
        <f t="shared" ca="1" si="58"/>
        <v>1.8969913926559633E-4</v>
      </c>
      <c r="AF75" s="4">
        <f t="shared" ca="1" si="58"/>
        <v>1.7825942284993327E-3</v>
      </c>
      <c r="AG75" s="4">
        <f t="shared" ca="1" si="58"/>
        <v>1.2332595062175471E-4</v>
      </c>
      <c r="AH75" s="4">
        <f t="shared" ca="1" si="58"/>
        <v>7.2609283551528577E-4</v>
      </c>
      <c r="AI75" s="4">
        <f t="shared" ca="1" si="58"/>
        <v>2.7337768041343753E-2</v>
      </c>
      <c r="AJ75" s="4">
        <f t="shared" ca="1" si="58"/>
        <v>2.1428793045723533E-3</v>
      </c>
      <c r="AK75" s="4">
        <f t="shared" ca="1" si="58"/>
        <v>2.9139890829847333E-3</v>
      </c>
      <c r="AL75" s="4">
        <f t="shared" ca="1" si="58"/>
        <v>1.8913200646980585E-3</v>
      </c>
      <c r="AM75" s="4">
        <f t="shared" ca="1" si="58"/>
        <v>1.113532019595332E-2</v>
      </c>
      <c r="AN75" s="4">
        <f t="shared" ca="1" si="59"/>
        <v>1.1589756000693406E-4</v>
      </c>
      <c r="AO75" s="4">
        <f t="shared" ca="1" si="59"/>
        <v>1.7454055519665246E-3</v>
      </c>
      <c r="AP75" s="4">
        <f t="shared" ca="1" si="59"/>
        <v>2.3069749124811702E-5</v>
      </c>
      <c r="AQ75" s="4">
        <f t="shared" ca="1" si="59"/>
        <v>2.4125527669793036E-5</v>
      </c>
      <c r="AR75" s="4">
        <f t="shared" ca="1" si="59"/>
        <v>1.7482141615550648E-3</v>
      </c>
      <c r="AS75" s="4">
        <f t="shared" ca="1" si="59"/>
        <v>2.2580010578848585E-5</v>
      </c>
      <c r="AT75" s="4">
        <f t="shared" ca="1" si="59"/>
        <v>2.6627187600699025E-5</v>
      </c>
      <c r="AU75" s="4">
        <f t="shared" ca="1" si="59"/>
        <v>2.1003299680906445E-2</v>
      </c>
      <c r="AV75" s="4">
        <f t="shared" ca="1" si="59"/>
        <v>2.7288832224139713E-5</v>
      </c>
      <c r="AW75" s="4">
        <f t="shared" ca="1" si="59"/>
        <v>2.7381103489731779E-5</v>
      </c>
      <c r="AX75" s="4">
        <f t="shared" ca="1" si="59"/>
        <v>2.7242688520501339E-5</v>
      </c>
      <c r="AY75" s="4">
        <f t="shared" ca="1" si="59"/>
        <v>2.7572386684612735E-5</v>
      </c>
      <c r="AZ75" s="4">
        <f t="shared" ca="1" si="60"/>
        <v>1.1915717888212908E-8</v>
      </c>
      <c r="BA75" s="4">
        <f t="shared" ca="1" si="60"/>
        <v>1.794495083115583E-7</v>
      </c>
      <c r="BB75" s="4">
        <f t="shared" ca="1" si="60"/>
        <v>2.3718585818947031E-9</v>
      </c>
      <c r="BC75" s="4">
        <f t="shared" ca="1" si="60"/>
        <v>2.4804058135505965E-9</v>
      </c>
      <c r="BD75" s="4">
        <f t="shared" ca="1" si="60"/>
        <v>1.797382684848801E-7</v>
      </c>
      <c r="BE75" s="4">
        <f t="shared" ca="1" si="60"/>
        <v>2.3215073376378703E-9</v>
      </c>
      <c r="BF75" s="4">
        <f t="shared" ca="1" si="60"/>
        <v>2.7376077251968683E-9</v>
      </c>
      <c r="BG75" s="4">
        <f t="shared" ca="1" si="60"/>
        <v>2.1594017484431939E-6</v>
      </c>
      <c r="BH75" s="4">
        <f t="shared" ca="1" si="60"/>
        <v>2.8056330630443642E-9</v>
      </c>
      <c r="BI75" s="4">
        <f t="shared" ca="1" si="60"/>
        <v>2.8151197025380486E-9</v>
      </c>
      <c r="BJ75" s="4">
        <f t="shared" ca="1" si="60"/>
        <v>2.8008889135140437E-9</v>
      </c>
      <c r="BK75" s="4">
        <f t="shared" ca="1" si="60"/>
        <v>2.8347860060117467E-9</v>
      </c>
      <c r="BL75" s="4">
        <f t="shared" ca="1" si="61"/>
        <v>2.3831435776425821E-14</v>
      </c>
      <c r="BM75" s="4">
        <f t="shared" ca="1" si="61"/>
        <v>3.5889901662311665E-13</v>
      </c>
      <c r="BN75" s="4">
        <f t="shared" ca="1" si="61"/>
        <v>4.7437171637894072E-15</v>
      </c>
      <c r="BO75" s="4">
        <f t="shared" ca="1" si="61"/>
        <v>4.9608116271011941E-15</v>
      </c>
      <c r="BP75" s="4">
        <f t="shared" ca="1" si="61"/>
        <v>3.5947653696976028E-13</v>
      </c>
      <c r="BQ75" s="4">
        <f t="shared" ca="1" si="61"/>
        <v>4.6430146752757412E-15</v>
      </c>
      <c r="BR75" s="4">
        <f t="shared" ca="1" si="61"/>
        <v>5.4752154503937377E-15</v>
      </c>
      <c r="BS75" s="4">
        <f t="shared" ca="1" si="61"/>
        <v>4.3188034968863889E-12</v>
      </c>
      <c r="BT75" s="4">
        <f t="shared" ca="1" si="61"/>
        <v>5.6112661260887291E-15</v>
      </c>
      <c r="BU75" s="4">
        <f t="shared" ca="1" si="61"/>
        <v>5.6302394050760981E-15</v>
      </c>
      <c r="BV75" s="4">
        <f t="shared" ca="1" si="61"/>
        <v>5.6017778270280885E-15</v>
      </c>
      <c r="BW75" s="4">
        <f t="shared" ca="1" si="61"/>
        <v>5.6695720120234945E-15</v>
      </c>
      <c r="BX75" s="4">
        <f t="shared" ca="1" si="62"/>
        <v>4.5460010404439478E-5</v>
      </c>
      <c r="BY75" s="4">
        <f t="shared" ca="1" si="62"/>
        <v>7.6434211667117825E-3</v>
      </c>
      <c r="BZ75" s="4">
        <f t="shared" ca="1" si="62"/>
        <v>9.4240032106564534E-7</v>
      </c>
      <c r="CA75" s="4">
        <f t="shared" ca="1" si="62"/>
        <v>1.0077422453327456E-6</v>
      </c>
      <c r="CB75" s="4">
        <f t="shared" ca="1" si="62"/>
        <v>7.6598177110635051E-3</v>
      </c>
      <c r="CC75" s="4">
        <f t="shared" ca="1" si="62"/>
        <v>2.2563728756183955E-6</v>
      </c>
      <c r="CD75" s="4">
        <f t="shared" ca="1" si="62"/>
        <v>1.3069181744396439E-5</v>
      </c>
      <c r="CE75" s="4">
        <f t="shared" ca="1" si="62"/>
        <v>1.2878838413151588</v>
      </c>
      <c r="CF75" s="4">
        <f t="shared" ca="1" si="62"/>
        <v>1.5879043154608729E-4</v>
      </c>
      <c r="CG75" s="4">
        <f t="shared" ca="1" si="62"/>
        <v>1.6980026687879603E-4</v>
      </c>
      <c r="CH75" s="4">
        <f t="shared" ca="1" si="62"/>
        <v>3.7937536846255869E-4</v>
      </c>
      <c r="CI75" s="4">
        <f t="shared" ca="1" si="62"/>
        <v>2.197387538806364E-3</v>
      </c>
      <c r="CJ75" s="4">
        <f t="shared" ca="1" si="63"/>
        <v>4.5453683045930031E-5</v>
      </c>
      <c r="CK75" s="4">
        <f t="shared" ca="1" si="63"/>
        <v>7.4686169876455903E-3</v>
      </c>
      <c r="CL75" s="4">
        <f t="shared" ca="1" si="63"/>
        <v>9.246055726518864E-7</v>
      </c>
      <c r="CM75" s="4">
        <f t="shared" ca="1" si="63"/>
        <v>9.8742093464580416E-7</v>
      </c>
      <c r="CN75" s="4">
        <f t="shared" ca="1" si="63"/>
        <v>7.4842713656687937E-3</v>
      </c>
      <c r="CO75" s="4">
        <f t="shared" ca="1" si="63"/>
        <v>2.1569796383456016E-6</v>
      </c>
      <c r="CP75" s="4">
        <f t="shared" ca="1" si="63"/>
        <v>1.0315876050405896E-5</v>
      </c>
      <c r="CQ75" s="4">
        <f t="shared" ca="1" si="63"/>
        <v>0.26051171218340607</v>
      </c>
      <c r="CR75" s="4">
        <f t="shared" ca="1" si="63"/>
        <v>3.7425589240182311E-5</v>
      </c>
      <c r="CS75" s="4">
        <f t="shared" ca="1" si="63"/>
        <v>3.8006412025313954E-5</v>
      </c>
      <c r="CT75" s="4">
        <f t="shared" ca="1" si="63"/>
        <v>4.3368915984291355E-5</v>
      </c>
      <c r="CU75" s="4">
        <f t="shared" ca="1" si="63"/>
        <v>4.7899227600745139E-5</v>
      </c>
      <c r="CV75" s="4">
        <f t="shared" ca="1" si="64"/>
        <v>5.3748980201812266E-9</v>
      </c>
      <c r="CW75" s="4">
        <f t="shared" ca="1" si="64"/>
        <v>8.8316395878909101E-7</v>
      </c>
      <c r="CX75" s="4">
        <f t="shared" ca="1" si="64"/>
        <v>1.0933460896608557E-10</v>
      </c>
      <c r="CY75" s="4">
        <f t="shared" ca="1" si="64"/>
        <v>1.1676252552186633E-10</v>
      </c>
      <c r="CZ75" s="4">
        <f t="shared" ca="1" si="64"/>
        <v>8.8501508899033482E-7</v>
      </c>
      <c r="DA75" s="4">
        <f t="shared" ca="1" si="64"/>
        <v>2.5506284223436738E-10</v>
      </c>
      <c r="DB75" s="4">
        <f t="shared" ca="1" si="64"/>
        <v>1.2198523429604972E-9</v>
      </c>
      <c r="DC75" s="4">
        <f t="shared" ca="1" si="64"/>
        <v>3.0805509965687768E-5</v>
      </c>
      <c r="DD75" s="4">
        <f t="shared" ca="1" si="64"/>
        <v>4.4255759276515583E-9</v>
      </c>
      <c r="DE75" s="4">
        <f t="shared" ca="1" si="64"/>
        <v>4.4942582219933751E-9</v>
      </c>
      <c r="DF75" s="4">
        <f t="shared" ca="1" si="64"/>
        <v>5.1283743151424525E-9</v>
      </c>
      <c r="DG75" s="4">
        <f t="shared" ca="1" si="64"/>
        <v>5.6640836637881128E-9</v>
      </c>
      <c r="DH75" s="4">
        <f t="shared" ca="1" si="65"/>
        <v>9.6748164363262085E-14</v>
      </c>
      <c r="DI75" s="4">
        <f t="shared" ca="1" si="65"/>
        <v>1.5896951258203639E-11</v>
      </c>
      <c r="DJ75" s="4">
        <f t="shared" ca="1" si="65"/>
        <v>1.9680229613895405E-15</v>
      </c>
      <c r="DK75" s="4">
        <f t="shared" ca="1" si="65"/>
        <v>2.1017254593935939E-15</v>
      </c>
      <c r="DL75" s="4">
        <f t="shared" ca="1" si="65"/>
        <v>1.5930271601826026E-11</v>
      </c>
      <c r="DM75" s="4">
        <f t="shared" ca="1" si="65"/>
        <v>4.591131160218613E-15</v>
      </c>
      <c r="DN75" s="4">
        <f t="shared" ca="1" si="65"/>
        <v>2.195734217328895E-14</v>
      </c>
      <c r="DO75" s="4">
        <f t="shared" ca="1" si="65"/>
        <v>5.5449917938237987E-10</v>
      </c>
      <c r="DP75" s="4">
        <f t="shared" ca="1" si="65"/>
        <v>7.9660366697728054E-14</v>
      </c>
      <c r="DQ75" s="4">
        <f t="shared" ca="1" si="65"/>
        <v>8.0896647995880756E-14</v>
      </c>
      <c r="DR75" s="4">
        <f t="shared" ca="1" si="65"/>
        <v>9.2310737672564153E-14</v>
      </c>
      <c r="DS75" s="4">
        <f t="shared" ca="1" si="65"/>
        <v>1.0195350594818604E-13</v>
      </c>
      <c r="DT75" s="4">
        <f t="shared" ca="1" si="66"/>
        <v>4.3788817491706356E-5</v>
      </c>
      <c r="DU75" s="4">
        <f t="shared" ca="1" si="66"/>
        <v>1.7165123350969139E-4</v>
      </c>
      <c r="DV75" s="4">
        <f t="shared" ca="1" si="66"/>
        <v>6.7264478174037092E-4</v>
      </c>
      <c r="DW75" s="4">
        <f t="shared" ca="1" si="66"/>
        <v>2.6324339721714922E-3</v>
      </c>
      <c r="DX75" s="4">
        <f t="shared" ca="1" si="66"/>
        <v>4.653586094505017E-5</v>
      </c>
      <c r="DY75" s="4">
        <f t="shared" ca="1" si="66"/>
        <v>2.0634414159518958E-4</v>
      </c>
      <c r="DZ75" s="4">
        <f t="shared" ca="1" si="66"/>
        <v>2.7398414572428264E-4</v>
      </c>
      <c r="EA75" s="4">
        <f t="shared" ca="1" si="66"/>
        <v>2.8059656680768345E-4</v>
      </c>
      <c r="EB75" s="4">
        <f t="shared" ca="1" si="67"/>
        <v>4.378518460285598E-5</v>
      </c>
      <c r="EC75" s="4">
        <f t="shared" ca="1" si="67"/>
        <v>1.7159542321224728E-4</v>
      </c>
      <c r="ED75" s="4">
        <f t="shared" ca="1" si="67"/>
        <v>6.7178857213161063E-4</v>
      </c>
      <c r="EE75" s="4">
        <f t="shared" ca="1" si="67"/>
        <v>2.6193687788026963E-3</v>
      </c>
      <c r="EF75" s="4">
        <f t="shared" ca="1" si="67"/>
        <v>4.5321993317312039E-5</v>
      </c>
      <c r="EG75" s="4">
        <f t="shared" ca="1" si="67"/>
        <v>1.8444019869869228E-4</v>
      </c>
      <c r="EH75" s="4">
        <f t="shared" ca="1" si="67"/>
        <v>2.3666482566579616E-4</v>
      </c>
      <c r="EI75" s="4">
        <f t="shared" ca="1" si="67"/>
        <v>2.415824091289881E-4</v>
      </c>
      <c r="EJ75" s="4">
        <f t="shared" ca="1" si="68"/>
        <v>1.800665716792452E-8</v>
      </c>
      <c r="EK75" s="4">
        <f t="shared" ca="1" si="68"/>
        <v>7.0568617796036695E-8</v>
      </c>
      <c r="EL75" s="4">
        <f t="shared" ca="1" si="68"/>
        <v>2.7627305028912487E-7</v>
      </c>
      <c r="EM75" s="4">
        <f t="shared" ca="1" si="68"/>
        <v>1.0772154102826088E-6</v>
      </c>
      <c r="EN75" s="4">
        <f t="shared" ca="1" si="68"/>
        <v>9.3193348758722878E-9</v>
      </c>
      <c r="EO75" s="4">
        <f t="shared" ca="1" si="68"/>
        <v>3.7925515857418603E-8</v>
      </c>
      <c r="EP75" s="4">
        <f t="shared" ca="1" si="68"/>
        <v>4.8664204777529332E-8</v>
      </c>
      <c r="EQ75" s="4">
        <f t="shared" ca="1" si="68"/>
        <v>4.967538287714818E-8</v>
      </c>
      <c r="ER75" s="4">
        <f t="shared" ca="1" si="69"/>
        <v>3.6013314335849048E-14</v>
      </c>
      <c r="ES75" s="4">
        <f t="shared" ca="1" si="69"/>
        <v>1.4113723559207342E-13</v>
      </c>
      <c r="ET75" s="4">
        <f t="shared" ca="1" si="69"/>
        <v>5.5254610057824981E-13</v>
      </c>
      <c r="EU75" s="4">
        <f t="shared" ca="1" si="69"/>
        <v>2.154430820565218E-12</v>
      </c>
      <c r="EV75" s="4">
        <f t="shared" ca="1" si="69"/>
        <v>1.863866975174458E-14</v>
      </c>
      <c r="EW75" s="4">
        <f t="shared" ca="1" si="69"/>
        <v>7.5851031714837212E-14</v>
      </c>
      <c r="EX75" s="4">
        <f t="shared" ca="1" si="69"/>
        <v>9.7328409555058679E-14</v>
      </c>
      <c r="EY75" s="4">
        <f t="shared" ca="1" si="69"/>
        <v>9.9350765754296373E-14</v>
      </c>
      <c r="EZ75" s="4">
        <f t="shared" ca="1" si="70"/>
        <v>1.4266000138346407E-5</v>
      </c>
      <c r="FA75" s="4">
        <f t="shared" ca="1" si="70"/>
        <v>1.8519531463472437E-4</v>
      </c>
      <c r="FB75" s="4">
        <f t="shared" ca="1" si="70"/>
        <v>2.403760130135579E-3</v>
      </c>
      <c r="FC75" s="4">
        <f t="shared" ca="1" si="70"/>
        <v>3.1137823666592582E-2</v>
      </c>
      <c r="FD75" s="4">
        <f t="shared" ca="1" si="70"/>
        <v>7.0808201470604127E-7</v>
      </c>
      <c r="FE75" s="4">
        <f t="shared" ca="1" si="70"/>
        <v>3.8391571497434932E-6</v>
      </c>
      <c r="FF75" s="4">
        <f t="shared" ca="1" si="70"/>
        <v>4.1012957743499823E-6</v>
      </c>
      <c r="FG75" s="4">
        <f t="shared" ca="1" si="70"/>
        <v>4.1053475468821219E-6</v>
      </c>
      <c r="FH75" s="4">
        <f t="shared" ca="1" si="71"/>
        <v>1.4265663380881128E-5</v>
      </c>
      <c r="FI75" s="4">
        <f t="shared" ca="1" si="71"/>
        <v>1.8513857977845187E-4</v>
      </c>
      <c r="FJ75" s="4">
        <f t="shared" ca="1" si="71"/>
        <v>2.3942369654365143E-3</v>
      </c>
      <c r="FK75" s="4">
        <f t="shared" ca="1" si="71"/>
        <v>2.9612084580032887E-2</v>
      </c>
      <c r="FL75" s="4">
        <f t="shared" ca="1" si="71"/>
        <v>7.0767385074988518E-7</v>
      </c>
      <c r="FM75" s="4">
        <f t="shared" ca="1" si="71"/>
        <v>3.8271888152790297E-6</v>
      </c>
      <c r="FN75" s="4">
        <f t="shared" ca="1" si="71"/>
        <v>4.0876401460994105E-6</v>
      </c>
      <c r="FO75" s="4">
        <f t="shared" ca="1" si="71"/>
        <v>4.0916649688385255E-6</v>
      </c>
      <c r="FP75" s="4">
        <f t="shared" ca="1" si="72"/>
        <v>1.0121488168735159E-8</v>
      </c>
      <c r="FQ75" s="4">
        <f t="shared" ca="1" si="72"/>
        <v>1.3135582235281158E-7</v>
      </c>
      <c r="FR75" s="4">
        <f t="shared" ca="1" si="72"/>
        <v>1.6987111269772067E-6</v>
      </c>
      <c r="FS75" s="4">
        <f t="shared" ca="1" si="72"/>
        <v>2.1009774009533331E-5</v>
      </c>
      <c r="FT75" s="4">
        <f t="shared" ca="1" si="72"/>
        <v>2.5104729855352177E-10</v>
      </c>
      <c r="FU75" s="4">
        <f t="shared" ca="1" si="72"/>
        <v>1.3576952322202357E-9</v>
      </c>
      <c r="FV75" s="4">
        <f t="shared" ca="1" si="72"/>
        <v>1.4500903418287658E-9</v>
      </c>
      <c r="FW75" s="4">
        <f t="shared" ca="1" si="72"/>
        <v>1.4515181476954667E-9</v>
      </c>
      <c r="FX75" s="4">
        <f t="shared" ca="1" si="73"/>
        <v>1.8218678703723285E-13</v>
      </c>
      <c r="FY75" s="4">
        <f t="shared" ca="1" si="73"/>
        <v>2.3644048023506084E-12</v>
      </c>
      <c r="FZ75" s="4">
        <f t="shared" ca="1" si="73"/>
        <v>3.0576800285589723E-11</v>
      </c>
      <c r="GA75" s="4">
        <f t="shared" ca="1" si="73"/>
        <v>3.7817593217159995E-10</v>
      </c>
      <c r="GB75" s="4">
        <f t="shared" ca="1" si="73"/>
        <v>4.518851373963392E-15</v>
      </c>
      <c r="GC75" s="4">
        <f t="shared" ca="1" si="73"/>
        <v>2.4438514179964243E-14</v>
      </c>
      <c r="GD75" s="4">
        <f t="shared" ca="1" si="73"/>
        <v>2.6101626152917785E-14</v>
      </c>
      <c r="GE75" s="4">
        <f t="shared" ca="1" si="73"/>
        <v>2.6127326658518402E-14</v>
      </c>
    </row>
    <row r="76" spans="1:187" x14ac:dyDescent="0.2">
      <c r="A76">
        <v>3</v>
      </c>
      <c r="B76">
        <v>3</v>
      </c>
      <c r="C76">
        <v>6</v>
      </c>
      <c r="D76" s="10" t="s">
        <v>11</v>
      </c>
      <c r="E76">
        <v>1</v>
      </c>
      <c r="F76" s="3">
        <v>3</v>
      </c>
      <c r="G76" s="10"/>
      <c r="H76" s="10"/>
      <c r="I76" s="10">
        <v>1</v>
      </c>
      <c r="J76" s="10"/>
      <c r="K76" s="10"/>
      <c r="L76" s="4">
        <v>1.3756120000000001E-4</v>
      </c>
      <c r="M76" s="11">
        <f t="shared" si="56"/>
        <v>1.7687926499112638E-4</v>
      </c>
      <c r="N76" s="4">
        <v>1.340185E-4</v>
      </c>
      <c r="O76" s="9">
        <f t="shared" si="57"/>
        <v>0.75768349674408353</v>
      </c>
      <c r="P76" s="4"/>
      <c r="Q76" s="4"/>
      <c r="R76" s="4"/>
      <c r="S76" s="4"/>
      <c r="T76" s="4"/>
      <c r="U76" s="4"/>
      <c r="V76" s="4"/>
      <c r="W76" s="4"/>
      <c r="AB76" s="4"/>
      <c r="BX76" s="4"/>
    </row>
    <row r="77" spans="1:187" x14ac:dyDescent="0.2">
      <c r="A77">
        <v>4</v>
      </c>
      <c r="B77">
        <v>6</v>
      </c>
      <c r="C77">
        <v>7</v>
      </c>
      <c r="D77" s="10" t="s">
        <v>12</v>
      </c>
      <c r="E77">
        <v>1</v>
      </c>
      <c r="F77" s="3">
        <v>6</v>
      </c>
      <c r="G77" s="10"/>
      <c r="H77" s="10"/>
      <c r="I77" s="10">
        <v>1</v>
      </c>
      <c r="J77" s="10"/>
      <c r="K77" s="10"/>
      <c r="L77" s="4">
        <v>6.7138500000000001E-6</v>
      </c>
      <c r="M77" s="11">
        <f t="shared" si="56"/>
        <v>8.6328183576753819E-6</v>
      </c>
      <c r="N77" s="4">
        <v>6.5409439999999999E-6</v>
      </c>
      <c r="O77" s="9">
        <f t="shared" si="57"/>
        <v>0.75768349674408353</v>
      </c>
      <c r="P77" s="4"/>
      <c r="Q77" s="4"/>
      <c r="R77" s="4"/>
      <c r="S77" s="4"/>
      <c r="T77" s="4"/>
      <c r="U77" s="4"/>
      <c r="V77" s="4"/>
      <c r="W77" s="4"/>
      <c r="AB77" s="4"/>
      <c r="BX77" s="4"/>
    </row>
    <row r="78" spans="1:187" x14ac:dyDescent="0.2">
      <c r="A78">
        <v>58</v>
      </c>
      <c r="B78">
        <v>51</v>
      </c>
      <c r="D78" s="10" t="s">
        <v>184</v>
      </c>
      <c r="E78">
        <v>-1</v>
      </c>
      <c r="F78" s="3">
        <v>51</v>
      </c>
      <c r="G78" s="10"/>
      <c r="H78" s="10"/>
      <c r="I78" s="10">
        <v>1</v>
      </c>
      <c r="J78" s="10"/>
      <c r="K78" s="10"/>
      <c r="L78" s="4"/>
      <c r="M78" s="11">
        <f t="shared" si="56"/>
        <v>2.2056162351816255E-7</v>
      </c>
      <c r="N78" s="4">
        <f>10^AA78/N72</f>
        <v>1.6711590215479349E-7</v>
      </c>
      <c r="O78" s="9">
        <f t="shared" si="57"/>
        <v>0.75768349674408353</v>
      </c>
      <c r="P78" s="4"/>
      <c r="Q78" s="4"/>
      <c r="R78" s="4"/>
      <c r="S78" s="4"/>
      <c r="T78">
        <v>-14</v>
      </c>
      <c r="U78">
        <f>Y78*220*8.314*LN(10)</f>
        <v>56167.593686889435</v>
      </c>
      <c r="V78" s="17">
        <f>1/0.003354</f>
        <v>298.15146094215862</v>
      </c>
      <c r="W78">
        <f>LOG10((10^T78)*EXP(U78*(1/V78-1/$H$8)/8.314))</f>
        <v>-14.346864</v>
      </c>
      <c r="X78">
        <v>-14</v>
      </c>
      <c r="Y78">
        <f>2934/220</f>
        <v>13.336363636363636</v>
      </c>
      <c r="Z78">
        <f>2935*(0.003354-(1/$H$8))</f>
        <v>-0.34698222222222103</v>
      </c>
      <c r="AA78" s="13">
        <f>X78+Z78</f>
        <v>-14.346982222222222</v>
      </c>
      <c r="AB78" s="4"/>
      <c r="BX78" s="4"/>
    </row>
    <row r="79" spans="1:187" x14ac:dyDescent="0.2">
      <c r="A79">
        <v>5</v>
      </c>
      <c r="B79">
        <v>54</v>
      </c>
      <c r="C79">
        <v>8</v>
      </c>
      <c r="D79" s="10" t="s">
        <v>13</v>
      </c>
      <c r="E79">
        <v>-2</v>
      </c>
      <c r="F79" s="3">
        <v>54</v>
      </c>
      <c r="G79" s="10"/>
      <c r="H79" s="10"/>
      <c r="I79" s="10">
        <v>1</v>
      </c>
      <c r="J79" s="10"/>
      <c r="K79" s="10"/>
      <c r="L79" s="4">
        <v>9.9935870000000004E-5</v>
      </c>
      <c r="M79" s="11">
        <f t="shared" si="56"/>
        <v>2.1802659075000557E-4</v>
      </c>
      <c r="N79" s="4">
        <v>8.8974510000000001E-5</v>
      </c>
      <c r="O79" s="9">
        <f t="shared" si="57"/>
        <v>0.40809017695470123</v>
      </c>
      <c r="P79" s="4"/>
      <c r="Q79" s="4"/>
      <c r="R79" s="4"/>
      <c r="S79" s="4"/>
      <c r="AB79" s="4"/>
      <c r="BX79" s="4"/>
    </row>
    <row r="80" spans="1:187" x14ac:dyDescent="0.2">
      <c r="A80">
        <v>6</v>
      </c>
      <c r="B80">
        <v>52</v>
      </c>
      <c r="C80">
        <v>9</v>
      </c>
      <c r="D80" s="10" t="s">
        <v>14</v>
      </c>
      <c r="E80">
        <v>-1</v>
      </c>
      <c r="F80" s="3">
        <v>52</v>
      </c>
      <c r="G80" s="10"/>
      <c r="H80" s="10"/>
      <c r="I80" s="10">
        <v>1</v>
      </c>
      <c r="J80" s="10"/>
      <c r="K80" s="10"/>
      <c r="L80" s="4">
        <v>6.6990120000000001E-6</v>
      </c>
      <c r="M80" s="11">
        <f t="shared" si="56"/>
        <v>8.614643222464999E-6</v>
      </c>
      <c r="N80" s="4">
        <v>6.5271730000000003E-6</v>
      </c>
      <c r="O80" s="9">
        <f t="shared" si="57"/>
        <v>0.75768349674408353</v>
      </c>
      <c r="P80" s="4"/>
      <c r="Q80" s="4"/>
      <c r="R80" s="4"/>
      <c r="S80" s="4"/>
      <c r="AB80" s="4"/>
      <c r="BX80" s="4"/>
    </row>
    <row r="81" spans="1:187" x14ac:dyDescent="0.2">
      <c r="A81">
        <v>7</v>
      </c>
      <c r="B81">
        <v>55</v>
      </c>
      <c r="C81">
        <v>10</v>
      </c>
      <c r="D81" s="10" t="s">
        <v>15</v>
      </c>
      <c r="E81">
        <v>-2</v>
      </c>
      <c r="F81" s="3">
        <v>55</v>
      </c>
      <c r="G81" s="10"/>
      <c r="H81" s="10"/>
      <c r="I81" s="10">
        <v>1</v>
      </c>
      <c r="J81" s="10"/>
      <c r="K81" s="10"/>
      <c r="L81" s="4">
        <v>1.3748370000000001E-4</v>
      </c>
      <c r="M81" s="11">
        <f t="shared" si="56"/>
        <v>4.3097361792053761E-7</v>
      </c>
      <c r="N81" s="4">
        <v>1.758761E-7</v>
      </c>
      <c r="O81" s="9">
        <f t="shared" si="57"/>
        <v>0.40809017695470123</v>
      </c>
      <c r="P81" s="4"/>
      <c r="Q81" s="4"/>
      <c r="R81" s="4"/>
      <c r="S81" s="4"/>
      <c r="AB81" s="4"/>
      <c r="BX81" s="4"/>
    </row>
    <row r="82" spans="1:187" x14ac:dyDescent="0.2">
      <c r="B82">
        <v>60</v>
      </c>
      <c r="C82">
        <v>11</v>
      </c>
      <c r="D82" s="10" t="s">
        <v>16</v>
      </c>
      <c r="E82">
        <v>-2</v>
      </c>
      <c r="F82" s="3">
        <v>60</v>
      </c>
      <c r="G82" s="10"/>
      <c r="H82" s="10"/>
      <c r="I82" s="10">
        <v>1</v>
      </c>
      <c r="J82" s="10"/>
      <c r="K82" s="10"/>
      <c r="L82" s="4">
        <v>3.1187599999999998E-20</v>
      </c>
      <c r="M82" s="11">
        <f t="shared" si="56"/>
        <v>2.7592724931602349E-26</v>
      </c>
      <c r="N82" s="4">
        <v>1.126032E-26</v>
      </c>
      <c r="O82" s="9">
        <f t="shared" si="57"/>
        <v>0.40809017695470123</v>
      </c>
      <c r="P82" s="4"/>
      <c r="Q82" s="4"/>
      <c r="R82" s="4"/>
      <c r="S82" s="4"/>
      <c r="AB82" s="4"/>
      <c r="BX82" s="4"/>
    </row>
    <row r="83" spans="1:187" x14ac:dyDescent="0.2">
      <c r="A83">
        <v>59</v>
      </c>
      <c r="B83">
        <v>101</v>
      </c>
      <c r="C83">
        <v>99</v>
      </c>
      <c r="D83" s="10" t="s">
        <v>24</v>
      </c>
      <c r="E83">
        <f>E72+E81</f>
        <v>-1</v>
      </c>
      <c r="F83" s="10">
        <v>1</v>
      </c>
      <c r="G83" s="10">
        <v>55</v>
      </c>
      <c r="H83" s="10"/>
      <c r="I83" s="10">
        <v>1</v>
      </c>
      <c r="J83" s="10">
        <v>1</v>
      </c>
      <c r="K83" s="10"/>
      <c r="M83" s="11">
        <f t="shared" si="56"/>
        <v>1.6494404932035481E-4</v>
      </c>
      <c r="N83" s="4">
        <f t="shared" ref="N83:N99" si="74">10^(AA83+I83*LOG10(_xlfn.XLOOKUP(F83,$B$72:$B$82,$N$72:$N$82))+J83*LOG10(_xlfn.XLOOKUP(G83,$B$72:$B$82,$N$72:$N$82))+IFERROR(K83*LOG10(_xlfn.XLOOKUP(H83,$B$72:$B$82,$N$72:$N$82)),0))</f>
        <v>1.2497538405617501E-4</v>
      </c>
      <c r="O83" s="9">
        <f t="shared" si="57"/>
        <v>0.75768349674408353</v>
      </c>
      <c r="P83" s="4"/>
      <c r="Q83" s="4"/>
      <c r="R83" s="4"/>
      <c r="S83" s="4"/>
      <c r="T83">
        <v>10.329000000000001</v>
      </c>
      <c r="U83">
        <f>Y83*220*8.314*LN(10)</f>
        <v>-14997.551549482929</v>
      </c>
      <c r="V83">
        <f>1/0.003354</f>
        <v>298.15146094215862</v>
      </c>
      <c r="W83">
        <f>LOG10((10^T83)*EXP(U83/8.314*(1/V83-1/$H$8)))</f>
        <v>10.421617653333335</v>
      </c>
      <c r="X83">
        <v>10.329000000000001</v>
      </c>
      <c r="Y83">
        <v>-3.5609999999999999</v>
      </c>
      <c r="Z83">
        <f t="shared" ref="Z83:Z99" si="75">220*Y83*(0.003354-(1/$H$8))</f>
        <v>9.2617653333333008E-2</v>
      </c>
      <c r="AA83">
        <f t="shared" ref="AA83:AA99" si="76">X83+Z83</f>
        <v>10.421617653333334</v>
      </c>
      <c r="AB83" s="4"/>
      <c r="BX83" s="4"/>
    </row>
    <row r="84" spans="1:187" x14ac:dyDescent="0.2">
      <c r="A84">
        <v>60</v>
      </c>
      <c r="B84">
        <v>102</v>
      </c>
      <c r="C84">
        <v>100</v>
      </c>
      <c r="D84" s="10" t="s">
        <v>25</v>
      </c>
      <c r="E84">
        <f>2*E72+E81</f>
        <v>0</v>
      </c>
      <c r="F84" s="10">
        <v>1</v>
      </c>
      <c r="G84" s="10">
        <v>55</v>
      </c>
      <c r="H84" s="10"/>
      <c r="I84" s="10">
        <v>2</v>
      </c>
      <c r="J84" s="10">
        <v>1</v>
      </c>
      <c r="K84" s="10"/>
      <c r="M84" s="11">
        <f t="shared" si="56"/>
        <v>8.618780713369603E-6</v>
      </c>
      <c r="N84" s="4">
        <f t="shared" si="74"/>
        <v>8.618780713369603E-6</v>
      </c>
      <c r="O84" s="9">
        <f t="shared" si="57"/>
        <v>1</v>
      </c>
      <c r="P84" s="4"/>
      <c r="Q84" s="4"/>
      <c r="R84" s="4"/>
      <c r="S84" s="4"/>
      <c r="T84">
        <v>16.681000000000001</v>
      </c>
      <c r="U84">
        <f>Y84*220*8.314*LN(10)</f>
        <v>-24166.23161778519</v>
      </c>
      <c r="V84">
        <f>1/0.003354</f>
        <v>298.15146094215862</v>
      </c>
      <c r="W84">
        <f>LOG10((10^T84)*EXP(U84*(1/V84-1/$H$8)/8.314))</f>
        <v>16.830239004444447</v>
      </c>
      <c r="X84">
        <v>16.681000000000001</v>
      </c>
      <c r="Y84">
        <v>-5.7380000000000004</v>
      </c>
      <c r="Z84">
        <f t="shared" si="75"/>
        <v>0.14923900444444396</v>
      </c>
      <c r="AA84">
        <f t="shared" si="76"/>
        <v>16.830239004444444</v>
      </c>
      <c r="AB84" s="4"/>
      <c r="BX84" s="4"/>
    </row>
    <row r="85" spans="1:187" x14ac:dyDescent="0.2">
      <c r="B85">
        <v>108</v>
      </c>
      <c r="C85">
        <v>101</v>
      </c>
      <c r="D85" s="10" t="s">
        <v>26</v>
      </c>
      <c r="E85">
        <f>E72+E82</f>
        <v>-1</v>
      </c>
      <c r="F85" s="10">
        <v>1</v>
      </c>
      <c r="G85" s="10">
        <v>60</v>
      </c>
      <c r="H85" s="10"/>
      <c r="I85" s="10">
        <v>1</v>
      </c>
      <c r="J85" s="10">
        <v>1</v>
      </c>
      <c r="K85" s="10"/>
      <c r="M85" s="11">
        <f t="shared" si="56"/>
        <v>3.1773342535656312E-20</v>
      </c>
      <c r="N85" s="4">
        <f t="shared" si="74"/>
        <v>2.4074137275663599E-20</v>
      </c>
      <c r="O85" s="9">
        <f t="shared" si="57"/>
        <v>0.75768349674408353</v>
      </c>
      <c r="P85" s="4"/>
      <c r="Q85" s="4"/>
      <c r="R85" s="4"/>
      <c r="S85" s="4"/>
      <c r="U85">
        <f>Y85*8.314*LN(10)*1000</f>
        <v>0</v>
      </c>
      <c r="X85">
        <v>13.9</v>
      </c>
      <c r="Y85">
        <v>0</v>
      </c>
      <c r="Z85">
        <f t="shared" si="75"/>
        <v>0</v>
      </c>
      <c r="AA85">
        <f t="shared" si="76"/>
        <v>13.9</v>
      </c>
      <c r="AB85" s="4"/>
      <c r="BX85" s="4"/>
    </row>
    <row r="86" spans="1:187" x14ac:dyDescent="0.2">
      <c r="B86">
        <v>109</v>
      </c>
      <c r="C86">
        <v>102</v>
      </c>
      <c r="D86" s="10" t="s">
        <v>27</v>
      </c>
      <c r="E86">
        <f>2*E72+E82</f>
        <v>0</v>
      </c>
      <c r="F86" s="10">
        <v>1</v>
      </c>
      <c r="G86" s="10">
        <v>60</v>
      </c>
      <c r="H86" s="10"/>
      <c r="I86" s="10">
        <v>2</v>
      </c>
      <c r="J86" s="10">
        <v>1</v>
      </c>
      <c r="K86" s="10"/>
      <c r="M86" s="11">
        <f t="shared" si="56"/>
        <v>6.4796378351962301E-21</v>
      </c>
      <c r="N86" s="4">
        <f t="shared" si="74"/>
        <v>6.4796378351962301E-21</v>
      </c>
      <c r="O86" s="9">
        <f t="shared" si="57"/>
        <v>1</v>
      </c>
      <c r="P86" s="4"/>
      <c r="Q86" s="4"/>
      <c r="R86" s="4"/>
      <c r="S86" s="4"/>
      <c r="U86">
        <f>Y86*8.314*LN(10)*1000</f>
        <v>0</v>
      </c>
      <c r="X86">
        <v>20.9</v>
      </c>
      <c r="Y86">
        <v>0</v>
      </c>
      <c r="Z86">
        <f t="shared" si="75"/>
        <v>0</v>
      </c>
      <c r="AA86">
        <f t="shared" si="76"/>
        <v>20.9</v>
      </c>
      <c r="AB86" s="4"/>
      <c r="BX86" s="4"/>
    </row>
    <row r="87" spans="1:187" x14ac:dyDescent="0.2">
      <c r="A87">
        <v>61</v>
      </c>
      <c r="B87">
        <v>124</v>
      </c>
      <c r="C87">
        <v>103</v>
      </c>
      <c r="D87" s="10" t="s">
        <v>28</v>
      </c>
      <c r="E87">
        <f>E75+E72+E81</f>
        <v>1</v>
      </c>
      <c r="F87" s="10">
        <v>4</v>
      </c>
      <c r="G87" s="10">
        <v>1</v>
      </c>
      <c r="H87" s="10">
        <v>55</v>
      </c>
      <c r="I87" s="10">
        <v>1</v>
      </c>
      <c r="J87" s="10">
        <v>1</v>
      </c>
      <c r="K87" s="10">
        <v>1</v>
      </c>
      <c r="M87" s="11">
        <f t="shared" si="56"/>
        <v>1.0331737810247678E-7</v>
      </c>
      <c r="N87" s="4">
        <f t="shared" si="74"/>
        <v>7.8281872315115207E-8</v>
      </c>
      <c r="O87" s="9">
        <f t="shared" si="57"/>
        <v>0.75768349674408353</v>
      </c>
      <c r="P87" s="4"/>
      <c r="Q87" s="4"/>
      <c r="R87" s="4"/>
      <c r="S87" s="4"/>
      <c r="T87">
        <v>11.4</v>
      </c>
      <c r="U87">
        <f t="shared" ref="U87:U92" si="77">Y87*220*8.314*LN(10)</f>
        <v>-11666.166187045132</v>
      </c>
      <c r="V87">
        <f t="shared" ref="V87:V91" si="78">1/0.003354</f>
        <v>298.15146094215862</v>
      </c>
      <c r="W87">
        <f t="shared" ref="W87:W99" si="79">LOG10((10^T87)*EXP(U87*(1/V87-1/$H$8)/8.314))</f>
        <v>11.472044622222224</v>
      </c>
      <c r="X87">
        <v>11.4</v>
      </c>
      <c r="Y87">
        <v>-2.77</v>
      </c>
      <c r="Z87">
        <f t="shared" si="75"/>
        <v>7.204462222222198E-2</v>
      </c>
      <c r="AA87">
        <f t="shared" si="76"/>
        <v>11.472044622222223</v>
      </c>
      <c r="AB87" s="4"/>
      <c r="BX87" s="4"/>
    </row>
    <row r="88" spans="1:187" x14ac:dyDescent="0.2">
      <c r="A88">
        <v>62</v>
      </c>
      <c r="B88">
        <v>125</v>
      </c>
      <c r="C88">
        <v>104</v>
      </c>
      <c r="D88" s="10" t="s">
        <v>29</v>
      </c>
      <c r="E88">
        <f>E75+E81</f>
        <v>0</v>
      </c>
      <c r="F88" s="10">
        <v>4</v>
      </c>
      <c r="G88" s="10">
        <v>55</v>
      </c>
      <c r="H88" s="10"/>
      <c r="I88" s="10">
        <v>1</v>
      </c>
      <c r="J88" s="10">
        <v>1</v>
      </c>
      <c r="K88" s="10"/>
      <c r="M88" s="11">
        <f t="shared" si="56"/>
        <v>7.9640227742585678E-9</v>
      </c>
      <c r="N88" s="4">
        <f t="shared" si="74"/>
        <v>7.9640227742585678E-9</v>
      </c>
      <c r="O88" s="9">
        <f t="shared" si="57"/>
        <v>1</v>
      </c>
      <c r="P88" s="4"/>
      <c r="Q88" s="4"/>
      <c r="R88" s="4"/>
      <c r="S88" s="4"/>
      <c r="T88">
        <v>2.98</v>
      </c>
      <c r="U88">
        <f t="shared" si="77"/>
        <v>11413.469446531521</v>
      </c>
      <c r="V88">
        <f t="shared" si="78"/>
        <v>298.15146094215862</v>
      </c>
      <c r="W88">
        <f t="shared" si="79"/>
        <v>2.9095159111111113</v>
      </c>
      <c r="X88">
        <v>2.98</v>
      </c>
      <c r="Y88">
        <v>2.71</v>
      </c>
      <c r="Z88">
        <f t="shared" si="75"/>
        <v>-7.0484088888888657E-2</v>
      </c>
      <c r="AA88">
        <f t="shared" si="76"/>
        <v>2.9095159111111113</v>
      </c>
      <c r="AB88" s="4"/>
      <c r="BX88" s="4"/>
    </row>
    <row r="89" spans="1:187" x14ac:dyDescent="0.2">
      <c r="A89">
        <v>63</v>
      </c>
      <c r="B89">
        <v>126</v>
      </c>
      <c r="C89">
        <v>105</v>
      </c>
      <c r="D89" s="10" t="s">
        <v>30</v>
      </c>
      <c r="E89">
        <f>E75+E79</f>
        <v>0</v>
      </c>
      <c r="F89" s="10">
        <v>4</v>
      </c>
      <c r="G89" s="10">
        <v>54</v>
      </c>
      <c r="H89" s="10"/>
      <c r="I89" s="10">
        <v>1</v>
      </c>
      <c r="J89" s="10">
        <v>1</v>
      </c>
      <c r="K89" s="10"/>
      <c r="M89" s="11">
        <f t="shared" si="56"/>
        <v>8.8579844991081722E-7</v>
      </c>
      <c r="N89" s="4">
        <f t="shared" si="74"/>
        <v>8.8579844991081722E-7</v>
      </c>
      <c r="O89" s="9">
        <f t="shared" si="57"/>
        <v>1</v>
      </c>
      <c r="P89" s="4"/>
      <c r="Q89" s="4"/>
      <c r="R89" s="4"/>
      <c r="S89" s="4"/>
      <c r="T89">
        <v>2.37</v>
      </c>
      <c r="U89">
        <f t="shared" si="77"/>
        <v>19162.836155615652</v>
      </c>
      <c r="V89">
        <f t="shared" si="78"/>
        <v>298.15146094215862</v>
      </c>
      <c r="W89">
        <f t="shared" si="79"/>
        <v>2.2516595555555559</v>
      </c>
      <c r="X89">
        <v>2.37</v>
      </c>
      <c r="Y89">
        <v>4.55</v>
      </c>
      <c r="Z89">
        <f t="shared" si="75"/>
        <v>-0.11834044444444404</v>
      </c>
      <c r="AA89">
        <f t="shared" si="76"/>
        <v>2.2516595555555559</v>
      </c>
      <c r="AB89" s="4"/>
      <c r="BX89" s="4"/>
    </row>
    <row r="90" spans="1:187" x14ac:dyDescent="0.2">
      <c r="A90">
        <v>64</v>
      </c>
      <c r="B90">
        <v>145</v>
      </c>
      <c r="C90">
        <v>106</v>
      </c>
      <c r="D90" s="10" t="s">
        <v>31</v>
      </c>
      <c r="E90">
        <f>E74+E72+E81</f>
        <v>1</v>
      </c>
      <c r="F90" s="10">
        <v>7</v>
      </c>
      <c r="G90" s="10">
        <v>1</v>
      </c>
      <c r="H90" s="10">
        <v>55</v>
      </c>
      <c r="I90" s="10">
        <v>1</v>
      </c>
      <c r="J90" s="10">
        <v>1</v>
      </c>
      <c r="K90" s="10">
        <v>1</v>
      </c>
      <c r="M90" s="11">
        <f t="shared" si="56"/>
        <v>6.0292836044873393E-8</v>
      </c>
      <c r="N90" s="4">
        <f t="shared" si="74"/>
        <v>4.568288684309739E-8</v>
      </c>
      <c r="O90" s="9">
        <f t="shared" si="57"/>
        <v>0.75768349674408353</v>
      </c>
      <c r="P90" s="4"/>
      <c r="Q90" s="4"/>
      <c r="R90" s="4"/>
      <c r="S90" s="4"/>
      <c r="T90">
        <v>11.44</v>
      </c>
      <c r="U90">
        <f t="shared" si="77"/>
        <v>-3664.1027374473883</v>
      </c>
      <c r="V90">
        <f t="shared" si="78"/>
        <v>298.15146094215862</v>
      </c>
      <c r="W90">
        <f t="shared" si="79"/>
        <v>11.462627733333333</v>
      </c>
      <c r="X90">
        <v>11.44</v>
      </c>
      <c r="Y90">
        <v>-0.87</v>
      </c>
      <c r="Z90">
        <f t="shared" si="75"/>
        <v>2.2627733333333257E-2</v>
      </c>
      <c r="AA90">
        <f t="shared" si="76"/>
        <v>11.462627733333333</v>
      </c>
      <c r="AB90" s="4"/>
      <c r="BX90" s="4"/>
    </row>
    <row r="91" spans="1:187" x14ac:dyDescent="0.2">
      <c r="A91">
        <v>65</v>
      </c>
      <c r="B91">
        <v>146</v>
      </c>
      <c r="C91">
        <v>107</v>
      </c>
      <c r="D91" s="10" t="s">
        <v>32</v>
      </c>
      <c r="E91">
        <f>E74+E81</f>
        <v>0</v>
      </c>
      <c r="F91" s="10">
        <v>7</v>
      </c>
      <c r="G91" s="10">
        <v>55</v>
      </c>
      <c r="H91" s="10"/>
      <c r="I91" s="10">
        <v>1</v>
      </c>
      <c r="J91" s="10">
        <v>1</v>
      </c>
      <c r="K91" s="10"/>
      <c r="M91" s="11">
        <f t="shared" si="56"/>
        <v>7.8486371487557126E-9</v>
      </c>
      <c r="N91" s="4">
        <f t="shared" si="74"/>
        <v>7.8486371487557126E-9</v>
      </c>
      <c r="O91" s="9">
        <f t="shared" si="57"/>
        <v>1</v>
      </c>
      <c r="P91" s="4"/>
      <c r="Q91" s="4"/>
      <c r="R91" s="4"/>
      <c r="S91" s="4"/>
      <c r="T91">
        <v>3.22</v>
      </c>
      <c r="U91">
        <f t="shared" si="77"/>
        <v>14951.223813722101</v>
      </c>
      <c r="V91">
        <f t="shared" si="78"/>
        <v>298.15146094215862</v>
      </c>
      <c r="W91">
        <f t="shared" si="79"/>
        <v>3.1276684444444451</v>
      </c>
      <c r="X91">
        <v>3.22</v>
      </c>
      <c r="Y91">
        <v>3.55</v>
      </c>
      <c r="Z91">
        <f t="shared" si="75"/>
        <v>-9.2331555555555236E-2</v>
      </c>
      <c r="AA91">
        <f t="shared" si="76"/>
        <v>3.1276684444444451</v>
      </c>
      <c r="AB91" s="4"/>
      <c r="BX91" s="4"/>
    </row>
    <row r="92" spans="1:187" x14ac:dyDescent="0.2">
      <c r="A92">
        <v>66</v>
      </c>
      <c r="B92">
        <v>147</v>
      </c>
      <c r="C92">
        <v>108</v>
      </c>
      <c r="D92" s="10" t="s">
        <v>33</v>
      </c>
      <c r="E92">
        <f>E74+E79</f>
        <v>0</v>
      </c>
      <c r="F92" s="10">
        <v>7</v>
      </c>
      <c r="G92" s="10">
        <v>54</v>
      </c>
      <c r="H92" s="10"/>
      <c r="I92" s="10">
        <v>1</v>
      </c>
      <c r="J92" s="10">
        <v>1</v>
      </c>
      <c r="K92" s="10"/>
      <c r="M92" s="11">
        <f t="shared" si="56"/>
        <v>5.3489670023657487E-7</v>
      </c>
      <c r="N92" s="4">
        <f t="shared" si="74"/>
        <v>5.3489670023657487E-7</v>
      </c>
      <c r="O92" s="9">
        <f t="shared" si="57"/>
        <v>1</v>
      </c>
      <c r="P92" s="4"/>
      <c r="Q92" s="4"/>
      <c r="R92" s="4"/>
      <c r="S92" s="4"/>
      <c r="T92">
        <v>2.2999999999999998</v>
      </c>
      <c r="U92">
        <f t="shared" si="77"/>
        <v>6949.1603641243564</v>
      </c>
      <c r="V92">
        <f>1/0.003354</f>
        <v>298.15146094215862</v>
      </c>
      <c r="W92">
        <f t="shared" si="79"/>
        <v>2.2570853333333334</v>
      </c>
      <c r="X92">
        <v>2.2999999999999998</v>
      </c>
      <c r="Y92">
        <v>1.65</v>
      </c>
      <c r="Z92">
        <f t="shared" si="75"/>
        <v>-4.2914666666666518E-2</v>
      </c>
      <c r="AA92">
        <f t="shared" si="76"/>
        <v>2.2570853333333334</v>
      </c>
      <c r="AB92" s="4"/>
      <c r="BX92" s="4"/>
    </row>
    <row r="93" spans="1:187" x14ac:dyDescent="0.2">
      <c r="A93">
        <v>67</v>
      </c>
      <c r="B93">
        <v>221</v>
      </c>
      <c r="C93">
        <v>109</v>
      </c>
      <c r="D93" s="10" t="s">
        <v>34</v>
      </c>
      <c r="E93">
        <f>E73-E72</f>
        <v>1</v>
      </c>
      <c r="F93" s="10">
        <v>14</v>
      </c>
      <c r="G93" s="10">
        <v>51</v>
      </c>
      <c r="H93" s="10"/>
      <c r="I93" s="10">
        <v>1</v>
      </c>
      <c r="J93" s="10">
        <v>1</v>
      </c>
      <c r="K93" s="10"/>
      <c r="M93" s="11">
        <f t="shared" si="56"/>
        <v>5.7748563142172223E-8</v>
      </c>
      <c r="N93" s="4">
        <f t="shared" si="74"/>
        <v>4.3755133253507548E-8</v>
      </c>
      <c r="O93" s="9">
        <f t="shared" si="57"/>
        <v>0.75768349674408353</v>
      </c>
      <c r="P93" s="4">
        <f>10^-I4</f>
        <v>3.1622776601683784E-2</v>
      </c>
      <c r="Q93" s="4">
        <f>10^-J4</f>
        <v>0.15848931924611132</v>
      </c>
      <c r="R93" s="4">
        <f>10^-L4</f>
        <v>3.1622776601683784E-2</v>
      </c>
      <c r="S93" s="4">
        <f>10^-M4</f>
        <v>6.7920363261718376E-4</v>
      </c>
      <c r="T93" s="8">
        <f>X93+T78</f>
        <v>-7.52</v>
      </c>
      <c r="U93">
        <f>Y93*220*8.314*LN(10)+U78</f>
        <v>56167.593686889435</v>
      </c>
      <c r="V93">
        <f t="shared" ref="V93:V99" si="80">1/0.003354</f>
        <v>298.15146094215862</v>
      </c>
      <c r="W93">
        <f t="shared" si="79"/>
        <v>-7.8668639999999996</v>
      </c>
      <c r="X93">
        <v>6.48</v>
      </c>
      <c r="Y93">
        <v>0</v>
      </c>
      <c r="Z93">
        <f t="shared" si="75"/>
        <v>0</v>
      </c>
      <c r="AA93">
        <f t="shared" si="76"/>
        <v>6.48</v>
      </c>
      <c r="AB93" s="4">
        <f t="shared" ref="AB93:AM93" ca="1" si="81">(IF(AB$68&lt;=4,$P93,$R93)*IF(AB$69&lt;=4,$P93,$R93)*$N93*EXP(2*$N$8*$N$9*(2-$E93)))*OFFSET($J$19,AB$68,0)*OFFSET($J$19,AB$69,0)/($N$72^2)</f>
        <v>3.3632872747553917E-4</v>
      </c>
      <c r="AC93" s="4">
        <f t="shared" ca="1" si="81"/>
        <v>5.1579190543587297E-3</v>
      </c>
      <c r="AD93" s="4">
        <f t="shared" ca="1" si="81"/>
        <v>1.6095674417640038</v>
      </c>
      <c r="AE93" s="4">
        <f t="shared" ca="1" si="81"/>
        <v>2.1887662751794563</v>
      </c>
      <c r="AF93" s="4">
        <f t="shared" ca="1" si="81"/>
        <v>5.1663821140785294E-3</v>
      </c>
      <c r="AG93" s="4">
        <f t="shared" ca="1" si="81"/>
        <v>1.4229462643866522</v>
      </c>
      <c r="AH93" s="4">
        <f t="shared" ca="1" si="81"/>
        <v>8.3777265262136389</v>
      </c>
      <c r="AI93" s="4">
        <f t="shared" ca="1" si="81"/>
        <v>7.9231354836443002E-2</v>
      </c>
      <c r="AJ93" s="4">
        <f t="shared" ca="1" si="81"/>
        <v>24.724740300804278</v>
      </c>
      <c r="AK93" s="4">
        <f t="shared" ca="1" si="81"/>
        <v>33.621876492271518</v>
      </c>
      <c r="AL93" s="4">
        <f t="shared" ca="1" si="81"/>
        <v>21.822226443449665</v>
      </c>
      <c r="AM93" s="4">
        <f t="shared" ca="1" si="81"/>
        <v>128.48035791086753</v>
      </c>
      <c r="AN93" s="4">
        <f t="shared" ref="AN93:AY93" ca="1" si="82">AB93/AB$66</f>
        <v>3.3589869837581562E-4</v>
      </c>
      <c r="AO93" s="4">
        <f t="shared" ca="1" si="82"/>
        <v>5.0586004831197568E-3</v>
      </c>
      <c r="AP93" s="4">
        <f t="shared" ca="1" si="82"/>
        <v>0.2661809065487743</v>
      </c>
      <c r="AQ93" s="4">
        <f t="shared" ca="1" si="82"/>
        <v>0.2783625773895565</v>
      </c>
      <c r="AR93" s="4">
        <f t="shared" ca="1" si="82"/>
        <v>5.0667405018136802E-3</v>
      </c>
      <c r="AS93" s="4">
        <f t="shared" ca="1" si="82"/>
        <v>0.2605302577518987</v>
      </c>
      <c r="AT93" s="4">
        <f t="shared" ca="1" si="82"/>
        <v>0.30722696185610127</v>
      </c>
      <c r="AU93" s="4">
        <f t="shared" ca="1" si="82"/>
        <v>6.087255869745286E-2</v>
      </c>
      <c r="AV93" s="4">
        <f t="shared" ca="1" si="82"/>
        <v>0.31486107892983872</v>
      </c>
      <c r="AW93" s="4">
        <f t="shared" ca="1" si="82"/>
        <v>0.31592571335610925</v>
      </c>
      <c r="AX93" s="4">
        <f t="shared" ca="1" si="82"/>
        <v>0.31432866859457542</v>
      </c>
      <c r="AY93" s="4">
        <f t="shared" ca="1" si="82"/>
        <v>0.31813275661199791</v>
      </c>
      <c r="AZ93" s="4">
        <f t="shared" ref="AZ93:BK93" ca="1" si="83">AN93*OFFSET($E$30,AZ$67,0)</f>
        <v>3.4534584926763541E-8</v>
      </c>
      <c r="BA93" s="4">
        <f t="shared" ca="1" si="83"/>
        <v>5.2008736217074999E-7</v>
      </c>
      <c r="BB93" s="4">
        <f t="shared" ca="1" si="83"/>
        <v>2.7366724454545858E-5</v>
      </c>
      <c r="BC93" s="4">
        <f t="shared" ca="1" si="83"/>
        <v>2.8619152487863778E-5</v>
      </c>
      <c r="BD93" s="4">
        <f t="shared" ca="1" si="83"/>
        <v>5.2092425784271897E-7</v>
      </c>
      <c r="BE93" s="4">
        <f t="shared" ca="1" si="83"/>
        <v>2.6785767125117083E-5</v>
      </c>
      <c r="BF93" s="4">
        <f t="shared" ca="1" si="83"/>
        <v>3.1586772015830413E-5</v>
      </c>
      <c r="BG93" s="4">
        <f t="shared" ca="1" si="83"/>
        <v>6.2584599410818722E-6</v>
      </c>
      <c r="BH93" s="4">
        <f t="shared" ca="1" si="83"/>
        <v>3.2371654677474042E-5</v>
      </c>
      <c r="BI93" s="4">
        <f t="shared" ca="1" si="83"/>
        <v>3.2481112404424984E-5</v>
      </c>
      <c r="BJ93" s="4">
        <f t="shared" ca="1" si="83"/>
        <v>3.2316916239879784E-5</v>
      </c>
      <c r="BK93" s="4">
        <f t="shared" ca="1" si="83"/>
        <v>3.2708024039171037E-5</v>
      </c>
      <c r="BL93" s="4">
        <f t="shared" ref="BL93:BW93" ca="1" si="84">AZ93*$N$11</f>
        <v>6.9069169853527097E-14</v>
      </c>
      <c r="BM93" s="4">
        <f t="shared" ca="1" si="84"/>
        <v>1.0401747243415001E-12</v>
      </c>
      <c r="BN93" s="4">
        <f t="shared" ca="1" si="84"/>
        <v>5.4733448909091722E-11</v>
      </c>
      <c r="BO93" s="4">
        <f t="shared" ca="1" si="84"/>
        <v>5.7238304975727566E-11</v>
      </c>
      <c r="BP93" s="4">
        <f t="shared" ca="1" si="84"/>
        <v>1.0418485156854382E-12</v>
      </c>
      <c r="BQ93" s="4">
        <f t="shared" ca="1" si="84"/>
        <v>5.3571534250234177E-11</v>
      </c>
      <c r="BR93" s="4">
        <f t="shared" ca="1" si="84"/>
        <v>6.3173544031660833E-11</v>
      </c>
      <c r="BS93" s="4">
        <f t="shared" ca="1" si="84"/>
        <v>1.2516919882163747E-11</v>
      </c>
      <c r="BT93" s="4">
        <f t="shared" ca="1" si="84"/>
        <v>6.4743309354948091E-11</v>
      </c>
      <c r="BU93" s="4">
        <f t="shared" ca="1" si="84"/>
        <v>6.4962224808849972E-11</v>
      </c>
      <c r="BV93" s="4">
        <f t="shared" ca="1" si="84"/>
        <v>6.4633832479759575E-11</v>
      </c>
      <c r="BW93" s="4">
        <f t="shared" ca="1" si="84"/>
        <v>6.5416048078342081E-11</v>
      </c>
      <c r="BX93" s="4">
        <f t="shared" ref="BX93:CI93" ca="1" si="85">(IF(BX$68&lt;=4,$Q93,$S93)*IF(BX$69&lt;=4,$Q93,$S93)*$N93*EXP(2*$O$8*$O$9*(2-$E93)))*OFFSET($K$19,BX$68,0)*OFFSET($K$19,BX$69,0)/($N$72^2)</f>
        <v>2.2044604915542453E-5</v>
      </c>
      <c r="BY93" s="4">
        <f t="shared" ca="1" si="85"/>
        <v>3.7064707712165632E-3</v>
      </c>
      <c r="BZ93" s="4">
        <f t="shared" ca="1" si="85"/>
        <v>6.3666095212101476E-3</v>
      </c>
      <c r="CA93" s="4">
        <f t="shared" ca="1" si="85"/>
        <v>6.8080424323351168E-3</v>
      </c>
      <c r="CB93" s="4">
        <f t="shared" ca="1" si="85"/>
        <v>3.7144218327978987E-3</v>
      </c>
      <c r="CC93" s="4">
        <f t="shared" ca="1" si="85"/>
        <v>1.5243463645118742E-2</v>
      </c>
      <c r="CD93" s="4">
        <f t="shared" ca="1" si="85"/>
        <v>8.8291965811527179E-2</v>
      </c>
      <c r="CE93" s="4">
        <f t="shared" ca="1" si="85"/>
        <v>0.62452450420317707</v>
      </c>
      <c r="CF93" s="4">
        <f t="shared" ca="1" si="85"/>
        <v>1.0727465290071423</v>
      </c>
      <c r="CG93" s="4">
        <f t="shared" ca="1" si="85"/>
        <v>1.1471260903138671</v>
      </c>
      <c r="CH93" s="4">
        <f t="shared" ca="1" si="85"/>
        <v>2.5629605370201132</v>
      </c>
      <c r="CI93" s="4">
        <f t="shared" ca="1" si="85"/>
        <v>14.844974172476563</v>
      </c>
      <c r="CJ93" s="4">
        <f t="shared" ref="CJ93:CU93" ca="1" si="86">BX93/BX$66</f>
        <v>2.2041536633831584E-5</v>
      </c>
      <c r="CK93" s="4">
        <f t="shared" ca="1" si="86"/>
        <v>3.6217042031753991E-3</v>
      </c>
      <c r="CL93" s="4">
        <f t="shared" ca="1" si="86"/>
        <v>6.246392865776002E-3</v>
      </c>
      <c r="CM93" s="4">
        <f t="shared" ca="1" si="86"/>
        <v>6.6707569845153901E-3</v>
      </c>
      <c r="CN93" s="4">
        <f t="shared" ca="1" si="86"/>
        <v>3.6292953712294728E-3</v>
      </c>
      <c r="CO93" s="4">
        <f t="shared" ca="1" si="86"/>
        <v>1.4571988989794648E-2</v>
      </c>
      <c r="CP93" s="4">
        <f t="shared" ca="1" si="86"/>
        <v>6.9691354315193382E-2</v>
      </c>
      <c r="CQ93" s="4">
        <f t="shared" ca="1" si="86"/>
        <v>0.12632812267007007</v>
      </c>
      <c r="CR93" s="4">
        <f t="shared" ca="1" si="86"/>
        <v>0.252837469881175</v>
      </c>
      <c r="CS93" s="4">
        <f t="shared" ca="1" si="86"/>
        <v>0.25676135635627029</v>
      </c>
      <c r="CT93" s="4">
        <f t="shared" ca="1" si="86"/>
        <v>0.29298902733599436</v>
      </c>
      <c r="CU93" s="4">
        <f t="shared" ca="1" si="86"/>
        <v>0.32359462500678982</v>
      </c>
      <c r="CV93" s="4">
        <f t="shared" ref="CV93:DG93" ca="1" si="87">CJ93*OFFSET($F$30,CV$67,0)</f>
        <v>2.6064117069505849E-9</v>
      </c>
      <c r="CW93" s="4">
        <f t="shared" ca="1" si="87"/>
        <v>4.2826652202549097E-7</v>
      </c>
      <c r="CX93" s="4">
        <f t="shared" ca="1" si="87"/>
        <v>7.3863595637801227E-7</v>
      </c>
      <c r="CY93" s="4">
        <f t="shared" ca="1" si="87"/>
        <v>7.8881701341894489E-7</v>
      </c>
      <c r="CZ93" s="4">
        <f t="shared" ca="1" si="87"/>
        <v>4.2916417764788515E-7</v>
      </c>
      <c r="DA93" s="4">
        <f t="shared" ca="1" si="87"/>
        <v>1.7231376980432171E-6</v>
      </c>
      <c r="DB93" s="4">
        <f t="shared" ca="1" si="87"/>
        <v>8.2410026477716177E-6</v>
      </c>
      <c r="DC93" s="4">
        <f t="shared" ca="1" si="87"/>
        <v>1.4938300505735786E-5</v>
      </c>
      <c r="DD93" s="4">
        <f t="shared" ca="1" si="87"/>
        <v>2.9898030813448944E-5</v>
      </c>
      <c r="DE93" s="4">
        <f t="shared" ca="1" si="87"/>
        <v>3.0362030389128962E-5</v>
      </c>
      <c r="DF93" s="4">
        <f t="shared" ca="1" si="87"/>
        <v>3.4645952482481333E-5</v>
      </c>
      <c r="DG93" s="4">
        <f t="shared" ca="1" si="87"/>
        <v>3.8265064407052893E-5</v>
      </c>
      <c r="DH93" s="4">
        <f t="shared" ref="DH93:DS93" ca="1" si="88">CV93*$O$11</f>
        <v>4.6915410725110528E-14</v>
      </c>
      <c r="DI93" s="4">
        <f t="shared" ca="1" si="88"/>
        <v>7.7087973964588371E-12</v>
      </c>
      <c r="DJ93" s="4">
        <f t="shared" ca="1" si="88"/>
        <v>1.3295447214804222E-11</v>
      </c>
      <c r="DK93" s="4">
        <f t="shared" ca="1" si="88"/>
        <v>1.4198706241541008E-11</v>
      </c>
      <c r="DL93" s="4">
        <f t="shared" ca="1" si="88"/>
        <v>7.7249551976619331E-12</v>
      </c>
      <c r="DM93" s="4">
        <f t="shared" ca="1" si="88"/>
        <v>3.1016478564777909E-11</v>
      </c>
      <c r="DN93" s="4">
        <f t="shared" ca="1" si="88"/>
        <v>1.4833804765988912E-10</v>
      </c>
      <c r="DO93" s="4">
        <f t="shared" ca="1" si="88"/>
        <v>2.6888940910324414E-10</v>
      </c>
      <c r="DP93" s="4">
        <f t="shared" ca="1" si="88"/>
        <v>5.3816455464208097E-10</v>
      </c>
      <c r="DQ93" s="4">
        <f t="shared" ca="1" si="88"/>
        <v>5.4651654700432129E-10</v>
      </c>
      <c r="DR93" s="4">
        <f t="shared" ca="1" si="88"/>
        <v>6.2362714468466401E-10</v>
      </c>
      <c r="DS93" s="4">
        <f t="shared" ca="1" si="88"/>
        <v>6.8877115932695207E-10</v>
      </c>
      <c r="DT93" s="4">
        <f t="shared" ref="DT93:EA93" ca="1" si="89">(IF(DT$67&lt;=4,$P93,$R93)*$N93*EXP(2*$N$8*$N$9*(1-$E93)))*OFFSET($J$19,DT$67,0)/$N$72</f>
        <v>2.0113944404643147E-6</v>
      </c>
      <c r="DU93" s="4">
        <f t="shared" ca="1" si="89"/>
        <v>7.8846234394346794E-6</v>
      </c>
      <c r="DV93" s="4">
        <f t="shared" ca="1" si="89"/>
        <v>3.0897248473452506E-5</v>
      </c>
      <c r="DW93" s="4">
        <f t="shared" ca="1" si="89"/>
        <v>1.2091815581724684E-4</v>
      </c>
      <c r="DX93" s="4">
        <f t="shared" ca="1" si="89"/>
        <v>8.5098475730858731E-3</v>
      </c>
      <c r="DY93" s="4">
        <f t="shared" ca="1" si="89"/>
        <v>3.7733420139099971E-2</v>
      </c>
      <c r="DZ93" s="4">
        <f t="shared" ca="1" si="89"/>
        <v>5.0102507404105344E-2</v>
      </c>
      <c r="EA93" s="4">
        <f t="shared" ca="1" si="89"/>
        <v>5.1311697357101914E-2</v>
      </c>
      <c r="EB93" s="4">
        <f t="shared" ref="EB93:EI93" ca="1" si="90">DT93/DT$66</f>
        <v>2.011227567439304E-6</v>
      </c>
      <c r="EC93" s="4">
        <f t="shared" ca="1" si="90"/>
        <v>7.8820598506366708E-6</v>
      </c>
      <c r="ED93" s="4">
        <f t="shared" ca="1" si="90"/>
        <v>3.0857919362835196E-5</v>
      </c>
      <c r="EE93" s="4">
        <f t="shared" ca="1" si="90"/>
        <v>1.2031801955390599E-4</v>
      </c>
      <c r="EF93" s="4">
        <f t="shared" ca="1" si="90"/>
        <v>8.2878719122476147E-3</v>
      </c>
      <c r="EG93" s="4">
        <f t="shared" ca="1" si="90"/>
        <v>3.3727923915040196E-2</v>
      </c>
      <c r="EH93" s="4">
        <f t="shared" ca="1" si="90"/>
        <v>4.3278055921324603E-2</v>
      </c>
      <c r="EI93" s="4">
        <f t="shared" ca="1" si="90"/>
        <v>4.4177316939598345E-2</v>
      </c>
      <c r="EJ93" s="4">
        <f t="shared" ref="EJ93:EQ93" ca="1" si="91">EB93*OFFSET($H$19,EJ$67,0)</f>
        <v>8.271173371094137E-10</v>
      </c>
      <c r="EK93" s="4">
        <f t="shared" ca="1" si="91"/>
        <v>3.2414971135743307E-9</v>
      </c>
      <c r="EL93" s="4">
        <f t="shared" ca="1" si="91"/>
        <v>1.2690319337965974E-8</v>
      </c>
      <c r="EM93" s="4">
        <f t="shared" ca="1" si="91"/>
        <v>4.9480785541543837E-8</v>
      </c>
      <c r="EN93" s="4">
        <f t="shared" ca="1" si="91"/>
        <v>1.7041936619559158E-6</v>
      </c>
      <c r="EO93" s="4">
        <f t="shared" ca="1" si="91"/>
        <v>6.9353043550301401E-6</v>
      </c>
      <c r="EP93" s="4">
        <f t="shared" ca="1" si="91"/>
        <v>8.8990502488223716E-6</v>
      </c>
      <c r="EQ93" s="4">
        <f t="shared" ca="1" si="91"/>
        <v>9.0839607957049092E-6</v>
      </c>
      <c r="ER93" s="4">
        <f t="shared" ref="ER93:EY93" ca="1" si="92">EJ93*$N$11</f>
        <v>1.6542346742188277E-15</v>
      </c>
      <c r="ES93" s="4">
        <f t="shared" ca="1" si="92"/>
        <v>6.4829942271486623E-15</v>
      </c>
      <c r="ET93" s="4">
        <f t="shared" ca="1" si="92"/>
        <v>2.5380638675931955E-14</v>
      </c>
      <c r="EU93" s="4">
        <f t="shared" ca="1" si="92"/>
        <v>9.8961571083087693E-14</v>
      </c>
      <c r="EV93" s="4">
        <f t="shared" ca="1" si="92"/>
        <v>3.408387323911832E-12</v>
      </c>
      <c r="EW93" s="4">
        <f t="shared" ca="1" si="92"/>
        <v>1.3870608710060283E-11</v>
      </c>
      <c r="EX93" s="4">
        <f t="shared" ca="1" si="92"/>
        <v>1.7798100497644747E-11</v>
      </c>
      <c r="EY93" s="4">
        <f t="shared" ca="1" si="92"/>
        <v>1.8167921591409822E-11</v>
      </c>
      <c r="EZ93" s="4">
        <f t="shared" ref="EZ93:FG93" ca="1" si="93">(IF(EZ$67&lt;=4,$Q93,$S93)*$N93*EXP(2*$O$8*$O$9*(1-$E93)))*OFFSET($K$19,EZ$67,0)/$N$72</f>
        <v>2.7540702435323726E-7</v>
      </c>
      <c r="FA93" s="4">
        <f t="shared" ca="1" si="93"/>
        <v>3.5752201060628142E-6</v>
      </c>
      <c r="FB93" s="4">
        <f t="shared" ca="1" si="93"/>
        <v>4.6404908052687356E-5</v>
      </c>
      <c r="FC93" s="4">
        <f t="shared" ca="1" si="93"/>
        <v>6.0111981478265129E-4</v>
      </c>
      <c r="FD93" s="4">
        <f t="shared" ca="1" si="93"/>
        <v>1.9043920176491853E-4</v>
      </c>
      <c r="FE93" s="4">
        <f t="shared" ca="1" si="93"/>
        <v>1.0325442644532584E-3</v>
      </c>
      <c r="FF93" s="4">
        <f t="shared" ca="1" si="93"/>
        <v>1.1030466489016734E-3</v>
      </c>
      <c r="FG93" s="4">
        <f t="shared" ca="1" si="93"/>
        <v>1.1041363762365414E-3</v>
      </c>
      <c r="FH93" s="4">
        <f t="shared" ref="FH93:FO93" ca="1" si="94">EZ93/EZ$66</f>
        <v>2.7540052320571575E-7</v>
      </c>
      <c r="FI93" s="4">
        <f t="shared" ca="1" si="94"/>
        <v>3.5741248321393887E-6</v>
      </c>
      <c r="FJ93" s="4">
        <f t="shared" ca="1" si="94"/>
        <v>4.6221062095393033E-5</v>
      </c>
      <c r="FK93" s="4">
        <f t="shared" ca="1" si="94"/>
        <v>5.7166521940245406E-4</v>
      </c>
      <c r="FL93" s="4">
        <f t="shared" ca="1" si="94"/>
        <v>1.9032942575538121E-4</v>
      </c>
      <c r="FM93" s="4">
        <f t="shared" ca="1" si="94"/>
        <v>1.0293253717056235E-3</v>
      </c>
      <c r="FN93" s="4">
        <f t="shared" ca="1" si="94"/>
        <v>1.0993739571941781E-3</v>
      </c>
      <c r="FO93" s="4">
        <f t="shared" ca="1" si="94"/>
        <v>1.1004564363615108E-3</v>
      </c>
      <c r="FP93" s="4">
        <f t="shared" ref="FP93:FW93" ca="1" si="95">FH93*OFFSET($I$19,FP$67,0)</f>
        <v>1.953966712144553E-10</v>
      </c>
      <c r="FQ93" s="4">
        <f t="shared" ca="1" si="95"/>
        <v>2.5358415684028962E-9</v>
      </c>
      <c r="FR93" s="4">
        <f t="shared" ca="1" si="95"/>
        <v>3.2793843556681357E-8</v>
      </c>
      <c r="FS93" s="4">
        <f t="shared" ca="1" si="95"/>
        <v>4.0559647316604111E-7</v>
      </c>
      <c r="FT93" s="4">
        <f t="shared" ca="1" si="95"/>
        <v>6.7519363786721479E-8</v>
      </c>
      <c r="FU93" s="4">
        <f t="shared" ca="1" si="95"/>
        <v>3.6515317561256993E-7</v>
      </c>
      <c r="FV93" s="4">
        <f t="shared" ca="1" si="95"/>
        <v>3.9000291131463467E-7</v>
      </c>
      <c r="FW93" s="4">
        <f t="shared" ca="1" si="95"/>
        <v>3.9038692079924593E-7</v>
      </c>
      <c r="FX93" s="4">
        <f t="shared" ref="FX93:GE93" ca="1" si="96">FP93*$O$11</f>
        <v>3.5171400818601953E-15</v>
      </c>
      <c r="FY93" s="4">
        <f t="shared" ca="1" si="96"/>
        <v>4.5645148231252135E-14</v>
      </c>
      <c r="FZ93" s="4">
        <f t="shared" ca="1" si="96"/>
        <v>5.9028918402026446E-13</v>
      </c>
      <c r="GA93" s="4">
        <f t="shared" ca="1" si="96"/>
        <v>7.3007365169887407E-12</v>
      </c>
      <c r="GB93" s="4">
        <f t="shared" ca="1" si="96"/>
        <v>1.2153485481609867E-12</v>
      </c>
      <c r="GC93" s="4">
        <f t="shared" ca="1" si="96"/>
        <v>6.5727571610262585E-12</v>
      </c>
      <c r="GD93" s="4">
        <f t="shared" ca="1" si="96"/>
        <v>7.0200524036634245E-12</v>
      </c>
      <c r="GE93" s="4">
        <f t="shared" ca="1" si="96"/>
        <v>7.0269645743864271E-12</v>
      </c>
    </row>
    <row r="94" spans="1:187" x14ac:dyDescent="0.2">
      <c r="A94">
        <v>68</v>
      </c>
      <c r="B94">
        <v>222</v>
      </c>
      <c r="C94">
        <v>126</v>
      </c>
      <c r="D94" s="10" t="s">
        <v>35</v>
      </c>
      <c r="E94">
        <f>E73-2*E72</f>
        <v>0</v>
      </c>
      <c r="F94" s="10">
        <v>14</v>
      </c>
      <c r="G94" s="10">
        <v>51</v>
      </c>
      <c r="H94" s="10"/>
      <c r="I94" s="10">
        <v>1</v>
      </c>
      <c r="J94" s="10">
        <v>2</v>
      </c>
      <c r="K94" s="10"/>
      <c r="M94" s="11">
        <f t="shared" si="56"/>
        <v>1.4589714336181798E-9</v>
      </c>
      <c r="N94" s="4">
        <f t="shared" si="74"/>
        <v>1.4589714336181798E-9</v>
      </c>
      <c r="O94" s="9">
        <f t="shared" si="57"/>
        <v>1</v>
      </c>
      <c r="P94" s="4"/>
      <c r="Q94" s="4"/>
      <c r="R94" s="4"/>
      <c r="S94" s="4"/>
      <c r="T94" s="8">
        <f>X94+2*T78</f>
        <v>-16.22</v>
      </c>
      <c r="U94" s="13">
        <f>Y94*220*8.314*LN(10)+2*U78</f>
        <v>112335.18737377887</v>
      </c>
      <c r="V94">
        <f t="shared" si="80"/>
        <v>298.15146094215862</v>
      </c>
      <c r="W94">
        <f t="shared" si="79"/>
        <v>-16.913728000000003</v>
      </c>
      <c r="X94">
        <v>11.78</v>
      </c>
      <c r="Y94">
        <v>0</v>
      </c>
      <c r="Z94">
        <f t="shared" si="75"/>
        <v>0</v>
      </c>
      <c r="AA94">
        <f t="shared" si="76"/>
        <v>11.78</v>
      </c>
      <c r="AB94" s="4"/>
    </row>
    <row r="95" spans="1:187" x14ac:dyDescent="0.2">
      <c r="A95">
        <v>69</v>
      </c>
      <c r="B95">
        <v>223</v>
      </c>
      <c r="C95">
        <v>127</v>
      </c>
      <c r="D95" s="10" t="s">
        <v>36</v>
      </c>
      <c r="E95">
        <f>E73+E79</f>
        <v>0</v>
      </c>
      <c r="F95" s="10">
        <v>14</v>
      </c>
      <c r="G95" s="10">
        <v>54</v>
      </c>
      <c r="H95" s="10"/>
      <c r="I95" s="10">
        <v>1</v>
      </c>
      <c r="J95" s="10">
        <v>1</v>
      </c>
      <c r="K95" s="10"/>
      <c r="M95" s="11">
        <f t="shared" si="56"/>
        <v>1.5583254780785923E-9</v>
      </c>
      <c r="N95" s="4">
        <f t="shared" si="74"/>
        <v>1.5583254780785923E-9</v>
      </c>
      <c r="O95" s="9">
        <f t="shared" si="57"/>
        <v>1</v>
      </c>
      <c r="P95" s="4"/>
      <c r="Q95" s="4"/>
      <c r="R95" s="4"/>
      <c r="S95" s="4"/>
      <c r="T95">
        <v>2.36</v>
      </c>
      <c r="U95">
        <f>Y95*220*8.314*LN(10)</f>
        <v>8844.3859179764549</v>
      </c>
      <c r="V95">
        <f t="shared" si="80"/>
        <v>298.15146094215862</v>
      </c>
      <c r="W95">
        <f t="shared" si="79"/>
        <v>2.3053813333333335</v>
      </c>
      <c r="X95">
        <v>2.36</v>
      </c>
      <c r="Y95">
        <v>2.1</v>
      </c>
      <c r="Z95">
        <f t="shared" si="75"/>
        <v>-5.4618666666666482E-2</v>
      </c>
      <c r="AA95">
        <f t="shared" si="76"/>
        <v>2.3053813333333335</v>
      </c>
      <c r="AB95" s="4"/>
    </row>
    <row r="96" spans="1:187" x14ac:dyDescent="0.2">
      <c r="A96">
        <v>71</v>
      </c>
      <c r="B96">
        <v>224</v>
      </c>
      <c r="C96">
        <v>128</v>
      </c>
      <c r="D96" s="10" t="s">
        <v>37</v>
      </c>
      <c r="E96">
        <f>E73+E81</f>
        <v>0</v>
      </c>
      <c r="F96" s="10">
        <v>14</v>
      </c>
      <c r="G96" s="10">
        <v>55</v>
      </c>
      <c r="H96" s="10"/>
      <c r="I96" s="10">
        <v>1</v>
      </c>
      <c r="J96" s="10">
        <v>1</v>
      </c>
      <c r="K96" s="10"/>
      <c r="M96" s="11">
        <f t="shared" si="56"/>
        <v>8.5746827289583347E-8</v>
      </c>
      <c r="N96" s="4">
        <f t="shared" si="74"/>
        <v>8.5746827289583347E-8</v>
      </c>
      <c r="O96" s="9">
        <f t="shared" si="57"/>
        <v>1</v>
      </c>
      <c r="P96" s="4"/>
      <c r="Q96" s="4"/>
      <c r="R96" s="4"/>
      <c r="S96" s="4"/>
      <c r="T96">
        <v>6.75</v>
      </c>
      <c r="U96">
        <v>0</v>
      </c>
      <c r="V96">
        <f t="shared" si="80"/>
        <v>298.15146094215862</v>
      </c>
      <c r="W96">
        <f t="shared" si="79"/>
        <v>6.7500000000000009</v>
      </c>
      <c r="X96">
        <v>6.75</v>
      </c>
      <c r="Y96">
        <v>0</v>
      </c>
      <c r="Z96">
        <f t="shared" si="75"/>
        <v>0</v>
      </c>
      <c r="AA96">
        <f t="shared" si="76"/>
        <v>6.75</v>
      </c>
      <c r="AB96" s="4"/>
    </row>
    <row r="97" spans="1:28" x14ac:dyDescent="0.2">
      <c r="A97">
        <v>72</v>
      </c>
      <c r="B97">
        <v>225</v>
      </c>
      <c r="C97">
        <v>129</v>
      </c>
      <c r="D97" s="10" t="s">
        <v>38</v>
      </c>
      <c r="E97">
        <f>E73+2*E81</f>
        <v>-2</v>
      </c>
      <c r="F97" s="10">
        <v>14</v>
      </c>
      <c r="G97" s="10">
        <v>55</v>
      </c>
      <c r="H97" s="10"/>
      <c r="I97" s="10">
        <v>1</v>
      </c>
      <c r="J97" s="10">
        <v>2</v>
      </c>
      <c r="K97" s="10"/>
      <c r="M97" s="11">
        <f t="shared" si="56"/>
        <v>5.4659888988882785E-11</v>
      </c>
      <c r="N97" s="4">
        <f t="shared" si="74"/>
        <v>2.2306163769797501E-11</v>
      </c>
      <c r="O97" s="9">
        <f t="shared" si="57"/>
        <v>0.40809017695470123</v>
      </c>
      <c r="P97" s="4"/>
      <c r="Q97" s="4"/>
      <c r="R97" s="4"/>
      <c r="S97" s="4"/>
      <c r="T97">
        <v>9.92</v>
      </c>
      <c r="U97">
        <v>0</v>
      </c>
      <c r="V97">
        <f t="shared" si="80"/>
        <v>298.15146094215862</v>
      </c>
      <c r="W97">
        <f t="shared" si="79"/>
        <v>9.92</v>
      </c>
      <c r="X97">
        <v>9.92</v>
      </c>
      <c r="Y97">
        <v>0</v>
      </c>
      <c r="Z97">
        <f t="shared" si="75"/>
        <v>0</v>
      </c>
      <c r="AA97">
        <f t="shared" si="76"/>
        <v>9.92</v>
      </c>
      <c r="AB97" s="4"/>
    </row>
    <row r="98" spans="1:28" x14ac:dyDescent="0.2">
      <c r="A98">
        <v>70</v>
      </c>
      <c r="B98">
        <v>226</v>
      </c>
      <c r="C98">
        <v>130</v>
      </c>
      <c r="D98" s="10" t="s">
        <v>39</v>
      </c>
      <c r="E98">
        <f>E73+E80</f>
        <v>1</v>
      </c>
      <c r="F98" s="10">
        <v>14</v>
      </c>
      <c r="G98" s="10">
        <v>52</v>
      </c>
      <c r="H98" s="10"/>
      <c r="I98" s="10">
        <v>1</v>
      </c>
      <c r="J98" s="10">
        <v>1</v>
      </c>
      <c r="K98" s="10"/>
      <c r="M98" s="11">
        <f t="shared" si="56"/>
        <v>1.7046464035289972E-12</v>
      </c>
      <c r="N98" s="4">
        <f t="shared" si="74"/>
        <v>1.2915824477380767E-12</v>
      </c>
      <c r="O98" s="9">
        <f t="shared" si="57"/>
        <v>0.75768349674408353</v>
      </c>
      <c r="P98" s="4"/>
      <c r="Q98" s="4"/>
      <c r="R98" s="4"/>
      <c r="S98" s="4"/>
      <c r="T98">
        <v>0.4</v>
      </c>
      <c r="U98">
        <f>Y98*220*8.314*LN(10)</f>
        <v>6738.5797470296793</v>
      </c>
      <c r="V98">
        <f t="shared" si="80"/>
        <v>298.15146094215862</v>
      </c>
      <c r="W98">
        <f t="shared" si="79"/>
        <v>0.35838577777777786</v>
      </c>
      <c r="X98">
        <v>0.4</v>
      </c>
      <c r="Y98">
        <v>1.6</v>
      </c>
      <c r="Z98">
        <f t="shared" si="75"/>
        <v>-4.161422222222208E-2</v>
      </c>
      <c r="AA98">
        <f t="shared" si="76"/>
        <v>0.35838577777777791</v>
      </c>
      <c r="AB98" s="4"/>
    </row>
    <row r="99" spans="1:28" x14ac:dyDescent="0.2">
      <c r="A99">
        <v>73</v>
      </c>
      <c r="B99">
        <v>227</v>
      </c>
      <c r="C99">
        <v>131</v>
      </c>
      <c r="D99" s="10" t="s">
        <v>40</v>
      </c>
      <c r="E99">
        <f>E73+E72+E81</f>
        <v>1</v>
      </c>
      <c r="F99" s="10">
        <v>14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6"/>
        <v>2.2580327254618398E-7</v>
      </c>
      <c r="N99" s="4">
        <f t="shared" si="74"/>
        <v>1.7108741311905E-7</v>
      </c>
      <c r="O99" s="9">
        <f t="shared" si="57"/>
        <v>0.75768349674408353</v>
      </c>
      <c r="P99" s="4"/>
      <c r="Q99" s="4"/>
      <c r="R99" s="4"/>
      <c r="S99" s="4"/>
      <c r="T99">
        <v>14.62</v>
      </c>
      <c r="U99">
        <v>0</v>
      </c>
      <c r="V99">
        <f t="shared" si="80"/>
        <v>298.15146094215862</v>
      </c>
      <c r="W99">
        <f t="shared" si="79"/>
        <v>14.620000000000001</v>
      </c>
      <c r="X99">
        <v>14.62</v>
      </c>
      <c r="Y99">
        <v>0</v>
      </c>
      <c r="Z99">
        <f t="shared" si="75"/>
        <v>0</v>
      </c>
      <c r="AA99">
        <f t="shared" si="76"/>
        <v>14.62</v>
      </c>
      <c r="AB99" s="4"/>
    </row>
    <row r="100" spans="1:28" x14ac:dyDescent="0.2">
      <c r="B100" s="2"/>
    </row>
    <row r="102" spans="1:28" x14ac:dyDescent="0.2">
      <c r="A102" s="12" t="s">
        <v>244</v>
      </c>
    </row>
    <row r="103" spans="1:28" x14ac:dyDescent="0.2">
      <c r="A103" s="6" t="s">
        <v>933</v>
      </c>
      <c r="B103" s="2" t="s">
        <v>934</v>
      </c>
      <c r="C103" s="6" t="s">
        <v>243</v>
      </c>
      <c r="D103" s="6" t="s">
        <v>932</v>
      </c>
      <c r="E103" s="6" t="s">
        <v>189</v>
      </c>
      <c r="F103" s="6" t="s">
        <v>26</v>
      </c>
      <c r="G103" s="6" t="s">
        <v>936</v>
      </c>
      <c r="H103" s="6" t="s">
        <v>937</v>
      </c>
      <c r="I103" s="6" t="s">
        <v>938</v>
      </c>
      <c r="J103" s="6" t="s">
        <v>945</v>
      </c>
      <c r="K103" s="6" t="s">
        <v>935</v>
      </c>
      <c r="L103" s="6" t="s">
        <v>946</v>
      </c>
      <c r="M103" s="6"/>
      <c r="O103" s="4" t="str">
        <f>"IonicStrength = "&amp;H7&amp;";"&amp;CHAR(10)&amp;"WHAMSpecCharge[0] = "&amp;N9&amp;";"&amp;CHAR(10)&amp;"WHAMSpecCharge[1] = "&amp;O9&amp;";"</f>
        <v>IonicStrength = 0.1;
WHAMSpecCharge[0] = -0.0001;
WHAMSpecCharge[1] = -0.0001;</v>
      </c>
    </row>
    <row r="104" spans="1:28" x14ac:dyDescent="0.2">
      <c r="A104" s="21" t="s">
        <v>7</v>
      </c>
      <c r="B104" s="40">
        <v>9.5999300000000001E-8</v>
      </c>
      <c r="C104" s="22">
        <v>0</v>
      </c>
      <c r="D104" s="22">
        <v>1</v>
      </c>
      <c r="E104" s="22">
        <f ca="1">OFFSET($B$71,_xlfn.XMATCH($A104,$D$72:$D$99),0)</f>
        <v>14</v>
      </c>
      <c r="F104" s="22"/>
      <c r="G104" s="22"/>
      <c r="H104" s="22"/>
      <c r="I104" s="22"/>
      <c r="J104" s="22">
        <v>2</v>
      </c>
      <c r="K104" s="40">
        <f ca="1">OFFSET(M$71,_xlfn.XMATCH($A104,$D$72:$D$99),0)</f>
        <v>2.1244919602567078E-7</v>
      </c>
      <c r="L104" s="40">
        <f ca="1">OFFSET(N$71,_xlfn.XMATCH($A104,$D$72:$D$99),0)</f>
        <v>8.6698429999999998E-8</v>
      </c>
      <c r="M104" s="41">
        <f t="shared" ref="M104:M167" ca="1" si="97">B104/K104</f>
        <v>0.45186944359347048</v>
      </c>
      <c r="O104" s="4" t="str">
        <f ca="1">"CompConc["&amp;C104&amp;"] = "&amp;K104&amp;";"</f>
        <v>CompConc[0] = 2.12449196025671E-07;</v>
      </c>
      <c r="P104" s="4"/>
      <c r="Q104" t="s">
        <v>245</v>
      </c>
      <c r="R104" s="4">
        <v>9.5999300000000001E-8</v>
      </c>
    </row>
    <row r="105" spans="1:28" x14ac:dyDescent="0.2">
      <c r="A105" s="32" t="s">
        <v>9</v>
      </c>
      <c r="B105" s="11">
        <v>3.68278E-5</v>
      </c>
      <c r="C105">
        <v>1</v>
      </c>
      <c r="D105">
        <v>2</v>
      </c>
      <c r="E105">
        <f t="shared" ref="E105:E168" ca="1" si="98">OFFSET($B$71,_xlfn.XMATCH($A105,$D$72:$D$99),0)</f>
        <v>7</v>
      </c>
      <c r="J105">
        <v>2</v>
      </c>
      <c r="K105" s="11">
        <f t="shared" ref="K105:K113" ca="1" si="99">OFFSET($M$71,_xlfn.XMATCH(A105,$D$72:$D$99),0)</f>
        <v>8.150098159234029E-5</v>
      </c>
      <c r="L105" s="11">
        <f t="shared" ref="L105:L112" ca="1" si="100">OFFSET(N$71,_xlfn.XMATCH($A105,$D$72:$D$99),0)</f>
        <v>3.3259749999999999E-5</v>
      </c>
      <c r="M105" s="42">
        <f t="shared" ca="1" si="97"/>
        <v>0.45186940427550859</v>
      </c>
      <c r="O105" s="4" t="str">
        <f t="shared" ref="O105:O155" ca="1" si="101">"CompConc["&amp;C105&amp;"] = "&amp;K105&amp;";"</f>
        <v>CompConc[1] = 8.15009815923403E-05;</v>
      </c>
      <c r="P105" s="4"/>
      <c r="Q105" t="s">
        <v>246</v>
      </c>
      <c r="R105" s="4">
        <v>3.68278E-5</v>
      </c>
    </row>
    <row r="106" spans="1:28" x14ac:dyDescent="0.2">
      <c r="A106" s="32" t="s">
        <v>10</v>
      </c>
      <c r="B106" s="11">
        <v>6.1754200000000006E-5</v>
      </c>
      <c r="C106">
        <v>2</v>
      </c>
      <c r="D106">
        <v>3</v>
      </c>
      <c r="E106">
        <f t="shared" ca="1" si="98"/>
        <v>4</v>
      </c>
      <c r="J106">
        <v>2</v>
      </c>
      <c r="K106" s="11">
        <f t="shared" ca="1" si="99"/>
        <v>1.3666383840988826E-4</v>
      </c>
      <c r="L106" s="11">
        <f t="shared" ca="1" si="100"/>
        <v>5.5771169999999997E-5</v>
      </c>
      <c r="M106" s="42">
        <f t="shared" ca="1" si="97"/>
        <v>0.4518693512382117</v>
      </c>
      <c r="O106" s="4" t="str">
        <f t="shared" ca="1" si="101"/>
        <v>CompConc[2] = 0.000136663838409888;</v>
      </c>
      <c r="P106" s="4"/>
      <c r="Q106" t="s">
        <v>247</v>
      </c>
      <c r="R106" s="4">
        <v>6.1754200000000006E-5</v>
      </c>
    </row>
    <row r="107" spans="1:28" x14ac:dyDescent="0.2">
      <c r="A107" s="32" t="s">
        <v>11</v>
      </c>
      <c r="B107" s="11">
        <v>1.3755500000000001E-4</v>
      </c>
      <c r="C107">
        <v>3</v>
      </c>
      <c r="D107">
        <v>4</v>
      </c>
      <c r="E107">
        <f t="shared" ca="1" si="98"/>
        <v>3</v>
      </c>
      <c r="J107">
        <v>1</v>
      </c>
      <c r="K107" s="11">
        <f t="shared" ca="1" si="99"/>
        <v>1.7687926499112638E-4</v>
      </c>
      <c r="L107" s="11">
        <f t="shared" ca="1" si="100"/>
        <v>1.340185E-4</v>
      </c>
      <c r="M107" s="42">
        <f t="shared" ca="1" si="97"/>
        <v>0.77767736092130879</v>
      </c>
      <c r="O107" s="4" t="str">
        <f t="shared" ca="1" si="101"/>
        <v>CompConc[3] = 0.000176879264991126;</v>
      </c>
      <c r="Q107" t="s">
        <v>248</v>
      </c>
      <c r="R107">
        <v>1.3755500000000001E-4</v>
      </c>
    </row>
    <row r="108" spans="1:28" x14ac:dyDescent="0.2">
      <c r="A108" s="32" t="s">
        <v>12</v>
      </c>
      <c r="B108" s="11">
        <v>6.7135500000000003E-6</v>
      </c>
      <c r="C108">
        <v>4</v>
      </c>
      <c r="D108">
        <v>5</v>
      </c>
      <c r="E108">
        <f t="shared" ca="1" si="98"/>
        <v>6</v>
      </c>
      <c r="J108">
        <v>1</v>
      </c>
      <c r="K108" s="11">
        <f t="shared" ca="1" si="99"/>
        <v>8.6328183576753819E-6</v>
      </c>
      <c r="L108" s="11">
        <f t="shared" ca="1" si="100"/>
        <v>6.5409439999999999E-6</v>
      </c>
      <c r="M108" s="42">
        <f t="shared" ca="1" si="97"/>
        <v>0.77767766236283975</v>
      </c>
      <c r="O108" s="4" t="str">
        <f t="shared" ca="1" si="101"/>
        <v>CompConc[4] = 8.63281835767538E-06;</v>
      </c>
      <c r="P108" s="4"/>
      <c r="Q108" t="s">
        <v>249</v>
      </c>
      <c r="R108" s="4">
        <v>6.7135500000000003E-6</v>
      </c>
    </row>
    <row r="109" spans="1:28" x14ac:dyDescent="0.2">
      <c r="A109" s="32" t="s">
        <v>13</v>
      </c>
      <c r="B109" s="11">
        <v>9.8519599999999998E-5</v>
      </c>
      <c r="C109">
        <v>5</v>
      </c>
      <c r="D109">
        <v>6</v>
      </c>
      <c r="E109">
        <f t="shared" ca="1" si="98"/>
        <v>54</v>
      </c>
      <c r="J109">
        <v>-2</v>
      </c>
      <c r="K109" s="11">
        <f t="shared" ca="1" si="99"/>
        <v>2.1802659075000557E-4</v>
      </c>
      <c r="L109" s="11">
        <f t="shared" ca="1" si="100"/>
        <v>8.8974510000000001E-5</v>
      </c>
      <c r="M109" s="42">
        <f t="shared" ca="1" si="97"/>
        <v>0.45186965342665425</v>
      </c>
      <c r="O109" s="4" t="str">
        <f t="shared" ca="1" si="101"/>
        <v>CompConc[5] = 0.000218026590750006;</v>
      </c>
      <c r="P109" s="4"/>
      <c r="Q109" t="s">
        <v>250</v>
      </c>
      <c r="R109" s="4">
        <v>9.8519599999999998E-5</v>
      </c>
    </row>
    <row r="110" spans="1:28" x14ac:dyDescent="0.2">
      <c r="A110" s="32" t="s">
        <v>14</v>
      </c>
      <c r="B110" s="11">
        <v>6.6994200000000003E-6</v>
      </c>
      <c r="C110">
        <v>6</v>
      </c>
      <c r="D110">
        <v>7</v>
      </c>
      <c r="E110">
        <f t="shared" ca="1" si="98"/>
        <v>52</v>
      </c>
      <c r="J110">
        <v>-1</v>
      </c>
      <c r="K110" s="11">
        <f t="shared" ca="1" si="99"/>
        <v>8.614643222464999E-6</v>
      </c>
      <c r="L110" s="11">
        <f t="shared" ca="1" si="100"/>
        <v>6.5271730000000003E-6</v>
      </c>
      <c r="M110" s="42">
        <f t="shared" ca="1" si="97"/>
        <v>0.77767817273377737</v>
      </c>
      <c r="O110" s="4" t="str">
        <f t="shared" ca="1" si="101"/>
        <v>CompConc[6] = 0.000008614643222465;</v>
      </c>
      <c r="P110" s="4"/>
      <c r="Q110" t="s">
        <v>251</v>
      </c>
      <c r="R110" s="4">
        <v>6.6994200000000003E-6</v>
      </c>
    </row>
    <row r="111" spans="1:28" x14ac:dyDescent="0.2">
      <c r="A111" s="32" t="s">
        <v>15</v>
      </c>
      <c r="B111" s="11">
        <v>1.9474400000000001E-7</v>
      </c>
      <c r="C111">
        <v>7</v>
      </c>
      <c r="D111">
        <v>8</v>
      </c>
      <c r="E111">
        <f t="shared" ca="1" si="98"/>
        <v>55</v>
      </c>
      <c r="J111">
        <v>-2</v>
      </c>
      <c r="K111" s="11">
        <f t="shared" ca="1" si="99"/>
        <v>4.3097361792053761E-7</v>
      </c>
      <c r="L111" s="11">
        <f t="shared" ca="1" si="100"/>
        <v>1.758761E-7</v>
      </c>
      <c r="M111" s="42">
        <f t="shared" ca="1" si="97"/>
        <v>0.45186988693100621</v>
      </c>
      <c r="O111" s="4" t="str">
        <f t="shared" ca="1" si="101"/>
        <v>CompConc[7] = 4.30973617920538E-07;</v>
      </c>
      <c r="P111" s="4"/>
      <c r="Q111" t="s">
        <v>252</v>
      </c>
      <c r="R111" s="4">
        <v>1.9474400000000001E-7</v>
      </c>
    </row>
    <row r="112" spans="1:28" x14ac:dyDescent="0.2">
      <c r="A112" s="33" t="s">
        <v>6</v>
      </c>
      <c r="B112" s="43">
        <v>2.76256E-8</v>
      </c>
      <c r="C112" s="28">
        <v>8</v>
      </c>
      <c r="D112" s="28">
        <v>9</v>
      </c>
      <c r="E112" s="28">
        <f t="shared" ca="1" si="98"/>
        <v>1</v>
      </c>
      <c r="F112" s="28"/>
      <c r="G112" s="28"/>
      <c r="H112" s="28"/>
      <c r="I112" s="28"/>
      <c r="J112" s="28">
        <v>1</v>
      </c>
      <c r="K112" s="43">
        <f t="shared" ca="1" si="99"/>
        <v>3.5523207453943098E-8</v>
      </c>
      <c r="L112" s="43">
        <f t="shared" ca="1" si="100"/>
        <v>2.6915348039269097E-8</v>
      </c>
      <c r="M112" s="44">
        <f t="shared" ca="1" si="97"/>
        <v>0.7776775235124086</v>
      </c>
      <c r="O112" s="4" t="str">
        <f t="shared" ca="1" si="101"/>
        <v>CompConc[8] = 3.55232074539431E-08;</v>
      </c>
      <c r="P112" s="4"/>
      <c r="Q112" t="s">
        <v>253</v>
      </c>
      <c r="R112" s="4">
        <v>2.76256E-8</v>
      </c>
    </row>
    <row r="113" spans="1:18" x14ac:dyDescent="0.2">
      <c r="A113" s="64" t="s">
        <v>601</v>
      </c>
      <c r="B113" s="65">
        <v>1.3312100000000001E-10</v>
      </c>
      <c r="C113" s="66">
        <v>9</v>
      </c>
      <c r="D113" s="66">
        <v>10</v>
      </c>
      <c r="E113" s="66" t="e">
        <f t="shared" ca="1" si="98"/>
        <v>#N/A</v>
      </c>
      <c r="F113" s="66"/>
      <c r="G113" s="66"/>
      <c r="H113" s="66"/>
      <c r="I113" s="66"/>
      <c r="J113" s="66">
        <v>-1</v>
      </c>
      <c r="K113" s="65" t="e">
        <f t="shared" ca="1" si="99"/>
        <v>#N/A</v>
      </c>
      <c r="L113" s="66"/>
      <c r="M113" s="67" t="e">
        <f t="shared" ca="1" si="97"/>
        <v>#N/A</v>
      </c>
      <c r="O113" s="4"/>
      <c r="P113" s="4"/>
      <c r="Q113" t="s">
        <v>254</v>
      </c>
      <c r="R113" s="4">
        <v>1.3312100000000001E-10</v>
      </c>
    </row>
    <row r="114" spans="1:18" x14ac:dyDescent="0.2">
      <c r="A114" s="21" t="s">
        <v>602</v>
      </c>
      <c r="B114" s="40">
        <v>4.0018099999999999</v>
      </c>
      <c r="C114" s="22">
        <v>10</v>
      </c>
      <c r="D114" s="22">
        <v>11</v>
      </c>
      <c r="E114" s="22" t="e">
        <f t="shared" ca="1" si="98"/>
        <v>#N/A</v>
      </c>
      <c r="F114" s="22"/>
      <c r="G114" s="22"/>
      <c r="H114" s="22"/>
      <c r="I114" s="22"/>
      <c r="J114" s="22">
        <v>0</v>
      </c>
      <c r="K114" s="40">
        <f>$N$10</f>
        <v>10</v>
      </c>
      <c r="L114" s="22"/>
      <c r="M114" s="41">
        <f t="shared" si="97"/>
        <v>0.40018100000000001</v>
      </c>
      <c r="O114" s="4" t="str">
        <f t="shared" si="101"/>
        <v>CompConc[10] = 10;</v>
      </c>
      <c r="Q114" t="s">
        <v>255</v>
      </c>
      <c r="R114">
        <v>4.0018099999999999</v>
      </c>
    </row>
    <row r="115" spans="1:18" x14ac:dyDescent="0.2">
      <c r="A115" s="33" t="s">
        <v>603</v>
      </c>
      <c r="B115" s="43">
        <v>1.71265</v>
      </c>
      <c r="C115" s="28">
        <v>11</v>
      </c>
      <c r="D115" s="28">
        <v>12</v>
      </c>
      <c r="E115" s="28" t="e">
        <f t="shared" ca="1" si="98"/>
        <v>#N/A</v>
      </c>
      <c r="F115" s="28"/>
      <c r="G115" s="28"/>
      <c r="H115" s="28"/>
      <c r="I115" s="28"/>
      <c r="J115" s="28">
        <v>0</v>
      </c>
      <c r="K115" s="43">
        <f>$O$10</f>
        <v>10</v>
      </c>
      <c r="L115" s="28"/>
      <c r="M115" s="44">
        <f t="shared" si="97"/>
        <v>0.171265</v>
      </c>
      <c r="O115" s="4" t="str">
        <f t="shared" si="101"/>
        <v>CompConc[11] = 10;</v>
      </c>
      <c r="Q115" t="s">
        <v>256</v>
      </c>
      <c r="R115">
        <v>1.71265</v>
      </c>
    </row>
    <row r="116" spans="1:18" x14ac:dyDescent="0.2">
      <c r="A116" s="59" t="s">
        <v>604</v>
      </c>
      <c r="B116" s="58">
        <v>3.9067300000000001E-13</v>
      </c>
      <c r="C116" s="60">
        <v>12</v>
      </c>
      <c r="D116" s="60">
        <v>13</v>
      </c>
      <c r="E116" s="60" t="e">
        <f t="shared" ca="1" si="98"/>
        <v>#N/A</v>
      </c>
      <c r="F116" s="60" t="s">
        <v>143</v>
      </c>
      <c r="G116" s="60">
        <v>1</v>
      </c>
      <c r="H116" s="60">
        <v>0</v>
      </c>
      <c r="I116" s="60" t="s">
        <v>6</v>
      </c>
      <c r="J116" s="60">
        <v>0</v>
      </c>
      <c r="K116" s="58">
        <f t="shared" ref="K116:K123" ca="1" si="102">T20</f>
        <v>3.2178671407156326E-14</v>
      </c>
      <c r="L116" s="22"/>
      <c r="M116" s="61">
        <f t="shared" ca="1" si="97"/>
        <v>12.140743632849828</v>
      </c>
      <c r="O116" s="4" t="str">
        <f t="shared" ca="1" si="101"/>
        <v>CompConc[12] = 3.21786714071563E-14;</v>
      </c>
      <c r="P116" s="11"/>
      <c r="Q116" t="s">
        <v>257</v>
      </c>
      <c r="R116" s="4">
        <v>3.9067300000000001E-13</v>
      </c>
    </row>
    <row r="117" spans="1:18" x14ac:dyDescent="0.2">
      <c r="A117" s="62" t="s">
        <v>605</v>
      </c>
      <c r="B117" s="20">
        <v>1.47732E-12</v>
      </c>
      <c r="C117" s="14">
        <v>13</v>
      </c>
      <c r="D117" s="14">
        <v>14</v>
      </c>
      <c r="E117" s="14" t="e">
        <f t="shared" ca="1" si="98"/>
        <v>#N/A</v>
      </c>
      <c r="F117" s="14" t="s">
        <v>143</v>
      </c>
      <c r="G117" s="14">
        <v>2</v>
      </c>
      <c r="H117" s="14">
        <v>0</v>
      </c>
      <c r="I117" s="14" t="s">
        <v>6</v>
      </c>
      <c r="J117" s="14">
        <v>0</v>
      </c>
      <c r="K117" s="20">
        <f t="shared" ca="1" si="102"/>
        <v>1.2610915743766589E-13</v>
      </c>
      <c r="M117" s="63">
        <f t="shared" ca="1" si="97"/>
        <v>11.71461319714407</v>
      </c>
      <c r="O117" s="4" t="str">
        <f t="shared" ca="1" si="101"/>
        <v>CompConc[13] = 1.26109157437666E-13;</v>
      </c>
      <c r="P117" s="4"/>
      <c r="Q117" t="s">
        <v>258</v>
      </c>
      <c r="R117" s="4">
        <v>1.47732E-12</v>
      </c>
    </row>
    <row r="118" spans="1:18" x14ac:dyDescent="0.2">
      <c r="A118" s="62" t="s">
        <v>606</v>
      </c>
      <c r="B118" s="20">
        <v>5.0851300000000002E-12</v>
      </c>
      <c r="C118" s="14">
        <v>14</v>
      </c>
      <c r="D118" s="14">
        <v>15</v>
      </c>
      <c r="E118" s="14" t="e">
        <f t="shared" ca="1" si="98"/>
        <v>#N/A</v>
      </c>
      <c r="F118" s="14" t="s">
        <v>143</v>
      </c>
      <c r="G118" s="14">
        <v>3</v>
      </c>
      <c r="H118" s="14">
        <v>0</v>
      </c>
      <c r="I118" s="14" t="s">
        <v>6</v>
      </c>
      <c r="J118" s="14">
        <v>0</v>
      </c>
      <c r="K118" s="20">
        <f t="shared" ca="1" si="102"/>
        <v>4.9371183229625571E-13</v>
      </c>
      <c r="M118" s="63">
        <f t="shared" ca="1" si="97"/>
        <v>10.299793659692213</v>
      </c>
      <c r="O118" s="4" t="str">
        <f t="shared" ca="1" si="101"/>
        <v>CompConc[14] = 4.93711832296256E-13;</v>
      </c>
      <c r="P118" s="4"/>
      <c r="Q118" t="s">
        <v>259</v>
      </c>
      <c r="R118" s="4">
        <v>5.0851300000000002E-12</v>
      </c>
    </row>
    <row r="119" spans="1:18" x14ac:dyDescent="0.2">
      <c r="A119" s="62" t="s">
        <v>607</v>
      </c>
      <c r="B119" s="20">
        <v>1.3485800000000001E-11</v>
      </c>
      <c r="C119" s="14">
        <v>15</v>
      </c>
      <c r="D119" s="14">
        <v>16</v>
      </c>
      <c r="E119" s="14" t="e">
        <f t="shared" ca="1" si="98"/>
        <v>#N/A</v>
      </c>
      <c r="F119" s="14" t="s">
        <v>143</v>
      </c>
      <c r="G119" s="14">
        <v>4</v>
      </c>
      <c r="H119" s="14">
        <v>0</v>
      </c>
      <c r="I119" s="14" t="s">
        <v>6</v>
      </c>
      <c r="J119" s="14">
        <v>0</v>
      </c>
      <c r="K119" s="20">
        <f t="shared" ca="1" si="102"/>
        <v>1.9250303040119751E-12</v>
      </c>
      <c r="M119" s="63">
        <f t="shared" ca="1" si="97"/>
        <v>7.005500106618638</v>
      </c>
      <c r="O119" s="4" t="str">
        <f t="shared" ca="1" si="101"/>
        <v>CompConc[15] = 1.92503030401198E-12;</v>
      </c>
      <c r="P119" s="4"/>
      <c r="Q119" t="s">
        <v>260</v>
      </c>
      <c r="R119" s="4">
        <v>1.3485800000000001E-11</v>
      </c>
    </row>
    <row r="120" spans="1:18" x14ac:dyDescent="0.2">
      <c r="A120" s="62" t="s">
        <v>608</v>
      </c>
      <c r="B120" s="20">
        <v>1.45908E-10</v>
      </c>
      <c r="C120" s="14">
        <v>16</v>
      </c>
      <c r="D120" s="14">
        <v>17</v>
      </c>
      <c r="E120" s="14" t="e">
        <f t="shared" ca="1" si="98"/>
        <v>#N/A</v>
      </c>
      <c r="F120" s="14" t="s">
        <v>143</v>
      </c>
      <c r="G120" s="14">
        <v>5</v>
      </c>
      <c r="H120" s="14">
        <v>0</v>
      </c>
      <c r="I120" s="14" t="s">
        <v>6</v>
      </c>
      <c r="J120" s="14">
        <v>0</v>
      </c>
      <c r="K120" s="20">
        <f ca="1">T24</f>
        <v>6.6300977384764453E-11</v>
      </c>
      <c r="M120" s="63">
        <f t="shared" ca="1" si="97"/>
        <v>2.200691539632246</v>
      </c>
      <c r="O120" s="4" t="str">
        <f t="shared" ca="1" si="101"/>
        <v>CompConc[16] = 6.63009773847645E-11;</v>
      </c>
      <c r="P120" s="4"/>
      <c r="Q120" t="s">
        <v>261</v>
      </c>
      <c r="R120" s="4">
        <v>1.45908E-10</v>
      </c>
    </row>
    <row r="121" spans="1:18" x14ac:dyDescent="0.2">
      <c r="A121" s="62" t="s">
        <v>609</v>
      </c>
      <c r="B121" s="20">
        <v>1.6868300000000001E-10</v>
      </c>
      <c r="C121" s="14">
        <v>17</v>
      </c>
      <c r="D121" s="14">
        <v>18</v>
      </c>
      <c r="E121" s="14" t="e">
        <f t="shared" ca="1" si="98"/>
        <v>#N/A</v>
      </c>
      <c r="F121" s="14" t="s">
        <v>143</v>
      </c>
      <c r="G121" s="14">
        <v>6</v>
      </c>
      <c r="H121" s="14">
        <v>0</v>
      </c>
      <c r="I121" s="14" t="s">
        <v>6</v>
      </c>
      <c r="J121" s="14">
        <v>0</v>
      </c>
      <c r="K121" s="20">
        <f t="shared" ca="1" si="102"/>
        <v>2.6981526070902994E-10</v>
      </c>
      <c r="M121" s="63">
        <f t="shared" ca="1" si="97"/>
        <v>0.62517961199351346</v>
      </c>
      <c r="O121" s="4" t="str">
        <f t="shared" ca="1" si="101"/>
        <v>CompConc[17] = 2.6981526070903E-10;</v>
      </c>
      <c r="P121" s="4"/>
      <c r="Q121" t="s">
        <v>262</v>
      </c>
      <c r="R121" s="4">
        <v>1.6868300000000001E-10</v>
      </c>
    </row>
    <row r="122" spans="1:18" x14ac:dyDescent="0.2">
      <c r="A122" s="62" t="s">
        <v>610</v>
      </c>
      <c r="B122" s="20">
        <v>1.7059799999999999E-10</v>
      </c>
      <c r="C122" s="14">
        <v>18</v>
      </c>
      <c r="D122" s="14">
        <v>19</v>
      </c>
      <c r="E122" s="14" t="e">
        <f t="shared" ca="1" si="98"/>
        <v>#N/A</v>
      </c>
      <c r="F122" s="14" t="s">
        <v>143</v>
      </c>
      <c r="G122" s="14">
        <v>7</v>
      </c>
      <c r="H122" s="14">
        <v>0</v>
      </c>
      <c r="I122" s="14" t="s">
        <v>6</v>
      </c>
      <c r="J122" s="14">
        <v>0</v>
      </c>
      <c r="K122" s="20">
        <f t="shared" ca="1" si="102"/>
        <v>3.4621401455975895E-10</v>
      </c>
      <c r="M122" s="63">
        <f t="shared" ca="1" si="97"/>
        <v>0.49275301641653674</v>
      </c>
      <c r="O122" s="4" t="str">
        <f t="shared" ca="1" si="101"/>
        <v>CompConc[18] = 3.46214014559759E-10;</v>
      </c>
      <c r="P122" s="4"/>
      <c r="Q122" t="s">
        <v>263</v>
      </c>
      <c r="R122" s="4">
        <v>1.7059799999999999E-10</v>
      </c>
    </row>
    <row r="123" spans="1:18" x14ac:dyDescent="0.2">
      <c r="A123" s="45" t="s">
        <v>611</v>
      </c>
      <c r="B123" s="46">
        <v>1.70737E-10</v>
      </c>
      <c r="C123" s="47">
        <v>19</v>
      </c>
      <c r="D123" s="47">
        <v>20</v>
      </c>
      <c r="E123" s="47" t="e">
        <f t="shared" ca="1" si="98"/>
        <v>#N/A</v>
      </c>
      <c r="F123" s="47" t="s">
        <v>143</v>
      </c>
      <c r="G123" s="47">
        <v>8</v>
      </c>
      <c r="H123" s="47">
        <v>0</v>
      </c>
      <c r="I123" s="47" t="s">
        <v>6</v>
      </c>
      <c r="J123" s="47">
        <v>0</v>
      </c>
      <c r="K123" s="46">
        <f t="shared" ca="1" si="102"/>
        <v>3.5340788592587651E-10</v>
      </c>
      <c r="L123" s="28"/>
      <c r="M123" s="48">
        <f t="shared" ca="1" si="97"/>
        <v>0.48311598806770895</v>
      </c>
      <c r="O123" s="4" t="str">
        <f t="shared" ca="1" si="101"/>
        <v>CompConc[19] = 3.53407885925877E-10;</v>
      </c>
      <c r="P123" s="4"/>
      <c r="Q123" t="s">
        <v>264</v>
      </c>
      <c r="R123" s="4">
        <v>1.70737E-10</v>
      </c>
    </row>
    <row r="124" spans="1:18" x14ac:dyDescent="0.2">
      <c r="A124" s="21" t="s">
        <v>612</v>
      </c>
      <c r="B124" s="40">
        <v>1.62319E-16</v>
      </c>
      <c r="C124" s="22">
        <v>20</v>
      </c>
      <c r="D124" s="22">
        <v>21</v>
      </c>
      <c r="E124" s="22" t="e">
        <f t="shared" ca="1" si="98"/>
        <v>#N/A</v>
      </c>
      <c r="F124" s="22" t="s">
        <v>143</v>
      </c>
      <c r="G124" s="22">
        <v>1</v>
      </c>
      <c r="H124" s="22">
        <v>2</v>
      </c>
      <c r="I124" s="22" t="s">
        <v>6</v>
      </c>
      <c r="J124" s="22"/>
      <c r="K124" s="40">
        <f t="shared" ref="K124:K135" ca="1" si="103">R31</f>
        <v>1.2323681132016827E-18</v>
      </c>
      <c r="L124" s="22"/>
      <c r="M124" s="41">
        <f t="shared" ca="1" si="97"/>
        <v>131.71308009446668</v>
      </c>
      <c r="O124" s="4" t="str">
        <f t="shared" ca="1" si="101"/>
        <v>CompConc[20] = 1.23236811320168E-18;</v>
      </c>
      <c r="P124" s="4"/>
      <c r="Q124" t="s">
        <v>265</v>
      </c>
      <c r="R124" s="4">
        <v>1.62319E-16</v>
      </c>
    </row>
    <row r="125" spans="1:18" x14ac:dyDescent="0.2">
      <c r="A125" s="32" t="s">
        <v>613</v>
      </c>
      <c r="B125" s="11">
        <v>8.7244899999999999E-16</v>
      </c>
      <c r="C125">
        <v>21</v>
      </c>
      <c r="D125">
        <v>22</v>
      </c>
      <c r="E125" t="e">
        <f t="shared" ca="1" si="98"/>
        <v>#N/A</v>
      </c>
      <c r="F125" t="s">
        <v>143</v>
      </c>
      <c r="G125">
        <v>1</v>
      </c>
      <c r="H125">
        <v>4</v>
      </c>
      <c r="I125" t="s">
        <v>6</v>
      </c>
      <c r="K125" s="11">
        <f t="shared" ca="1" si="103"/>
        <v>1.8559339357274094E-17</v>
      </c>
      <c r="M125" s="42">
        <f t="shared" ca="1" si="97"/>
        <v>47.008623701794363</v>
      </c>
      <c r="O125" s="4" t="str">
        <f t="shared" ca="1" si="101"/>
        <v>CompConc[21] = 1.85593393572741E-17;</v>
      </c>
      <c r="P125" s="4"/>
      <c r="Q125" t="s">
        <v>266</v>
      </c>
      <c r="R125" s="4">
        <v>8.7244899999999999E-16</v>
      </c>
    </row>
    <row r="126" spans="1:18" x14ac:dyDescent="0.2">
      <c r="A126" s="32" t="s">
        <v>614</v>
      </c>
      <c r="B126" s="11">
        <v>1.62692E-15</v>
      </c>
      <c r="C126">
        <v>22</v>
      </c>
      <c r="D126">
        <v>23</v>
      </c>
      <c r="E126" t="e">
        <f t="shared" ca="1" si="98"/>
        <v>#N/A</v>
      </c>
      <c r="F126" t="s">
        <v>143</v>
      </c>
      <c r="G126">
        <v>1</v>
      </c>
      <c r="H126">
        <v>6</v>
      </c>
      <c r="I126" t="s">
        <v>6</v>
      </c>
      <c r="K126" s="11">
        <f t="shared" ca="1" si="103"/>
        <v>9.7658271127568284E-16</v>
      </c>
      <c r="M126" s="42">
        <f t="shared" ca="1" si="97"/>
        <v>1.6659316013026686</v>
      </c>
      <c r="O126" s="4" t="str">
        <f t="shared" ca="1" si="101"/>
        <v>CompConc[22] = 9.76582711275683E-16;</v>
      </c>
      <c r="P126" s="4"/>
      <c r="Q126" t="s">
        <v>267</v>
      </c>
      <c r="R126" s="4">
        <v>1.62692E-15</v>
      </c>
    </row>
    <row r="127" spans="1:18" x14ac:dyDescent="0.2">
      <c r="A127" s="32" t="s">
        <v>615</v>
      </c>
      <c r="B127" s="11">
        <v>1.6277E-15</v>
      </c>
      <c r="C127">
        <v>23</v>
      </c>
      <c r="D127">
        <v>24</v>
      </c>
      <c r="E127" t="e">
        <f t="shared" ca="1" si="98"/>
        <v>#N/A</v>
      </c>
      <c r="F127" t="s">
        <v>143</v>
      </c>
      <c r="G127">
        <v>1</v>
      </c>
      <c r="H127">
        <v>8</v>
      </c>
      <c r="I127" t="s">
        <v>6</v>
      </c>
      <c r="K127" s="11">
        <f t="shared" ca="1" si="103"/>
        <v>1.021275658233464E-15</v>
      </c>
      <c r="M127" s="42">
        <f t="shared" ca="1" si="97"/>
        <v>1.5937910464012128</v>
      </c>
      <c r="O127" s="4" t="str">
        <f t="shared" ca="1" si="101"/>
        <v>CompConc[23] = 1.02127565823346E-15;</v>
      </c>
      <c r="P127" s="4"/>
      <c r="Q127" t="s">
        <v>268</v>
      </c>
      <c r="R127" s="4">
        <v>1.6277E-15</v>
      </c>
    </row>
    <row r="128" spans="1:18" x14ac:dyDescent="0.2">
      <c r="A128" s="32" t="s">
        <v>616</v>
      </c>
      <c r="B128" s="11">
        <v>8.7784200000000002E-16</v>
      </c>
      <c r="C128">
        <v>24</v>
      </c>
      <c r="D128">
        <v>25</v>
      </c>
      <c r="E128" t="e">
        <f t="shared" ca="1" si="98"/>
        <v>#N/A</v>
      </c>
      <c r="F128" t="s">
        <v>143</v>
      </c>
      <c r="G128">
        <v>2</v>
      </c>
      <c r="H128">
        <v>3</v>
      </c>
      <c r="I128" t="s">
        <v>6</v>
      </c>
      <c r="K128" s="11">
        <f t="shared" ca="1" si="103"/>
        <v>1.8589204014469146E-17</v>
      </c>
      <c r="M128" s="42">
        <f t="shared" ca="1" si="97"/>
        <v>47.223216191329143</v>
      </c>
      <c r="O128" s="4" t="str">
        <f t="shared" ca="1" si="101"/>
        <v>CompConc[24] = 1.85892040144691E-17;</v>
      </c>
      <c r="P128" s="4"/>
      <c r="Q128" t="s">
        <v>269</v>
      </c>
      <c r="R128" s="4">
        <v>8.7784200000000002E-16</v>
      </c>
    </row>
    <row r="129" spans="1:18" x14ac:dyDescent="0.2">
      <c r="A129" s="32" t="s">
        <v>617</v>
      </c>
      <c r="B129" s="11">
        <v>1.64504E-15</v>
      </c>
      <c r="C129">
        <v>25</v>
      </c>
      <c r="D129">
        <v>26</v>
      </c>
      <c r="E129" t="e">
        <f t="shared" ca="1" si="98"/>
        <v>#N/A</v>
      </c>
      <c r="F129" t="s">
        <v>143</v>
      </c>
      <c r="G129">
        <v>2</v>
      </c>
      <c r="H129">
        <v>5</v>
      </c>
      <c r="I129" t="s">
        <v>6</v>
      </c>
      <c r="K129" s="11">
        <f t="shared" ca="1" si="103"/>
        <v>9.5585122458090474E-16</v>
      </c>
      <c r="M129" s="42">
        <f t="shared" ca="1" si="97"/>
        <v>1.7210209682173832</v>
      </c>
      <c r="O129" s="4" t="str">
        <f t="shared" ca="1" si="101"/>
        <v>CompConc[25] = 9.55851224580905E-16;</v>
      </c>
      <c r="P129" s="4"/>
      <c r="Q129" t="s">
        <v>270</v>
      </c>
      <c r="R129" s="4">
        <v>1.64504E-15</v>
      </c>
    </row>
    <row r="130" spans="1:18" x14ac:dyDescent="0.2">
      <c r="A130" s="32" t="s">
        <v>618</v>
      </c>
      <c r="B130" s="11">
        <v>1.64789E-15</v>
      </c>
      <c r="C130">
        <v>26</v>
      </c>
      <c r="D130">
        <v>27</v>
      </c>
      <c r="E130" t="e">
        <f t="shared" ca="1" si="98"/>
        <v>#N/A</v>
      </c>
      <c r="F130" t="s">
        <v>143</v>
      </c>
      <c r="G130">
        <v>2</v>
      </c>
      <c r="H130">
        <v>7</v>
      </c>
      <c r="I130" t="s">
        <v>6</v>
      </c>
      <c r="K130" s="11">
        <f t="shared" ca="1" si="103"/>
        <v>1.1271752856978291E-15</v>
      </c>
      <c r="M130" s="42">
        <f t="shared" ca="1" si="97"/>
        <v>1.4619642755738731</v>
      </c>
      <c r="O130" s="4" t="str">
        <f t="shared" ca="1" si="101"/>
        <v>CompConc[26] = 1.12717528569783E-15;</v>
      </c>
      <c r="P130" s="4"/>
      <c r="Q130" t="s">
        <v>271</v>
      </c>
      <c r="R130" s="4">
        <v>1.64789E-15</v>
      </c>
    </row>
    <row r="131" spans="1:18" x14ac:dyDescent="0.2">
      <c r="A131" s="32" t="s">
        <v>619</v>
      </c>
      <c r="B131" s="11">
        <v>1.23359E-15</v>
      </c>
      <c r="C131">
        <v>27</v>
      </c>
      <c r="D131">
        <v>28</v>
      </c>
      <c r="E131" t="e">
        <f t="shared" ca="1" si="98"/>
        <v>#N/A</v>
      </c>
      <c r="F131" t="s">
        <v>143</v>
      </c>
      <c r="G131">
        <v>3</v>
      </c>
      <c r="H131">
        <v>4</v>
      </c>
      <c r="I131" t="s">
        <v>6</v>
      </c>
      <c r="K131" s="11">
        <f t="shared" ca="1" si="103"/>
        <v>2.2333340578714144E-16</v>
      </c>
      <c r="M131" s="42">
        <f t="shared" ca="1" si="97"/>
        <v>5.5235355214872417</v>
      </c>
      <c r="O131" s="4" t="str">
        <f t="shared" ca="1" si="101"/>
        <v>CompConc[27] = 2.23333405787141E-16;</v>
      </c>
      <c r="P131" s="4"/>
      <c r="Q131" t="s">
        <v>272</v>
      </c>
      <c r="R131" s="4">
        <v>1.23359E-15</v>
      </c>
    </row>
    <row r="132" spans="1:18" x14ac:dyDescent="0.2">
      <c r="A132" s="32" t="s">
        <v>620</v>
      </c>
      <c r="B132" s="11">
        <v>1.65309E-15</v>
      </c>
      <c r="C132">
        <v>28</v>
      </c>
      <c r="D132">
        <v>29</v>
      </c>
      <c r="E132" t="e">
        <f t="shared" ca="1" si="98"/>
        <v>#N/A</v>
      </c>
      <c r="F132" t="s">
        <v>143</v>
      </c>
      <c r="G132">
        <v>3</v>
      </c>
      <c r="H132">
        <v>6</v>
      </c>
      <c r="I132" t="s">
        <v>6</v>
      </c>
      <c r="K132" s="11">
        <f t="shared" ca="1" si="103"/>
        <v>1.1551838564354206E-15</v>
      </c>
      <c r="M132" s="42">
        <f t="shared" ca="1" si="97"/>
        <v>1.4310189592685105</v>
      </c>
      <c r="O132" s="4" t="str">
        <f t="shared" ca="1" si="101"/>
        <v>CompConc[28] = 1.15518385643542E-15;</v>
      </c>
      <c r="P132" s="4"/>
      <c r="Q132" t="s">
        <v>273</v>
      </c>
      <c r="R132" s="4">
        <v>1.65309E-15</v>
      </c>
    </row>
    <row r="133" spans="1:18" x14ac:dyDescent="0.2">
      <c r="A133" s="32" t="s">
        <v>621</v>
      </c>
      <c r="B133" s="11">
        <v>1.6531400000000001E-15</v>
      </c>
      <c r="C133">
        <v>29</v>
      </c>
      <c r="D133">
        <v>30</v>
      </c>
      <c r="E133" t="e">
        <f t="shared" ca="1" si="98"/>
        <v>#N/A</v>
      </c>
      <c r="F133" t="s">
        <v>143</v>
      </c>
      <c r="G133">
        <v>3</v>
      </c>
      <c r="H133">
        <v>8</v>
      </c>
      <c r="I133" t="s">
        <v>6</v>
      </c>
      <c r="K133" s="11">
        <f t="shared" ca="1" si="103"/>
        <v>1.1590898600177146E-15</v>
      </c>
      <c r="M133" s="42">
        <f t="shared" ca="1" si="97"/>
        <v>1.4262397222375276</v>
      </c>
      <c r="O133" s="4" t="str">
        <f t="shared" ca="1" si="101"/>
        <v>CompConc[29] = 1.15908986001771E-15;</v>
      </c>
      <c r="P133" s="4"/>
      <c r="Q133" t="s">
        <v>274</v>
      </c>
      <c r="R133" s="4">
        <v>1.6531400000000001E-15</v>
      </c>
    </row>
    <row r="134" spans="1:18" x14ac:dyDescent="0.2">
      <c r="A134" s="32" t="s">
        <v>622</v>
      </c>
      <c r="B134" s="11">
        <v>1.6542899999999999E-15</v>
      </c>
      <c r="C134">
        <v>30</v>
      </c>
      <c r="D134">
        <v>31</v>
      </c>
      <c r="E134" t="e">
        <f t="shared" ca="1" si="98"/>
        <v>#N/A</v>
      </c>
      <c r="F134" t="s">
        <v>143</v>
      </c>
      <c r="G134">
        <v>4</v>
      </c>
      <c r="H134">
        <v>5</v>
      </c>
      <c r="I134" t="s">
        <v>6</v>
      </c>
      <c r="K134" s="11">
        <f t="shared" ca="1" si="103"/>
        <v>1.1532305129914246E-15</v>
      </c>
      <c r="M134" s="42">
        <f t="shared" ca="1" si="97"/>
        <v>1.4344833763623295</v>
      </c>
      <c r="O134" s="4" t="str">
        <f t="shared" ca="1" si="101"/>
        <v>CompConc[30] = 1.15323051299142E-15;</v>
      </c>
      <c r="P134" s="4"/>
      <c r="Q134" t="s">
        <v>275</v>
      </c>
      <c r="R134" s="4">
        <v>1.6542899999999999E-15</v>
      </c>
    </row>
    <row r="135" spans="1:18" x14ac:dyDescent="0.2">
      <c r="A135" s="45" t="s">
        <v>623</v>
      </c>
      <c r="B135" s="46">
        <v>1.65448E-15</v>
      </c>
      <c r="C135" s="47">
        <v>31</v>
      </c>
      <c r="D135" s="47">
        <v>32</v>
      </c>
      <c r="E135" s="47" t="e">
        <f t="shared" ca="1" si="98"/>
        <v>#N/A</v>
      </c>
      <c r="F135" s="47" t="s">
        <v>143</v>
      </c>
      <c r="G135" s="47">
        <v>4</v>
      </c>
      <c r="H135" s="47">
        <v>7</v>
      </c>
      <c r="I135" s="47" t="s">
        <v>6</v>
      </c>
      <c r="J135" s="47"/>
      <c r="K135" s="46">
        <f t="shared" ca="1" si="103"/>
        <v>1.1671872112315332E-15</v>
      </c>
      <c r="L135" s="47"/>
      <c r="M135" s="48">
        <f t="shared" ca="1" si="97"/>
        <v>1.4174932556486033</v>
      </c>
      <c r="O135" s="4" t="str">
        <f t="shared" ca="1" si="101"/>
        <v>CompConc[31] = 1.16718721123153E-15;</v>
      </c>
      <c r="P135" s="4"/>
      <c r="Q135" t="s">
        <v>276</v>
      </c>
      <c r="R135" s="4">
        <v>1.65448E-15</v>
      </c>
    </row>
    <row r="136" spans="1:18" x14ac:dyDescent="0.2">
      <c r="A136" s="21" t="s">
        <v>624</v>
      </c>
      <c r="B136" s="40">
        <v>8.5676800000000003E-14</v>
      </c>
      <c r="C136" s="22">
        <v>32</v>
      </c>
      <c r="D136" s="22">
        <v>33</v>
      </c>
      <c r="E136" s="22" t="e">
        <f t="shared" ca="1" si="98"/>
        <v>#N/A</v>
      </c>
      <c r="F136" s="22" t="s">
        <v>144</v>
      </c>
      <c r="G136" s="22">
        <v>1</v>
      </c>
      <c r="H136" s="22">
        <v>0</v>
      </c>
      <c r="I136" s="22" t="s">
        <v>6</v>
      </c>
      <c r="J136" s="22"/>
      <c r="K136" s="58">
        <f ca="1">AC20</f>
        <v>1.3650880193260603E-14</v>
      </c>
      <c r="L136" s="22"/>
      <c r="M136" s="41">
        <f t="shared" ca="1" si="97"/>
        <v>6.276283930929111</v>
      </c>
      <c r="O136" s="4" t="str">
        <f t="shared" ca="1" si="101"/>
        <v>CompConc[32] = 1.36508801932606E-14;</v>
      </c>
      <c r="P136" s="4"/>
      <c r="Q136" t="s">
        <v>277</v>
      </c>
      <c r="R136" s="4">
        <v>8.5676800000000003E-14</v>
      </c>
    </row>
    <row r="137" spans="1:18" x14ac:dyDescent="0.2">
      <c r="A137" s="32" t="s">
        <v>625</v>
      </c>
      <c r="B137" s="11">
        <v>1.1E-12</v>
      </c>
      <c r="C137">
        <v>33</v>
      </c>
      <c r="D137">
        <v>34</v>
      </c>
      <c r="E137" t="e">
        <f t="shared" ca="1" si="98"/>
        <v>#N/A</v>
      </c>
      <c r="F137" t="s">
        <v>144</v>
      </c>
      <c r="G137">
        <v>2</v>
      </c>
      <c r="H137">
        <v>0</v>
      </c>
      <c r="I137" t="s">
        <v>6</v>
      </c>
      <c r="K137" s="11">
        <f t="shared" ref="K137:K143" ca="1" si="104">AC21</f>
        <v>1.7715997526572547E-13</v>
      </c>
      <c r="M137" s="42">
        <f t="shared" ca="1" si="97"/>
        <v>6.2090774078630906</v>
      </c>
      <c r="O137" s="4" t="str">
        <f t="shared" ca="1" si="101"/>
        <v>CompConc[33] = 1.77159975265725E-13;</v>
      </c>
      <c r="P137" s="4"/>
      <c r="Q137" t="s">
        <v>278</v>
      </c>
      <c r="R137" s="4">
        <v>1.1E-12</v>
      </c>
    </row>
    <row r="138" spans="1:18" x14ac:dyDescent="0.2">
      <c r="A138" s="32" t="s">
        <v>626</v>
      </c>
      <c r="B138" s="11">
        <v>1.2495500000000001E-11</v>
      </c>
      <c r="C138">
        <v>34</v>
      </c>
      <c r="D138">
        <v>35</v>
      </c>
      <c r="E138" t="e">
        <f t="shared" ca="1" si="98"/>
        <v>#N/A</v>
      </c>
      <c r="F138" t="s">
        <v>144</v>
      </c>
      <c r="G138">
        <v>3</v>
      </c>
      <c r="H138">
        <v>0</v>
      </c>
      <c r="I138" t="s">
        <v>6</v>
      </c>
      <c r="K138" s="11">
        <f t="shared" ca="1" si="104"/>
        <v>2.2910565808844257E-12</v>
      </c>
      <c r="M138" s="42">
        <f t="shared" ca="1" si="97"/>
        <v>5.4540337869684183</v>
      </c>
      <c r="O138" s="4" t="str">
        <f t="shared" ca="1" si="101"/>
        <v>CompConc[34] = 2.29105658088443E-12;</v>
      </c>
      <c r="P138" s="4"/>
      <c r="Q138" t="s">
        <v>279</v>
      </c>
      <c r="R138" s="4">
        <v>1.2495500000000001E-11</v>
      </c>
    </row>
    <row r="139" spans="1:18" x14ac:dyDescent="0.2">
      <c r="A139" s="32" t="s">
        <v>627</v>
      </c>
      <c r="B139" s="11">
        <v>6.1862799999999994E-11</v>
      </c>
      <c r="C139">
        <v>35</v>
      </c>
      <c r="D139">
        <v>36</v>
      </c>
      <c r="E139" t="e">
        <f t="shared" ca="1" si="98"/>
        <v>#N/A</v>
      </c>
      <c r="F139" t="s">
        <v>144</v>
      </c>
      <c r="G139">
        <v>4</v>
      </c>
      <c r="H139">
        <v>0</v>
      </c>
      <c r="I139" t="s">
        <v>6</v>
      </c>
      <c r="K139" s="11">
        <f t="shared" ca="1" si="104"/>
        <v>2.8335942611437184E-11</v>
      </c>
      <c r="M139" s="42">
        <f t="shared" ca="1" si="97"/>
        <v>2.1831918863016906</v>
      </c>
      <c r="O139" s="4" t="str">
        <f t="shared" ca="1" si="101"/>
        <v>CompConc[35] = 2.83359426114372E-11;</v>
      </c>
      <c r="P139" s="4"/>
      <c r="Q139" t="s">
        <v>280</v>
      </c>
      <c r="R139" s="4">
        <v>6.1862799999999994E-11</v>
      </c>
    </row>
    <row r="140" spans="1:18" x14ac:dyDescent="0.2">
      <c r="A140" s="32" t="s">
        <v>628</v>
      </c>
      <c r="B140" s="11">
        <v>3.5895000000000001E-9</v>
      </c>
      <c r="C140">
        <v>36</v>
      </c>
      <c r="D140">
        <v>37</v>
      </c>
      <c r="E140" t="e">
        <f t="shared" ca="1" si="98"/>
        <v>#N/A</v>
      </c>
      <c r="F140" t="s">
        <v>144</v>
      </c>
      <c r="G140">
        <v>5</v>
      </c>
      <c r="H140">
        <v>0</v>
      </c>
      <c r="I140" t="s">
        <v>6</v>
      </c>
      <c r="K140" s="11">
        <f t="shared" ca="1" si="104"/>
        <v>1.1007072720132324E-9</v>
      </c>
      <c r="M140" s="42">
        <f t="shared" ca="1" si="97"/>
        <v>3.2610850234819275</v>
      </c>
      <c r="O140" s="4" t="str">
        <f t="shared" ca="1" si="101"/>
        <v>CompConc[36] = 1.10070727201323E-09;</v>
      </c>
      <c r="P140" s="4"/>
      <c r="Q140" t="s">
        <v>281</v>
      </c>
      <c r="R140" s="4">
        <v>3.5895000000000001E-9</v>
      </c>
    </row>
    <row r="141" spans="1:18" x14ac:dyDescent="0.2">
      <c r="A141" s="32" t="s">
        <v>629</v>
      </c>
      <c r="B141" s="11">
        <v>6.2223799999999998E-9</v>
      </c>
      <c r="C141">
        <v>37</v>
      </c>
      <c r="D141">
        <v>38</v>
      </c>
      <c r="E141" t="e">
        <f t="shared" ca="1" si="98"/>
        <v>#N/A</v>
      </c>
      <c r="F141" t="s">
        <v>144</v>
      </c>
      <c r="G141">
        <v>6</v>
      </c>
      <c r="H141">
        <v>0</v>
      </c>
      <c r="I141" t="s">
        <v>6</v>
      </c>
      <c r="K141" s="11">
        <f t="shared" ca="1" si="104"/>
        <v>5.9527627817269873E-9</v>
      </c>
      <c r="M141" s="42">
        <f t="shared" ca="1" si="97"/>
        <v>1.0452927872584892</v>
      </c>
      <c r="O141" s="4" t="str">
        <f t="shared" ca="1" si="101"/>
        <v>CompConc[37] = 5.95276278172699E-09;</v>
      </c>
      <c r="P141" s="4"/>
      <c r="Q141" t="s">
        <v>282</v>
      </c>
      <c r="R141" s="4">
        <v>6.2223799999999998E-9</v>
      </c>
    </row>
    <row r="142" spans="1:18" x14ac:dyDescent="0.2">
      <c r="A142" s="32" t="s">
        <v>630</v>
      </c>
      <c r="B142" s="11">
        <v>6.2890600000000002E-9</v>
      </c>
      <c r="C142">
        <v>38</v>
      </c>
      <c r="D142">
        <v>39</v>
      </c>
      <c r="E142" t="e">
        <f t="shared" ca="1" si="98"/>
        <v>#N/A</v>
      </c>
      <c r="F142" t="s">
        <v>144</v>
      </c>
      <c r="G142">
        <v>7</v>
      </c>
      <c r="H142">
        <v>0</v>
      </c>
      <c r="I142" t="s">
        <v>6</v>
      </c>
      <c r="K142" s="11">
        <f t="shared" ca="1" si="104"/>
        <v>6.3578656035081457E-9</v>
      </c>
      <c r="M142" s="42">
        <f t="shared" ca="1" si="97"/>
        <v>0.98917787701108684</v>
      </c>
      <c r="O142" s="4" t="str">
        <f t="shared" ca="1" si="101"/>
        <v>CompConc[38] = 6.35786560350815E-09;</v>
      </c>
      <c r="P142" s="4"/>
      <c r="Q142" t="s">
        <v>283</v>
      </c>
      <c r="R142" s="4">
        <v>6.2890600000000002E-9</v>
      </c>
    </row>
    <row r="143" spans="1:18" x14ac:dyDescent="0.2">
      <c r="A143" s="33" t="s">
        <v>631</v>
      </c>
      <c r="B143" s="43">
        <v>6.29003E-9</v>
      </c>
      <c r="C143" s="28">
        <v>39</v>
      </c>
      <c r="D143" s="28">
        <v>40</v>
      </c>
      <c r="E143" s="28" t="e">
        <f t="shared" ca="1" si="98"/>
        <v>#N/A</v>
      </c>
      <c r="F143" s="28" t="s">
        <v>144</v>
      </c>
      <c r="G143" s="28">
        <v>8</v>
      </c>
      <c r="H143" s="28">
        <v>0</v>
      </c>
      <c r="I143" s="28" t="s">
        <v>6</v>
      </c>
      <c r="J143" s="28"/>
      <c r="K143" s="43">
        <f t="shared" ca="1" si="104"/>
        <v>6.3641257636833643E-9</v>
      </c>
      <c r="L143" s="28"/>
      <c r="M143" s="44">
        <f t="shared" ca="1" si="97"/>
        <v>0.98835727538475293</v>
      </c>
      <c r="O143" s="4" t="str">
        <f t="shared" ca="1" si="101"/>
        <v>CompConc[39] = 6.36412576368336E-09;</v>
      </c>
      <c r="P143" s="4"/>
      <c r="Q143" t="s">
        <v>284</v>
      </c>
      <c r="R143" s="4">
        <v>6.29003E-9</v>
      </c>
    </row>
    <row r="144" spans="1:18" x14ac:dyDescent="0.2">
      <c r="A144" s="21" t="s">
        <v>632</v>
      </c>
      <c r="B144" s="40">
        <v>1.2399E-18</v>
      </c>
      <c r="C144" s="22">
        <v>40</v>
      </c>
      <c r="D144" s="22">
        <v>41</v>
      </c>
      <c r="E144" s="22" t="e">
        <f t="shared" ca="1" si="98"/>
        <v>#N/A</v>
      </c>
      <c r="F144" s="22" t="s">
        <v>144</v>
      </c>
      <c r="G144" s="22">
        <v>1</v>
      </c>
      <c r="H144" s="22">
        <v>2</v>
      </c>
      <c r="I144" s="22" t="s">
        <v>6</v>
      </c>
      <c r="J144" s="22"/>
      <c r="K144" s="40">
        <f ca="1">AC31</f>
        <v>3.1566975869569792E-20</v>
      </c>
      <c r="L144" s="22"/>
      <c r="M144" s="41">
        <f t="shared" ca="1" si="97"/>
        <v>39.278390338152398</v>
      </c>
      <c r="O144" s="4" t="str">
        <f t="shared" ca="1" si="101"/>
        <v>CompConc[40] = 3.15669758695698E-20;</v>
      </c>
      <c r="P144" s="4"/>
      <c r="Q144" t="s">
        <v>285</v>
      </c>
      <c r="R144" s="4">
        <v>1.2399E-18</v>
      </c>
    </row>
    <row r="145" spans="1:18" x14ac:dyDescent="0.2">
      <c r="A145" s="32" t="s">
        <v>633</v>
      </c>
      <c r="B145" s="11">
        <v>1.1554399999999999E-16</v>
      </c>
      <c r="C145">
        <v>41</v>
      </c>
      <c r="D145">
        <v>42</v>
      </c>
      <c r="E145" t="e">
        <f t="shared" ca="1" si="98"/>
        <v>#N/A</v>
      </c>
      <c r="F145" t="s">
        <v>144</v>
      </c>
      <c r="G145">
        <v>1</v>
      </c>
      <c r="H145">
        <v>4</v>
      </c>
      <c r="I145" t="s">
        <v>6</v>
      </c>
      <c r="K145" s="11">
        <f t="shared" ref="K145:K155" ca="1" si="105">AC32</f>
        <v>5.186854759158571E-18</v>
      </c>
      <c r="M145" s="42">
        <f t="shared" ca="1" si="97"/>
        <v>22.276312980613309</v>
      </c>
      <c r="O145" s="4" t="str">
        <f t="shared" ca="1" si="101"/>
        <v>CompConc[41] = 5.18685475915857E-18;</v>
      </c>
      <c r="P145" s="4"/>
      <c r="Q145" t="s">
        <v>286</v>
      </c>
      <c r="R145" s="4">
        <v>1.1554399999999999E-16</v>
      </c>
    </row>
    <row r="146" spans="1:18" x14ac:dyDescent="0.2">
      <c r="A146" s="32" t="s">
        <v>634</v>
      </c>
      <c r="B146" s="11">
        <v>1.29419E-14</v>
      </c>
      <c r="C146">
        <v>42</v>
      </c>
      <c r="D146">
        <v>43</v>
      </c>
      <c r="E146" t="e">
        <f t="shared" ca="1" si="98"/>
        <v>#N/A</v>
      </c>
      <c r="F146" t="s">
        <v>144</v>
      </c>
      <c r="G146">
        <v>1</v>
      </c>
      <c r="H146">
        <v>6</v>
      </c>
      <c r="I146" t="s">
        <v>6</v>
      </c>
      <c r="K146" s="11">
        <f t="shared" ca="1" si="105"/>
        <v>2.0874707830846085E-15</v>
      </c>
      <c r="M146" s="42">
        <f t="shared" ca="1" si="97"/>
        <v>6.1997993480301776</v>
      </c>
      <c r="O146" s="4" t="str">
        <f t="shared" ca="1" si="101"/>
        <v>CompConc[42] = 2.08747078308461E-15;</v>
      </c>
      <c r="P146" s="4"/>
      <c r="Q146" t="s">
        <v>287</v>
      </c>
      <c r="R146" s="4">
        <v>1.29419E-14</v>
      </c>
    </row>
    <row r="147" spans="1:18" x14ac:dyDescent="0.2">
      <c r="A147" s="32" t="s">
        <v>635</v>
      </c>
      <c r="B147" s="11">
        <v>1.30726E-14</v>
      </c>
      <c r="C147">
        <v>43</v>
      </c>
      <c r="D147">
        <v>44</v>
      </c>
      <c r="E147" t="e">
        <f t="shared" ca="1" si="98"/>
        <v>#N/A</v>
      </c>
      <c r="F147" t="s">
        <v>144</v>
      </c>
      <c r="G147">
        <v>1</v>
      </c>
      <c r="H147">
        <v>8</v>
      </c>
      <c r="I147" t="s">
        <v>6</v>
      </c>
      <c r="K147" s="11">
        <f t="shared" ca="1" si="105"/>
        <v>2.2292882637159473E-15</v>
      </c>
      <c r="M147" s="42">
        <f t="shared" ca="1" si="97"/>
        <v>5.864024053223873</v>
      </c>
      <c r="O147" s="4" t="str">
        <f t="shared" ca="1" si="101"/>
        <v>CompConc[43] = 2.22928826371595E-15;</v>
      </c>
      <c r="P147" s="4"/>
      <c r="Q147" t="s">
        <v>288</v>
      </c>
      <c r="R147" s="4">
        <v>1.30726E-14</v>
      </c>
    </row>
    <row r="148" spans="1:18" x14ac:dyDescent="0.2">
      <c r="A148" s="32" t="s">
        <v>636</v>
      </c>
      <c r="B148" s="11">
        <v>1.1640799999999999E-16</v>
      </c>
      <c r="C148">
        <v>44</v>
      </c>
      <c r="D148">
        <v>45</v>
      </c>
      <c r="E148" t="e">
        <f t="shared" ca="1" si="98"/>
        <v>#N/A</v>
      </c>
      <c r="F148" t="s">
        <v>144</v>
      </c>
      <c r="G148">
        <v>2</v>
      </c>
      <c r="H148">
        <v>3</v>
      </c>
      <c r="I148" t="s">
        <v>6</v>
      </c>
      <c r="K148" s="11">
        <f t="shared" ca="1" si="105"/>
        <v>5.1977265156411464E-18</v>
      </c>
      <c r="M148" s="42">
        <f t="shared" ca="1" si="97"/>
        <v>22.395945544595648</v>
      </c>
      <c r="O148" s="4" t="str">
        <f t="shared" ca="1" si="101"/>
        <v>CompConc[44] = 5.19772651564115E-18;</v>
      </c>
      <c r="P148" s="4"/>
      <c r="Q148" t="s">
        <v>289</v>
      </c>
      <c r="R148" s="4">
        <v>1.1640799999999999E-16</v>
      </c>
    </row>
    <row r="149" spans="1:18" x14ac:dyDescent="0.2">
      <c r="A149" s="32" t="s">
        <v>637</v>
      </c>
      <c r="B149" s="11">
        <v>6.2358599999999998E-14</v>
      </c>
      <c r="C149">
        <v>45</v>
      </c>
      <c r="D149">
        <v>46</v>
      </c>
      <c r="E149" t="e">
        <f t="shared" ca="1" si="98"/>
        <v>#N/A</v>
      </c>
      <c r="F149" t="s">
        <v>144</v>
      </c>
      <c r="G149">
        <v>2</v>
      </c>
      <c r="H149">
        <v>5</v>
      </c>
      <c r="I149" t="s">
        <v>6</v>
      </c>
      <c r="K149" s="11">
        <f t="shared" ca="1" si="105"/>
        <v>4.8697867587372723E-15</v>
      </c>
      <c r="M149" s="42">
        <f t="shared" ca="1" si="97"/>
        <v>12.80520135468303</v>
      </c>
      <c r="O149" s="4" t="str">
        <f t="shared" ca="1" si="101"/>
        <v>CompConc[45] = 4.86978675873727E-15;</v>
      </c>
      <c r="P149" s="4"/>
      <c r="Q149" t="s">
        <v>290</v>
      </c>
      <c r="R149" s="4">
        <v>6.2358599999999998E-14</v>
      </c>
    </row>
    <row r="150" spans="1:18" x14ac:dyDescent="0.2">
      <c r="A150" s="32" t="s">
        <v>638</v>
      </c>
      <c r="B150" s="11">
        <v>8.3889400000000004E-14</v>
      </c>
      <c r="C150">
        <v>46</v>
      </c>
      <c r="D150">
        <v>47</v>
      </c>
      <c r="E150" t="e">
        <f t="shared" ca="1" si="98"/>
        <v>#N/A</v>
      </c>
      <c r="F150" t="s">
        <v>144</v>
      </c>
      <c r="G150">
        <v>2</v>
      </c>
      <c r="H150">
        <v>7</v>
      </c>
      <c r="I150" t="s">
        <v>6</v>
      </c>
      <c r="K150" s="11">
        <f t="shared" ca="1" si="105"/>
        <v>2.3290028195895515E-14</v>
      </c>
      <c r="M150" s="42">
        <f t="shared" ca="1" si="97"/>
        <v>3.6019449738057481</v>
      </c>
      <c r="O150" s="4" t="str">
        <f t="shared" ca="1" si="101"/>
        <v>CompConc[46] = 2.32900281958955E-14;</v>
      </c>
      <c r="P150" s="4"/>
      <c r="Q150" t="s">
        <v>291</v>
      </c>
      <c r="R150" s="4">
        <v>8.3889400000000004E-14</v>
      </c>
    </row>
    <row r="151" spans="1:18" x14ac:dyDescent="0.2">
      <c r="A151" s="32" t="s">
        <v>639</v>
      </c>
      <c r="B151" s="11">
        <v>2.59685E-16</v>
      </c>
      <c r="C151">
        <v>47</v>
      </c>
      <c r="D151">
        <v>48</v>
      </c>
      <c r="E151" t="e">
        <f t="shared" ca="1" si="98"/>
        <v>#N/A</v>
      </c>
      <c r="F151" t="s">
        <v>144</v>
      </c>
      <c r="G151">
        <v>3</v>
      </c>
      <c r="H151">
        <v>4</v>
      </c>
      <c r="I151" t="s">
        <v>6</v>
      </c>
      <c r="K151" s="11">
        <f t="shared" ca="1" si="105"/>
        <v>1.809219051385591E-16</v>
      </c>
      <c r="M151" s="42">
        <f t="shared" ca="1" si="97"/>
        <v>1.4353430547899668</v>
      </c>
      <c r="O151" s="4" t="str">
        <f t="shared" ca="1" si="101"/>
        <v>CompConc[47] = 1.80921905138559E-16;</v>
      </c>
      <c r="P151" s="4"/>
      <c r="Q151" t="s">
        <v>292</v>
      </c>
      <c r="R151" s="4">
        <v>2.59685E-16</v>
      </c>
    </row>
    <row r="152" spans="1:18" x14ac:dyDescent="0.2">
      <c r="A152" s="32" t="s">
        <v>640</v>
      </c>
      <c r="B152" s="11">
        <v>1.4388900000000001E-13</v>
      </c>
      <c r="C152">
        <v>48</v>
      </c>
      <c r="D152">
        <v>49</v>
      </c>
      <c r="E152" t="e">
        <f t="shared" ca="1" si="98"/>
        <v>#N/A</v>
      </c>
      <c r="F152" t="s">
        <v>144</v>
      </c>
      <c r="G152">
        <v>3</v>
      </c>
      <c r="H152">
        <v>6</v>
      </c>
      <c r="I152" t="s">
        <v>6</v>
      </c>
      <c r="K152" s="11">
        <f t="shared" ca="1" si="105"/>
        <v>8.4495298740774779E-14</v>
      </c>
      <c r="M152" s="42">
        <f t="shared" ca="1" si="97"/>
        <v>1.702923146546184</v>
      </c>
      <c r="O152" s="4" t="str">
        <f t="shared" ca="1" si="101"/>
        <v>CompConc[48] = 8.44952987407748E-14;</v>
      </c>
      <c r="P152" s="4"/>
      <c r="Q152" t="s">
        <v>293</v>
      </c>
      <c r="R152" s="4">
        <v>1.4388900000000001E-13</v>
      </c>
    </row>
    <row r="153" spans="1:18" x14ac:dyDescent="0.2">
      <c r="A153" s="32" t="s">
        <v>641</v>
      </c>
      <c r="B153" s="11">
        <v>1.43984E-13</v>
      </c>
      <c r="C153">
        <v>49</v>
      </c>
      <c r="D153">
        <v>50</v>
      </c>
      <c r="E153" t="e">
        <f t="shared" ca="1" si="98"/>
        <v>#N/A</v>
      </c>
      <c r="F153" t="s">
        <v>144</v>
      </c>
      <c r="G153">
        <v>3</v>
      </c>
      <c r="H153">
        <v>8</v>
      </c>
      <c r="I153" t="s">
        <v>6</v>
      </c>
      <c r="K153" s="11">
        <f t="shared" ca="1" si="105"/>
        <v>8.5806615295610819E-14</v>
      </c>
      <c r="M153" s="42">
        <f t="shared" ca="1" si="97"/>
        <v>1.6780058216253295</v>
      </c>
      <c r="O153" s="4" t="str">
        <f t="shared" ca="1" si="101"/>
        <v>CompConc[49] = 8.58066152956108E-14;</v>
      </c>
      <c r="P153" s="4"/>
      <c r="Q153" t="s">
        <v>294</v>
      </c>
      <c r="R153" s="4">
        <v>1.43984E-13</v>
      </c>
    </row>
    <row r="154" spans="1:18" x14ac:dyDescent="0.2">
      <c r="A154" s="32" t="s">
        <v>642</v>
      </c>
      <c r="B154" s="11">
        <v>1.5181800000000001E-13</v>
      </c>
      <c r="C154">
        <v>50</v>
      </c>
      <c r="D154">
        <v>51</v>
      </c>
      <c r="E154" t="e">
        <f t="shared" ca="1" si="98"/>
        <v>#N/A</v>
      </c>
      <c r="F154" t="s">
        <v>144</v>
      </c>
      <c r="G154">
        <v>4</v>
      </c>
      <c r="H154">
        <v>5</v>
      </c>
      <c r="I154" t="s">
        <v>6</v>
      </c>
      <c r="K154" s="11">
        <f t="shared" ca="1" si="105"/>
        <v>9.7913475420231135E-14</v>
      </c>
      <c r="M154" s="42">
        <f t="shared" ca="1" si="97"/>
        <v>1.5505322362260974</v>
      </c>
      <c r="O154" s="4" t="str">
        <f t="shared" ca="1" si="101"/>
        <v>CompConc[50] = 9.79134754202311E-14;</v>
      </c>
      <c r="P154" s="4"/>
      <c r="Q154" t="s">
        <v>295</v>
      </c>
      <c r="R154" s="4">
        <v>1.5181800000000001E-13</v>
      </c>
    </row>
    <row r="155" spans="1:18" x14ac:dyDescent="0.2">
      <c r="A155" s="33" t="s">
        <v>643</v>
      </c>
      <c r="B155" s="43">
        <v>1.5239199999999999E-13</v>
      </c>
      <c r="C155" s="28">
        <v>51</v>
      </c>
      <c r="D155" s="28">
        <v>52</v>
      </c>
      <c r="E155" s="28" t="e">
        <f t="shared" ca="1" si="98"/>
        <v>#N/A</v>
      </c>
      <c r="F155" s="28" t="s">
        <v>144</v>
      </c>
      <c r="G155" s="28">
        <v>4</v>
      </c>
      <c r="H155" s="28">
        <v>7</v>
      </c>
      <c r="I155" s="28" t="s">
        <v>6</v>
      </c>
      <c r="J155" s="28"/>
      <c r="K155" s="43">
        <f t="shared" ca="1" si="105"/>
        <v>1.0814150499017245E-13</v>
      </c>
      <c r="L155" s="28"/>
      <c r="M155" s="44">
        <f t="shared" ca="1" si="97"/>
        <v>1.4091906711844715</v>
      </c>
      <c r="O155" s="4" t="str">
        <f t="shared" ca="1" si="101"/>
        <v>CompConc[51] = 1.08141504990172E-13;</v>
      </c>
      <c r="P155" s="4"/>
      <c r="Q155" t="s">
        <v>296</v>
      </c>
      <c r="R155" s="4">
        <v>1.5239199999999999E-13</v>
      </c>
    </row>
    <row r="156" spans="1:18" x14ac:dyDescent="0.2">
      <c r="A156" s="21" t="s">
        <v>644</v>
      </c>
      <c r="B156" s="40">
        <v>2.89906E-10</v>
      </c>
      <c r="C156" s="22">
        <v>52</v>
      </c>
      <c r="D156" s="22">
        <v>53</v>
      </c>
      <c r="E156" s="22" t="e">
        <f t="shared" ca="1" si="98"/>
        <v>#N/A</v>
      </c>
      <c r="F156" s="22"/>
      <c r="G156" s="22"/>
      <c r="H156" s="22"/>
      <c r="I156" s="22"/>
      <c r="J156" s="22"/>
      <c r="K156" s="40" t="e">
        <f t="shared" ref="K156:K177" ca="1" si="106">OFFSET($M$71,_xlfn.XMATCH(A156,$D$72:$D$99),0)</f>
        <v>#N/A</v>
      </c>
      <c r="L156" s="22"/>
      <c r="M156" s="41" t="e">
        <f t="shared" ca="1" si="97"/>
        <v>#N/A</v>
      </c>
      <c r="O156" s="4"/>
      <c r="P156" s="4"/>
      <c r="Q156" t="s">
        <v>297</v>
      </c>
      <c r="R156" s="4">
        <v>2.89906E-10</v>
      </c>
    </row>
    <row r="157" spans="1:18" x14ac:dyDescent="0.2">
      <c r="A157" s="32" t="s">
        <v>645</v>
      </c>
      <c r="B157" s="11">
        <v>2.14911E-11</v>
      </c>
      <c r="C157">
        <v>53</v>
      </c>
      <c r="D157">
        <v>54</v>
      </c>
      <c r="E157" t="e">
        <f t="shared" ca="1" si="98"/>
        <v>#N/A</v>
      </c>
      <c r="K157" s="11" t="e">
        <f t="shared" ca="1" si="106"/>
        <v>#N/A</v>
      </c>
      <c r="M157" s="42" t="e">
        <f t="shared" ca="1" si="97"/>
        <v>#N/A</v>
      </c>
      <c r="O157" s="4"/>
      <c r="P157" s="4"/>
      <c r="Q157" t="s">
        <v>298</v>
      </c>
      <c r="R157" s="4">
        <v>2.14911E-11</v>
      </c>
    </row>
    <row r="158" spans="1:18" x14ac:dyDescent="0.2">
      <c r="A158" s="32" t="s">
        <v>646</v>
      </c>
      <c r="B158" s="11">
        <v>1.76265E-11</v>
      </c>
      <c r="C158">
        <v>54</v>
      </c>
      <c r="D158">
        <v>55</v>
      </c>
      <c r="E158" t="e">
        <f t="shared" ca="1" si="98"/>
        <v>#N/A</v>
      </c>
      <c r="K158" s="11" t="e">
        <f t="shared" ca="1" si="106"/>
        <v>#N/A</v>
      </c>
      <c r="M158" s="42" t="e">
        <f t="shared" ca="1" si="97"/>
        <v>#N/A</v>
      </c>
      <c r="O158" s="4"/>
      <c r="P158" s="4"/>
      <c r="Q158" t="s">
        <v>299</v>
      </c>
      <c r="R158" s="4">
        <v>1.76265E-11</v>
      </c>
    </row>
    <row r="159" spans="1:18" x14ac:dyDescent="0.2">
      <c r="A159" s="32" t="s">
        <v>647</v>
      </c>
      <c r="B159" s="11">
        <v>2.9556700000000001E-11</v>
      </c>
      <c r="C159">
        <v>55</v>
      </c>
      <c r="D159">
        <v>56</v>
      </c>
      <c r="E159" t="e">
        <f t="shared" ca="1" si="98"/>
        <v>#N/A</v>
      </c>
      <c r="K159" s="11" t="e">
        <f t="shared" ca="1" si="106"/>
        <v>#N/A</v>
      </c>
      <c r="M159" s="42" t="e">
        <f t="shared" ca="1" si="97"/>
        <v>#N/A</v>
      </c>
      <c r="O159" s="4"/>
      <c r="P159" s="4"/>
      <c r="Q159" t="s">
        <v>300</v>
      </c>
      <c r="R159" s="4">
        <v>2.9556700000000001E-11</v>
      </c>
    </row>
    <row r="160" spans="1:18" x14ac:dyDescent="0.2">
      <c r="A160" s="32" t="s">
        <v>648</v>
      </c>
      <c r="B160" s="11">
        <v>9.0000799999999998E-13</v>
      </c>
      <c r="C160">
        <v>56</v>
      </c>
      <c r="D160">
        <v>57</v>
      </c>
      <c r="E160" t="e">
        <f t="shared" ca="1" si="98"/>
        <v>#N/A</v>
      </c>
      <c r="K160" s="11" t="e">
        <f t="shared" ca="1" si="106"/>
        <v>#N/A</v>
      </c>
      <c r="M160" s="42" t="e">
        <f t="shared" ca="1" si="97"/>
        <v>#N/A</v>
      </c>
      <c r="O160" s="4"/>
      <c r="P160" s="4"/>
      <c r="Q160" t="s">
        <v>301</v>
      </c>
      <c r="R160" s="4">
        <v>9.0000799999999998E-13</v>
      </c>
    </row>
    <row r="161" spans="1:18" x14ac:dyDescent="0.2">
      <c r="A161" s="33" t="s">
        <v>649</v>
      </c>
      <c r="B161" s="43">
        <v>1.78407E-11</v>
      </c>
      <c r="C161" s="28">
        <v>57</v>
      </c>
      <c r="D161" s="28">
        <v>58</v>
      </c>
      <c r="E161" s="28" t="e">
        <f t="shared" ca="1" si="98"/>
        <v>#N/A</v>
      </c>
      <c r="F161" s="28"/>
      <c r="G161" s="28"/>
      <c r="H161" s="28"/>
      <c r="I161" s="28"/>
      <c r="J161" s="28"/>
      <c r="K161" s="43" t="e">
        <f t="shared" ca="1" si="106"/>
        <v>#N/A</v>
      </c>
      <c r="L161" s="28"/>
      <c r="M161" s="44" t="e">
        <f t="shared" ca="1" si="97"/>
        <v>#N/A</v>
      </c>
      <c r="O161" s="4"/>
      <c r="P161" s="4"/>
      <c r="Q161" t="s">
        <v>302</v>
      </c>
      <c r="R161" s="4">
        <v>1.78407E-11</v>
      </c>
    </row>
    <row r="162" spans="1:18" x14ac:dyDescent="0.2">
      <c r="A162" s="21" t="s">
        <v>184</v>
      </c>
      <c r="B162" s="40">
        <v>1.71573E-7</v>
      </c>
      <c r="C162" s="22">
        <v>58</v>
      </c>
      <c r="D162" s="22">
        <v>59</v>
      </c>
      <c r="E162" s="22">
        <f t="shared" ca="1" si="98"/>
        <v>51</v>
      </c>
      <c r="F162" s="22"/>
      <c r="G162" s="22"/>
      <c r="H162" s="22"/>
      <c r="I162" s="56"/>
      <c r="J162" s="22">
        <v>-1</v>
      </c>
      <c r="K162" s="40">
        <f t="shared" ca="1" si="106"/>
        <v>2.2056162351816255E-7</v>
      </c>
      <c r="L162" s="40">
        <f ca="1">OFFSET(N$71,_xlfn.XMATCH($A162,$D$72:$D$99),0)</f>
        <v>1.6711590215479349E-7</v>
      </c>
      <c r="M162" s="41">
        <f t="shared" ca="1" si="97"/>
        <v>0.77789144486357797</v>
      </c>
      <c r="O162" s="4"/>
      <c r="P162" s="4"/>
      <c r="Q162" t="s">
        <v>303</v>
      </c>
      <c r="R162" s="4">
        <v>1.71573E-7</v>
      </c>
    </row>
    <row r="163" spans="1:18" x14ac:dyDescent="0.2">
      <c r="A163" s="32" t="s">
        <v>24</v>
      </c>
      <c r="B163" s="11">
        <v>1.2827300000000001E-4</v>
      </c>
      <c r="C163">
        <v>59</v>
      </c>
      <c r="D163">
        <v>60</v>
      </c>
      <c r="E163">
        <f t="shared" ca="1" si="98"/>
        <v>101</v>
      </c>
      <c r="I163" s="9"/>
      <c r="J163">
        <f>J112+J111</f>
        <v>-1</v>
      </c>
      <c r="K163" s="11">
        <f t="shared" ca="1" si="106"/>
        <v>1.6494404932035481E-4</v>
      </c>
      <c r="L163" s="11">
        <f t="shared" ref="L163:L177" ca="1" si="107">OFFSET(N$71,_xlfn.XMATCH($A163,$D$72:$D$99),0)</f>
        <v>1.2497538405617501E-4</v>
      </c>
      <c r="M163" s="42">
        <f t="shared" ca="1" si="97"/>
        <v>0.7776758272186457</v>
      </c>
      <c r="O163" s="4"/>
      <c r="P163" s="4"/>
      <c r="Q163" t="s">
        <v>304</v>
      </c>
      <c r="R163">
        <v>1.2827300000000001E-4</v>
      </c>
    </row>
    <row r="164" spans="1:18" x14ac:dyDescent="0.2">
      <c r="A164" s="32" t="s">
        <v>25</v>
      </c>
      <c r="B164" s="11">
        <v>8.6187799999999998E-6</v>
      </c>
      <c r="C164">
        <v>60</v>
      </c>
      <c r="D164">
        <v>61</v>
      </c>
      <c r="E164">
        <f t="shared" ca="1" si="98"/>
        <v>102</v>
      </c>
      <c r="I164" s="9"/>
      <c r="J164">
        <f>2*J112+J111</f>
        <v>0</v>
      </c>
      <c r="K164" s="11">
        <f t="shared" ca="1" si="106"/>
        <v>8.618780713369603E-6</v>
      </c>
      <c r="L164" s="11">
        <f t="shared" ca="1" si="107"/>
        <v>8.618780713369603E-6</v>
      </c>
      <c r="M164" s="42">
        <f t="shared" ca="1" si="97"/>
        <v>0.99999991723079784</v>
      </c>
      <c r="O164" s="4"/>
      <c r="P164" s="4"/>
      <c r="Q164" t="s">
        <v>305</v>
      </c>
      <c r="R164" s="4">
        <v>8.6187799999999998E-6</v>
      </c>
    </row>
    <row r="165" spans="1:18" x14ac:dyDescent="0.2">
      <c r="A165" s="62" t="s">
        <v>28</v>
      </c>
      <c r="B165" s="20">
        <v>8.0347600000000004E-8</v>
      </c>
      <c r="C165" s="14">
        <v>61</v>
      </c>
      <c r="D165" s="14">
        <v>62</v>
      </c>
      <c r="E165" s="14">
        <f t="shared" ca="1" si="98"/>
        <v>124</v>
      </c>
      <c r="F165" s="14"/>
      <c r="G165" s="14"/>
      <c r="H165" s="14"/>
      <c r="I165" s="15"/>
      <c r="J165" s="14">
        <f>J106+J112+J111</f>
        <v>1</v>
      </c>
      <c r="K165" s="20">
        <f t="shared" ca="1" si="106"/>
        <v>1.0331737810247678E-7</v>
      </c>
      <c r="L165" s="20">
        <f t="shared" ca="1" si="107"/>
        <v>7.8281872315115207E-8</v>
      </c>
      <c r="M165" s="63">
        <f t="shared" ca="1" si="97"/>
        <v>0.77767749700641953</v>
      </c>
      <c r="O165" s="4"/>
      <c r="P165" s="4"/>
      <c r="Q165" t="s">
        <v>306</v>
      </c>
      <c r="R165" s="4">
        <v>8.0347600000000004E-8</v>
      </c>
    </row>
    <row r="166" spans="1:18" x14ac:dyDescent="0.2">
      <c r="A166" s="32" t="s">
        <v>29</v>
      </c>
      <c r="B166" s="11">
        <v>7.9640200000000008E-9</v>
      </c>
      <c r="C166">
        <v>62</v>
      </c>
      <c r="D166">
        <v>63</v>
      </c>
      <c r="E166">
        <f t="shared" ca="1" si="98"/>
        <v>125</v>
      </c>
      <c r="I166" s="9"/>
      <c r="J166">
        <f>J106+J111</f>
        <v>0</v>
      </c>
      <c r="K166" s="11">
        <f t="shared" ca="1" si="106"/>
        <v>7.9640227742585678E-9</v>
      </c>
      <c r="L166" s="11">
        <f t="shared" ca="1" si="107"/>
        <v>7.9640227742585678E-9</v>
      </c>
      <c r="M166" s="42">
        <f t="shared" ca="1" si="97"/>
        <v>0.99999965165110072</v>
      </c>
      <c r="O166" s="4"/>
      <c r="P166" s="4"/>
      <c r="Q166" t="s">
        <v>307</v>
      </c>
      <c r="R166" s="4">
        <v>7.9640200000000008E-9</v>
      </c>
    </row>
    <row r="167" spans="1:18" x14ac:dyDescent="0.2">
      <c r="A167" s="32" t="s">
        <v>30</v>
      </c>
      <c r="B167" s="11">
        <v>8.85798E-7</v>
      </c>
      <c r="C167">
        <v>63</v>
      </c>
      <c r="D167">
        <v>64</v>
      </c>
      <c r="E167">
        <f t="shared" ca="1" si="98"/>
        <v>126</v>
      </c>
      <c r="I167" s="9"/>
      <c r="J167">
        <f>J106+J109</f>
        <v>0</v>
      </c>
      <c r="K167" s="11">
        <f t="shared" ca="1" si="106"/>
        <v>8.8579844991081722E-7</v>
      </c>
      <c r="L167" s="11">
        <f t="shared" ca="1" si="107"/>
        <v>8.8579844991081722E-7</v>
      </c>
      <c r="M167" s="42">
        <f t="shared" ca="1" si="97"/>
        <v>0.99999949208443828</v>
      </c>
      <c r="O167" s="4"/>
      <c r="P167" s="4"/>
      <c r="Q167" t="s">
        <v>308</v>
      </c>
      <c r="R167" s="4">
        <v>8.85798E-7</v>
      </c>
    </row>
    <row r="168" spans="1:18" x14ac:dyDescent="0.2">
      <c r="A168" s="32" t="s">
        <v>31</v>
      </c>
      <c r="B168" s="11">
        <v>4.6888399999999998E-8</v>
      </c>
      <c r="C168">
        <v>64</v>
      </c>
      <c r="D168">
        <v>65</v>
      </c>
      <c r="E168">
        <f t="shared" ca="1" si="98"/>
        <v>145</v>
      </c>
      <c r="I168" s="9"/>
      <c r="J168">
        <f>J105+J111+J112</f>
        <v>1</v>
      </c>
      <c r="K168" s="11">
        <f t="shared" ca="1" si="106"/>
        <v>6.0292836044873393E-8</v>
      </c>
      <c r="L168" s="11">
        <f t="shared" ca="1" si="107"/>
        <v>4.568288684309739E-8</v>
      </c>
      <c r="M168" s="42">
        <f t="shared" ref="M168:M231" ca="1" si="108">B168/K168</f>
        <v>0.77767779848841334</v>
      </c>
      <c r="O168" s="4"/>
      <c r="P168" s="4"/>
      <c r="Q168" t="s">
        <v>309</v>
      </c>
      <c r="R168" s="4">
        <v>4.6888399999999998E-8</v>
      </c>
    </row>
    <row r="169" spans="1:18" x14ac:dyDescent="0.2">
      <c r="A169" s="32" t="s">
        <v>32</v>
      </c>
      <c r="B169" s="11">
        <v>7.8486400000000007E-9</v>
      </c>
      <c r="C169">
        <v>65</v>
      </c>
      <c r="D169">
        <v>66</v>
      </c>
      <c r="E169">
        <f t="shared" ref="E169:E232" ca="1" si="109">OFFSET($B$71,_xlfn.XMATCH($A169,$D$72:$D$99),0)</f>
        <v>146</v>
      </c>
      <c r="I169" s="9"/>
      <c r="J169">
        <f>J105+J111</f>
        <v>0</v>
      </c>
      <c r="K169" s="11">
        <f t="shared" ca="1" si="106"/>
        <v>7.8486371487557126E-9</v>
      </c>
      <c r="L169" s="11">
        <f t="shared" ca="1" si="107"/>
        <v>7.8486371487557126E-9</v>
      </c>
      <c r="M169" s="42">
        <f t="shared" ca="1" si="108"/>
        <v>1.0000003632789023</v>
      </c>
      <c r="O169" s="4"/>
      <c r="P169" s="4"/>
      <c r="Q169" t="s">
        <v>310</v>
      </c>
      <c r="R169" s="4">
        <v>7.8486400000000007E-9</v>
      </c>
    </row>
    <row r="170" spans="1:18" x14ac:dyDescent="0.2">
      <c r="A170" s="32" t="s">
        <v>33</v>
      </c>
      <c r="B170" s="11">
        <v>5.3489699999999998E-7</v>
      </c>
      <c r="C170">
        <v>66</v>
      </c>
      <c r="D170">
        <v>67</v>
      </c>
      <c r="E170">
        <f t="shared" ca="1" si="109"/>
        <v>147</v>
      </c>
      <c r="I170" s="9"/>
      <c r="J170">
        <f>J105+J109</f>
        <v>0</v>
      </c>
      <c r="K170" s="11">
        <f t="shared" ca="1" si="106"/>
        <v>5.3489670023657487E-7</v>
      </c>
      <c r="L170" s="11">
        <f t="shared" ca="1" si="107"/>
        <v>5.3489670023657487E-7</v>
      </c>
      <c r="M170" s="42">
        <f t="shared" ca="1" si="108"/>
        <v>1.0000005604136741</v>
      </c>
      <c r="O170" s="4"/>
      <c r="P170" s="4"/>
      <c r="Q170" t="s">
        <v>311</v>
      </c>
      <c r="R170" s="4">
        <v>5.3489699999999998E-7</v>
      </c>
    </row>
    <row r="171" spans="1:18" x14ac:dyDescent="0.2">
      <c r="A171" s="32" t="s">
        <v>34</v>
      </c>
      <c r="B171" s="11">
        <v>4.4921999999999997E-8</v>
      </c>
      <c r="C171">
        <v>67</v>
      </c>
      <c r="D171">
        <v>68</v>
      </c>
      <c r="E171">
        <f t="shared" ca="1" si="109"/>
        <v>221</v>
      </c>
      <c r="I171" s="9"/>
      <c r="J171">
        <f>J104+J162</f>
        <v>1</v>
      </c>
      <c r="K171" s="11">
        <f t="shared" ca="1" si="106"/>
        <v>5.7748563142172223E-8</v>
      </c>
      <c r="L171" s="11">
        <f t="shared" ca="1" si="107"/>
        <v>4.3755133253507548E-8</v>
      </c>
      <c r="M171" s="42">
        <f t="shared" ca="1" si="108"/>
        <v>0.77788948427003668</v>
      </c>
      <c r="O171" s="4"/>
      <c r="P171" s="4"/>
      <c r="Q171" t="s">
        <v>312</v>
      </c>
      <c r="R171" s="4">
        <v>4.4921999999999997E-8</v>
      </c>
    </row>
    <row r="172" spans="1:18" x14ac:dyDescent="0.2">
      <c r="A172" s="32" t="s">
        <v>35</v>
      </c>
      <c r="B172" s="11">
        <v>1.45977E-9</v>
      </c>
      <c r="C172">
        <v>68</v>
      </c>
      <c r="D172">
        <v>69</v>
      </c>
      <c r="E172">
        <f t="shared" ca="1" si="109"/>
        <v>222</v>
      </c>
      <c r="I172" s="9"/>
      <c r="J172">
        <f>J104+2*J162</f>
        <v>0</v>
      </c>
      <c r="K172" s="11">
        <f t="shared" ca="1" si="106"/>
        <v>1.4589714336181798E-9</v>
      </c>
      <c r="L172" s="11">
        <f t="shared" ca="1" si="107"/>
        <v>1.4589714336181798E-9</v>
      </c>
      <c r="M172" s="42">
        <f t="shared" ca="1" si="108"/>
        <v>1.0005473488811496</v>
      </c>
      <c r="O172" s="4"/>
      <c r="P172" s="4"/>
      <c r="Q172" t="s">
        <v>313</v>
      </c>
      <c r="R172" s="4">
        <v>1.45977E-9</v>
      </c>
    </row>
    <row r="173" spans="1:18" x14ac:dyDescent="0.2">
      <c r="A173" s="32" t="s">
        <v>36</v>
      </c>
      <c r="B173" s="11">
        <v>1.5583299999999999E-9</v>
      </c>
      <c r="C173">
        <v>69</v>
      </c>
      <c r="D173">
        <v>70</v>
      </c>
      <c r="E173">
        <f t="shared" ca="1" si="109"/>
        <v>223</v>
      </c>
      <c r="I173" s="9"/>
      <c r="J173">
        <f>J104+J109</f>
        <v>0</v>
      </c>
      <c r="K173" s="11">
        <f t="shared" ca="1" si="106"/>
        <v>1.5583254780785923E-9</v>
      </c>
      <c r="L173" s="11">
        <f t="shared" ca="1" si="107"/>
        <v>1.5583254780785923E-9</v>
      </c>
      <c r="M173" s="42">
        <f t="shared" ca="1" si="108"/>
        <v>1.0000029017823755</v>
      </c>
      <c r="O173" s="4"/>
      <c r="P173" s="4"/>
      <c r="Q173" t="s">
        <v>314</v>
      </c>
      <c r="R173" s="4">
        <v>1.5583299999999999E-9</v>
      </c>
    </row>
    <row r="174" spans="1:18" x14ac:dyDescent="0.2">
      <c r="A174" s="32" t="s">
        <v>39</v>
      </c>
      <c r="B174" s="11">
        <v>1.3256699999999999E-12</v>
      </c>
      <c r="C174">
        <v>70</v>
      </c>
      <c r="D174">
        <v>71</v>
      </c>
      <c r="E174">
        <f t="shared" ca="1" si="109"/>
        <v>226</v>
      </c>
      <c r="I174" s="9"/>
      <c r="J174">
        <f>J104+J110</f>
        <v>1</v>
      </c>
      <c r="K174" s="11">
        <f t="shared" ca="1" si="106"/>
        <v>1.7046464035289972E-12</v>
      </c>
      <c r="L174" s="11">
        <f t="shared" ca="1" si="107"/>
        <v>1.2915824477380767E-12</v>
      </c>
      <c r="M174" s="42">
        <f t="shared" ca="1" si="108"/>
        <v>0.77768034312310641</v>
      </c>
      <c r="O174" s="4"/>
      <c r="P174" s="4"/>
      <c r="Q174" t="s">
        <v>315</v>
      </c>
      <c r="R174" s="4">
        <v>1.3256699999999999E-12</v>
      </c>
    </row>
    <row r="175" spans="1:18" x14ac:dyDescent="0.2">
      <c r="A175" s="32" t="s">
        <v>37</v>
      </c>
      <c r="B175" s="11">
        <v>8.5746799999999996E-8</v>
      </c>
      <c r="C175">
        <v>71</v>
      </c>
      <c r="D175">
        <v>72</v>
      </c>
      <c r="E175">
        <f t="shared" ca="1" si="109"/>
        <v>224</v>
      </c>
      <c r="I175" s="9"/>
      <c r="J175">
        <f>J104+J111</f>
        <v>0</v>
      </c>
      <c r="K175" s="11">
        <f t="shared" ca="1" si="106"/>
        <v>8.5746827289583347E-8</v>
      </c>
      <c r="L175" s="11">
        <f t="shared" ca="1" si="107"/>
        <v>8.5746827289583347E-8</v>
      </c>
      <c r="M175" s="42">
        <f t="shared" ca="1" si="108"/>
        <v>0.99999968174235465</v>
      </c>
      <c r="O175" s="4"/>
      <c r="P175" s="4"/>
      <c r="Q175" t="s">
        <v>316</v>
      </c>
      <c r="R175" s="4">
        <v>8.5746799999999996E-8</v>
      </c>
    </row>
    <row r="176" spans="1:18" x14ac:dyDescent="0.2">
      <c r="A176" s="32" t="s">
        <v>38</v>
      </c>
      <c r="B176" s="11">
        <v>2.46991E-11</v>
      </c>
      <c r="C176">
        <v>72</v>
      </c>
      <c r="D176">
        <v>73</v>
      </c>
      <c r="E176">
        <f t="shared" ca="1" si="109"/>
        <v>225</v>
      </c>
      <c r="I176" s="9"/>
      <c r="J176">
        <f>J104+2*J111</f>
        <v>-2</v>
      </c>
      <c r="K176" s="11">
        <f t="shared" ca="1" si="106"/>
        <v>5.4659888988882785E-11</v>
      </c>
      <c r="L176" s="11">
        <f t="shared" ca="1" si="107"/>
        <v>2.2306163769797501E-11</v>
      </c>
      <c r="M176" s="42">
        <f t="shared" ca="1" si="108"/>
        <v>0.45186882843877568</v>
      </c>
      <c r="O176" s="4"/>
      <c r="P176" s="4"/>
      <c r="Q176" t="s">
        <v>317</v>
      </c>
      <c r="R176" s="4">
        <v>2.46991E-11</v>
      </c>
    </row>
    <row r="177" spans="1:18" x14ac:dyDescent="0.2">
      <c r="A177" s="33" t="s">
        <v>40</v>
      </c>
      <c r="B177" s="43">
        <v>1.7560200000000001E-7</v>
      </c>
      <c r="C177" s="28">
        <v>73</v>
      </c>
      <c r="D177" s="28">
        <v>74</v>
      </c>
      <c r="E177" s="28">
        <f t="shared" ca="1" si="109"/>
        <v>227</v>
      </c>
      <c r="F177" s="28"/>
      <c r="G177" s="28"/>
      <c r="H177" s="28"/>
      <c r="I177" s="57"/>
      <c r="J177" s="28">
        <f>J104+J112+J111</f>
        <v>1</v>
      </c>
      <c r="K177" s="43">
        <f t="shared" ca="1" si="106"/>
        <v>2.2580327254618398E-7</v>
      </c>
      <c r="L177" s="43">
        <f t="shared" ca="1" si="107"/>
        <v>1.7108741311905E-7</v>
      </c>
      <c r="M177" s="44">
        <f t="shared" ca="1" si="108"/>
        <v>0.77767694869915494</v>
      </c>
      <c r="O177" s="4"/>
      <c r="P177" s="4"/>
      <c r="Q177" t="s">
        <v>318</v>
      </c>
      <c r="R177" s="4">
        <v>1.7560200000000001E-7</v>
      </c>
    </row>
    <row r="178" spans="1:18" x14ac:dyDescent="0.2">
      <c r="A178" s="21" t="s">
        <v>650</v>
      </c>
      <c r="B178" s="40">
        <v>1.53738E-6</v>
      </c>
      <c r="C178" s="22">
        <v>74</v>
      </c>
      <c r="D178" s="22">
        <v>75</v>
      </c>
      <c r="E178" s="22" t="e">
        <f t="shared" ca="1" si="109"/>
        <v>#N/A</v>
      </c>
      <c r="F178" s="54"/>
      <c r="G178" s="22"/>
      <c r="H178" s="22"/>
      <c r="I178" s="54"/>
      <c r="J178" s="22"/>
      <c r="K178" s="40">
        <f t="shared" ref="K178:K194" ca="1" si="110">OFFSET($E$44,_xlfn.XMATCH(A178,_xlfn.ANCHORARRAY($A$45)),0)</f>
        <v>2.1244919602567078E-5</v>
      </c>
      <c r="L178" s="22"/>
      <c r="M178" s="41">
        <f t="shared" ca="1" si="108"/>
        <v>7.2364594865976073E-2</v>
      </c>
      <c r="O178" s="4"/>
      <c r="P178" s="4"/>
      <c r="Q178" t="s">
        <v>319</v>
      </c>
      <c r="R178" s="4">
        <v>1.53738E-6</v>
      </c>
    </row>
    <row r="179" spans="1:18" x14ac:dyDescent="0.2">
      <c r="A179" s="32" t="s">
        <v>651</v>
      </c>
      <c r="B179" s="11">
        <v>5.89778E-4</v>
      </c>
      <c r="C179">
        <v>75</v>
      </c>
      <c r="D179">
        <v>76</v>
      </c>
      <c r="E179" t="e">
        <f t="shared" ca="1" si="109"/>
        <v>#N/A</v>
      </c>
      <c r="F179" s="3"/>
      <c r="I179" s="3"/>
      <c r="K179" s="11">
        <f t="shared" ca="1" si="110"/>
        <v>8.1500981592340285E-3</v>
      </c>
      <c r="M179" s="42">
        <f t="shared" ca="1" si="108"/>
        <v>7.2364527209010834E-2</v>
      </c>
      <c r="Q179" t="s">
        <v>320</v>
      </c>
      <c r="R179">
        <v>5.89778E-4</v>
      </c>
    </row>
    <row r="180" spans="1:18" x14ac:dyDescent="0.2">
      <c r="A180" s="32" t="s">
        <v>652</v>
      </c>
      <c r="B180" s="11">
        <v>9.8896100000000001E-4</v>
      </c>
      <c r="C180">
        <v>76</v>
      </c>
      <c r="D180">
        <v>77</v>
      </c>
      <c r="E180" t="e">
        <f t="shared" ca="1" si="109"/>
        <v>#N/A</v>
      </c>
      <c r="F180" s="3"/>
      <c r="I180" s="3"/>
      <c r="K180" s="11">
        <f t="shared" ca="1" si="110"/>
        <v>1.3666383840988826E-2</v>
      </c>
      <c r="M180" s="42">
        <f t="shared" ca="1" si="108"/>
        <v>7.2364497551566209E-2</v>
      </c>
      <c r="Q180" t="s">
        <v>321</v>
      </c>
      <c r="R180">
        <v>9.8896100000000001E-4</v>
      </c>
    </row>
    <row r="181" spans="1:18" x14ac:dyDescent="0.2">
      <c r="A181" s="32" t="s">
        <v>653</v>
      </c>
      <c r="B181" s="11">
        <v>5.5046900000000005E-4</v>
      </c>
      <c r="C181">
        <v>77</v>
      </c>
      <c r="D181">
        <v>78</v>
      </c>
      <c r="E181" t="e">
        <f t="shared" ca="1" si="109"/>
        <v>#N/A</v>
      </c>
      <c r="F181" s="3"/>
      <c r="I181" s="3"/>
      <c r="K181" s="11">
        <f t="shared" ca="1" si="110"/>
        <v>1.7687926499112638E-3</v>
      </c>
      <c r="M181" s="42">
        <f t="shared" ca="1" si="108"/>
        <v>0.31121171835919592</v>
      </c>
      <c r="O181" s="4"/>
      <c r="Q181" t="s">
        <v>322</v>
      </c>
      <c r="R181">
        <v>5.5046900000000005E-4</v>
      </c>
    </row>
    <row r="182" spans="1:18" x14ac:dyDescent="0.2">
      <c r="A182" s="32" t="s">
        <v>654</v>
      </c>
      <c r="B182" s="11">
        <v>2.6866300000000001E-5</v>
      </c>
      <c r="C182">
        <v>78</v>
      </c>
      <c r="D182">
        <v>79</v>
      </c>
      <c r="E182" t="e">
        <f t="shared" ca="1" si="109"/>
        <v>#N/A</v>
      </c>
      <c r="F182" s="3"/>
      <c r="I182" s="3"/>
      <c r="K182" s="11">
        <f t="shared" ca="1" si="110"/>
        <v>8.6328183576753819E-5</v>
      </c>
      <c r="M182" s="42">
        <f t="shared" ca="1" si="108"/>
        <v>0.31121122774595794</v>
      </c>
      <c r="O182" s="4"/>
      <c r="P182" s="4"/>
      <c r="Q182" t="s">
        <v>323</v>
      </c>
      <c r="R182" s="4">
        <v>2.6866300000000001E-5</v>
      </c>
    </row>
    <row r="183" spans="1:18" x14ac:dyDescent="0.2">
      <c r="A183" s="32" t="s">
        <v>655</v>
      </c>
      <c r="B183" s="11">
        <v>0</v>
      </c>
      <c r="C183">
        <v>79</v>
      </c>
      <c r="D183">
        <v>80</v>
      </c>
      <c r="E183" t="e">
        <f t="shared" ca="1" si="109"/>
        <v>#N/A</v>
      </c>
      <c r="F183" s="3"/>
      <c r="I183" s="3"/>
      <c r="K183" s="11">
        <f t="shared" ca="1" si="110"/>
        <v>0</v>
      </c>
      <c r="M183" s="42" t="e">
        <f t="shared" ca="1" si="108"/>
        <v>#DIV/0!</v>
      </c>
      <c r="Q183" t="s">
        <v>324</v>
      </c>
      <c r="R183">
        <v>0</v>
      </c>
    </row>
    <row r="184" spans="1:18" x14ac:dyDescent="0.2">
      <c r="A184" s="32" t="s">
        <v>656</v>
      </c>
      <c r="B184" s="11">
        <v>0</v>
      </c>
      <c r="C184">
        <v>80</v>
      </c>
      <c r="D184">
        <v>81</v>
      </c>
      <c r="E184" t="e">
        <f t="shared" ca="1" si="109"/>
        <v>#N/A</v>
      </c>
      <c r="F184" s="3"/>
      <c r="I184" s="3"/>
      <c r="K184" s="11">
        <f t="shared" ca="1" si="110"/>
        <v>0</v>
      </c>
      <c r="M184" s="42" t="e">
        <f t="shared" ca="1" si="108"/>
        <v>#DIV/0!</v>
      </c>
      <c r="Q184" t="s">
        <v>325</v>
      </c>
      <c r="R184">
        <v>0</v>
      </c>
    </row>
    <row r="185" spans="1:18" x14ac:dyDescent="0.2">
      <c r="A185" s="32" t="s">
        <v>657</v>
      </c>
      <c r="B185" s="11">
        <v>0</v>
      </c>
      <c r="C185">
        <v>81</v>
      </c>
      <c r="D185">
        <v>82</v>
      </c>
      <c r="E185" t="e">
        <f t="shared" ca="1" si="109"/>
        <v>#N/A</v>
      </c>
      <c r="F185" s="3"/>
      <c r="I185" s="3"/>
      <c r="K185" s="11">
        <f t="shared" ca="1" si="110"/>
        <v>0</v>
      </c>
      <c r="M185" s="42" t="e">
        <f t="shared" ca="1" si="108"/>
        <v>#DIV/0!</v>
      </c>
      <c r="O185" s="4"/>
      <c r="Q185" t="s">
        <v>326</v>
      </c>
      <c r="R185">
        <v>0</v>
      </c>
    </row>
    <row r="186" spans="1:18" x14ac:dyDescent="0.2">
      <c r="A186" s="32" t="s">
        <v>658</v>
      </c>
      <c r="B186" s="11">
        <v>1.10552E-7</v>
      </c>
      <c r="C186">
        <v>82</v>
      </c>
      <c r="D186">
        <v>83</v>
      </c>
      <c r="E186" t="e">
        <f t="shared" ca="1" si="109"/>
        <v>#N/A</v>
      </c>
      <c r="F186" s="3"/>
      <c r="I186" s="3"/>
      <c r="K186" s="11">
        <f t="shared" ca="1" si="110"/>
        <v>3.5523207453943097E-7</v>
      </c>
      <c r="M186" s="42">
        <f t="shared" ca="1" si="108"/>
        <v>0.31121063643629021</v>
      </c>
      <c r="O186" s="4"/>
      <c r="P186" s="4"/>
      <c r="Q186" t="s">
        <v>327</v>
      </c>
      <c r="R186" s="4">
        <v>1.10552E-7</v>
      </c>
    </row>
    <row r="187" spans="1:18" x14ac:dyDescent="0.2">
      <c r="A187" s="32" t="s">
        <v>659</v>
      </c>
      <c r="B187" s="11">
        <v>0</v>
      </c>
      <c r="C187">
        <v>83</v>
      </c>
      <c r="D187">
        <v>84</v>
      </c>
      <c r="E187" t="e">
        <f t="shared" ca="1" si="109"/>
        <v>#N/A</v>
      </c>
      <c r="F187" s="3"/>
      <c r="I187" s="3"/>
      <c r="K187" s="11">
        <f t="shared" ca="1" si="110"/>
        <v>0</v>
      </c>
      <c r="M187" s="42" t="e">
        <f t="shared" ca="1" si="108"/>
        <v>#DIV/0!</v>
      </c>
      <c r="Q187" t="s">
        <v>328</v>
      </c>
      <c r="R187">
        <v>0</v>
      </c>
    </row>
    <row r="188" spans="1:18" x14ac:dyDescent="0.2">
      <c r="A188" s="32" t="s">
        <v>660</v>
      </c>
      <c r="B188" s="11">
        <v>0</v>
      </c>
      <c r="C188">
        <v>84</v>
      </c>
      <c r="D188">
        <v>85</v>
      </c>
      <c r="E188" t="e">
        <f t="shared" ca="1" si="109"/>
        <v>#N/A</v>
      </c>
      <c r="F188" s="3"/>
      <c r="I188" s="3"/>
      <c r="K188" s="11">
        <f t="shared" ca="1" si="110"/>
        <v>0</v>
      </c>
      <c r="M188" s="42" t="e">
        <f t="shared" ca="1" si="108"/>
        <v>#DIV/0!</v>
      </c>
      <c r="O188" s="4"/>
      <c r="Q188" t="s">
        <v>329</v>
      </c>
      <c r="R188">
        <v>0</v>
      </c>
    </row>
    <row r="189" spans="1:18" x14ac:dyDescent="0.2">
      <c r="A189" s="62" t="s">
        <v>661</v>
      </c>
      <c r="B189" s="20">
        <v>2.7238600000000001E-7</v>
      </c>
      <c r="C189" s="14">
        <v>85</v>
      </c>
      <c r="D189" s="14">
        <v>86</v>
      </c>
      <c r="E189" s="14" t="e">
        <f t="shared" ca="1" si="109"/>
        <v>#N/A</v>
      </c>
      <c r="F189" s="68"/>
      <c r="G189" s="14"/>
      <c r="H189" s="14"/>
      <c r="I189" s="68"/>
      <c r="J189" s="14"/>
      <c r="K189" s="20">
        <f t="shared" ca="1" si="110"/>
        <v>1.0331737810247679E-6</v>
      </c>
      <c r="L189" s="14"/>
      <c r="M189" s="63">
        <f t="shared" ca="1" si="108"/>
        <v>0.26364006230377829</v>
      </c>
      <c r="N189">
        <f ca="1">K189/K165</f>
        <v>10</v>
      </c>
      <c r="O189" s="4"/>
      <c r="P189" s="4"/>
      <c r="Q189" t="s">
        <v>330</v>
      </c>
      <c r="R189" s="4">
        <v>2.7238600000000001E-7</v>
      </c>
    </row>
    <row r="190" spans="1:18" x14ac:dyDescent="0.2">
      <c r="A190" s="32" t="s">
        <v>662</v>
      </c>
      <c r="B190" s="11">
        <v>1.78112E-7</v>
      </c>
      <c r="C190">
        <v>86</v>
      </c>
      <c r="D190">
        <v>87</v>
      </c>
      <c r="E190" t="e">
        <f t="shared" ca="1" si="109"/>
        <v>#N/A</v>
      </c>
      <c r="F190" s="3"/>
      <c r="I190" s="3"/>
      <c r="K190" s="11">
        <f t="shared" ca="1" si="110"/>
        <v>6.0292836044873396E-7</v>
      </c>
      <c r="M190" s="42">
        <f t="shared" ca="1" si="108"/>
        <v>0.2954115475136031</v>
      </c>
      <c r="O190" s="4"/>
      <c r="P190" s="4"/>
      <c r="Q190" t="s">
        <v>331</v>
      </c>
      <c r="R190" s="4">
        <v>1.78112E-7</v>
      </c>
    </row>
    <row r="191" spans="1:18" x14ac:dyDescent="0.2">
      <c r="A191" s="32" t="s">
        <v>663</v>
      </c>
      <c r="B191" s="11">
        <v>3.9955699999999998E-7</v>
      </c>
      <c r="C191">
        <v>87</v>
      </c>
      <c r="D191">
        <v>88</v>
      </c>
      <c r="E191" t="e">
        <f t="shared" ca="1" si="109"/>
        <v>#N/A</v>
      </c>
      <c r="F191" s="3"/>
      <c r="I191" s="3"/>
      <c r="K191" s="11">
        <f t="shared" ca="1" si="110"/>
        <v>5.7748563142172219E-7</v>
      </c>
      <c r="M191" s="42">
        <f t="shared" ca="1" si="108"/>
        <v>0.69189080777009715</v>
      </c>
      <c r="O191" s="4"/>
      <c r="P191" s="4"/>
      <c r="Q191" t="s">
        <v>332</v>
      </c>
      <c r="R191" s="4">
        <v>3.9955699999999998E-7</v>
      </c>
    </row>
    <row r="192" spans="1:18" x14ac:dyDescent="0.2">
      <c r="A192" s="32" t="s">
        <v>664</v>
      </c>
      <c r="B192" s="11">
        <v>5.8385399999999999E-12</v>
      </c>
      <c r="C192">
        <v>88</v>
      </c>
      <c r="D192">
        <v>89</v>
      </c>
      <c r="E192" t="e">
        <f t="shared" ca="1" si="109"/>
        <v>#N/A</v>
      </c>
      <c r="F192" s="3"/>
      <c r="I192" s="3"/>
      <c r="K192" s="11">
        <f t="shared" ca="1" si="110"/>
        <v>1.704646403528997E-11</v>
      </c>
      <c r="M192" s="42">
        <f t="shared" ca="1" si="108"/>
        <v>0.34250739554625076</v>
      </c>
      <c r="O192" s="4"/>
      <c r="P192" s="4"/>
      <c r="Q192" t="s">
        <v>333</v>
      </c>
      <c r="R192" s="4">
        <v>5.8385399999999999E-12</v>
      </c>
    </row>
    <row r="193" spans="1:18" x14ac:dyDescent="0.2">
      <c r="A193" s="32" t="s">
        <v>665</v>
      </c>
      <c r="B193" s="11">
        <v>0</v>
      </c>
      <c r="C193">
        <v>89</v>
      </c>
      <c r="D193">
        <v>90</v>
      </c>
      <c r="E193" t="e">
        <f t="shared" ca="1" si="109"/>
        <v>#N/A</v>
      </c>
      <c r="F193" s="3"/>
      <c r="I193" s="3"/>
      <c r="K193" s="11">
        <f t="shared" ca="1" si="110"/>
        <v>0</v>
      </c>
      <c r="M193" s="42" t="e">
        <f t="shared" ca="1" si="108"/>
        <v>#DIV/0!</v>
      </c>
      <c r="O193" s="4"/>
      <c r="Q193" t="s">
        <v>334</v>
      </c>
      <c r="R193">
        <v>0</v>
      </c>
    </row>
    <row r="194" spans="1:18" x14ac:dyDescent="0.2">
      <c r="A194" s="33" t="s">
        <v>666</v>
      </c>
      <c r="B194" s="43">
        <v>7.0272600000000004E-7</v>
      </c>
      <c r="C194" s="28">
        <v>90</v>
      </c>
      <c r="D194" s="28">
        <v>91</v>
      </c>
      <c r="E194" s="28" t="e">
        <f t="shared" ca="1" si="109"/>
        <v>#N/A</v>
      </c>
      <c r="F194" s="55"/>
      <c r="G194" s="28"/>
      <c r="H194" s="28"/>
      <c r="I194" s="55"/>
      <c r="J194" s="28"/>
      <c r="K194" s="43">
        <f t="shared" ca="1" si="110"/>
        <v>2.2580327254618399E-6</v>
      </c>
      <c r="L194" s="28"/>
      <c r="M194" s="44">
        <f t="shared" ca="1" si="108"/>
        <v>0.31121161003380504</v>
      </c>
      <c r="O194" s="4"/>
      <c r="P194" s="4"/>
      <c r="Q194" t="s">
        <v>335</v>
      </c>
      <c r="R194" s="4">
        <v>7.0272600000000004E-7</v>
      </c>
    </row>
    <row r="195" spans="1:18" x14ac:dyDescent="0.2">
      <c r="A195" s="21" t="s">
        <v>667</v>
      </c>
      <c r="B195" s="40">
        <v>2.8158299999999999E-7</v>
      </c>
      <c r="C195" s="22">
        <v>91</v>
      </c>
      <c r="D195" s="22">
        <v>92</v>
      </c>
      <c r="E195" s="22" t="e">
        <f t="shared" ca="1" si="109"/>
        <v>#N/A</v>
      </c>
      <c r="F195" s="54"/>
      <c r="G195" s="22"/>
      <c r="H195" s="22"/>
      <c r="I195" s="54"/>
      <c r="J195" s="22"/>
      <c r="K195" s="40">
        <f ca="1">OFFSET($F$44,_xlfn.XMATCH(A195,_xlfn.ANCHORARRAY($B$45)),0)</f>
        <v>2.1244919602567078E-5</v>
      </c>
      <c r="L195" s="22"/>
      <c r="M195" s="41">
        <f t="shared" ca="1" si="108"/>
        <v>1.3254133471325332E-2</v>
      </c>
      <c r="O195" s="4"/>
      <c r="P195" s="4"/>
      <c r="Q195" t="s">
        <v>336</v>
      </c>
      <c r="R195" s="4">
        <v>2.8158299999999999E-7</v>
      </c>
    </row>
    <row r="196" spans="1:18" x14ac:dyDescent="0.2">
      <c r="A196" s="32" t="s">
        <v>668</v>
      </c>
      <c r="B196" s="11">
        <v>1.0802300000000001E-4</v>
      </c>
      <c r="C196">
        <v>92</v>
      </c>
      <c r="D196">
        <v>93</v>
      </c>
      <c r="E196" t="e">
        <f t="shared" ca="1" si="109"/>
        <v>#N/A</v>
      </c>
      <c r="F196" s="3"/>
      <c r="I196" s="3"/>
      <c r="K196" s="11">
        <f t="shared" ref="K196:K211" ca="1" si="111">OFFSET($F$44,_xlfn.XMATCH(A196,_xlfn.ANCHORARRAY($B$45)),0)</f>
        <v>8.1500981592340285E-3</v>
      </c>
      <c r="M196" s="42">
        <f t="shared" ca="1" si="108"/>
        <v>1.3254196193650794E-2</v>
      </c>
      <c r="Q196" t="s">
        <v>337</v>
      </c>
      <c r="R196">
        <v>1.0802300000000001E-4</v>
      </c>
    </row>
    <row r="197" spans="1:18" x14ac:dyDescent="0.2">
      <c r="A197" s="32" t="s">
        <v>669</v>
      </c>
      <c r="B197" s="11">
        <v>1.8113600000000001E-4</v>
      </c>
      <c r="C197">
        <v>93</v>
      </c>
      <c r="D197">
        <v>94</v>
      </c>
      <c r="E197" t="e">
        <f t="shared" ca="1" si="109"/>
        <v>#N/A</v>
      </c>
      <c r="F197" s="3"/>
      <c r="I197" s="3"/>
      <c r="K197" s="11">
        <f t="shared" ca="1" si="111"/>
        <v>1.3666383840988826E-2</v>
      </c>
      <c r="M197" s="42">
        <f t="shared" ca="1" si="108"/>
        <v>1.3254127946906398E-2</v>
      </c>
      <c r="Q197" t="s">
        <v>338</v>
      </c>
      <c r="R197">
        <v>1.8113600000000001E-4</v>
      </c>
    </row>
    <row r="198" spans="1:18" x14ac:dyDescent="0.2">
      <c r="A198" s="32" t="s">
        <v>670</v>
      </c>
      <c r="B198" s="11">
        <v>2.35584E-4</v>
      </c>
      <c r="C198">
        <v>94</v>
      </c>
      <c r="D198">
        <v>95</v>
      </c>
      <c r="E198" t="e">
        <f t="shared" ca="1" si="109"/>
        <v>#N/A</v>
      </c>
      <c r="F198" s="3"/>
      <c r="I198" s="3"/>
      <c r="K198" s="11">
        <f t="shared" ca="1" si="111"/>
        <v>1.7687926499112638E-3</v>
      </c>
      <c r="M198" s="42">
        <f t="shared" ca="1" si="108"/>
        <v>0.13318915589784858</v>
      </c>
      <c r="O198" s="4"/>
      <c r="Q198" t="s">
        <v>339</v>
      </c>
      <c r="R198">
        <v>2.35584E-4</v>
      </c>
    </row>
    <row r="199" spans="1:18" x14ac:dyDescent="0.2">
      <c r="A199" s="32" t="s">
        <v>671</v>
      </c>
      <c r="B199" s="11">
        <v>1.1498000000000001E-5</v>
      </c>
      <c r="C199">
        <v>95</v>
      </c>
      <c r="D199">
        <v>96</v>
      </c>
      <c r="E199" t="e">
        <f t="shared" ca="1" si="109"/>
        <v>#N/A</v>
      </c>
      <c r="F199" s="3"/>
      <c r="I199" s="3"/>
      <c r="K199" s="11">
        <f t="shared" ca="1" si="111"/>
        <v>8.6328183576753819E-5</v>
      </c>
      <c r="M199" s="42">
        <f t="shared" ca="1" si="108"/>
        <v>0.1331894118886123</v>
      </c>
      <c r="O199" s="4"/>
      <c r="P199" s="4"/>
      <c r="Q199" t="s">
        <v>340</v>
      </c>
      <c r="R199" s="4">
        <v>1.1498000000000001E-5</v>
      </c>
    </row>
    <row r="200" spans="1:18" x14ac:dyDescent="0.2">
      <c r="A200" s="32" t="s">
        <v>672</v>
      </c>
      <c r="B200" s="11">
        <v>0</v>
      </c>
      <c r="C200">
        <v>96</v>
      </c>
      <c r="D200">
        <v>97</v>
      </c>
      <c r="E200" t="e">
        <f t="shared" ca="1" si="109"/>
        <v>#N/A</v>
      </c>
      <c r="F200" s="3"/>
      <c r="I200" s="3"/>
      <c r="K200" s="11">
        <f t="shared" ca="1" si="111"/>
        <v>0</v>
      </c>
      <c r="M200" s="42" t="e">
        <f t="shared" ca="1" si="108"/>
        <v>#DIV/0!</v>
      </c>
      <c r="Q200" t="s">
        <v>341</v>
      </c>
      <c r="R200">
        <v>0</v>
      </c>
    </row>
    <row r="201" spans="1:18" x14ac:dyDescent="0.2">
      <c r="A201" s="32" t="s">
        <v>673</v>
      </c>
      <c r="B201" s="11">
        <v>0</v>
      </c>
      <c r="C201">
        <v>97</v>
      </c>
      <c r="D201">
        <v>98</v>
      </c>
      <c r="E201" t="e">
        <f t="shared" ca="1" si="109"/>
        <v>#N/A</v>
      </c>
      <c r="F201" s="3"/>
      <c r="I201" s="3"/>
      <c r="K201" s="11">
        <f t="shared" ca="1" si="111"/>
        <v>0</v>
      </c>
      <c r="M201" s="42" t="e">
        <f t="shared" ca="1" si="108"/>
        <v>#DIV/0!</v>
      </c>
      <c r="Q201" t="s">
        <v>342</v>
      </c>
      <c r="R201">
        <v>0</v>
      </c>
    </row>
    <row r="202" spans="1:18" x14ac:dyDescent="0.2">
      <c r="A202" s="32" t="s">
        <v>674</v>
      </c>
      <c r="B202" s="11">
        <v>0</v>
      </c>
      <c r="C202">
        <v>98</v>
      </c>
      <c r="D202">
        <v>99</v>
      </c>
      <c r="E202" t="e">
        <f t="shared" ca="1" si="109"/>
        <v>#N/A</v>
      </c>
      <c r="F202" s="3"/>
      <c r="I202" s="3"/>
      <c r="K202" s="11">
        <f t="shared" ca="1" si="111"/>
        <v>0</v>
      </c>
      <c r="M202" s="42" t="e">
        <f t="shared" ca="1" si="108"/>
        <v>#DIV/0!</v>
      </c>
      <c r="O202" s="4"/>
      <c r="Q202" t="s">
        <v>343</v>
      </c>
      <c r="R202">
        <v>0</v>
      </c>
    </row>
    <row r="203" spans="1:18" x14ac:dyDescent="0.2">
      <c r="A203" s="32" t="s">
        <v>675</v>
      </c>
      <c r="B203" s="11">
        <v>4.73131E-8</v>
      </c>
      <c r="C203">
        <v>99</v>
      </c>
      <c r="D203">
        <v>100</v>
      </c>
      <c r="E203" t="e">
        <f t="shared" ca="1" si="109"/>
        <v>#N/A</v>
      </c>
      <c r="F203" s="3"/>
      <c r="I203" s="3"/>
      <c r="K203" s="11">
        <f t="shared" ca="1" si="111"/>
        <v>3.5523207453943097E-7</v>
      </c>
      <c r="M203" s="42">
        <f t="shared" ca="1" si="108"/>
        <v>0.13318926806185183</v>
      </c>
      <c r="O203" s="4"/>
      <c r="P203" s="4"/>
      <c r="Q203" t="s">
        <v>344</v>
      </c>
      <c r="R203" s="4">
        <v>4.73131E-8</v>
      </c>
    </row>
    <row r="204" spans="1:18" x14ac:dyDescent="0.2">
      <c r="A204" s="32" t="s">
        <v>676</v>
      </c>
      <c r="B204" s="11">
        <v>0</v>
      </c>
      <c r="C204">
        <v>100</v>
      </c>
      <c r="D204">
        <v>101</v>
      </c>
      <c r="E204" t="e">
        <f t="shared" ca="1" si="109"/>
        <v>#N/A</v>
      </c>
      <c r="F204" s="3"/>
      <c r="I204" s="3"/>
      <c r="K204" s="11">
        <f t="shared" ca="1" si="111"/>
        <v>0</v>
      </c>
      <c r="M204" s="42" t="e">
        <f t="shared" ca="1" si="108"/>
        <v>#DIV/0!</v>
      </c>
      <c r="Q204" t="s">
        <v>345</v>
      </c>
      <c r="R204">
        <v>0</v>
      </c>
    </row>
    <row r="205" spans="1:18" x14ac:dyDescent="0.2">
      <c r="A205" s="32" t="s">
        <v>677</v>
      </c>
      <c r="B205" s="11">
        <v>0</v>
      </c>
      <c r="C205">
        <v>101</v>
      </c>
      <c r="D205">
        <v>102</v>
      </c>
      <c r="E205" t="e">
        <f t="shared" ca="1" si="109"/>
        <v>#N/A</v>
      </c>
      <c r="F205" s="3"/>
      <c r="I205" s="3"/>
      <c r="K205" s="11">
        <f t="shared" ca="1" si="111"/>
        <v>0</v>
      </c>
      <c r="M205" s="42" t="e">
        <f t="shared" ca="1" si="108"/>
        <v>#DIV/0!</v>
      </c>
      <c r="O205" s="4"/>
      <c r="Q205" t="s">
        <v>346</v>
      </c>
      <c r="R205">
        <v>0</v>
      </c>
    </row>
    <row r="206" spans="1:18" x14ac:dyDescent="0.2">
      <c r="A206" s="62" t="s">
        <v>678</v>
      </c>
      <c r="B206" s="20">
        <v>1.1657299999999999E-7</v>
      </c>
      <c r="C206" s="14">
        <v>102</v>
      </c>
      <c r="D206" s="14">
        <v>103</v>
      </c>
      <c r="E206" s="14" t="e">
        <f t="shared" ca="1" si="109"/>
        <v>#N/A</v>
      </c>
      <c r="F206" s="68"/>
      <c r="G206" s="14"/>
      <c r="H206" s="14"/>
      <c r="I206" s="68"/>
      <c r="J206" s="14"/>
      <c r="K206" s="20">
        <f t="shared" ca="1" si="111"/>
        <v>1.0331737810247679E-6</v>
      </c>
      <c r="L206" s="14"/>
      <c r="M206" s="63">
        <f t="shared" ca="1" si="108"/>
        <v>0.11283000221354382</v>
      </c>
      <c r="N206">
        <f ca="1">K206/K165</f>
        <v>10</v>
      </c>
      <c r="O206" s="4"/>
      <c r="P206" s="4"/>
      <c r="Q206" t="s">
        <v>347</v>
      </c>
      <c r="R206" s="4">
        <v>1.1657299999999999E-7</v>
      </c>
    </row>
    <row r="207" spans="1:18" x14ac:dyDescent="0.2">
      <c r="A207" s="32" t="s">
        <v>679</v>
      </c>
      <c r="B207" s="11">
        <v>7.6226600000000003E-8</v>
      </c>
      <c r="C207">
        <v>103</v>
      </c>
      <c r="D207">
        <v>104</v>
      </c>
      <c r="E207" t="e">
        <f t="shared" ca="1" si="109"/>
        <v>#N/A</v>
      </c>
      <c r="F207" s="3"/>
      <c r="I207" s="3"/>
      <c r="K207" s="11">
        <f t="shared" ca="1" si="111"/>
        <v>6.0292836044873396E-7</v>
      </c>
      <c r="M207" s="42">
        <f t="shared" ca="1" si="108"/>
        <v>0.12642729219648546</v>
      </c>
      <c r="O207" s="4"/>
      <c r="P207" s="4"/>
      <c r="Q207" t="s">
        <v>348</v>
      </c>
      <c r="R207" s="4">
        <v>7.6226600000000003E-8</v>
      </c>
    </row>
    <row r="208" spans="1:18" x14ac:dyDescent="0.2">
      <c r="A208" s="32" t="s">
        <v>680</v>
      </c>
      <c r="B208" s="11">
        <v>1.7099800000000001E-7</v>
      </c>
      <c r="C208">
        <v>104</v>
      </c>
      <c r="D208">
        <v>105</v>
      </c>
      <c r="E208" t="e">
        <f t="shared" ca="1" si="109"/>
        <v>#N/A</v>
      </c>
      <c r="F208" s="3"/>
      <c r="I208" s="3"/>
      <c r="K208" s="11">
        <f t="shared" ca="1" si="111"/>
        <v>5.7748563142172219E-7</v>
      </c>
      <c r="M208" s="42">
        <f t="shared" ca="1" si="108"/>
        <v>0.29610780025646177</v>
      </c>
      <c r="O208" s="4"/>
      <c r="P208" s="4"/>
      <c r="Q208" t="s">
        <v>349</v>
      </c>
      <c r="R208" s="4">
        <v>1.7099800000000001E-7</v>
      </c>
    </row>
    <row r="209" spans="1:18" x14ac:dyDescent="0.2">
      <c r="A209" s="32" t="s">
        <v>681</v>
      </c>
      <c r="B209" s="11">
        <v>2.4987200000000001E-12</v>
      </c>
      <c r="C209">
        <v>105</v>
      </c>
      <c r="D209">
        <v>106</v>
      </c>
      <c r="E209" t="e">
        <f t="shared" ca="1" si="109"/>
        <v>#N/A</v>
      </c>
      <c r="F209" s="3"/>
      <c r="I209" s="3"/>
      <c r="K209" s="11">
        <f t="shared" ca="1" si="111"/>
        <v>1.704646403528997E-11</v>
      </c>
      <c r="M209" s="42">
        <f t="shared" ca="1" si="108"/>
        <v>0.14658289219553652</v>
      </c>
      <c r="O209" s="4"/>
      <c r="P209" s="4"/>
      <c r="Q209" t="s">
        <v>350</v>
      </c>
      <c r="R209" s="4">
        <v>2.4987200000000001E-12</v>
      </c>
    </row>
    <row r="210" spans="1:18" x14ac:dyDescent="0.2">
      <c r="A210" s="32" t="s">
        <v>682</v>
      </c>
      <c r="B210" s="11">
        <v>0</v>
      </c>
      <c r="C210">
        <v>106</v>
      </c>
      <c r="D210">
        <v>107</v>
      </c>
      <c r="E210" t="e">
        <f t="shared" ca="1" si="109"/>
        <v>#N/A</v>
      </c>
      <c r="F210" s="3"/>
      <c r="I210" s="3"/>
      <c r="K210" s="11">
        <f t="shared" ca="1" si="111"/>
        <v>0</v>
      </c>
      <c r="M210" s="42" t="e">
        <f t="shared" ca="1" si="108"/>
        <v>#DIV/0!</v>
      </c>
      <c r="O210" s="4"/>
      <c r="Q210" t="s">
        <v>351</v>
      </c>
      <c r="R210">
        <v>0</v>
      </c>
    </row>
    <row r="211" spans="1:18" x14ac:dyDescent="0.2">
      <c r="A211" s="33" t="s">
        <v>683</v>
      </c>
      <c r="B211" s="43">
        <v>3.0074500000000001E-7</v>
      </c>
      <c r="C211" s="28">
        <v>107</v>
      </c>
      <c r="D211" s="28">
        <v>108</v>
      </c>
      <c r="E211" s="28" t="e">
        <f t="shared" ca="1" si="109"/>
        <v>#N/A</v>
      </c>
      <c r="F211" s="55"/>
      <c r="G211" s="28"/>
      <c r="H211" s="28"/>
      <c r="I211" s="55"/>
      <c r="J211" s="28"/>
      <c r="K211" s="43">
        <f t="shared" ca="1" si="111"/>
        <v>2.2580327254618399E-6</v>
      </c>
      <c r="L211" s="28"/>
      <c r="M211" s="44">
        <f t="shared" ca="1" si="108"/>
        <v>0.13318894655899552</v>
      </c>
      <c r="O211" s="4"/>
      <c r="P211" s="4"/>
      <c r="Q211" t="s">
        <v>352</v>
      </c>
      <c r="R211" s="4">
        <v>3.0074500000000001E-7</v>
      </c>
    </row>
    <row r="212" spans="1:18" x14ac:dyDescent="0.2">
      <c r="A212" s="59" t="s">
        <v>684</v>
      </c>
      <c r="B212" s="58">
        <v>8.1215100000000004E-10</v>
      </c>
      <c r="C212" s="60">
        <v>108</v>
      </c>
      <c r="D212" s="60">
        <v>109</v>
      </c>
      <c r="E212" s="60" t="e">
        <f t="shared" ca="1" si="109"/>
        <v>#N/A</v>
      </c>
      <c r="F212" s="60" t="s">
        <v>143</v>
      </c>
      <c r="G212" s="60">
        <v>1</v>
      </c>
      <c r="H212" s="60">
        <v>0</v>
      </c>
      <c r="I212" s="60"/>
      <c r="J212" s="60">
        <f>J116-$J$112</f>
        <v>-1</v>
      </c>
      <c r="K212" s="35">
        <f t="shared" ref="K212:K219" ca="1" si="112">U20</f>
        <v>8.2239958356263832E-10</v>
      </c>
      <c r="L212" s="22"/>
      <c r="M212" s="61">
        <f t="shared" ca="1" si="108"/>
        <v>0.98753819461065218</v>
      </c>
      <c r="N212">
        <f ca="1">LOG10(K212/(K116*$L$112^-1))</f>
        <v>-3.1624852272463628</v>
      </c>
      <c r="O212" s="4"/>
      <c r="P212" s="4"/>
      <c r="Q212" t="s">
        <v>353</v>
      </c>
      <c r="R212" s="4">
        <v>8.1215100000000004E-10</v>
      </c>
    </row>
    <row r="213" spans="1:18" x14ac:dyDescent="0.2">
      <c r="A213" s="62" t="s">
        <v>685</v>
      </c>
      <c r="B213" s="20">
        <v>7.8336600000000002E-10</v>
      </c>
      <c r="C213" s="14">
        <v>109</v>
      </c>
      <c r="D213" s="14">
        <v>110</v>
      </c>
      <c r="E213" s="14" t="e">
        <f t="shared" ca="1" si="109"/>
        <v>#N/A</v>
      </c>
      <c r="F213" s="14" t="s">
        <v>143</v>
      </c>
      <c r="G213" s="14">
        <v>2</v>
      </c>
      <c r="H213" s="14">
        <v>0</v>
      </c>
      <c r="I213" s="14"/>
      <c r="J213" s="14">
        <f t="shared" ref="J213:J219" si="113">J117-$J$112</f>
        <v>-1</v>
      </c>
      <c r="K213" s="4">
        <f t="shared" ca="1" si="112"/>
        <v>8.2210646503553954E-10</v>
      </c>
      <c r="M213" s="63">
        <f t="shared" ca="1" si="108"/>
        <v>0.95287658389371166</v>
      </c>
      <c r="N213">
        <f t="shared" ref="N213:N219" ca="1" si="114">LOG10(K213/(K117*$L$112^-1))</f>
        <v>-3.7558185605796961</v>
      </c>
      <c r="O213" s="4"/>
      <c r="P213" s="4"/>
      <c r="Q213" t="s">
        <v>354</v>
      </c>
      <c r="R213" s="4">
        <v>7.8336600000000002E-10</v>
      </c>
    </row>
    <row r="214" spans="1:18" x14ac:dyDescent="0.2">
      <c r="A214" s="62" t="s">
        <v>686</v>
      </c>
      <c r="B214" s="20">
        <v>6.8779600000000001E-10</v>
      </c>
      <c r="C214" s="14">
        <v>110</v>
      </c>
      <c r="D214" s="14">
        <v>111</v>
      </c>
      <c r="E214" s="14" t="e">
        <f t="shared" ca="1" si="109"/>
        <v>#N/A</v>
      </c>
      <c r="F214" s="14" t="s">
        <v>143</v>
      </c>
      <c r="G214" s="14">
        <v>3</v>
      </c>
      <c r="H214" s="14">
        <v>0</v>
      </c>
      <c r="I214" s="14"/>
      <c r="J214" s="14">
        <f t="shared" si="113"/>
        <v>-1</v>
      </c>
      <c r="K214" s="4">
        <f t="shared" ca="1" si="112"/>
        <v>8.2095932783689844E-10</v>
      </c>
      <c r="M214" s="63">
        <f t="shared" ca="1" si="108"/>
        <v>0.83779546279379846</v>
      </c>
      <c r="N214">
        <f t="shared" ca="1" si="114"/>
        <v>-4.3491518939130307</v>
      </c>
      <c r="O214" s="4"/>
      <c r="P214" s="4"/>
      <c r="Q214" t="s">
        <v>355</v>
      </c>
      <c r="R214" s="4">
        <v>6.8779600000000001E-10</v>
      </c>
    </row>
    <row r="215" spans="1:18" x14ac:dyDescent="0.2">
      <c r="A215" s="62" t="s">
        <v>687</v>
      </c>
      <c r="B215" s="20">
        <v>4.6526399999999999E-10</v>
      </c>
      <c r="C215" s="14">
        <v>111</v>
      </c>
      <c r="D215" s="14">
        <v>112</v>
      </c>
      <c r="E215" s="14" t="e">
        <f t="shared" ca="1" si="109"/>
        <v>#N/A</v>
      </c>
      <c r="F215" s="14" t="s">
        <v>143</v>
      </c>
      <c r="G215" s="14">
        <v>4</v>
      </c>
      <c r="H215" s="14">
        <v>0</v>
      </c>
      <c r="I215" s="14"/>
      <c r="J215" s="14">
        <f t="shared" si="113"/>
        <v>-1</v>
      </c>
      <c r="K215" s="4">
        <f t="shared" ca="1" si="112"/>
        <v>8.1649276985377512E-10</v>
      </c>
      <c r="M215" s="63">
        <f t="shared" ca="1" si="108"/>
        <v>0.5698323575888169</v>
      </c>
      <c r="N215">
        <f t="shared" ca="1" si="114"/>
        <v>-4.9424852272463626</v>
      </c>
      <c r="O215" s="4"/>
      <c r="P215" s="4"/>
      <c r="Q215" t="s">
        <v>356</v>
      </c>
      <c r="R215" s="4">
        <v>4.6526399999999999E-10</v>
      </c>
    </row>
    <row r="216" spans="1:18" x14ac:dyDescent="0.2">
      <c r="A216" s="62" t="s">
        <v>688</v>
      </c>
      <c r="B216" s="20">
        <v>5.9827700000000005E-11</v>
      </c>
      <c r="C216" s="14">
        <v>112</v>
      </c>
      <c r="D216" s="14">
        <v>113</v>
      </c>
      <c r="E216" s="14" t="e">
        <f t="shared" ca="1" si="109"/>
        <v>#N/A</v>
      </c>
      <c r="F216" s="14" t="s">
        <v>143</v>
      </c>
      <c r="G216" s="14">
        <v>5</v>
      </c>
      <c r="H216" s="14">
        <v>0</v>
      </c>
      <c r="I216" s="14"/>
      <c r="J216" s="14">
        <f t="shared" si="113"/>
        <v>-1</v>
      </c>
      <c r="K216" s="4">
        <f t="shared" ca="1" si="112"/>
        <v>3.3422174580613629E-10</v>
      </c>
      <c r="M216" s="63">
        <f t="shared" ca="1" si="108"/>
        <v>0.17900600649337395</v>
      </c>
      <c r="N216">
        <f t="shared" ca="1" si="114"/>
        <v>-6.8674852272463651</v>
      </c>
      <c r="O216" s="4"/>
      <c r="P216" s="4"/>
      <c r="Q216" t="s">
        <v>357</v>
      </c>
      <c r="R216" s="4">
        <v>5.9827700000000005E-11</v>
      </c>
    </row>
    <row r="217" spans="1:18" x14ac:dyDescent="0.2">
      <c r="A217" s="62" t="s">
        <v>689</v>
      </c>
      <c r="B217" s="20">
        <v>4.9723599999999996E-12</v>
      </c>
      <c r="C217" s="14">
        <v>113</v>
      </c>
      <c r="D217" s="14">
        <v>114</v>
      </c>
      <c r="E217" s="14" t="e">
        <f t="shared" ca="1" si="109"/>
        <v>#N/A</v>
      </c>
      <c r="F217" s="14" t="s">
        <v>143</v>
      </c>
      <c r="G217" s="14">
        <v>6</v>
      </c>
      <c r="H217" s="14">
        <v>0</v>
      </c>
      <c r="I217" s="14"/>
      <c r="J217" s="14">
        <f t="shared" si="113"/>
        <v>-1</v>
      </c>
      <c r="K217" s="4">
        <f t="shared" ca="1" si="112"/>
        <v>9.7779530829289688E-11</v>
      </c>
      <c r="M217" s="63">
        <f t="shared" ca="1" si="108"/>
        <v>5.0852770082125798E-2</v>
      </c>
      <c r="N217">
        <f t="shared" ca="1" si="114"/>
        <v>-8.0108185605796987</v>
      </c>
      <c r="O217" s="4"/>
      <c r="P217" s="4"/>
      <c r="Q217" t="s">
        <v>358</v>
      </c>
      <c r="R217" s="4">
        <v>4.9723599999999996E-12</v>
      </c>
    </row>
    <row r="218" spans="1:18" x14ac:dyDescent="0.2">
      <c r="A218" s="62" t="s">
        <v>690</v>
      </c>
      <c r="B218" s="20">
        <v>3.6151800000000002E-13</v>
      </c>
      <c r="C218" s="14">
        <v>114</v>
      </c>
      <c r="D218" s="14">
        <v>115</v>
      </c>
      <c r="E218" s="14" t="e">
        <f t="shared" ca="1" si="109"/>
        <v>#N/A</v>
      </c>
      <c r="F218" s="14" t="s">
        <v>143</v>
      </c>
      <c r="G218" s="14">
        <v>7</v>
      </c>
      <c r="H218" s="14">
        <v>0</v>
      </c>
      <c r="I218" s="14"/>
      <c r="J218" s="14">
        <f t="shared" si="113"/>
        <v>-1</v>
      </c>
      <c r="K218" s="4">
        <f t="shared" ca="1" si="112"/>
        <v>9.0197136465540102E-12</v>
      </c>
      <c r="M218" s="63">
        <f t="shared" ca="1" si="108"/>
        <v>4.008087331443369E-2</v>
      </c>
      <c r="N218">
        <f t="shared" ca="1" si="114"/>
        <v>-9.1541518939130331</v>
      </c>
      <c r="O218" s="4"/>
      <c r="P218" s="4"/>
      <c r="Q218" t="s">
        <v>359</v>
      </c>
      <c r="R218" s="4">
        <v>3.6151800000000002E-13</v>
      </c>
    </row>
    <row r="219" spans="1:18" x14ac:dyDescent="0.2">
      <c r="A219" s="45" t="s">
        <v>691</v>
      </c>
      <c r="B219" s="46">
        <v>2.6010700000000001E-14</v>
      </c>
      <c r="C219" s="47">
        <v>115</v>
      </c>
      <c r="D219" s="47">
        <v>116</v>
      </c>
      <c r="E219" s="47" t="e">
        <f t="shared" ca="1" si="109"/>
        <v>#N/A</v>
      </c>
      <c r="F219" s="47" t="s">
        <v>143</v>
      </c>
      <c r="G219" s="47">
        <v>8</v>
      </c>
      <c r="H219" s="47">
        <v>0</v>
      </c>
      <c r="I219" s="47"/>
      <c r="J219" s="47">
        <f t="shared" si="113"/>
        <v>-1</v>
      </c>
      <c r="K219" s="37">
        <f t="shared" ca="1" si="112"/>
        <v>6.6189790861295455E-13</v>
      </c>
      <c r="L219" s="28"/>
      <c r="M219" s="48">
        <f t="shared" ca="1" si="108"/>
        <v>3.9297147885701787E-2</v>
      </c>
      <c r="N219">
        <f t="shared" ca="1" si="114"/>
        <v>-10.297485227246375</v>
      </c>
      <c r="O219" s="4"/>
      <c r="P219" s="4"/>
      <c r="Q219" t="s">
        <v>360</v>
      </c>
      <c r="R219" s="4">
        <v>2.6010700000000001E-14</v>
      </c>
    </row>
    <row r="220" spans="1:18" x14ac:dyDescent="0.2">
      <c r="A220" s="21" t="s">
        <v>692</v>
      </c>
      <c r="B220" s="40">
        <v>2.2990900000000001E-14</v>
      </c>
      <c r="C220" s="22">
        <v>116</v>
      </c>
      <c r="D220" s="22">
        <v>117</v>
      </c>
      <c r="E220" s="22" t="e">
        <f t="shared" ca="1" si="109"/>
        <v>#N/A</v>
      </c>
      <c r="F220" s="22" t="s">
        <v>143</v>
      </c>
      <c r="G220" s="22">
        <v>1</v>
      </c>
      <c r="H220" s="22">
        <v>0</v>
      </c>
      <c r="I220" s="22" t="s">
        <v>9</v>
      </c>
      <c r="J220" s="22"/>
      <c r="K220" s="35">
        <f ca="1">W20</f>
        <v>2.7037860108415885E-14</v>
      </c>
      <c r="L220" s="22"/>
      <c r="M220" s="41">
        <f t="shared" ca="1" si="108"/>
        <v>0.85032247033646657</v>
      </c>
      <c r="O220" s="4"/>
      <c r="P220" s="4"/>
      <c r="Q220" t="s">
        <v>361</v>
      </c>
      <c r="R220" s="4">
        <v>2.2990900000000001E-14</v>
      </c>
    </row>
    <row r="221" spans="1:18" x14ac:dyDescent="0.2">
      <c r="A221" s="32" t="s">
        <v>693</v>
      </c>
      <c r="B221" s="11">
        <v>8.6939499999999995E-14</v>
      </c>
      <c r="C221">
        <v>117</v>
      </c>
      <c r="D221">
        <v>118</v>
      </c>
      <c r="E221" t="e">
        <f t="shared" ca="1" si="109"/>
        <v>#N/A</v>
      </c>
      <c r="F221" t="s">
        <v>143</v>
      </c>
      <c r="G221">
        <v>2</v>
      </c>
      <c r="H221">
        <v>0</v>
      </c>
      <c r="I221" t="s">
        <v>9</v>
      </c>
      <c r="K221" s="4">
        <f t="shared" ref="K221:K226" ca="1" si="115">W21</f>
        <v>1.0596216711518753E-13</v>
      </c>
      <c r="M221" s="42">
        <f t="shared" ca="1" si="108"/>
        <v>0.82047680192772288</v>
      </c>
      <c r="O221" s="4"/>
      <c r="P221" s="4"/>
      <c r="Q221" t="s">
        <v>362</v>
      </c>
      <c r="R221" s="4">
        <v>8.6939499999999995E-14</v>
      </c>
    </row>
    <row r="222" spans="1:18" x14ac:dyDescent="0.2">
      <c r="A222" s="32" t="s">
        <v>694</v>
      </c>
      <c r="B222" s="11">
        <v>2.9925799999999999E-13</v>
      </c>
      <c r="C222">
        <v>118</v>
      </c>
      <c r="D222">
        <v>119</v>
      </c>
      <c r="E222" t="e">
        <f t="shared" ca="1" si="109"/>
        <v>#N/A</v>
      </c>
      <c r="F222" t="s">
        <v>143</v>
      </c>
      <c r="G222">
        <v>3</v>
      </c>
      <c r="H222">
        <v>0</v>
      </c>
      <c r="I222" t="s">
        <v>9</v>
      </c>
      <c r="K222" s="4">
        <f t="shared" ca="1" si="115"/>
        <v>4.1483724690159646E-13</v>
      </c>
      <c r="M222" s="42">
        <f t="shared" ca="1" si="108"/>
        <v>0.7213865250411976</v>
      </c>
      <c r="O222" s="4"/>
      <c r="P222" s="4"/>
      <c r="Q222" t="s">
        <v>363</v>
      </c>
      <c r="R222" s="4">
        <v>2.9925799999999999E-13</v>
      </c>
    </row>
    <row r="223" spans="1:18" x14ac:dyDescent="0.2">
      <c r="A223" s="32" t="s">
        <v>695</v>
      </c>
      <c r="B223" s="11">
        <v>7.9363099999999999E-13</v>
      </c>
      <c r="C223">
        <v>119</v>
      </c>
      <c r="D223">
        <v>120</v>
      </c>
      <c r="E223" t="e">
        <f t="shared" ca="1" si="109"/>
        <v>#N/A</v>
      </c>
      <c r="F223" t="s">
        <v>143</v>
      </c>
      <c r="G223">
        <v>4</v>
      </c>
      <c r="H223">
        <v>0</v>
      </c>
      <c r="I223" t="s">
        <v>9</v>
      </c>
      <c r="K223" s="4">
        <f t="shared" ca="1" si="115"/>
        <v>1.6174906479439614E-12</v>
      </c>
      <c r="M223" s="42">
        <f t="shared" ca="1" si="108"/>
        <v>0.49065569622229782</v>
      </c>
      <c r="O223" s="4"/>
      <c r="P223" s="4"/>
      <c r="Q223" t="s">
        <v>364</v>
      </c>
      <c r="R223" s="4">
        <v>7.9363099999999999E-13</v>
      </c>
    </row>
    <row r="224" spans="1:18" x14ac:dyDescent="0.2">
      <c r="A224" s="32" t="s">
        <v>696</v>
      </c>
      <c r="B224" s="11">
        <v>3.4183899999999999E-15</v>
      </c>
      <c r="C224">
        <v>120</v>
      </c>
      <c r="D224">
        <v>121</v>
      </c>
      <c r="E224" t="e">
        <f t="shared" ca="1" si="109"/>
        <v>#N/A</v>
      </c>
      <c r="F224" t="s">
        <v>143</v>
      </c>
      <c r="G224">
        <v>5</v>
      </c>
      <c r="H224">
        <v>0</v>
      </c>
      <c r="I224" t="s">
        <v>9</v>
      </c>
      <c r="K224" s="4">
        <f t="shared" ca="1" si="115"/>
        <v>2.2178089839401456E-14</v>
      </c>
      <c r="M224" s="42">
        <f t="shared" ca="1" si="108"/>
        <v>0.15413365284177494</v>
      </c>
      <c r="O224" s="4"/>
      <c r="P224" s="4"/>
      <c r="Q224" t="s">
        <v>365</v>
      </c>
      <c r="R224" s="4">
        <v>3.4183899999999999E-15</v>
      </c>
    </row>
    <row r="225" spans="1:18" x14ac:dyDescent="0.2">
      <c r="A225" s="32" t="s">
        <v>697</v>
      </c>
      <c r="B225" s="11">
        <v>3.95198E-15</v>
      </c>
      <c r="C225">
        <v>121</v>
      </c>
      <c r="D225">
        <v>122</v>
      </c>
      <c r="E225" t="e">
        <f t="shared" ca="1" si="109"/>
        <v>#N/A</v>
      </c>
      <c r="F225" t="s">
        <v>143</v>
      </c>
      <c r="G225">
        <v>6</v>
      </c>
      <c r="H225">
        <v>0</v>
      </c>
      <c r="I225" t="s">
        <v>9</v>
      </c>
      <c r="K225" s="4">
        <f t="shared" ca="1" si="115"/>
        <v>9.0254885042184524E-14</v>
      </c>
      <c r="M225" s="42">
        <f t="shared" ca="1" si="108"/>
        <v>4.3786881985976397E-2</v>
      </c>
      <c r="O225" s="4"/>
      <c r="P225" s="4"/>
      <c r="Q225" t="s">
        <v>366</v>
      </c>
      <c r="R225" s="4">
        <v>3.95198E-15</v>
      </c>
    </row>
    <row r="226" spans="1:18" x14ac:dyDescent="0.2">
      <c r="A226" s="32" t="s">
        <v>698</v>
      </c>
      <c r="B226" s="11">
        <v>3.9968299999999999E-15</v>
      </c>
      <c r="C226">
        <v>122</v>
      </c>
      <c r="D226">
        <v>123</v>
      </c>
      <c r="E226" t="e">
        <f t="shared" ca="1" si="109"/>
        <v>#N/A</v>
      </c>
      <c r="F226" t="s">
        <v>143</v>
      </c>
      <c r="G226">
        <v>7</v>
      </c>
      <c r="H226">
        <v>0</v>
      </c>
      <c r="I226" t="s">
        <v>9</v>
      </c>
      <c r="K226" s="4">
        <f t="shared" ca="1" si="115"/>
        <v>1.1581074399561747E-13</v>
      </c>
      <c r="M226" s="42">
        <f t="shared" ca="1" si="108"/>
        <v>3.4511737530597754E-2</v>
      </c>
      <c r="O226" s="4"/>
      <c r="P226" s="4"/>
      <c r="Q226" t="s">
        <v>367</v>
      </c>
      <c r="R226" s="4">
        <v>3.9968299999999999E-15</v>
      </c>
    </row>
    <row r="227" spans="1:18" x14ac:dyDescent="0.2">
      <c r="A227" s="33" t="s">
        <v>699</v>
      </c>
      <c r="B227" s="43">
        <v>4.0000999999999997E-15</v>
      </c>
      <c r="C227" s="28">
        <v>123</v>
      </c>
      <c r="D227" s="28">
        <v>124</v>
      </c>
      <c r="E227" s="28" t="e">
        <f t="shared" ca="1" si="109"/>
        <v>#N/A</v>
      </c>
      <c r="F227" s="28" t="s">
        <v>143</v>
      </c>
      <c r="G227" s="28">
        <v>8</v>
      </c>
      <c r="H227" s="28">
        <v>0</v>
      </c>
      <c r="I227" s="28" t="s">
        <v>9</v>
      </c>
      <c r="J227" s="28"/>
      <c r="K227" s="37">
        <f ca="1">W27</f>
        <v>1.1821713876903018E-13</v>
      </c>
      <c r="L227" s="28"/>
      <c r="M227" s="44">
        <f t="shared" ca="1" si="108"/>
        <v>3.3836887287682541E-2</v>
      </c>
      <c r="O227" s="4"/>
      <c r="P227" s="4"/>
      <c r="Q227" t="s">
        <v>368</v>
      </c>
      <c r="R227" s="4">
        <v>4.0000999999999997E-15</v>
      </c>
    </row>
    <row r="228" spans="1:18" x14ac:dyDescent="0.2">
      <c r="A228" s="21" t="s">
        <v>700</v>
      </c>
      <c r="B228" s="40">
        <v>3.00364E-15</v>
      </c>
      <c r="C228" s="22">
        <v>124</v>
      </c>
      <c r="D228" s="22">
        <v>125</v>
      </c>
      <c r="E228" s="22" t="e">
        <f t="shared" ca="1" si="109"/>
        <v>#N/A</v>
      </c>
      <c r="F228" s="22" t="s">
        <v>143</v>
      </c>
      <c r="G228" s="22">
        <v>1</v>
      </c>
      <c r="H228" s="22">
        <v>0</v>
      </c>
      <c r="I228" s="22" t="s">
        <v>7</v>
      </c>
      <c r="J228" s="22"/>
      <c r="K228" s="35">
        <f ca="1">V20</f>
        <v>3.5323568362382448E-15</v>
      </c>
      <c r="L228" s="22"/>
      <c r="M228" s="41">
        <f t="shared" ca="1" si="108"/>
        <v>0.85032179342297209</v>
      </c>
      <c r="O228" s="4"/>
      <c r="P228" s="4"/>
      <c r="Q228" t="s">
        <v>369</v>
      </c>
      <c r="R228" s="4">
        <v>3.00364E-15</v>
      </c>
    </row>
    <row r="229" spans="1:18" x14ac:dyDescent="0.2">
      <c r="A229" s="32" t="s">
        <v>701</v>
      </c>
      <c r="B229" s="11">
        <v>1.1358200000000001E-14</v>
      </c>
      <c r="C229">
        <v>125</v>
      </c>
      <c r="D229">
        <v>126</v>
      </c>
      <c r="E229" t="e">
        <f t="shared" ca="1" si="109"/>
        <v>#N/A</v>
      </c>
      <c r="F229" t="s">
        <v>143</v>
      </c>
      <c r="G229">
        <v>2</v>
      </c>
      <c r="H229">
        <v>0</v>
      </c>
      <c r="I229" t="s">
        <v>7</v>
      </c>
      <c r="K229" s="4">
        <f t="shared" ref="K229:K234" ca="1" si="116">V21</f>
        <v>1.3843410088339332E-14</v>
      </c>
      <c r="M229" s="42">
        <f t="shared" ca="1" si="108"/>
        <v>0.82047703040794195</v>
      </c>
      <c r="O229" s="4"/>
      <c r="P229" s="4"/>
      <c r="Q229" t="s">
        <v>370</v>
      </c>
      <c r="R229" s="4">
        <v>1.1358200000000001E-14</v>
      </c>
    </row>
    <row r="230" spans="1:18" x14ac:dyDescent="0.2">
      <c r="A230" s="32" t="s">
        <v>702</v>
      </c>
      <c r="B230" s="11">
        <v>3.9096499999999998E-14</v>
      </c>
      <c r="C230">
        <v>126</v>
      </c>
      <c r="D230">
        <v>127</v>
      </c>
      <c r="E230" t="e">
        <f t="shared" ca="1" si="109"/>
        <v>#N/A</v>
      </c>
      <c r="F230" t="s">
        <v>143</v>
      </c>
      <c r="G230">
        <v>3</v>
      </c>
      <c r="H230">
        <v>0</v>
      </c>
      <c r="I230" t="s">
        <v>7</v>
      </c>
      <c r="K230" s="4">
        <f t="shared" ca="1" si="116"/>
        <v>5.4196344649442003E-14</v>
      </c>
      <c r="M230" s="42">
        <f t="shared" ca="1" si="108"/>
        <v>0.72138629003280075</v>
      </c>
      <c r="O230" s="4"/>
      <c r="P230" s="4"/>
      <c r="Q230" t="s">
        <v>371</v>
      </c>
      <c r="R230" s="4">
        <v>3.9096499999999998E-14</v>
      </c>
    </row>
    <row r="231" spans="1:18" x14ac:dyDescent="0.2">
      <c r="A231" s="32" t="s">
        <v>703</v>
      </c>
      <c r="B231" s="11">
        <v>1.0368400000000001E-13</v>
      </c>
      <c r="C231">
        <v>127</v>
      </c>
      <c r="D231">
        <v>128</v>
      </c>
      <c r="E231" t="e">
        <f t="shared" ca="1" si="109"/>
        <v>#N/A</v>
      </c>
      <c r="F231" t="s">
        <v>143</v>
      </c>
      <c r="G231">
        <v>4</v>
      </c>
      <c r="H231">
        <v>0</v>
      </c>
      <c r="I231" t="s">
        <v>7</v>
      </c>
      <c r="K231" s="4">
        <f t="shared" ca="1" si="116"/>
        <v>2.1131680262070225E-13</v>
      </c>
      <c r="M231" s="42">
        <f t="shared" ca="1" si="108"/>
        <v>0.49065667620432901</v>
      </c>
      <c r="O231" s="4"/>
      <c r="P231" s="4"/>
      <c r="Q231" t="s">
        <v>372</v>
      </c>
      <c r="R231" s="4">
        <v>1.0368400000000001E-13</v>
      </c>
    </row>
    <row r="232" spans="1:18" x14ac:dyDescent="0.2">
      <c r="A232" s="32" t="s">
        <v>704</v>
      </c>
      <c r="B232" s="11">
        <v>1.1217999999999999E-12</v>
      </c>
      <c r="C232">
        <v>128</v>
      </c>
      <c r="D232">
        <v>129</v>
      </c>
      <c r="E232" t="e">
        <f t="shared" ca="1" si="109"/>
        <v>#N/A</v>
      </c>
      <c r="F232" t="s">
        <v>143</v>
      </c>
      <c r="G232">
        <v>5</v>
      </c>
      <c r="H232">
        <v>0</v>
      </c>
      <c r="I232" t="s">
        <v>7</v>
      </c>
      <c r="K232" s="4">
        <f t="shared" ca="1" si="116"/>
        <v>7.2780727255963014E-12</v>
      </c>
      <c r="M232" s="42">
        <f t="shared" ref="M232:M295" ca="1" si="117">B232/K232</f>
        <v>0.15413421139015748</v>
      </c>
      <c r="O232" s="4"/>
      <c r="P232" s="4"/>
      <c r="Q232" t="s">
        <v>373</v>
      </c>
      <c r="R232" s="4">
        <v>1.1217999999999999E-12</v>
      </c>
    </row>
    <row r="233" spans="1:18" x14ac:dyDescent="0.2">
      <c r="A233" s="32" t="s">
        <v>705</v>
      </c>
      <c r="B233" s="11">
        <v>1.2969000000000001E-12</v>
      </c>
      <c r="C233">
        <v>129</v>
      </c>
      <c r="D233">
        <v>130</v>
      </c>
      <c r="E233" t="e">
        <f t="shared" ref="E233:E296" ca="1" si="118">OFFSET($B$71,_xlfn.XMATCH($A233,$D$72:$D$99),0)</f>
        <v>#N/A</v>
      </c>
      <c r="F233" t="s">
        <v>143</v>
      </c>
      <c r="G233">
        <v>6</v>
      </c>
      <c r="H233">
        <v>0</v>
      </c>
      <c r="I233" t="s">
        <v>7</v>
      </c>
      <c r="K233" s="4">
        <f t="shared" ca="1" si="116"/>
        <v>2.9618493834863136E-11</v>
      </c>
      <c r="M233" s="42">
        <f t="shared" ca="1" si="117"/>
        <v>4.3786831539470578E-2</v>
      </c>
      <c r="O233" s="4"/>
      <c r="P233" s="4"/>
      <c r="Q233" t="s">
        <v>374</v>
      </c>
      <c r="R233" s="4">
        <v>1.2969000000000001E-12</v>
      </c>
    </row>
    <row r="234" spans="1:18" x14ac:dyDescent="0.2">
      <c r="A234" s="32" t="s">
        <v>706</v>
      </c>
      <c r="B234" s="11">
        <v>1.31162E-12</v>
      </c>
      <c r="C234">
        <v>130</v>
      </c>
      <c r="D234">
        <v>131</v>
      </c>
      <c r="E234" t="e">
        <f t="shared" ca="1" si="118"/>
        <v>#N/A</v>
      </c>
      <c r="F234" t="s">
        <v>143</v>
      </c>
      <c r="G234">
        <v>7</v>
      </c>
      <c r="H234">
        <v>0</v>
      </c>
      <c r="I234" t="s">
        <v>7</v>
      </c>
      <c r="K234" s="4">
        <f t="shared" ca="1" si="116"/>
        <v>3.8005032142491613E-11</v>
      </c>
      <c r="M234" s="42">
        <f t="shared" ca="1" si="117"/>
        <v>3.4511745578384614E-2</v>
      </c>
      <c r="O234" s="4"/>
      <c r="P234" s="4"/>
      <c r="Q234" t="s">
        <v>375</v>
      </c>
      <c r="R234" s="4">
        <v>1.31162E-12</v>
      </c>
    </row>
    <row r="235" spans="1:18" x14ac:dyDescent="0.2">
      <c r="A235" s="33" t="s">
        <v>707</v>
      </c>
      <c r="B235" s="43">
        <v>1.3126899999999999E-12</v>
      </c>
      <c r="C235" s="28">
        <v>131</v>
      </c>
      <c r="D235" s="28">
        <v>132</v>
      </c>
      <c r="E235" s="28" t="e">
        <f t="shared" ca="1" si="118"/>
        <v>#N/A</v>
      </c>
      <c r="F235" s="28" t="s">
        <v>143</v>
      </c>
      <c r="G235" s="28">
        <v>8</v>
      </c>
      <c r="H235" s="28">
        <v>0</v>
      </c>
      <c r="I235" s="28" t="s">
        <v>7</v>
      </c>
      <c r="J235" s="28"/>
      <c r="K235" s="37">
        <f ca="1">V27</f>
        <v>3.8794726669577422E-11</v>
      </c>
      <c r="L235" s="28"/>
      <c r="M235" s="44">
        <f t="shared" ca="1" si="117"/>
        <v>3.3836815275963862E-2</v>
      </c>
      <c r="O235" s="4"/>
      <c r="P235" s="4"/>
      <c r="Q235" t="s">
        <v>376</v>
      </c>
      <c r="R235" s="4">
        <v>1.3126899999999999E-12</v>
      </c>
    </row>
    <row r="236" spans="1:18" x14ac:dyDescent="0.2">
      <c r="A236" s="21" t="s">
        <v>708</v>
      </c>
      <c r="B236" s="40">
        <v>4.4650300000000001E-14</v>
      </c>
      <c r="C236" s="22">
        <v>132</v>
      </c>
      <c r="D236" s="22">
        <v>133</v>
      </c>
      <c r="E236" s="22" t="e">
        <f t="shared" ca="1" si="118"/>
        <v>#N/A</v>
      </c>
      <c r="F236" s="22" t="s">
        <v>143</v>
      </c>
      <c r="G236" s="22">
        <v>1</v>
      </c>
      <c r="H236" s="22">
        <v>0</v>
      </c>
      <c r="I236" s="22" t="s">
        <v>34</v>
      </c>
      <c r="J236" s="22"/>
      <c r="K236" s="35">
        <f ca="1">Y20</f>
        <v>1.6542346742188277E-15</v>
      </c>
      <c r="L236" s="22"/>
      <c r="M236" s="41">
        <f t="shared" ca="1" si="117"/>
        <v>26.991514986279093</v>
      </c>
      <c r="O236" s="4"/>
      <c r="P236" s="4"/>
      <c r="Q236" t="s">
        <v>377</v>
      </c>
      <c r="R236" s="4">
        <v>4.4650300000000001E-14</v>
      </c>
    </row>
    <row r="237" spans="1:18" x14ac:dyDescent="0.2">
      <c r="A237" s="32" t="s">
        <v>709</v>
      </c>
      <c r="B237" s="11">
        <v>1.68844E-13</v>
      </c>
      <c r="C237">
        <v>133</v>
      </c>
      <c r="D237">
        <v>134</v>
      </c>
      <c r="E237" t="e">
        <f t="shared" ca="1" si="118"/>
        <v>#N/A</v>
      </c>
      <c r="F237" t="s">
        <v>143</v>
      </c>
      <c r="G237">
        <v>2</v>
      </c>
      <c r="H237">
        <v>0</v>
      </c>
      <c r="I237" t="s">
        <v>34</v>
      </c>
      <c r="K237" s="4">
        <f t="shared" ref="K237:K242" ca="1" si="119">Y21</f>
        <v>6.4829942271486623E-15</v>
      </c>
      <c r="M237" s="42">
        <f t="shared" ca="1" si="117"/>
        <v>26.044138569942955</v>
      </c>
      <c r="O237" s="4"/>
      <c r="P237" s="4"/>
      <c r="Q237" t="s">
        <v>378</v>
      </c>
      <c r="R237" s="4">
        <v>1.68844E-13</v>
      </c>
    </row>
    <row r="238" spans="1:18" x14ac:dyDescent="0.2">
      <c r="A238" s="32" t="s">
        <v>710</v>
      </c>
      <c r="B238" s="11">
        <v>5.8118400000000004E-13</v>
      </c>
      <c r="C238">
        <v>134</v>
      </c>
      <c r="D238">
        <v>135</v>
      </c>
      <c r="E238" t="e">
        <f t="shared" ca="1" si="118"/>
        <v>#N/A</v>
      </c>
      <c r="F238" t="s">
        <v>143</v>
      </c>
      <c r="G238">
        <v>3</v>
      </c>
      <c r="H238">
        <v>0</v>
      </c>
      <c r="I238" t="s">
        <v>34</v>
      </c>
      <c r="K238" s="4">
        <f t="shared" ca="1" si="119"/>
        <v>2.5380638675931955E-14</v>
      </c>
      <c r="M238" s="42">
        <f t="shared" ca="1" si="117"/>
        <v>22.89871454460787</v>
      </c>
      <c r="O238" s="4"/>
      <c r="P238" s="4"/>
      <c r="Q238" t="s">
        <v>379</v>
      </c>
      <c r="R238" s="4">
        <v>5.8118400000000004E-13</v>
      </c>
    </row>
    <row r="239" spans="1:18" x14ac:dyDescent="0.2">
      <c r="A239" s="32" t="s">
        <v>711</v>
      </c>
      <c r="B239" s="11">
        <v>1.5412999999999999E-12</v>
      </c>
      <c r="C239">
        <v>135</v>
      </c>
      <c r="D239">
        <v>136</v>
      </c>
      <c r="E239" t="e">
        <f t="shared" ca="1" si="118"/>
        <v>#N/A</v>
      </c>
      <c r="F239" t="s">
        <v>143</v>
      </c>
      <c r="G239">
        <v>4</v>
      </c>
      <c r="H239">
        <v>0</v>
      </c>
      <c r="I239" t="s">
        <v>34</v>
      </c>
      <c r="K239" s="4">
        <f t="shared" ca="1" si="119"/>
        <v>9.8961571083087693E-14</v>
      </c>
      <c r="M239" s="42">
        <f t="shared" ca="1" si="117"/>
        <v>15.574732526284686</v>
      </c>
      <c r="O239" s="4"/>
      <c r="P239" s="4"/>
      <c r="Q239" t="s">
        <v>380</v>
      </c>
      <c r="R239" s="4">
        <v>1.5412999999999999E-12</v>
      </c>
    </row>
    <row r="240" spans="1:18" x14ac:dyDescent="0.2">
      <c r="A240" s="32" t="s">
        <v>712</v>
      </c>
      <c r="B240" s="11">
        <v>1.6675899999999999E-11</v>
      </c>
      <c r="C240">
        <v>136</v>
      </c>
      <c r="D240">
        <v>137</v>
      </c>
      <c r="E240" t="e">
        <f t="shared" ca="1" si="118"/>
        <v>#N/A</v>
      </c>
      <c r="F240" t="s">
        <v>143</v>
      </c>
      <c r="G240">
        <v>5</v>
      </c>
      <c r="H240">
        <v>0</v>
      </c>
      <c r="I240" t="s">
        <v>34</v>
      </c>
      <c r="K240" s="4">
        <f t="shared" ca="1" si="119"/>
        <v>3.408387323911832E-12</v>
      </c>
      <c r="M240" s="42">
        <f t="shared" ca="1" si="117"/>
        <v>4.8926070939792554</v>
      </c>
      <c r="O240" s="4"/>
      <c r="P240" s="4"/>
      <c r="Q240" t="s">
        <v>381</v>
      </c>
      <c r="R240" s="4">
        <v>1.6675899999999999E-11</v>
      </c>
    </row>
    <row r="241" spans="1:18" x14ac:dyDescent="0.2">
      <c r="A241" s="32" t="s">
        <v>713</v>
      </c>
      <c r="B241" s="11">
        <v>1.9279000000000001E-11</v>
      </c>
      <c r="C241">
        <v>137</v>
      </c>
      <c r="D241">
        <v>138</v>
      </c>
      <c r="E241" t="e">
        <f t="shared" ca="1" si="118"/>
        <v>#N/A</v>
      </c>
      <c r="F241" t="s">
        <v>143</v>
      </c>
      <c r="G241">
        <v>6</v>
      </c>
      <c r="H241">
        <v>0</v>
      </c>
      <c r="I241" t="s">
        <v>34</v>
      </c>
      <c r="K241" s="4">
        <f t="shared" ca="1" si="119"/>
        <v>1.3870608710060283E-11</v>
      </c>
      <c r="M241" s="42">
        <f t="shared" ca="1" si="117"/>
        <v>1.3899173715438342</v>
      </c>
      <c r="O241" s="4"/>
      <c r="P241" s="4"/>
      <c r="Q241" t="s">
        <v>382</v>
      </c>
      <c r="R241" s="4">
        <v>1.9279000000000001E-11</v>
      </c>
    </row>
    <row r="242" spans="1:18" x14ac:dyDescent="0.2">
      <c r="A242" s="32" t="s">
        <v>714</v>
      </c>
      <c r="B242" s="11">
        <v>1.94978E-11</v>
      </c>
      <c r="C242">
        <v>138</v>
      </c>
      <c r="D242">
        <v>139</v>
      </c>
      <c r="E242" t="e">
        <f t="shared" ca="1" si="118"/>
        <v>#N/A</v>
      </c>
      <c r="F242" t="s">
        <v>143</v>
      </c>
      <c r="G242">
        <v>7</v>
      </c>
      <c r="H242">
        <v>0</v>
      </c>
      <c r="I242" t="s">
        <v>34</v>
      </c>
      <c r="K242" s="4">
        <f t="shared" ca="1" si="119"/>
        <v>1.7798100497644747E-11</v>
      </c>
      <c r="M242" s="42">
        <f t="shared" ca="1" si="117"/>
        <v>1.0954989271231601</v>
      </c>
      <c r="O242" s="4"/>
      <c r="P242" s="4"/>
      <c r="Q242" t="s">
        <v>383</v>
      </c>
      <c r="R242" s="4">
        <v>1.94978E-11</v>
      </c>
    </row>
    <row r="243" spans="1:18" x14ac:dyDescent="0.2">
      <c r="A243" s="33" t="s">
        <v>715</v>
      </c>
      <c r="B243" s="43">
        <v>1.9513699999999999E-11</v>
      </c>
      <c r="C243" s="28">
        <v>139</v>
      </c>
      <c r="D243" s="28">
        <v>140</v>
      </c>
      <c r="E243" s="28" t="e">
        <f t="shared" ca="1" si="118"/>
        <v>#N/A</v>
      </c>
      <c r="F243" s="28" t="s">
        <v>143</v>
      </c>
      <c r="G243" s="28">
        <v>8</v>
      </c>
      <c r="H243" s="28">
        <v>0</v>
      </c>
      <c r="I243" s="28" t="s">
        <v>34</v>
      </c>
      <c r="J243" s="28"/>
      <c r="K243" s="37">
        <f ca="1">Y27</f>
        <v>1.8167921591409822E-11</v>
      </c>
      <c r="L243" s="28"/>
      <c r="M243" s="44">
        <f t="shared" ca="1" si="117"/>
        <v>1.0740744284820389</v>
      </c>
      <c r="O243" s="4"/>
      <c r="P243" s="4"/>
      <c r="Q243" t="s">
        <v>384</v>
      </c>
      <c r="R243" s="4">
        <v>1.9513699999999999E-11</v>
      </c>
    </row>
    <row r="244" spans="1:18" x14ac:dyDescent="0.2">
      <c r="A244" s="21" t="s">
        <v>716</v>
      </c>
      <c r="B244" s="40">
        <v>3.0622900000000001E-14</v>
      </c>
      <c r="C244" s="22">
        <v>140</v>
      </c>
      <c r="D244" s="22">
        <v>141</v>
      </c>
      <c r="E244" s="22" t="e">
        <f t="shared" ca="1" si="118"/>
        <v>#N/A</v>
      </c>
      <c r="F244" s="22" t="s">
        <v>143</v>
      </c>
      <c r="G244" s="22">
        <v>1</v>
      </c>
      <c r="H244" s="22">
        <v>0</v>
      </c>
      <c r="I244" s="22" t="s">
        <v>10</v>
      </c>
      <c r="J244" s="22"/>
      <c r="K244" s="35">
        <f ca="1">X20</f>
        <v>3.6013314335849048E-14</v>
      </c>
      <c r="L244" s="22"/>
      <c r="M244" s="41">
        <f t="shared" ca="1" si="117"/>
        <v>0.85032162589703053</v>
      </c>
      <c r="O244" s="4"/>
      <c r="P244" s="4"/>
      <c r="Q244" t="s">
        <v>385</v>
      </c>
      <c r="R244" s="4">
        <v>3.0622900000000001E-14</v>
      </c>
    </row>
    <row r="245" spans="1:18" x14ac:dyDescent="0.2">
      <c r="A245" s="32" t="s">
        <v>717</v>
      </c>
      <c r="B245" s="11">
        <v>1.158E-13</v>
      </c>
      <c r="C245">
        <v>141</v>
      </c>
      <c r="D245">
        <v>142</v>
      </c>
      <c r="E245" t="e">
        <f t="shared" ca="1" si="118"/>
        <v>#N/A</v>
      </c>
      <c r="F245" t="s">
        <v>143</v>
      </c>
      <c r="G245">
        <v>2</v>
      </c>
      <c r="H245">
        <v>0</v>
      </c>
      <c r="I245" t="s">
        <v>10</v>
      </c>
      <c r="K245" s="4">
        <f t="shared" ref="K245:K251" ca="1" si="120">X21</f>
        <v>1.4113723559207342E-13</v>
      </c>
      <c r="M245" s="42">
        <f t="shared" ca="1" si="117"/>
        <v>0.82047802278553039</v>
      </c>
      <c r="O245" s="4"/>
      <c r="P245" s="4"/>
      <c r="Q245" t="s">
        <v>386</v>
      </c>
      <c r="R245" s="4">
        <v>1.158E-13</v>
      </c>
    </row>
    <row r="246" spans="1:18" x14ac:dyDescent="0.2">
      <c r="A246" s="32" t="s">
        <v>718</v>
      </c>
      <c r="B246" s="11">
        <v>3.9859900000000002E-13</v>
      </c>
      <c r="C246">
        <v>142</v>
      </c>
      <c r="D246">
        <v>143</v>
      </c>
      <c r="E246" t="e">
        <f t="shared" ca="1" si="118"/>
        <v>#N/A</v>
      </c>
      <c r="F246" t="s">
        <v>143</v>
      </c>
      <c r="G246">
        <v>3</v>
      </c>
      <c r="H246">
        <v>0</v>
      </c>
      <c r="I246" t="s">
        <v>10</v>
      </c>
      <c r="K246" s="4">
        <f t="shared" ca="1" si="120"/>
        <v>5.5254610057824981E-13</v>
      </c>
      <c r="M246" s="42">
        <f t="shared" ca="1" si="117"/>
        <v>0.72138596142993083</v>
      </c>
      <c r="O246" s="4"/>
      <c r="P246" s="4"/>
      <c r="Q246" t="s">
        <v>387</v>
      </c>
      <c r="R246" s="4">
        <v>3.9859900000000002E-13</v>
      </c>
    </row>
    <row r="247" spans="1:18" x14ac:dyDescent="0.2">
      <c r="A247" s="32" t="s">
        <v>719</v>
      </c>
      <c r="B247" s="11">
        <v>1.05708E-12</v>
      </c>
      <c r="C247">
        <v>143</v>
      </c>
      <c r="D247">
        <v>144</v>
      </c>
      <c r="E247" t="e">
        <f t="shared" ca="1" si="118"/>
        <v>#N/A</v>
      </c>
      <c r="F247" t="s">
        <v>143</v>
      </c>
      <c r="G247">
        <v>4</v>
      </c>
      <c r="H247">
        <v>0</v>
      </c>
      <c r="I247" t="s">
        <v>10</v>
      </c>
      <c r="K247" s="4">
        <f t="shared" ca="1" si="120"/>
        <v>2.154430820565218E-12</v>
      </c>
      <c r="M247" s="42">
        <f t="shared" ca="1" si="117"/>
        <v>0.49065395366126147</v>
      </c>
      <c r="O247" s="4"/>
      <c r="P247" s="4"/>
      <c r="Q247" t="s">
        <v>388</v>
      </c>
      <c r="R247" s="4">
        <v>1.05708E-12</v>
      </c>
    </row>
    <row r="248" spans="1:18" x14ac:dyDescent="0.2">
      <c r="A248" s="32" t="s">
        <v>720</v>
      </c>
      <c r="B248" s="11">
        <v>2.87284E-15</v>
      </c>
      <c r="C248">
        <v>144</v>
      </c>
      <c r="D248">
        <v>145</v>
      </c>
      <c r="E248" t="e">
        <f t="shared" ca="1" si="118"/>
        <v>#N/A</v>
      </c>
      <c r="F248" t="s">
        <v>143</v>
      </c>
      <c r="G248">
        <v>5</v>
      </c>
      <c r="H248">
        <v>0</v>
      </c>
      <c r="I248" t="s">
        <v>10</v>
      </c>
      <c r="K248" s="4">
        <f t="shared" ca="1" si="120"/>
        <v>1.863866975174458E-14</v>
      </c>
      <c r="M248" s="42">
        <f t="shared" ca="1" si="117"/>
        <v>0.15413331735925531</v>
      </c>
      <c r="O248" s="4"/>
      <c r="P248" s="4"/>
      <c r="Q248" t="s">
        <v>389</v>
      </c>
      <c r="R248" s="4">
        <v>2.87284E-15</v>
      </c>
    </row>
    <row r="249" spans="1:18" x14ac:dyDescent="0.2">
      <c r="A249" s="32" t="s">
        <v>721</v>
      </c>
      <c r="B249" s="11">
        <v>3.3212799999999998E-15</v>
      </c>
      <c r="C249">
        <v>145</v>
      </c>
      <c r="D249">
        <v>146</v>
      </c>
      <c r="E249" t="e">
        <f t="shared" ca="1" si="118"/>
        <v>#N/A</v>
      </c>
      <c r="F249" t="s">
        <v>143</v>
      </c>
      <c r="G249">
        <v>6</v>
      </c>
      <c r="H249">
        <v>0</v>
      </c>
      <c r="I249" t="s">
        <v>10</v>
      </c>
      <c r="K249" s="4">
        <f t="shared" ca="1" si="120"/>
        <v>7.5851031714837212E-14</v>
      </c>
      <c r="M249" s="42">
        <f t="shared" ca="1" si="117"/>
        <v>4.3786879689209614E-2</v>
      </c>
      <c r="O249" s="4"/>
      <c r="P249" s="4"/>
      <c r="Q249" t="s">
        <v>390</v>
      </c>
      <c r="R249" s="4">
        <v>3.3212799999999998E-15</v>
      </c>
    </row>
    <row r="250" spans="1:18" x14ac:dyDescent="0.2">
      <c r="A250" s="32" t="s">
        <v>722</v>
      </c>
      <c r="B250" s="11">
        <v>3.35898E-15</v>
      </c>
      <c r="C250">
        <v>146</v>
      </c>
      <c r="D250">
        <v>147</v>
      </c>
      <c r="E250" t="e">
        <f t="shared" ca="1" si="118"/>
        <v>#N/A</v>
      </c>
      <c r="F250" t="s">
        <v>143</v>
      </c>
      <c r="G250">
        <v>7</v>
      </c>
      <c r="H250">
        <v>0</v>
      </c>
      <c r="I250" t="s">
        <v>10</v>
      </c>
      <c r="K250" s="4">
        <f t="shared" ca="1" si="120"/>
        <v>9.7328409555058679E-14</v>
      </c>
      <c r="M250" s="42">
        <f t="shared" ca="1" si="117"/>
        <v>3.4511814334126409E-2</v>
      </c>
      <c r="O250" s="4"/>
      <c r="P250" s="4"/>
      <c r="Q250" t="s">
        <v>391</v>
      </c>
      <c r="R250" s="4">
        <v>3.35898E-15</v>
      </c>
    </row>
    <row r="251" spans="1:18" x14ac:dyDescent="0.2">
      <c r="A251" s="33" t="s">
        <v>723</v>
      </c>
      <c r="B251" s="43">
        <v>3.3617200000000001E-15</v>
      </c>
      <c r="C251" s="28">
        <v>147</v>
      </c>
      <c r="D251" s="28">
        <v>148</v>
      </c>
      <c r="E251" s="28" t="e">
        <f t="shared" ca="1" si="118"/>
        <v>#N/A</v>
      </c>
      <c r="F251" s="28" t="s">
        <v>143</v>
      </c>
      <c r="G251" s="28">
        <v>8</v>
      </c>
      <c r="H251" s="28">
        <v>0</v>
      </c>
      <c r="I251" s="28" t="s">
        <v>10</v>
      </c>
      <c r="J251" s="28"/>
      <c r="K251" s="37">
        <f t="shared" ca="1" si="120"/>
        <v>9.9350765754296373E-14</v>
      </c>
      <c r="L251" s="28"/>
      <c r="M251" s="44">
        <f t="shared" ca="1" si="117"/>
        <v>3.3836880616641085E-2</v>
      </c>
      <c r="O251" s="4"/>
      <c r="P251" s="4"/>
      <c r="Q251" t="s">
        <v>392</v>
      </c>
      <c r="R251" s="4">
        <v>3.3617200000000001E-15</v>
      </c>
    </row>
    <row r="252" spans="1:18" x14ac:dyDescent="0.2">
      <c r="A252" s="21" t="s">
        <v>724</v>
      </c>
      <c r="B252" s="40">
        <v>3.3743700000000001E-13</v>
      </c>
      <c r="C252" s="22">
        <v>148</v>
      </c>
      <c r="D252" s="22">
        <v>149</v>
      </c>
      <c r="E252" s="22" t="e">
        <f t="shared" ca="1" si="118"/>
        <v>#N/A</v>
      </c>
      <c r="F252" s="22" t="s">
        <v>143</v>
      </c>
      <c r="G252" s="22">
        <v>1</v>
      </c>
      <c r="H252" s="22">
        <v>2</v>
      </c>
      <c r="I252" s="22" t="s">
        <v>6</v>
      </c>
      <c r="J252" s="22"/>
      <c r="K252" s="35">
        <f ca="1">S31</f>
        <v>3.1495987210570245E-14</v>
      </c>
      <c r="L252" s="22"/>
      <c r="M252" s="41">
        <f t="shared" ca="1" si="117"/>
        <v>10.713650527733073</v>
      </c>
      <c r="P252" s="4"/>
      <c r="Q252" t="s">
        <v>393</v>
      </c>
      <c r="R252" s="4">
        <v>3.3743700000000001E-13</v>
      </c>
    </row>
    <row r="253" spans="1:18" x14ac:dyDescent="0.2">
      <c r="A253" s="32" t="s">
        <v>725</v>
      </c>
      <c r="B253" s="11">
        <v>1.8136899999999999E-12</v>
      </c>
      <c r="C253">
        <v>149</v>
      </c>
      <c r="D253">
        <v>150</v>
      </c>
      <c r="E253" t="e">
        <f t="shared" ca="1" si="118"/>
        <v>#N/A</v>
      </c>
      <c r="F253" t="s">
        <v>143</v>
      </c>
      <c r="G253">
        <v>1</v>
      </c>
      <c r="H253">
        <v>4</v>
      </c>
      <c r="I253" t="s">
        <v>6</v>
      </c>
      <c r="K253" s="4">
        <f t="shared" ref="K253:K263" ca="1" si="121">S32</f>
        <v>4.7432638736058775E-13</v>
      </c>
      <c r="M253" s="42">
        <f t="shared" ca="1" si="117"/>
        <v>3.8237172721770047</v>
      </c>
      <c r="P253" s="4"/>
      <c r="Q253" t="s">
        <v>394</v>
      </c>
      <c r="R253" s="4">
        <v>1.8136899999999999E-12</v>
      </c>
    </row>
    <row r="254" spans="1:18" x14ac:dyDescent="0.2">
      <c r="A254" s="32" t="s">
        <v>726</v>
      </c>
      <c r="B254" s="11">
        <v>3.3821200000000001E-12</v>
      </c>
      <c r="C254">
        <v>150</v>
      </c>
      <c r="D254">
        <v>151</v>
      </c>
      <c r="E254" t="e">
        <f t="shared" ca="1" si="118"/>
        <v>#N/A</v>
      </c>
      <c r="F254" t="s">
        <v>143</v>
      </c>
      <c r="G254">
        <v>1</v>
      </c>
      <c r="H254">
        <v>6</v>
      </c>
      <c r="I254" t="s">
        <v>6</v>
      </c>
      <c r="K254" s="4">
        <f t="shared" ca="1" si="121"/>
        <v>2.4958805940290636E-11</v>
      </c>
      <c r="M254" s="42">
        <f t="shared" ca="1" si="117"/>
        <v>0.13550808512599127</v>
      </c>
      <c r="P254" s="4"/>
      <c r="Q254" t="s">
        <v>395</v>
      </c>
      <c r="R254" s="4">
        <v>3.3821200000000001E-12</v>
      </c>
    </row>
    <row r="255" spans="1:18" x14ac:dyDescent="0.2">
      <c r="A255" s="32" t="s">
        <v>727</v>
      </c>
      <c r="B255" s="11">
        <v>3.3837600000000001E-12</v>
      </c>
      <c r="C255">
        <v>151</v>
      </c>
      <c r="D255">
        <v>152</v>
      </c>
      <c r="E255" t="e">
        <f t="shared" ca="1" si="118"/>
        <v>#N/A</v>
      </c>
      <c r="F255" t="s">
        <v>143</v>
      </c>
      <c r="G255">
        <v>1</v>
      </c>
      <c r="H255">
        <v>8</v>
      </c>
      <c r="I255" t="s">
        <v>6</v>
      </c>
      <c r="K255" s="4">
        <f t="shared" ca="1" si="121"/>
        <v>2.6101036472471409E-11</v>
      </c>
      <c r="M255" s="42">
        <f t="shared" ca="1" si="117"/>
        <v>0.129640828768192</v>
      </c>
      <c r="P255" s="4"/>
      <c r="Q255" t="s">
        <v>396</v>
      </c>
      <c r="R255" s="4">
        <v>3.3837600000000001E-12</v>
      </c>
    </row>
    <row r="256" spans="1:18" x14ac:dyDescent="0.2">
      <c r="A256" s="32" t="s">
        <v>728</v>
      </c>
      <c r="B256" s="11">
        <v>4.6548599999999998E-13</v>
      </c>
      <c r="C256">
        <v>152</v>
      </c>
      <c r="D256">
        <v>153</v>
      </c>
      <c r="E256" t="e">
        <f t="shared" ca="1" si="118"/>
        <v>#N/A</v>
      </c>
      <c r="F256" t="s">
        <v>143</v>
      </c>
      <c r="G256">
        <v>2</v>
      </c>
      <c r="H256">
        <v>3</v>
      </c>
      <c r="I256" t="s">
        <v>6</v>
      </c>
      <c r="K256" s="4">
        <f t="shared" ca="1" si="121"/>
        <v>1.2118314887412943E-13</v>
      </c>
      <c r="M256" s="42">
        <f t="shared" ca="1" si="117"/>
        <v>3.8411776251456478</v>
      </c>
      <c r="P256" s="4"/>
      <c r="Q256" t="s">
        <v>397</v>
      </c>
      <c r="R256" s="4">
        <v>4.6548599999999998E-13</v>
      </c>
    </row>
    <row r="257" spans="1:18" x14ac:dyDescent="0.2">
      <c r="A257" s="32" t="s">
        <v>729</v>
      </c>
      <c r="B257" s="11">
        <v>8.7230000000000003E-13</v>
      </c>
      <c r="C257">
        <v>153</v>
      </c>
      <c r="D257">
        <v>154</v>
      </c>
      <c r="E257" t="e">
        <f t="shared" ca="1" si="118"/>
        <v>#N/A</v>
      </c>
      <c r="F257" t="s">
        <v>143</v>
      </c>
      <c r="G257">
        <v>2</v>
      </c>
      <c r="H257">
        <v>5</v>
      </c>
      <c r="I257" t="s">
        <v>6</v>
      </c>
      <c r="K257" s="4">
        <f t="shared" ca="1" si="121"/>
        <v>6.2312007098177291E-12</v>
      </c>
      <c r="M257" s="42">
        <f t="shared" ca="1" si="117"/>
        <v>0.13998907122757662</v>
      </c>
      <c r="P257" s="4"/>
      <c r="Q257" t="s">
        <v>398</v>
      </c>
      <c r="R257" s="4">
        <v>8.7230000000000003E-13</v>
      </c>
    </row>
    <row r="258" spans="1:18" x14ac:dyDescent="0.2">
      <c r="A258" s="32" t="s">
        <v>730</v>
      </c>
      <c r="B258" s="11">
        <v>8.7381500000000005E-13</v>
      </c>
      <c r="C258">
        <v>154</v>
      </c>
      <c r="D258">
        <v>155</v>
      </c>
      <c r="E258" t="e">
        <f t="shared" ca="1" si="118"/>
        <v>#N/A</v>
      </c>
      <c r="F258" t="s">
        <v>143</v>
      </c>
      <c r="G258">
        <v>2</v>
      </c>
      <c r="H258">
        <v>7</v>
      </c>
      <c r="I258" t="s">
        <v>6</v>
      </c>
      <c r="K258" s="4">
        <f t="shared" ca="1" si="121"/>
        <v>7.3480634430414134E-12</v>
      </c>
      <c r="M258" s="42">
        <f t="shared" ca="1" si="117"/>
        <v>0.11891772666000854</v>
      </c>
      <c r="P258" s="4"/>
      <c r="Q258" t="s">
        <v>399</v>
      </c>
      <c r="R258" s="4">
        <v>8.7381500000000005E-13</v>
      </c>
    </row>
    <row r="259" spans="1:18" x14ac:dyDescent="0.2">
      <c r="A259" s="32" t="s">
        <v>731</v>
      </c>
      <c r="B259" s="11">
        <v>1.6684999999999999E-13</v>
      </c>
      <c r="C259">
        <v>155</v>
      </c>
      <c r="D259">
        <v>156</v>
      </c>
      <c r="E259" t="e">
        <f t="shared" ca="1" si="118"/>
        <v>#N/A</v>
      </c>
      <c r="F259" t="s">
        <v>143</v>
      </c>
      <c r="G259">
        <v>3</v>
      </c>
      <c r="H259">
        <v>4</v>
      </c>
      <c r="I259" t="s">
        <v>6</v>
      </c>
      <c r="K259" s="4">
        <f t="shared" ca="1" si="121"/>
        <v>3.7136570506278186E-13</v>
      </c>
      <c r="M259" s="42">
        <f t="shared" ca="1" si="117"/>
        <v>0.44928758290104598</v>
      </c>
      <c r="P259" s="4"/>
      <c r="Q259" t="s">
        <v>400</v>
      </c>
      <c r="R259" s="4">
        <v>1.6684999999999999E-13</v>
      </c>
    </row>
    <row r="260" spans="1:18" x14ac:dyDescent="0.2">
      <c r="A260" s="32" t="s">
        <v>732</v>
      </c>
      <c r="B260" s="11">
        <v>2.2359000000000001E-13</v>
      </c>
      <c r="C260">
        <v>156</v>
      </c>
      <c r="D260">
        <v>157</v>
      </c>
      <c r="E260" t="e">
        <f t="shared" ca="1" si="118"/>
        <v>#N/A</v>
      </c>
      <c r="F260" t="s">
        <v>143</v>
      </c>
      <c r="G260">
        <v>3</v>
      </c>
      <c r="H260">
        <v>6</v>
      </c>
      <c r="I260" t="s">
        <v>6</v>
      </c>
      <c r="K260" s="4">
        <f t="shared" ca="1" si="121"/>
        <v>1.9208754991680837E-12</v>
      </c>
      <c r="M260" s="42">
        <f t="shared" ca="1" si="117"/>
        <v>0.1164000478411199</v>
      </c>
      <c r="P260" s="4"/>
      <c r="Q260" t="s">
        <v>401</v>
      </c>
      <c r="R260" s="4">
        <v>2.2359000000000001E-13</v>
      </c>
    </row>
    <row r="261" spans="1:18" x14ac:dyDescent="0.2">
      <c r="A261" s="32" t="s">
        <v>733</v>
      </c>
      <c r="B261" s="11">
        <v>2.2359800000000001E-13</v>
      </c>
      <c r="C261">
        <v>157</v>
      </c>
      <c r="D261">
        <v>158</v>
      </c>
      <c r="E261" t="e">
        <f t="shared" ca="1" si="118"/>
        <v>#N/A</v>
      </c>
      <c r="F261" t="s">
        <v>143</v>
      </c>
      <c r="G261">
        <v>3</v>
      </c>
      <c r="H261">
        <v>8</v>
      </c>
      <c r="I261" t="s">
        <v>6</v>
      </c>
      <c r="K261" s="4">
        <f t="shared" ca="1" si="121"/>
        <v>1.9273705229161151E-12</v>
      </c>
      <c r="M261" s="42">
        <f t="shared" ca="1" si="117"/>
        <v>0.11601194339202398</v>
      </c>
      <c r="P261" s="4"/>
      <c r="Q261" t="s">
        <v>402</v>
      </c>
      <c r="R261" s="4">
        <v>2.2359800000000001E-13</v>
      </c>
    </row>
    <row r="262" spans="1:18" x14ac:dyDescent="0.2">
      <c r="A262" s="32" t="s">
        <v>734</v>
      </c>
      <c r="B262" s="11">
        <v>5.7073599999999999E-14</v>
      </c>
      <c r="C262">
        <v>158</v>
      </c>
      <c r="D262">
        <v>159</v>
      </c>
      <c r="E262" t="e">
        <f t="shared" ca="1" si="118"/>
        <v>#N/A</v>
      </c>
      <c r="F262" t="s">
        <v>143</v>
      </c>
      <c r="G262">
        <v>4</v>
      </c>
      <c r="H262">
        <v>5</v>
      </c>
      <c r="I262" t="s">
        <v>6</v>
      </c>
      <c r="K262" s="4">
        <f t="shared" ca="1" si="121"/>
        <v>4.8913743013284049E-13</v>
      </c>
      <c r="M262" s="42">
        <f t="shared" ca="1" si="117"/>
        <v>0.11668213570263859</v>
      </c>
      <c r="P262" s="4"/>
      <c r="Q262" t="s">
        <v>403</v>
      </c>
      <c r="R262" s="4">
        <v>5.7073599999999999E-14</v>
      </c>
    </row>
    <row r="263" spans="1:18" x14ac:dyDescent="0.2">
      <c r="A263" s="45" t="s">
        <v>735</v>
      </c>
      <c r="B263" s="46">
        <v>5.7080199999999997E-14</v>
      </c>
      <c r="C263" s="47">
        <v>159</v>
      </c>
      <c r="D263" s="47">
        <v>160</v>
      </c>
      <c r="E263" s="47" t="e">
        <f t="shared" ca="1" si="118"/>
        <v>#N/A</v>
      </c>
      <c r="F263" s="47" t="s">
        <v>143</v>
      </c>
      <c r="G263" s="47">
        <v>4</v>
      </c>
      <c r="H263" s="47">
        <v>7</v>
      </c>
      <c r="I263" s="47" t="s">
        <v>6</v>
      </c>
      <c r="J263" s="47"/>
      <c r="K263" s="37">
        <f t="shared" ca="1" si="121"/>
        <v>4.9505709964678535E-13</v>
      </c>
      <c r="L263" s="47"/>
      <c r="M263" s="48">
        <f t="shared" ca="1" si="117"/>
        <v>0.11530023514605836</v>
      </c>
      <c r="P263" s="4"/>
      <c r="Q263" t="s">
        <v>404</v>
      </c>
      <c r="R263" s="4">
        <v>5.7080199999999997E-14</v>
      </c>
    </row>
    <row r="264" spans="1:18" x14ac:dyDescent="0.2">
      <c r="A264" s="21" t="s">
        <v>736</v>
      </c>
      <c r="B264" s="40">
        <v>8.6071400000000006E-14</v>
      </c>
      <c r="C264" s="22">
        <v>160</v>
      </c>
      <c r="D264" s="22">
        <v>161</v>
      </c>
      <c r="E264" s="22" t="e">
        <f t="shared" ca="1" si="118"/>
        <v>#N/A</v>
      </c>
      <c r="F264" s="22" t="s">
        <v>143</v>
      </c>
      <c r="G264" s="22">
        <v>2</v>
      </c>
      <c r="H264" s="22">
        <v>1</v>
      </c>
      <c r="I264" s="22" t="s">
        <v>6</v>
      </c>
      <c r="J264" s="22"/>
      <c r="K264" s="35">
        <f ca="1">T31</f>
        <v>8.0338162093227353E-15</v>
      </c>
      <c r="L264" s="22"/>
      <c r="M264" s="41">
        <f t="shared" ca="1" si="117"/>
        <v>10.713638171124652</v>
      </c>
      <c r="P264" s="4"/>
      <c r="Q264" t="s">
        <v>405</v>
      </c>
      <c r="R264" s="4">
        <v>8.6071400000000006E-14</v>
      </c>
    </row>
    <row r="265" spans="1:18" x14ac:dyDescent="0.2">
      <c r="A265" s="32" t="s">
        <v>737</v>
      </c>
      <c r="B265" s="11">
        <v>3.0099799999999997E-14</v>
      </c>
      <c r="C265">
        <v>161</v>
      </c>
      <c r="D265">
        <v>162</v>
      </c>
      <c r="E265" t="e">
        <f t="shared" ca="1" si="118"/>
        <v>#N/A</v>
      </c>
      <c r="F265" t="s">
        <v>143</v>
      </c>
      <c r="G265">
        <v>4</v>
      </c>
      <c r="H265">
        <v>1</v>
      </c>
      <c r="I265" t="s">
        <v>6</v>
      </c>
      <c r="K265" s="4">
        <f t="shared" ref="K265:K274" ca="1" si="122">T32</f>
        <v>7.8718586231578831E-15</v>
      </c>
      <c r="M265" s="42">
        <f t="shared" ca="1" si="117"/>
        <v>3.8237221272560316</v>
      </c>
      <c r="P265" s="4"/>
      <c r="Q265" t="s">
        <v>406</v>
      </c>
      <c r="R265" s="4">
        <v>3.0099799999999997E-14</v>
      </c>
    </row>
    <row r="266" spans="1:18" x14ac:dyDescent="0.2">
      <c r="A266" s="32" t="s">
        <v>738</v>
      </c>
      <c r="B266" s="11">
        <v>4.79574E-17</v>
      </c>
      <c r="C266">
        <v>162</v>
      </c>
      <c r="D266">
        <v>163</v>
      </c>
      <c r="E266" t="e">
        <f t="shared" ca="1" si="118"/>
        <v>#N/A</v>
      </c>
      <c r="F266" t="s">
        <v>143</v>
      </c>
      <c r="G266">
        <v>6</v>
      </c>
      <c r="H266">
        <v>1</v>
      </c>
      <c r="I266" t="s">
        <v>6</v>
      </c>
      <c r="K266" s="4">
        <f t="shared" ca="1" si="122"/>
        <v>3.5390807426385183E-16</v>
      </c>
      <c r="M266" s="42">
        <f t="shared" ca="1" si="117"/>
        <v>0.13550806971486598</v>
      </c>
      <c r="P266" s="4"/>
      <c r="Q266" t="s">
        <v>407</v>
      </c>
      <c r="R266" s="4">
        <v>4.79574E-17</v>
      </c>
    </row>
    <row r="267" spans="1:18" x14ac:dyDescent="0.2">
      <c r="A267" s="32" t="s">
        <v>739</v>
      </c>
      <c r="B267" s="11">
        <v>2.4797000000000001E-19</v>
      </c>
      <c r="C267">
        <v>163</v>
      </c>
      <c r="D267">
        <v>164</v>
      </c>
      <c r="E267" t="e">
        <f t="shared" ca="1" si="118"/>
        <v>#N/A</v>
      </c>
      <c r="F267" t="s">
        <v>143</v>
      </c>
      <c r="G267">
        <v>8</v>
      </c>
      <c r="H267">
        <v>1</v>
      </c>
      <c r="I267" t="s">
        <v>6</v>
      </c>
      <c r="K267" s="4">
        <f t="shared" ca="1" si="122"/>
        <v>1.9127479867379504E-18</v>
      </c>
      <c r="M267" s="42">
        <f t="shared" ca="1" si="117"/>
        <v>0.12964070631327362</v>
      </c>
      <c r="P267" s="4"/>
      <c r="Q267" t="s">
        <v>408</v>
      </c>
      <c r="R267" s="4">
        <v>2.4797000000000001E-19</v>
      </c>
    </row>
    <row r="268" spans="1:18" x14ac:dyDescent="0.2">
      <c r="A268" s="32" t="s">
        <v>740</v>
      </c>
      <c r="B268" s="11">
        <v>1.18734E-13</v>
      </c>
      <c r="C268">
        <v>164</v>
      </c>
      <c r="D268">
        <v>165</v>
      </c>
      <c r="E268" t="e">
        <f t="shared" ca="1" si="118"/>
        <v>#N/A</v>
      </c>
      <c r="F268" t="s">
        <v>143</v>
      </c>
      <c r="G268">
        <v>3</v>
      </c>
      <c r="H268">
        <v>2</v>
      </c>
      <c r="I268" t="s">
        <v>6</v>
      </c>
      <c r="K268" s="4">
        <f t="shared" ca="1" si="122"/>
        <v>3.0910704249810423E-14</v>
      </c>
      <c r="M268" s="42">
        <f t="shared" ca="1" si="117"/>
        <v>3.8411936214856124</v>
      </c>
      <c r="P268" s="4"/>
      <c r="Q268" t="s">
        <v>409</v>
      </c>
      <c r="R268" s="4">
        <v>1.18734E-13</v>
      </c>
    </row>
    <row r="269" spans="1:18" x14ac:dyDescent="0.2">
      <c r="A269" s="32" t="s">
        <v>741</v>
      </c>
      <c r="B269" s="11">
        <v>6.7452699999999999E-16</v>
      </c>
      <c r="C269">
        <v>165</v>
      </c>
      <c r="D269">
        <v>166</v>
      </c>
      <c r="E269" t="e">
        <f t="shared" ca="1" si="118"/>
        <v>#N/A</v>
      </c>
      <c r="F269" t="s">
        <v>143</v>
      </c>
      <c r="G269">
        <v>5</v>
      </c>
      <c r="H269">
        <v>2</v>
      </c>
      <c r="I269" t="s">
        <v>6</v>
      </c>
      <c r="K269" s="4">
        <f t="shared" ca="1" si="122"/>
        <v>4.8184246690121141E-15</v>
      </c>
      <c r="M269" s="42">
        <f t="shared" ca="1" si="117"/>
        <v>0.13998911393965888</v>
      </c>
      <c r="P269" s="4"/>
      <c r="Q269" t="s">
        <v>410</v>
      </c>
      <c r="R269" s="4">
        <v>6.7452699999999999E-16</v>
      </c>
    </row>
    <row r="270" spans="1:18" x14ac:dyDescent="0.2">
      <c r="A270" s="32" t="s">
        <v>742</v>
      </c>
      <c r="B270" s="11">
        <v>3.4921000000000001E-18</v>
      </c>
      <c r="C270">
        <v>166</v>
      </c>
      <c r="D270">
        <v>167</v>
      </c>
      <c r="E270" t="e">
        <f t="shared" ca="1" si="118"/>
        <v>#N/A</v>
      </c>
      <c r="F270" t="s">
        <v>143</v>
      </c>
      <c r="G270">
        <v>7</v>
      </c>
      <c r="H270">
        <v>2</v>
      </c>
      <c r="I270" t="s">
        <v>6</v>
      </c>
      <c r="K270" s="4">
        <f t="shared" ca="1" si="122"/>
        <v>2.9365646331200921E-17</v>
      </c>
      <c r="M270" s="42">
        <f t="shared" ca="1" si="117"/>
        <v>0.11891786615606185</v>
      </c>
      <c r="P270" s="4"/>
      <c r="Q270" t="s">
        <v>411</v>
      </c>
      <c r="R270" s="4">
        <v>3.4921000000000001E-18</v>
      </c>
    </row>
    <row r="271" spans="1:18" x14ac:dyDescent="0.2">
      <c r="A271" s="32" t="s">
        <v>743</v>
      </c>
      <c r="B271" s="11">
        <v>4.2559200000000003E-14</v>
      </c>
      <c r="C271">
        <v>167</v>
      </c>
      <c r="D271">
        <v>168</v>
      </c>
      <c r="E271" t="e">
        <f t="shared" ca="1" si="118"/>
        <v>#N/A</v>
      </c>
      <c r="F271" t="s">
        <v>143</v>
      </c>
      <c r="G271">
        <v>4</v>
      </c>
      <c r="H271">
        <v>3</v>
      </c>
      <c r="I271" t="s">
        <v>6</v>
      </c>
      <c r="K271" s="4">
        <f t="shared" ca="1" si="122"/>
        <v>9.4725839230677319E-14</v>
      </c>
      <c r="M271" s="42">
        <f t="shared" ca="1" si="117"/>
        <v>0.4492881809825871</v>
      </c>
      <c r="P271" s="4"/>
      <c r="Q271" t="s">
        <v>412</v>
      </c>
      <c r="R271" s="4">
        <v>4.2559200000000003E-14</v>
      </c>
    </row>
    <row r="272" spans="1:18" x14ac:dyDescent="0.2">
      <c r="A272" s="32" t="s">
        <v>744</v>
      </c>
      <c r="B272" s="11">
        <v>4.87289E-17</v>
      </c>
      <c r="C272">
        <v>168</v>
      </c>
      <c r="D272">
        <v>169</v>
      </c>
      <c r="E272" t="e">
        <f t="shared" ca="1" si="118"/>
        <v>#N/A</v>
      </c>
      <c r="F272" t="s">
        <v>143</v>
      </c>
      <c r="G272">
        <v>6</v>
      </c>
      <c r="H272">
        <v>3</v>
      </c>
      <c r="I272" t="s">
        <v>6</v>
      </c>
      <c r="K272" s="4">
        <f t="shared" ca="1" si="122"/>
        <v>4.1863212335359476E-16</v>
      </c>
      <c r="M272" s="42">
        <f t="shared" ca="1" si="117"/>
        <v>0.11640028865831079</v>
      </c>
      <c r="P272" s="4"/>
      <c r="Q272" t="s">
        <v>413</v>
      </c>
      <c r="R272" s="4">
        <v>4.87289E-17</v>
      </c>
    </row>
    <row r="273" spans="1:18" x14ac:dyDescent="0.2">
      <c r="A273" s="32" t="s">
        <v>745</v>
      </c>
      <c r="B273" s="11">
        <v>2.5184500000000002E-19</v>
      </c>
      <c r="C273">
        <v>169</v>
      </c>
      <c r="D273">
        <v>170</v>
      </c>
      <c r="E273" t="e">
        <f t="shared" ca="1" si="118"/>
        <v>#N/A</v>
      </c>
      <c r="F273" t="s">
        <v>143</v>
      </c>
      <c r="G273">
        <v>8</v>
      </c>
      <c r="H273">
        <v>3</v>
      </c>
      <c r="I273" t="s">
        <v>6</v>
      </c>
      <c r="K273" s="4">
        <f t="shared" ca="1" si="122"/>
        <v>2.1708603140822527E-18</v>
      </c>
      <c r="M273" s="42">
        <f t="shared" ca="1" si="117"/>
        <v>0.11601160994389884</v>
      </c>
      <c r="P273" s="4"/>
      <c r="Q273" t="s">
        <v>414</v>
      </c>
      <c r="R273" s="4">
        <v>2.5184500000000002E-19</v>
      </c>
    </row>
    <row r="274" spans="1:18" x14ac:dyDescent="0.2">
      <c r="A274" s="32" t="s">
        <v>746</v>
      </c>
      <c r="B274" s="11">
        <v>6.7832000000000005E-16</v>
      </c>
      <c r="C274">
        <v>170</v>
      </c>
      <c r="D274">
        <v>171</v>
      </c>
      <c r="E274" t="e">
        <f t="shared" ca="1" si="118"/>
        <v>#N/A</v>
      </c>
      <c r="F274" t="s">
        <v>143</v>
      </c>
      <c r="G274">
        <v>5</v>
      </c>
      <c r="H274">
        <v>4</v>
      </c>
      <c r="I274" t="s">
        <v>6</v>
      </c>
      <c r="K274" s="4">
        <f t="shared" ca="1" si="122"/>
        <v>5.8134092523569721E-15</v>
      </c>
      <c r="M274" s="42">
        <f t="shared" ca="1" si="117"/>
        <v>0.11668196243451877</v>
      </c>
      <c r="P274" s="4"/>
      <c r="Q274" t="s">
        <v>415</v>
      </c>
      <c r="R274" s="4">
        <v>6.7832000000000005E-16</v>
      </c>
    </row>
    <row r="275" spans="1:18" x14ac:dyDescent="0.2">
      <c r="A275" s="45" t="s">
        <v>747</v>
      </c>
      <c r="B275" s="46">
        <v>3.5060599999999997E-18</v>
      </c>
      <c r="C275" s="47">
        <v>171</v>
      </c>
      <c r="D275" s="47">
        <v>172</v>
      </c>
      <c r="E275" s="47" t="e">
        <f t="shared" ca="1" si="118"/>
        <v>#N/A</v>
      </c>
      <c r="F275" s="47" t="s">
        <v>143</v>
      </c>
      <c r="G275" s="47">
        <v>7</v>
      </c>
      <c r="H275" s="47">
        <v>4</v>
      </c>
      <c r="I275" s="47" t="s">
        <v>6</v>
      </c>
      <c r="J275" s="47"/>
      <c r="K275" s="37">
        <f ca="1">T42</f>
        <v>3.0408053904505443E-17</v>
      </c>
      <c r="L275" s="47"/>
      <c r="M275" s="48">
        <f t="shared" ca="1" si="117"/>
        <v>0.11530037440115562</v>
      </c>
      <c r="P275" s="4"/>
      <c r="Q275" t="s">
        <v>416</v>
      </c>
      <c r="R275" s="4">
        <v>3.5060599999999997E-18</v>
      </c>
    </row>
    <row r="276" spans="1:18" x14ac:dyDescent="0.2">
      <c r="A276" s="21" t="s">
        <v>748</v>
      </c>
      <c r="B276" s="40">
        <v>1.7893E-10</v>
      </c>
      <c r="C276" s="22">
        <v>172</v>
      </c>
      <c r="D276" s="22">
        <v>173</v>
      </c>
      <c r="E276" s="22" t="e">
        <f t="shared" ca="1" si="118"/>
        <v>#N/A</v>
      </c>
      <c r="F276" s="22" t="s">
        <v>143</v>
      </c>
      <c r="G276" s="22">
        <v>1</v>
      </c>
      <c r="H276" s="22">
        <v>2</v>
      </c>
      <c r="I276" s="22"/>
      <c r="J276" s="22"/>
      <c r="K276" s="35">
        <f ca="1">U31</f>
        <v>2.0532255733518061E-10</v>
      </c>
      <c r="L276" s="22"/>
      <c r="M276" s="41">
        <f t="shared" ca="1" si="117"/>
        <v>0.87145807222683358</v>
      </c>
      <c r="P276" s="4"/>
      <c r="Q276" t="s">
        <v>417</v>
      </c>
      <c r="R276" s="4">
        <v>1.7893E-10</v>
      </c>
    </row>
    <row r="277" spans="1:18" x14ac:dyDescent="0.2">
      <c r="A277" s="32" t="s">
        <v>749</v>
      </c>
      <c r="B277" s="11">
        <v>6.2573100000000003E-11</v>
      </c>
      <c r="C277">
        <v>173</v>
      </c>
      <c r="D277">
        <v>174</v>
      </c>
      <c r="E277" t="e">
        <f t="shared" ca="1" si="118"/>
        <v>#N/A</v>
      </c>
      <c r="F277" t="s">
        <v>143</v>
      </c>
      <c r="G277">
        <v>1</v>
      </c>
      <c r="H277">
        <v>4</v>
      </c>
      <c r="K277" s="4">
        <f t="shared" ref="K277:K287" ca="1" si="123">U32</f>
        <v>2.0118336060665553E-10</v>
      </c>
      <c r="M277" s="42">
        <f t="shared" ca="1" si="117"/>
        <v>0.31102522500526303</v>
      </c>
      <c r="P277" s="4"/>
      <c r="Q277" t="s">
        <v>418</v>
      </c>
      <c r="R277" s="4">
        <v>6.2573100000000003E-11</v>
      </c>
    </row>
    <row r="278" spans="1:18" x14ac:dyDescent="0.2">
      <c r="A278" s="32" t="s">
        <v>750</v>
      </c>
      <c r="B278" s="11">
        <v>9.9696500000000006E-14</v>
      </c>
      <c r="C278">
        <v>174</v>
      </c>
      <c r="D278">
        <v>175</v>
      </c>
      <c r="E278" t="e">
        <f t="shared" ca="1" si="118"/>
        <v>#N/A</v>
      </c>
      <c r="F278" t="s">
        <v>143</v>
      </c>
      <c r="G278">
        <v>1</v>
      </c>
      <c r="H278">
        <v>6</v>
      </c>
      <c r="K278" s="4">
        <f t="shared" ca="1" si="123"/>
        <v>9.0449306999455094E-12</v>
      </c>
      <c r="M278" s="42">
        <f t="shared" ca="1" si="117"/>
        <v>1.1022361951385722E-2</v>
      </c>
      <c r="P278" s="4"/>
      <c r="Q278" t="s">
        <v>419</v>
      </c>
      <c r="R278" s="4">
        <v>9.9696500000000006E-14</v>
      </c>
    </row>
    <row r="279" spans="1:18" x14ac:dyDescent="0.2">
      <c r="A279" s="32" t="s">
        <v>751</v>
      </c>
      <c r="B279" s="11">
        <v>5.1549299999999997E-16</v>
      </c>
      <c r="C279">
        <v>175</v>
      </c>
      <c r="D279">
        <v>176</v>
      </c>
      <c r="E279" t="e">
        <f t="shared" ca="1" si="118"/>
        <v>#N/A</v>
      </c>
      <c r="F279" t="s">
        <v>143</v>
      </c>
      <c r="G279">
        <v>1</v>
      </c>
      <c r="H279">
        <v>8</v>
      </c>
      <c r="K279" s="4">
        <f t="shared" ca="1" si="123"/>
        <v>4.8884651819519528E-14</v>
      </c>
      <c r="M279" s="42">
        <f t="shared" ca="1" si="117"/>
        <v>1.0545088914679859E-2</v>
      </c>
      <c r="P279" s="4"/>
      <c r="Q279" t="s">
        <v>420</v>
      </c>
      <c r="R279" s="4">
        <v>5.1549299999999997E-16</v>
      </c>
    </row>
    <row r="280" spans="1:18" x14ac:dyDescent="0.2">
      <c r="A280" s="32" t="s">
        <v>752</v>
      </c>
      <c r="B280" s="11">
        <v>6.2959900000000002E-11</v>
      </c>
      <c r="C280">
        <v>176</v>
      </c>
      <c r="D280">
        <v>177</v>
      </c>
      <c r="E280" t="e">
        <f t="shared" ca="1" si="118"/>
        <v>#N/A</v>
      </c>
      <c r="F280" t="s">
        <v>143</v>
      </c>
      <c r="G280">
        <v>2</v>
      </c>
      <c r="H280">
        <v>3</v>
      </c>
      <c r="K280" s="4">
        <f t="shared" ca="1" si="123"/>
        <v>2.0150709368692318E-10</v>
      </c>
      <c r="M280" s="42">
        <f t="shared" ca="1" si="117"/>
        <v>0.31244507996239235</v>
      </c>
      <c r="P280" s="4"/>
      <c r="Q280" t="s">
        <v>421</v>
      </c>
      <c r="R280" s="4">
        <v>6.2959900000000002E-11</v>
      </c>
    </row>
    <row r="281" spans="1:18" x14ac:dyDescent="0.2">
      <c r="A281" s="32" t="s">
        <v>753</v>
      </c>
      <c r="B281" s="11">
        <v>3.5767600000000001E-13</v>
      </c>
      <c r="C281">
        <v>177</v>
      </c>
      <c r="D281">
        <v>178</v>
      </c>
      <c r="E281" t="e">
        <f t="shared" ca="1" si="118"/>
        <v>#N/A</v>
      </c>
      <c r="F281" t="s">
        <v>143</v>
      </c>
      <c r="G281">
        <v>2</v>
      </c>
      <c r="H281">
        <v>5</v>
      </c>
      <c r="K281" s="4">
        <f t="shared" ca="1" si="123"/>
        <v>3.1411343570664865E-11</v>
      </c>
      <c r="M281" s="42">
        <f t="shared" ca="1" si="117"/>
        <v>1.1386841801126729E-2</v>
      </c>
      <c r="P281" s="4"/>
      <c r="Q281" t="s">
        <v>422</v>
      </c>
      <c r="R281" s="4">
        <v>3.5767600000000001E-13</v>
      </c>
    </row>
    <row r="282" spans="1:18" x14ac:dyDescent="0.2">
      <c r="A282" s="32" t="s">
        <v>754</v>
      </c>
      <c r="B282" s="11">
        <v>1.8517299999999998E-15</v>
      </c>
      <c r="C282">
        <v>178</v>
      </c>
      <c r="D282">
        <v>179</v>
      </c>
      <c r="E282" t="e">
        <f t="shared" ca="1" si="118"/>
        <v>#N/A</v>
      </c>
      <c r="F282" t="s">
        <v>143</v>
      </c>
      <c r="G282">
        <v>2</v>
      </c>
      <c r="H282">
        <v>7</v>
      </c>
      <c r="K282" s="4">
        <f t="shared" ca="1" si="123"/>
        <v>1.9143485048467137E-13</v>
      </c>
      <c r="M282" s="42">
        <f t="shared" ca="1" si="117"/>
        <v>9.6728991367654449E-3</v>
      </c>
      <c r="P282" s="4"/>
      <c r="Q282" t="s">
        <v>423</v>
      </c>
      <c r="R282" s="4">
        <v>1.8517299999999998E-15</v>
      </c>
    </row>
    <row r="283" spans="1:18" x14ac:dyDescent="0.2">
      <c r="A283" s="32" t="s">
        <v>755</v>
      </c>
      <c r="B283" s="11">
        <v>5.7564E-12</v>
      </c>
      <c r="C283">
        <v>179</v>
      </c>
      <c r="D283">
        <v>180</v>
      </c>
      <c r="E283" t="e">
        <f t="shared" ca="1" si="118"/>
        <v>#N/A</v>
      </c>
      <c r="F283" t="s">
        <v>143</v>
      </c>
      <c r="G283">
        <v>3</v>
      </c>
      <c r="H283">
        <v>4</v>
      </c>
      <c r="K283" s="4">
        <f t="shared" ca="1" si="123"/>
        <v>1.5751305967676066E-10</v>
      </c>
      <c r="M283" s="42">
        <f t="shared" ca="1" si="117"/>
        <v>3.65455411241008E-2</v>
      </c>
      <c r="P283" s="4"/>
      <c r="Q283" t="s">
        <v>424</v>
      </c>
      <c r="R283" s="4">
        <v>5.7564E-12</v>
      </c>
    </row>
    <row r="284" spans="1:18" x14ac:dyDescent="0.2">
      <c r="A284" s="32" t="s">
        <v>756</v>
      </c>
      <c r="B284" s="11">
        <v>6.5908800000000003E-15</v>
      </c>
      <c r="C284">
        <v>180</v>
      </c>
      <c r="D284">
        <v>181</v>
      </c>
      <c r="E284" t="e">
        <f t="shared" ca="1" si="118"/>
        <v>#N/A</v>
      </c>
      <c r="F284" t="s">
        <v>143</v>
      </c>
      <c r="G284">
        <v>3</v>
      </c>
      <c r="H284">
        <v>6</v>
      </c>
      <c r="K284" s="4">
        <f t="shared" ca="1" si="123"/>
        <v>6.9611446215668763E-13</v>
      </c>
      <c r="M284" s="42">
        <f t="shared" ca="1" si="117"/>
        <v>9.4680980762564104E-3</v>
      </c>
      <c r="P284" s="4"/>
      <c r="Q284" t="s">
        <v>425</v>
      </c>
      <c r="R284" s="4">
        <v>6.5908800000000003E-15</v>
      </c>
    </row>
    <row r="285" spans="1:18" x14ac:dyDescent="0.2">
      <c r="A285" s="32" t="s">
        <v>757</v>
      </c>
      <c r="B285" s="11">
        <v>3.4063599999999998E-17</v>
      </c>
      <c r="C285">
        <v>181</v>
      </c>
      <c r="D285">
        <v>182</v>
      </c>
      <c r="E285" t="e">
        <f t="shared" ca="1" si="118"/>
        <v>#N/A</v>
      </c>
      <c r="F285" t="s">
        <v>143</v>
      </c>
      <c r="G285">
        <v>3</v>
      </c>
      <c r="H285">
        <v>8</v>
      </c>
      <c r="K285" s="4">
        <f t="shared" ca="1" si="123"/>
        <v>3.6097737742840815E-15</v>
      </c>
      <c r="M285" s="42">
        <f t="shared" ca="1" si="117"/>
        <v>9.4364916279984206E-3</v>
      </c>
      <c r="P285" s="4"/>
      <c r="Q285" t="s">
        <v>426</v>
      </c>
      <c r="R285" s="4">
        <v>3.4063599999999998E-17</v>
      </c>
    </row>
    <row r="286" spans="1:18" x14ac:dyDescent="0.2">
      <c r="A286" s="32" t="s">
        <v>758</v>
      </c>
      <c r="B286" s="11">
        <v>2.3402299999999999E-14</v>
      </c>
      <c r="C286">
        <v>182</v>
      </c>
      <c r="D286">
        <v>183</v>
      </c>
      <c r="E286" t="e">
        <f t="shared" ca="1" si="118"/>
        <v>#N/A</v>
      </c>
      <c r="F286" t="s">
        <v>143</v>
      </c>
      <c r="G286">
        <v>4</v>
      </c>
      <c r="H286">
        <v>5</v>
      </c>
      <c r="K286" s="4">
        <f t="shared" ca="1" si="123"/>
        <v>2.4657308577730222E-12</v>
      </c>
      <c r="M286" s="42">
        <f t="shared" ca="1" si="117"/>
        <v>9.4910196407795664E-3</v>
      </c>
      <c r="P286" s="4"/>
      <c r="Q286" t="s">
        <v>427</v>
      </c>
      <c r="R286" s="4">
        <v>2.3402299999999999E-14</v>
      </c>
    </row>
    <row r="287" spans="1:18" x14ac:dyDescent="0.2">
      <c r="A287" s="45" t="s">
        <v>759</v>
      </c>
      <c r="B287" s="46">
        <v>1.2096E-16</v>
      </c>
      <c r="C287" s="47">
        <v>183</v>
      </c>
      <c r="D287" s="47">
        <v>184</v>
      </c>
      <c r="E287" s="47" t="e">
        <f t="shared" ca="1" si="118"/>
        <v>#N/A</v>
      </c>
      <c r="F287" s="47" t="s">
        <v>143</v>
      </c>
      <c r="G287" s="47">
        <v>4</v>
      </c>
      <c r="H287" s="47">
        <v>7</v>
      </c>
      <c r="I287" s="47"/>
      <c r="J287" s="47"/>
      <c r="K287" s="37">
        <f t="shared" ca="1" si="123"/>
        <v>1.2897436526899527E-14</v>
      </c>
      <c r="L287" s="47"/>
      <c r="M287" s="48">
        <f t="shared" ca="1" si="117"/>
        <v>9.3786078921745328E-3</v>
      </c>
      <c r="P287" s="4"/>
      <c r="Q287" t="s">
        <v>428</v>
      </c>
      <c r="R287" s="4">
        <v>1.2096E-16</v>
      </c>
    </row>
    <row r="288" spans="1:18" x14ac:dyDescent="0.2">
      <c r="A288" s="21" t="s">
        <v>760</v>
      </c>
      <c r="B288" s="40">
        <v>2.9667999999999998E-12</v>
      </c>
      <c r="C288" s="22">
        <v>184</v>
      </c>
      <c r="D288" s="22">
        <v>185</v>
      </c>
      <c r="E288" s="22" t="e">
        <f t="shared" ca="1" si="118"/>
        <v>#N/A</v>
      </c>
      <c r="F288" s="22" t="s">
        <v>143</v>
      </c>
      <c r="G288" s="22">
        <v>1</v>
      </c>
      <c r="H288" s="22">
        <v>2</v>
      </c>
      <c r="I288" s="22" t="s">
        <v>9</v>
      </c>
      <c r="J288" s="22"/>
      <c r="K288" s="35">
        <f ca="1">W31</f>
        <v>2.252472166461991E-14</v>
      </c>
      <c r="L288" s="22"/>
      <c r="M288" s="41">
        <f t="shared" ca="1" si="117"/>
        <v>131.71305928543481</v>
      </c>
      <c r="P288" s="4"/>
      <c r="Q288" t="s">
        <v>429</v>
      </c>
      <c r="R288" s="4">
        <v>2.9667999999999998E-12</v>
      </c>
    </row>
    <row r="289" spans="1:18" x14ac:dyDescent="0.2">
      <c r="A289" s="32" t="s">
        <v>761</v>
      </c>
      <c r="B289" s="11">
        <v>1.59463E-11</v>
      </c>
      <c r="C289">
        <v>185</v>
      </c>
      <c r="D289">
        <v>186</v>
      </c>
      <c r="E289" t="e">
        <f t="shared" ca="1" si="118"/>
        <v>#N/A</v>
      </c>
      <c r="F289" t="s">
        <v>143</v>
      </c>
      <c r="G289">
        <v>1</v>
      </c>
      <c r="H289">
        <v>4</v>
      </c>
      <c r="I289" t="s">
        <v>9</v>
      </c>
      <c r="K289" s="4">
        <f t="shared" ref="K289:K299" ca="1" si="124">W32</f>
        <v>3.3922003403329697E-13</v>
      </c>
      <c r="M289" s="42">
        <f t="shared" ca="1" si="117"/>
        <v>47.008721184299958</v>
      </c>
      <c r="P289" s="4"/>
      <c r="Q289" t="s">
        <v>430</v>
      </c>
      <c r="R289" s="4">
        <v>1.59463E-11</v>
      </c>
    </row>
    <row r="290" spans="1:18" x14ac:dyDescent="0.2">
      <c r="A290" s="32" t="s">
        <v>762</v>
      </c>
      <c r="B290" s="11">
        <v>1.1838200000000001E-14</v>
      </c>
      <c r="C290">
        <v>186</v>
      </c>
      <c r="D290">
        <v>187</v>
      </c>
      <c r="E290" t="e">
        <f t="shared" ca="1" si="118"/>
        <v>#N/A</v>
      </c>
      <c r="F290" t="s">
        <v>143</v>
      </c>
      <c r="G290">
        <v>1</v>
      </c>
      <c r="H290">
        <v>6</v>
      </c>
      <c r="I290" t="s">
        <v>9</v>
      </c>
      <c r="K290" s="4">
        <f t="shared" ca="1" si="124"/>
        <v>7.1060459599095014E-15</v>
      </c>
      <c r="M290" s="42">
        <f t="shared" ca="1" si="117"/>
        <v>1.6659334975861548</v>
      </c>
      <c r="P290" s="4"/>
      <c r="Q290" t="s">
        <v>431</v>
      </c>
      <c r="R290" s="4">
        <v>1.1838200000000001E-14</v>
      </c>
    </row>
    <row r="291" spans="1:18" x14ac:dyDescent="0.2">
      <c r="A291" s="32" t="s">
        <v>763</v>
      </c>
      <c r="B291" s="11">
        <v>1.18439E-14</v>
      </c>
      <c r="C291">
        <v>187</v>
      </c>
      <c r="D291">
        <v>188</v>
      </c>
      <c r="E291" t="e">
        <f t="shared" ca="1" si="118"/>
        <v>#N/A</v>
      </c>
      <c r="F291" t="s">
        <v>143</v>
      </c>
      <c r="G291">
        <v>1</v>
      </c>
      <c r="H291">
        <v>8</v>
      </c>
      <c r="I291" t="s">
        <v>9</v>
      </c>
      <c r="K291" s="4">
        <f t="shared" ca="1" si="124"/>
        <v>7.4312515277522354E-15</v>
      </c>
      <c r="M291" s="42">
        <f t="shared" ca="1" si="117"/>
        <v>1.5937961399595471</v>
      </c>
      <c r="P291" s="4"/>
      <c r="Q291" t="s">
        <v>432</v>
      </c>
      <c r="R291" s="4">
        <v>1.18439E-14</v>
      </c>
    </row>
    <row r="292" spans="1:18" x14ac:dyDescent="0.2">
      <c r="A292" s="32" t="s">
        <v>764</v>
      </c>
      <c r="B292" s="11">
        <v>1.6044799999999999E-11</v>
      </c>
      <c r="C292">
        <v>188</v>
      </c>
      <c r="D292">
        <v>189</v>
      </c>
      <c r="E292" t="e">
        <f t="shared" ca="1" si="118"/>
        <v>#N/A</v>
      </c>
      <c r="F292" t="s">
        <v>143</v>
      </c>
      <c r="G292">
        <v>2</v>
      </c>
      <c r="H292">
        <v>3</v>
      </c>
      <c r="I292" t="s">
        <v>9</v>
      </c>
      <c r="K292" s="4">
        <f t="shared" ca="1" si="124"/>
        <v>3.3976588805509572E-13</v>
      </c>
      <c r="M292" s="42">
        <f t="shared" ca="1" si="117"/>
        <v>47.22310439062737</v>
      </c>
      <c r="P292" s="4"/>
      <c r="Q292" t="s">
        <v>433</v>
      </c>
      <c r="R292" s="4">
        <v>1.6044799999999999E-11</v>
      </c>
    </row>
    <row r="293" spans="1:18" x14ac:dyDescent="0.2">
      <c r="A293" s="32" t="s">
        <v>765</v>
      </c>
      <c r="B293" s="11">
        <v>1.197E-14</v>
      </c>
      <c r="C293">
        <v>189</v>
      </c>
      <c r="D293">
        <v>190</v>
      </c>
      <c r="E293" t="e">
        <f t="shared" ca="1" si="118"/>
        <v>#N/A</v>
      </c>
      <c r="F293" t="s">
        <v>143</v>
      </c>
      <c r="G293">
        <v>2</v>
      </c>
      <c r="H293">
        <v>5</v>
      </c>
      <c r="I293" t="s">
        <v>9</v>
      </c>
      <c r="K293" s="4">
        <f t="shared" ca="1" si="124"/>
        <v>6.9551945311780889E-15</v>
      </c>
      <c r="M293" s="42">
        <f t="shared" ca="1" si="117"/>
        <v>1.7210158459755531</v>
      </c>
      <c r="P293" s="4"/>
      <c r="Q293" t="s">
        <v>434</v>
      </c>
      <c r="R293" s="4">
        <v>1.197E-14</v>
      </c>
    </row>
    <row r="294" spans="1:18" x14ac:dyDescent="0.2">
      <c r="A294" s="32" t="s">
        <v>766</v>
      </c>
      <c r="B294" s="11">
        <v>1.1990800000000001E-14</v>
      </c>
      <c r="C294">
        <v>190</v>
      </c>
      <c r="D294">
        <v>191</v>
      </c>
      <c r="E294" t="e">
        <f t="shared" ca="1" si="118"/>
        <v>#N/A</v>
      </c>
      <c r="F294" t="s">
        <v>143</v>
      </c>
      <c r="G294">
        <v>2</v>
      </c>
      <c r="H294">
        <v>7</v>
      </c>
      <c r="I294" t="s">
        <v>9</v>
      </c>
      <c r="K294" s="4">
        <f t="shared" ca="1" si="124"/>
        <v>8.2018238624969914E-15</v>
      </c>
      <c r="M294" s="42">
        <f t="shared" ca="1" si="117"/>
        <v>1.4619675088157136</v>
      </c>
      <c r="P294" s="4"/>
      <c r="Q294" t="s">
        <v>435</v>
      </c>
      <c r="R294" s="4">
        <v>1.1990800000000001E-14</v>
      </c>
    </row>
    <row r="295" spans="1:18" x14ac:dyDescent="0.2">
      <c r="A295" s="32" t="s">
        <v>767</v>
      </c>
      <c r="B295" s="11">
        <v>2.2546999999999999E-11</v>
      </c>
      <c r="C295">
        <v>191</v>
      </c>
      <c r="D295">
        <v>192</v>
      </c>
      <c r="E295" t="e">
        <f t="shared" ca="1" si="118"/>
        <v>#N/A</v>
      </c>
      <c r="F295" t="s">
        <v>143</v>
      </c>
      <c r="G295">
        <v>3</v>
      </c>
      <c r="H295">
        <v>4</v>
      </c>
      <c r="I295" t="s">
        <v>9</v>
      </c>
      <c r="K295" s="4">
        <f t="shared" ca="1" si="124"/>
        <v>4.0819968886550592E-12</v>
      </c>
      <c r="M295" s="42">
        <f t="shared" ca="1" si="117"/>
        <v>5.5235220934793041</v>
      </c>
      <c r="P295" s="4"/>
      <c r="Q295" t="s">
        <v>436</v>
      </c>
      <c r="R295" s="4">
        <v>2.2546999999999999E-11</v>
      </c>
    </row>
    <row r="296" spans="1:18" x14ac:dyDescent="0.2">
      <c r="A296" s="32" t="s">
        <v>768</v>
      </c>
      <c r="B296" s="11">
        <v>1.20286E-14</v>
      </c>
      <c r="C296">
        <v>192</v>
      </c>
      <c r="D296">
        <v>193</v>
      </c>
      <c r="E296" t="e">
        <f t="shared" ca="1" si="118"/>
        <v>#N/A</v>
      </c>
      <c r="F296" t="s">
        <v>143</v>
      </c>
      <c r="G296">
        <v>3</v>
      </c>
      <c r="H296">
        <v>6</v>
      </c>
      <c r="I296" t="s">
        <v>9</v>
      </c>
      <c r="K296" s="4">
        <f t="shared" ca="1" si="124"/>
        <v>8.4056265600408463E-15</v>
      </c>
      <c r="M296" s="42">
        <f t="shared" ref="M296:M359" ca="1" si="125">B296/K296</f>
        <v>1.4310176539583919</v>
      </c>
      <c r="P296" s="4"/>
      <c r="Q296" t="s">
        <v>437</v>
      </c>
      <c r="R296" s="4">
        <v>1.20286E-14</v>
      </c>
    </row>
    <row r="297" spans="1:18" x14ac:dyDescent="0.2">
      <c r="A297" s="32" t="s">
        <v>769</v>
      </c>
      <c r="B297" s="11">
        <v>1.2029E-14</v>
      </c>
      <c r="C297">
        <v>193</v>
      </c>
      <c r="D297">
        <v>194</v>
      </c>
      <c r="E297" t="e">
        <f t="shared" ref="E297:E360" ca="1" si="126">OFFSET($B$71,_xlfn.XMATCH($A297,$D$72:$D$99),0)</f>
        <v>#N/A</v>
      </c>
      <c r="F297" t="s">
        <v>143</v>
      </c>
      <c r="G297">
        <v>3</v>
      </c>
      <c r="H297">
        <v>8</v>
      </c>
      <c r="I297" t="s">
        <v>9</v>
      </c>
      <c r="K297" s="4">
        <f t="shared" ca="1" si="124"/>
        <v>8.4340483625723273E-15</v>
      </c>
      <c r="M297" s="42">
        <f t="shared" ca="1" si="125"/>
        <v>1.4262427108410887</v>
      </c>
      <c r="P297" s="4"/>
      <c r="Q297" t="s">
        <v>438</v>
      </c>
      <c r="R297" s="4">
        <v>1.2029E-14</v>
      </c>
    </row>
    <row r="298" spans="1:18" x14ac:dyDescent="0.2">
      <c r="A298" s="32" t="s">
        <v>770</v>
      </c>
      <c r="B298" s="11">
        <v>1.20373E-14</v>
      </c>
      <c r="C298">
        <v>194</v>
      </c>
      <c r="D298">
        <v>195</v>
      </c>
      <c r="E298" t="e">
        <f t="shared" ca="1" si="126"/>
        <v>#N/A</v>
      </c>
      <c r="F298" t="s">
        <v>143</v>
      </c>
      <c r="G298">
        <v>4</v>
      </c>
      <c r="H298">
        <v>5</v>
      </c>
      <c r="I298" t="s">
        <v>9</v>
      </c>
      <c r="K298" s="4">
        <f t="shared" ca="1" si="124"/>
        <v>8.3914131727586172E-15</v>
      </c>
      <c r="M298" s="42">
        <f t="shared" ca="1" si="125"/>
        <v>1.4344782877664959</v>
      </c>
      <c r="P298" s="4"/>
      <c r="Q298" t="s">
        <v>439</v>
      </c>
      <c r="R298" s="4">
        <v>1.20373E-14</v>
      </c>
    </row>
    <row r="299" spans="1:18" x14ac:dyDescent="0.2">
      <c r="A299" s="45" t="s">
        <v>771</v>
      </c>
      <c r="B299" s="46">
        <v>1.2038700000000001E-14</v>
      </c>
      <c r="C299" s="47">
        <v>195</v>
      </c>
      <c r="D299" s="47">
        <v>196</v>
      </c>
      <c r="E299" s="47" t="e">
        <f t="shared" ca="1" si="126"/>
        <v>#N/A</v>
      </c>
      <c r="F299" s="47" t="s">
        <v>143</v>
      </c>
      <c r="G299" s="47">
        <v>4</v>
      </c>
      <c r="H299" s="47">
        <v>7</v>
      </c>
      <c r="I299" s="47" t="s">
        <v>9</v>
      </c>
      <c r="J299" s="47"/>
      <c r="K299" s="37">
        <f t="shared" ca="1" si="124"/>
        <v>8.4929682566218238E-15</v>
      </c>
      <c r="L299" s="47"/>
      <c r="M299" s="48">
        <f t="shared" ca="1" si="125"/>
        <v>1.4174902856387848</v>
      </c>
      <c r="P299" s="4"/>
      <c r="Q299" t="s">
        <v>440</v>
      </c>
      <c r="R299" s="4">
        <v>1.2038700000000001E-14</v>
      </c>
    </row>
    <row r="300" spans="1:18" x14ac:dyDescent="0.2">
      <c r="A300" s="21" t="s">
        <v>772</v>
      </c>
      <c r="B300" s="40">
        <v>1.94258E-11</v>
      </c>
      <c r="C300" s="22">
        <v>196</v>
      </c>
      <c r="D300" s="22">
        <v>197</v>
      </c>
      <c r="E300" s="22" t="e">
        <f t="shared" ca="1" si="126"/>
        <v>#N/A</v>
      </c>
      <c r="F300" s="22" t="s">
        <v>143</v>
      </c>
      <c r="G300" s="22">
        <v>1</v>
      </c>
      <c r="H300" s="22">
        <v>2</v>
      </c>
      <c r="I300" s="22" t="s">
        <v>7</v>
      </c>
      <c r="J300" s="22"/>
      <c r="K300" s="35">
        <f ca="1">V31</f>
        <v>1.474863017368555E-13</v>
      </c>
      <c r="L300" s="22"/>
      <c r="M300" s="41">
        <f t="shared" ca="1" si="125"/>
        <v>131.71257107429162</v>
      </c>
      <c r="P300" s="4"/>
      <c r="Q300" t="s">
        <v>441</v>
      </c>
      <c r="R300" s="4">
        <v>1.94258E-11</v>
      </c>
    </row>
    <row r="301" spans="1:18" x14ac:dyDescent="0.2">
      <c r="A301" s="32" t="s">
        <v>773</v>
      </c>
      <c r="B301" s="11">
        <v>1.04412E-10</v>
      </c>
      <c r="C301">
        <v>197</v>
      </c>
      <c r="D301">
        <v>198</v>
      </c>
      <c r="E301" t="e">
        <f t="shared" ca="1" si="126"/>
        <v>#N/A</v>
      </c>
      <c r="F301" t="s">
        <v>143</v>
      </c>
      <c r="G301">
        <v>1</v>
      </c>
      <c r="H301">
        <v>4</v>
      </c>
      <c r="I301" t="s">
        <v>7</v>
      </c>
      <c r="K301" s="4">
        <f t="shared" ref="K301:K311" ca="1" si="127">V32</f>
        <v>2.2211288130234684E-12</v>
      </c>
      <c r="M301" s="42">
        <f t="shared" ca="1" si="125"/>
        <v>47.008529801507187</v>
      </c>
      <c r="P301" s="4"/>
      <c r="Q301" t="s">
        <v>442</v>
      </c>
      <c r="R301" s="4">
        <v>1.04412E-10</v>
      </c>
    </row>
    <row r="302" spans="1:18" x14ac:dyDescent="0.2">
      <c r="A302" s="32" t="s">
        <v>774</v>
      </c>
      <c r="B302" s="11">
        <v>1.94705E-10</v>
      </c>
      <c r="C302">
        <v>198</v>
      </c>
      <c r="D302">
        <v>199</v>
      </c>
      <c r="E302" t="e">
        <f t="shared" ca="1" si="126"/>
        <v>#N/A</v>
      </c>
      <c r="F302" t="s">
        <v>143</v>
      </c>
      <c r="G302">
        <v>1</v>
      </c>
      <c r="H302">
        <v>6</v>
      </c>
      <c r="I302" t="s">
        <v>7</v>
      </c>
      <c r="K302" s="4">
        <f t="shared" ca="1" si="127"/>
        <v>1.1687463419676293E-10</v>
      </c>
      <c r="M302" s="42">
        <f t="shared" ca="1" si="125"/>
        <v>1.6659303478307077</v>
      </c>
      <c r="P302" s="4"/>
      <c r="Q302" t="s">
        <v>443</v>
      </c>
      <c r="R302" s="4">
        <v>1.94705E-10</v>
      </c>
    </row>
    <row r="303" spans="1:18" x14ac:dyDescent="0.2">
      <c r="A303" s="32" t="s">
        <v>775</v>
      </c>
      <c r="B303" s="11">
        <v>1.9479900000000001E-10</v>
      </c>
      <c r="C303">
        <v>199</v>
      </c>
      <c r="D303">
        <v>200</v>
      </c>
      <c r="E303" t="e">
        <f t="shared" ca="1" si="126"/>
        <v>#N/A</v>
      </c>
      <c r="F303" t="s">
        <v>143</v>
      </c>
      <c r="G303">
        <v>1</v>
      </c>
      <c r="H303">
        <v>8</v>
      </c>
      <c r="I303" t="s">
        <v>7</v>
      </c>
      <c r="K303" s="4">
        <f t="shared" ca="1" si="127"/>
        <v>1.2222335864842045E-10</v>
      </c>
      <c r="M303" s="42">
        <f t="shared" ca="1" si="125"/>
        <v>1.5937951808405608</v>
      </c>
      <c r="P303" s="4"/>
      <c r="Q303" t="s">
        <v>444</v>
      </c>
      <c r="R303" s="4">
        <v>1.9479900000000001E-10</v>
      </c>
    </row>
    <row r="304" spans="1:18" x14ac:dyDescent="0.2">
      <c r="A304" s="32" t="s">
        <v>776</v>
      </c>
      <c r="B304" s="11">
        <v>1.0505800000000001E-10</v>
      </c>
      <c r="C304">
        <v>200</v>
      </c>
      <c r="D304">
        <v>201</v>
      </c>
      <c r="E304" t="e">
        <f t="shared" ca="1" si="126"/>
        <v>#N/A</v>
      </c>
      <c r="F304" t="s">
        <v>143</v>
      </c>
      <c r="G304">
        <v>2</v>
      </c>
      <c r="H304">
        <v>3</v>
      </c>
      <c r="I304" t="s">
        <v>7</v>
      </c>
      <c r="K304" s="4">
        <f t="shared" ca="1" si="127"/>
        <v>2.224702930038629E-12</v>
      </c>
      <c r="M304" s="42">
        <f t="shared" ca="1" si="125"/>
        <v>47.22338366236422</v>
      </c>
      <c r="P304" s="4"/>
      <c r="Q304" t="s">
        <v>445</v>
      </c>
      <c r="R304" s="4">
        <v>1.0505800000000001E-10</v>
      </c>
    </row>
    <row r="305" spans="1:18" x14ac:dyDescent="0.2">
      <c r="A305" s="32" t="s">
        <v>777</v>
      </c>
      <c r="B305" s="11">
        <v>1.9687299999999999E-10</v>
      </c>
      <c r="C305">
        <v>201</v>
      </c>
      <c r="D305">
        <v>202</v>
      </c>
      <c r="E305" t="e">
        <f t="shared" ca="1" si="126"/>
        <v>#N/A</v>
      </c>
      <c r="F305" t="s">
        <v>143</v>
      </c>
      <c r="G305">
        <v>2</v>
      </c>
      <c r="H305">
        <v>5</v>
      </c>
      <c r="I305" t="s">
        <v>7</v>
      </c>
      <c r="K305" s="4">
        <f t="shared" ca="1" si="127"/>
        <v>1.1439354898418324E-10</v>
      </c>
      <c r="M305" s="42">
        <f t="shared" ca="1" si="125"/>
        <v>1.7210148801941696</v>
      </c>
      <c r="P305" s="4"/>
      <c r="Q305" t="s">
        <v>446</v>
      </c>
      <c r="R305" s="4">
        <v>1.9687299999999999E-10</v>
      </c>
    </row>
    <row r="306" spans="1:18" x14ac:dyDescent="0.2">
      <c r="A306" s="32" t="s">
        <v>778</v>
      </c>
      <c r="B306" s="11">
        <v>1.97215E-10</v>
      </c>
      <c r="C306">
        <v>202</v>
      </c>
      <c r="D306">
        <v>203</v>
      </c>
      <c r="E306" t="e">
        <f t="shared" ca="1" si="126"/>
        <v>#N/A</v>
      </c>
      <c r="F306" t="s">
        <v>143</v>
      </c>
      <c r="G306">
        <v>2</v>
      </c>
      <c r="H306">
        <v>7</v>
      </c>
      <c r="I306" t="s">
        <v>7</v>
      </c>
      <c r="K306" s="4">
        <f t="shared" ca="1" si="127"/>
        <v>1.3489712409456821E-10</v>
      </c>
      <c r="M306" s="42">
        <f t="shared" ca="1" si="125"/>
        <v>1.461965933845591</v>
      </c>
      <c r="P306" s="4"/>
      <c r="Q306" t="s">
        <v>447</v>
      </c>
      <c r="R306" s="4">
        <v>1.97215E-10</v>
      </c>
    </row>
    <row r="307" spans="1:18" x14ac:dyDescent="0.2">
      <c r="A307" s="32" t="s">
        <v>779</v>
      </c>
      <c r="B307" s="11">
        <v>1.47632E-10</v>
      </c>
      <c r="C307">
        <v>203</v>
      </c>
      <c r="D307">
        <v>204</v>
      </c>
      <c r="E307" t="e">
        <f t="shared" ca="1" si="126"/>
        <v>#N/A</v>
      </c>
      <c r="F307" t="s">
        <v>143</v>
      </c>
      <c r="G307">
        <v>3</v>
      </c>
      <c r="H307">
        <v>4</v>
      </c>
      <c r="I307" t="s">
        <v>7</v>
      </c>
      <c r="K307" s="4">
        <f t="shared" ca="1" si="127"/>
        <v>2.672790517783494E-11</v>
      </c>
      <c r="M307" s="42">
        <f t="shared" ca="1" si="125"/>
        <v>5.5235155549125885</v>
      </c>
      <c r="P307" s="4"/>
      <c r="Q307" t="s">
        <v>448</v>
      </c>
      <c r="R307" s="4">
        <v>1.47632E-10</v>
      </c>
    </row>
    <row r="308" spans="1:18" x14ac:dyDescent="0.2">
      <c r="A308" s="32" t="s">
        <v>780</v>
      </c>
      <c r="B308" s="11">
        <v>1.9783700000000001E-10</v>
      </c>
      <c r="C308">
        <v>204</v>
      </c>
      <c r="D308">
        <v>205</v>
      </c>
      <c r="E308" t="e">
        <f t="shared" ca="1" si="126"/>
        <v>#N/A</v>
      </c>
      <c r="F308" t="s">
        <v>143</v>
      </c>
      <c r="G308">
        <v>3</v>
      </c>
      <c r="H308">
        <v>6</v>
      </c>
      <c r="I308" t="s">
        <v>7</v>
      </c>
      <c r="K308" s="4">
        <f t="shared" ca="1" si="127"/>
        <v>1.3824910997506123E-10</v>
      </c>
      <c r="M308" s="42">
        <f t="shared" ca="1" si="125"/>
        <v>1.4310182541912049</v>
      </c>
      <c r="P308" s="4"/>
      <c r="Q308" t="s">
        <v>449</v>
      </c>
      <c r="R308" s="4">
        <v>1.9783700000000001E-10</v>
      </c>
    </row>
    <row r="309" spans="1:18" x14ac:dyDescent="0.2">
      <c r="A309" s="32" t="s">
        <v>781</v>
      </c>
      <c r="B309" s="11">
        <v>1.9784300000000001E-10</v>
      </c>
      <c r="C309">
        <v>205</v>
      </c>
      <c r="D309">
        <v>206</v>
      </c>
      <c r="E309" t="e">
        <f t="shared" ca="1" si="126"/>
        <v>#N/A</v>
      </c>
      <c r="F309" t="s">
        <v>143</v>
      </c>
      <c r="G309">
        <v>3</v>
      </c>
      <c r="H309">
        <v>8</v>
      </c>
      <c r="I309" t="s">
        <v>7</v>
      </c>
      <c r="K309" s="4">
        <f t="shared" ca="1" si="127"/>
        <v>1.3871656934597164E-10</v>
      </c>
      <c r="M309" s="42">
        <f t="shared" ca="1" si="125"/>
        <v>1.4262391359071296</v>
      </c>
      <c r="P309" s="4"/>
      <c r="Q309" t="s">
        <v>450</v>
      </c>
      <c r="R309" s="4">
        <v>1.9784300000000001E-10</v>
      </c>
    </row>
    <row r="310" spans="1:18" x14ac:dyDescent="0.2">
      <c r="A310" s="32" t="s">
        <v>782</v>
      </c>
      <c r="B310" s="11">
        <v>1.9798100000000001E-10</v>
      </c>
      <c r="C310">
        <v>206</v>
      </c>
      <c r="D310">
        <v>207</v>
      </c>
      <c r="E310" t="e">
        <f t="shared" ca="1" si="126"/>
        <v>#N/A</v>
      </c>
      <c r="F310" t="s">
        <v>143</v>
      </c>
      <c r="G310">
        <v>4</v>
      </c>
      <c r="H310">
        <v>5</v>
      </c>
      <c r="I310" t="s">
        <v>7</v>
      </c>
      <c r="K310" s="4">
        <f t="shared" ca="1" si="127"/>
        <v>1.3801533940156947E-10</v>
      </c>
      <c r="M310" s="42">
        <f t="shared" ca="1" si="125"/>
        <v>1.4344854771827531</v>
      </c>
      <c r="P310" s="4"/>
      <c r="Q310" t="s">
        <v>451</v>
      </c>
      <c r="R310" s="4">
        <v>1.9798100000000001E-10</v>
      </c>
    </row>
    <row r="311" spans="1:18" x14ac:dyDescent="0.2">
      <c r="A311" s="45" t="s">
        <v>783</v>
      </c>
      <c r="B311" s="46">
        <v>1.98004E-10</v>
      </c>
      <c r="C311" s="47">
        <v>207</v>
      </c>
      <c r="D311" s="47">
        <v>208</v>
      </c>
      <c r="E311" s="47" t="e">
        <f t="shared" ca="1" si="126"/>
        <v>#N/A</v>
      </c>
      <c r="F311" s="47" t="s">
        <v>143</v>
      </c>
      <c r="G311" s="47">
        <v>4</v>
      </c>
      <c r="H311" s="47">
        <v>7</v>
      </c>
      <c r="I311" s="47" t="s">
        <v>7</v>
      </c>
      <c r="J311" s="47"/>
      <c r="K311" s="37">
        <f t="shared" ca="1" si="127"/>
        <v>1.396856372499505E-10</v>
      </c>
      <c r="L311" s="47"/>
      <c r="M311" s="48">
        <f t="shared" ca="1" si="125"/>
        <v>1.4174972022763934</v>
      </c>
      <c r="P311" s="4"/>
      <c r="Q311" t="s">
        <v>452</v>
      </c>
      <c r="R311" s="4">
        <v>1.98004E-10</v>
      </c>
    </row>
    <row r="312" spans="1:18" x14ac:dyDescent="0.2">
      <c r="A312" s="21" t="s">
        <v>784</v>
      </c>
      <c r="B312" s="40">
        <v>1.64514E-12</v>
      </c>
      <c r="C312" s="22">
        <v>208</v>
      </c>
      <c r="D312" s="22">
        <v>209</v>
      </c>
      <c r="E312" s="22" t="e">
        <f t="shared" ca="1" si="126"/>
        <v>#N/A</v>
      </c>
      <c r="F312" s="22" t="s">
        <v>143</v>
      </c>
      <c r="G312" s="22">
        <v>1</v>
      </c>
      <c r="H312" s="22">
        <v>2</v>
      </c>
      <c r="I312" s="22" t="s">
        <v>34</v>
      </c>
      <c r="J312" s="22"/>
      <c r="K312" s="35">
        <f ca="1">Y31</f>
        <v>6.9069169853527097E-14</v>
      </c>
      <c r="L312" s="22"/>
      <c r="M312" s="41">
        <f t="shared" ca="1" si="125"/>
        <v>23.818731331052607</v>
      </c>
      <c r="P312" s="4"/>
      <c r="Q312" t="s">
        <v>453</v>
      </c>
      <c r="R312" s="4">
        <v>1.64514E-12</v>
      </c>
    </row>
    <row r="313" spans="1:18" x14ac:dyDescent="0.2">
      <c r="A313" s="32" t="s">
        <v>785</v>
      </c>
      <c r="B313" s="11">
        <v>8.8425000000000007E-12</v>
      </c>
      <c r="C313">
        <v>209</v>
      </c>
      <c r="D313">
        <v>210</v>
      </c>
      <c r="E313" t="e">
        <f t="shared" ca="1" si="126"/>
        <v>#N/A</v>
      </c>
      <c r="F313" t="s">
        <v>143</v>
      </c>
      <c r="G313">
        <v>1</v>
      </c>
      <c r="H313">
        <v>4</v>
      </c>
      <c r="I313" t="s">
        <v>34</v>
      </c>
      <c r="K313" s="4">
        <f t="shared" ref="K313:K323" ca="1" si="128">Y32</f>
        <v>1.0401747243415001E-12</v>
      </c>
      <c r="M313" s="42">
        <f t="shared" ca="1" si="125"/>
        <v>8.5009756467577038</v>
      </c>
      <c r="P313" s="4"/>
      <c r="Q313" t="s">
        <v>454</v>
      </c>
      <c r="R313" s="4">
        <v>8.8425000000000007E-12</v>
      </c>
    </row>
    <row r="314" spans="1:18" x14ac:dyDescent="0.2">
      <c r="A314" s="32" t="s">
        <v>786</v>
      </c>
      <c r="B314" s="11">
        <v>1.64892E-11</v>
      </c>
      <c r="C314">
        <v>210</v>
      </c>
      <c r="D314">
        <v>211</v>
      </c>
      <c r="E314" t="e">
        <f t="shared" ca="1" si="126"/>
        <v>#N/A</v>
      </c>
      <c r="F314" t="s">
        <v>143</v>
      </c>
      <c r="G314">
        <v>1</v>
      </c>
      <c r="H314">
        <v>6</v>
      </c>
      <c r="I314" t="s">
        <v>34</v>
      </c>
      <c r="K314" s="4">
        <f t="shared" ca="1" si="128"/>
        <v>5.4733448909091722E-11</v>
      </c>
      <c r="M314" s="42">
        <f t="shared" ca="1" si="125"/>
        <v>0.30126367566179435</v>
      </c>
      <c r="P314" s="4"/>
      <c r="Q314" t="s">
        <v>455</v>
      </c>
      <c r="R314" s="4">
        <v>1.64892E-11</v>
      </c>
    </row>
    <row r="315" spans="1:18" x14ac:dyDescent="0.2">
      <c r="A315" s="32" t="s">
        <v>787</v>
      </c>
      <c r="B315" s="11">
        <v>1.64972E-11</v>
      </c>
      <c r="C315">
        <v>211</v>
      </c>
      <c r="D315">
        <v>212</v>
      </c>
      <c r="E315" t="e">
        <f t="shared" ca="1" si="126"/>
        <v>#N/A</v>
      </c>
      <c r="F315" t="s">
        <v>143</v>
      </c>
      <c r="G315">
        <v>1</v>
      </c>
      <c r="H315">
        <v>8</v>
      </c>
      <c r="I315" t="s">
        <v>34</v>
      </c>
      <c r="K315" s="4">
        <f t="shared" ca="1" si="128"/>
        <v>5.7238304975727566E-11</v>
      </c>
      <c r="M315" s="42">
        <f t="shared" ca="1" si="125"/>
        <v>0.28821957615613863</v>
      </c>
      <c r="P315" s="4"/>
      <c r="Q315" t="s">
        <v>456</v>
      </c>
      <c r="R315" s="4">
        <v>1.64972E-11</v>
      </c>
    </row>
    <row r="316" spans="1:18" x14ac:dyDescent="0.2">
      <c r="A316" s="32" t="s">
        <v>788</v>
      </c>
      <c r="B316" s="11">
        <v>8.89716E-12</v>
      </c>
      <c r="C316">
        <v>212</v>
      </c>
      <c r="D316">
        <v>213</v>
      </c>
      <c r="E316" t="e">
        <f t="shared" ca="1" si="126"/>
        <v>#N/A</v>
      </c>
      <c r="F316" t="s">
        <v>143</v>
      </c>
      <c r="G316">
        <v>2</v>
      </c>
      <c r="H316">
        <v>3</v>
      </c>
      <c r="I316" t="s">
        <v>34</v>
      </c>
      <c r="K316" s="4">
        <f t="shared" ca="1" si="128"/>
        <v>1.0418485156854382E-12</v>
      </c>
      <c r="M316" s="42">
        <f t="shared" ca="1" si="125"/>
        <v>8.5397827669279796</v>
      </c>
      <c r="P316" s="4"/>
      <c r="Q316" t="s">
        <v>457</v>
      </c>
      <c r="R316" s="4">
        <v>8.89716E-12</v>
      </c>
    </row>
    <row r="317" spans="1:18" x14ac:dyDescent="0.2">
      <c r="A317" s="32" t="s">
        <v>789</v>
      </c>
      <c r="B317" s="11">
        <v>1.6672899999999999E-11</v>
      </c>
      <c r="C317">
        <v>213</v>
      </c>
      <c r="D317">
        <v>214</v>
      </c>
      <c r="E317" t="e">
        <f t="shared" ca="1" si="126"/>
        <v>#N/A</v>
      </c>
      <c r="F317" t="s">
        <v>143</v>
      </c>
      <c r="G317">
        <v>2</v>
      </c>
      <c r="H317">
        <v>5</v>
      </c>
      <c r="I317" t="s">
        <v>34</v>
      </c>
      <c r="K317" s="4">
        <f t="shared" ca="1" si="128"/>
        <v>5.3571534250234177E-11</v>
      </c>
      <c r="M317" s="42">
        <f t="shared" ca="1" si="125"/>
        <v>0.31122685271846806</v>
      </c>
      <c r="P317" s="4"/>
      <c r="Q317" t="s">
        <v>458</v>
      </c>
      <c r="R317" s="4">
        <v>1.6672899999999999E-11</v>
      </c>
    </row>
    <row r="318" spans="1:18" x14ac:dyDescent="0.2">
      <c r="A318" s="32" t="s">
        <v>790</v>
      </c>
      <c r="B318" s="11">
        <v>1.67018E-11</v>
      </c>
      <c r="C318">
        <v>214</v>
      </c>
      <c r="D318">
        <v>215</v>
      </c>
      <c r="E318" t="e">
        <f t="shared" ca="1" si="126"/>
        <v>#N/A</v>
      </c>
      <c r="F318" t="s">
        <v>143</v>
      </c>
      <c r="G318">
        <v>2</v>
      </c>
      <c r="H318">
        <v>7</v>
      </c>
      <c r="I318" t="s">
        <v>34</v>
      </c>
      <c r="K318" s="4">
        <f t="shared" ca="1" si="128"/>
        <v>6.3173544031660833E-11</v>
      </c>
      <c r="M318" s="42">
        <f t="shared" ca="1" si="125"/>
        <v>0.26437965854234041</v>
      </c>
      <c r="P318" s="4"/>
      <c r="Q318" t="s">
        <v>459</v>
      </c>
      <c r="R318" s="4">
        <v>1.67018E-11</v>
      </c>
    </row>
    <row r="319" spans="1:18" x14ac:dyDescent="0.2">
      <c r="A319" s="32" t="s">
        <v>791</v>
      </c>
      <c r="B319" s="11">
        <v>1.25027E-11</v>
      </c>
      <c r="C319">
        <v>215</v>
      </c>
      <c r="D319">
        <v>216</v>
      </c>
      <c r="E319" t="e">
        <f t="shared" ca="1" si="126"/>
        <v>#N/A</v>
      </c>
      <c r="F319" t="s">
        <v>143</v>
      </c>
      <c r="G319">
        <v>3</v>
      </c>
      <c r="H319">
        <v>4</v>
      </c>
      <c r="I319" t="s">
        <v>34</v>
      </c>
      <c r="K319" s="4">
        <f t="shared" ca="1" si="128"/>
        <v>1.2516919882163747E-11</v>
      </c>
      <c r="M319" s="42">
        <f t="shared" ca="1" si="125"/>
        <v>0.99886394717729166</v>
      </c>
      <c r="P319" s="4"/>
      <c r="Q319" t="s">
        <v>460</v>
      </c>
      <c r="R319" s="4">
        <v>1.25027E-11</v>
      </c>
    </row>
    <row r="320" spans="1:18" x14ac:dyDescent="0.2">
      <c r="A320" s="32" t="s">
        <v>792</v>
      </c>
      <c r="B320" s="11">
        <v>1.67545E-11</v>
      </c>
      <c r="C320">
        <v>216</v>
      </c>
      <c r="D320">
        <v>217</v>
      </c>
      <c r="E320" t="e">
        <f t="shared" ca="1" si="126"/>
        <v>#N/A</v>
      </c>
      <c r="F320" t="s">
        <v>143</v>
      </c>
      <c r="G320">
        <v>3</v>
      </c>
      <c r="H320">
        <v>6</v>
      </c>
      <c r="I320" t="s">
        <v>34</v>
      </c>
      <c r="K320" s="4">
        <f t="shared" ca="1" si="128"/>
        <v>6.4743309354948091E-11</v>
      </c>
      <c r="M320" s="42">
        <f t="shared" ca="1" si="125"/>
        <v>0.2587834969656137</v>
      </c>
      <c r="P320" s="4"/>
      <c r="Q320" t="s">
        <v>461</v>
      </c>
      <c r="R320" s="4">
        <v>1.67545E-11</v>
      </c>
    </row>
    <row r="321" spans="1:18" x14ac:dyDescent="0.2">
      <c r="A321" s="32" t="s">
        <v>793</v>
      </c>
      <c r="B321" s="11">
        <v>1.6755000000000001E-11</v>
      </c>
      <c r="C321">
        <v>217</v>
      </c>
      <c r="D321">
        <v>218</v>
      </c>
      <c r="E321" t="e">
        <f t="shared" ca="1" si="126"/>
        <v>#N/A</v>
      </c>
      <c r="F321" t="s">
        <v>143</v>
      </c>
      <c r="G321">
        <v>3</v>
      </c>
      <c r="H321">
        <v>8</v>
      </c>
      <c r="I321" t="s">
        <v>34</v>
      </c>
      <c r="K321" s="4">
        <f t="shared" ca="1" si="128"/>
        <v>6.4962224808849972E-11</v>
      </c>
      <c r="M321" s="42">
        <f t="shared" ca="1" si="125"/>
        <v>0.2579191222175849</v>
      </c>
      <c r="P321" s="4"/>
      <c r="Q321" t="s">
        <v>462</v>
      </c>
      <c r="R321" s="4">
        <v>1.6755000000000001E-11</v>
      </c>
    </row>
    <row r="322" spans="1:18" x14ac:dyDescent="0.2">
      <c r="A322" s="32" t="s">
        <v>794</v>
      </c>
      <c r="B322" s="11">
        <v>1.6766599999999999E-11</v>
      </c>
      <c r="C322">
        <v>218</v>
      </c>
      <c r="D322">
        <v>219</v>
      </c>
      <c r="E322" t="e">
        <f t="shared" ca="1" si="126"/>
        <v>#N/A</v>
      </c>
      <c r="F322" t="s">
        <v>143</v>
      </c>
      <c r="G322">
        <v>4</v>
      </c>
      <c r="H322">
        <v>5</v>
      </c>
      <c r="I322" t="s">
        <v>34</v>
      </c>
      <c r="K322" s="4">
        <f t="shared" ca="1" si="128"/>
        <v>6.4633832479759575E-11</v>
      </c>
      <c r="M322" s="42">
        <f t="shared" ca="1" si="125"/>
        <v>0.25940903326830494</v>
      </c>
      <c r="P322" s="4"/>
      <c r="Q322" t="s">
        <v>463</v>
      </c>
      <c r="R322" s="4">
        <v>1.6766599999999999E-11</v>
      </c>
    </row>
    <row r="323" spans="1:18" x14ac:dyDescent="0.2">
      <c r="A323" s="45" t="s">
        <v>795</v>
      </c>
      <c r="B323" s="46">
        <v>1.67686E-11</v>
      </c>
      <c r="C323" s="47">
        <v>219</v>
      </c>
      <c r="D323" s="47">
        <v>220</v>
      </c>
      <c r="E323" s="47" t="e">
        <f t="shared" ca="1" si="126"/>
        <v>#N/A</v>
      </c>
      <c r="F323" s="47" t="s">
        <v>143</v>
      </c>
      <c r="G323" s="47">
        <v>4</v>
      </c>
      <c r="H323" s="47">
        <v>7</v>
      </c>
      <c r="I323" s="47" t="s">
        <v>34</v>
      </c>
      <c r="J323" s="47"/>
      <c r="K323" s="37">
        <f t="shared" ca="1" si="128"/>
        <v>6.5416048078342081E-11</v>
      </c>
      <c r="L323" s="47"/>
      <c r="M323" s="48">
        <f t="shared" ca="1" si="125"/>
        <v>0.25633771058621535</v>
      </c>
      <c r="P323" s="4"/>
      <c r="Q323" t="s">
        <v>464</v>
      </c>
      <c r="R323" s="4">
        <v>1.67686E-11</v>
      </c>
    </row>
    <row r="324" spans="1:18" x14ac:dyDescent="0.2">
      <c r="A324" s="21" t="s">
        <v>796</v>
      </c>
      <c r="B324" s="40">
        <v>3.13891E-12</v>
      </c>
      <c r="C324" s="22">
        <v>220</v>
      </c>
      <c r="D324" s="22">
        <v>221</v>
      </c>
      <c r="E324" s="22" t="e">
        <f t="shared" ca="1" si="126"/>
        <v>#N/A</v>
      </c>
      <c r="F324" s="22" t="s">
        <v>143</v>
      </c>
      <c r="G324" s="22">
        <v>1</v>
      </c>
      <c r="H324" s="22">
        <v>2</v>
      </c>
      <c r="I324" s="22" t="s">
        <v>10</v>
      </c>
      <c r="J324" s="22"/>
      <c r="K324" s="35">
        <f ca="1">X31</f>
        <v>2.3831435776425821E-14</v>
      </c>
      <c r="L324" s="22"/>
      <c r="M324" s="41">
        <f t="shared" ca="1" si="125"/>
        <v>131.71300417849881</v>
      </c>
      <c r="P324" s="4"/>
      <c r="Q324" t="s">
        <v>465</v>
      </c>
      <c r="R324" s="4">
        <v>3.13891E-12</v>
      </c>
    </row>
    <row r="325" spans="1:18" x14ac:dyDescent="0.2">
      <c r="A325" s="32" t="s">
        <v>797</v>
      </c>
      <c r="B325" s="11">
        <v>1.6871399999999999E-11</v>
      </c>
      <c r="C325">
        <v>221</v>
      </c>
      <c r="D325">
        <v>222</v>
      </c>
      <c r="E325" t="e">
        <f t="shared" ca="1" si="126"/>
        <v>#N/A</v>
      </c>
      <c r="F325" t="s">
        <v>143</v>
      </c>
      <c r="G325">
        <v>1</v>
      </c>
      <c r="H325">
        <v>4</v>
      </c>
      <c r="I325" t="s">
        <v>10</v>
      </c>
      <c r="K325" s="4">
        <f t="shared" ref="K325:K335" ca="1" si="129">X32</f>
        <v>3.5889901662311665E-13</v>
      </c>
      <c r="M325" s="42">
        <f t="shared" ca="1" si="125"/>
        <v>47.008766306308445</v>
      </c>
      <c r="P325" s="4"/>
      <c r="Q325" t="s">
        <v>466</v>
      </c>
      <c r="R325" s="4">
        <v>1.6871399999999999E-11</v>
      </c>
    </row>
    <row r="326" spans="1:18" x14ac:dyDescent="0.2">
      <c r="A326" s="32" t="s">
        <v>798</v>
      </c>
      <c r="B326" s="11">
        <v>7.9026999999999996E-15</v>
      </c>
      <c r="C326">
        <v>222</v>
      </c>
      <c r="D326">
        <v>223</v>
      </c>
      <c r="E326" t="e">
        <f t="shared" ca="1" si="126"/>
        <v>#N/A</v>
      </c>
      <c r="F326" t="s">
        <v>143</v>
      </c>
      <c r="G326">
        <v>1</v>
      </c>
      <c r="H326">
        <v>6</v>
      </c>
      <c r="I326" t="s">
        <v>10</v>
      </c>
      <c r="K326" s="4">
        <f t="shared" ca="1" si="129"/>
        <v>4.7437171637894072E-15</v>
      </c>
      <c r="M326" s="42">
        <f t="shared" ca="1" si="125"/>
        <v>1.665929845127426</v>
      </c>
      <c r="P326" s="4"/>
      <c r="Q326" t="s">
        <v>467</v>
      </c>
      <c r="R326" s="4">
        <v>7.9026999999999996E-15</v>
      </c>
    </row>
    <row r="327" spans="1:18" x14ac:dyDescent="0.2">
      <c r="A327" s="32" t="s">
        <v>799</v>
      </c>
      <c r="B327" s="11">
        <v>7.9065199999999997E-15</v>
      </c>
      <c r="C327">
        <v>223</v>
      </c>
      <c r="D327">
        <v>224</v>
      </c>
      <c r="E327" t="e">
        <f t="shared" ca="1" si="126"/>
        <v>#N/A</v>
      </c>
      <c r="F327" t="s">
        <v>143</v>
      </c>
      <c r="G327">
        <v>1</v>
      </c>
      <c r="H327">
        <v>8</v>
      </c>
      <c r="I327" t="s">
        <v>10</v>
      </c>
      <c r="K327" s="4">
        <f t="shared" ca="1" si="129"/>
        <v>4.9608116271011941E-15</v>
      </c>
      <c r="M327" s="42">
        <f t="shared" ca="1" si="125"/>
        <v>1.5937956516643839</v>
      </c>
      <c r="P327" s="4"/>
      <c r="Q327" t="s">
        <v>468</v>
      </c>
      <c r="R327" s="4">
        <v>7.9065199999999997E-15</v>
      </c>
    </row>
    <row r="328" spans="1:18" x14ac:dyDescent="0.2">
      <c r="A328" s="32" t="s">
        <v>800</v>
      </c>
      <c r="B328" s="11">
        <v>1.6975599999999999E-11</v>
      </c>
      <c r="C328">
        <v>224</v>
      </c>
      <c r="D328">
        <v>225</v>
      </c>
      <c r="E328" t="e">
        <f t="shared" ca="1" si="126"/>
        <v>#N/A</v>
      </c>
      <c r="F328" t="s">
        <v>143</v>
      </c>
      <c r="G328">
        <v>2</v>
      </c>
      <c r="H328">
        <v>3</v>
      </c>
      <c r="I328" t="s">
        <v>10</v>
      </c>
      <c r="K328" s="4">
        <f t="shared" ca="1" si="129"/>
        <v>3.5947653696976028E-13</v>
      </c>
      <c r="M328" s="42">
        <f t="shared" ca="1" si="125"/>
        <v>47.223109867190061</v>
      </c>
      <c r="P328" s="4"/>
      <c r="Q328" t="s">
        <v>469</v>
      </c>
      <c r="R328" s="4">
        <v>1.6975599999999999E-11</v>
      </c>
    </row>
    <row r="329" spans="1:18" x14ac:dyDescent="0.2">
      <c r="A329" s="32" t="s">
        <v>801</v>
      </c>
      <c r="B329" s="11">
        <v>7.9907099999999992E-15</v>
      </c>
      <c r="C329">
        <v>225</v>
      </c>
      <c r="D329">
        <v>226</v>
      </c>
      <c r="E329" t="e">
        <f t="shared" ca="1" si="126"/>
        <v>#N/A</v>
      </c>
      <c r="F329" t="s">
        <v>143</v>
      </c>
      <c r="G329">
        <v>2</v>
      </c>
      <c r="H329">
        <v>5</v>
      </c>
      <c r="I329" t="s">
        <v>10</v>
      </c>
      <c r="K329" s="4">
        <f t="shared" ca="1" si="129"/>
        <v>4.6430146752757412E-15</v>
      </c>
      <c r="M329" s="42">
        <f t="shared" ca="1" si="125"/>
        <v>1.7210176057704241</v>
      </c>
      <c r="P329" s="4"/>
      <c r="Q329" t="s">
        <v>470</v>
      </c>
      <c r="R329" s="4">
        <v>7.9907099999999992E-15</v>
      </c>
    </row>
    <row r="330" spans="1:18" x14ac:dyDescent="0.2">
      <c r="A330" s="32" t="s">
        <v>802</v>
      </c>
      <c r="B330" s="11">
        <v>8.0045899999999994E-15</v>
      </c>
      <c r="C330">
        <v>226</v>
      </c>
      <c r="D330">
        <v>227</v>
      </c>
      <c r="E330" t="e">
        <f t="shared" ca="1" si="126"/>
        <v>#N/A</v>
      </c>
      <c r="F330" t="s">
        <v>143</v>
      </c>
      <c r="G330">
        <v>2</v>
      </c>
      <c r="H330">
        <v>7</v>
      </c>
      <c r="I330" t="s">
        <v>10</v>
      </c>
      <c r="K330" s="4">
        <f t="shared" ca="1" si="129"/>
        <v>5.4752154503937377E-15</v>
      </c>
      <c r="M330" s="42">
        <f t="shared" ca="1" si="125"/>
        <v>1.461968039892269</v>
      </c>
      <c r="P330" s="4"/>
      <c r="Q330" t="s">
        <v>471</v>
      </c>
      <c r="R330" s="4">
        <v>8.0045899999999994E-15</v>
      </c>
    </row>
    <row r="331" spans="1:18" x14ac:dyDescent="0.2">
      <c r="A331" s="32" t="s">
        <v>803</v>
      </c>
      <c r="B331" s="11">
        <v>2.3855000000000001E-11</v>
      </c>
      <c r="C331">
        <v>227</v>
      </c>
      <c r="D331">
        <v>228</v>
      </c>
      <c r="E331" t="e">
        <f t="shared" ca="1" si="126"/>
        <v>#N/A</v>
      </c>
      <c r="F331" t="s">
        <v>143</v>
      </c>
      <c r="G331">
        <v>3</v>
      </c>
      <c r="H331">
        <v>4</v>
      </c>
      <c r="I331" t="s">
        <v>10</v>
      </c>
      <c r="K331" s="4">
        <f t="shared" ca="1" si="129"/>
        <v>4.3188034968863889E-12</v>
      </c>
      <c r="M331" s="42">
        <f t="shared" ca="1" si="125"/>
        <v>5.5235205809197145</v>
      </c>
      <c r="P331" s="4"/>
      <c r="Q331" t="s">
        <v>472</v>
      </c>
      <c r="R331" s="4">
        <v>2.3855000000000001E-11</v>
      </c>
    </row>
    <row r="332" spans="1:18" x14ac:dyDescent="0.2">
      <c r="A332" s="32" t="s">
        <v>804</v>
      </c>
      <c r="B332" s="11">
        <v>8.0298200000000008E-15</v>
      </c>
      <c r="C332">
        <v>228</v>
      </c>
      <c r="D332">
        <v>229</v>
      </c>
      <c r="E332" t="e">
        <f t="shared" ca="1" si="126"/>
        <v>#N/A</v>
      </c>
      <c r="F332" t="s">
        <v>143</v>
      </c>
      <c r="G332">
        <v>3</v>
      </c>
      <c r="H332">
        <v>6</v>
      </c>
      <c r="I332" t="s">
        <v>10</v>
      </c>
      <c r="K332" s="4">
        <f t="shared" ca="1" si="129"/>
        <v>5.6112661260887291E-15</v>
      </c>
      <c r="M332" s="42">
        <f t="shared" ca="1" si="125"/>
        <v>1.4310174957959261</v>
      </c>
      <c r="P332" s="4"/>
      <c r="Q332" t="s">
        <v>473</v>
      </c>
      <c r="R332" s="4">
        <v>8.0298200000000008E-15</v>
      </c>
    </row>
    <row r="333" spans="1:18" x14ac:dyDescent="0.2">
      <c r="A333" s="32" t="s">
        <v>805</v>
      </c>
      <c r="B333" s="11">
        <v>8.0300799999999997E-15</v>
      </c>
      <c r="C333">
        <v>229</v>
      </c>
      <c r="D333">
        <v>230</v>
      </c>
      <c r="E333" t="e">
        <f t="shared" ca="1" si="126"/>
        <v>#N/A</v>
      </c>
      <c r="F333" t="s">
        <v>143</v>
      </c>
      <c r="G333">
        <v>3</v>
      </c>
      <c r="H333">
        <v>8</v>
      </c>
      <c r="I333" t="s">
        <v>10</v>
      </c>
      <c r="K333" s="4">
        <f t="shared" ca="1" si="129"/>
        <v>5.6302394050760981E-15</v>
      </c>
      <c r="M333" s="42">
        <f t="shared" ca="1" si="125"/>
        <v>1.4262413056113137</v>
      </c>
      <c r="P333" s="4"/>
      <c r="Q333" t="s">
        <v>474</v>
      </c>
      <c r="R333" s="4">
        <v>8.0300799999999997E-15</v>
      </c>
    </row>
    <row r="334" spans="1:18" x14ac:dyDescent="0.2">
      <c r="A334" s="32" t="s">
        <v>806</v>
      </c>
      <c r="B334" s="11">
        <v>8.0356500000000003E-15</v>
      </c>
      <c r="C334">
        <v>230</v>
      </c>
      <c r="D334">
        <v>231</v>
      </c>
      <c r="E334" t="e">
        <f t="shared" ca="1" si="126"/>
        <v>#N/A</v>
      </c>
      <c r="F334" t="s">
        <v>143</v>
      </c>
      <c r="G334">
        <v>4</v>
      </c>
      <c r="H334">
        <v>5</v>
      </c>
      <c r="I334" t="s">
        <v>10</v>
      </c>
      <c r="K334" s="4">
        <f t="shared" ca="1" si="129"/>
        <v>5.6017778270280885E-15</v>
      </c>
      <c r="M334" s="42">
        <f t="shared" ca="1" si="125"/>
        <v>1.4344820962424985</v>
      </c>
      <c r="P334" s="4"/>
      <c r="Q334" t="s">
        <v>475</v>
      </c>
      <c r="R334" s="4">
        <v>8.0356500000000003E-15</v>
      </c>
    </row>
    <row r="335" spans="1:18" x14ac:dyDescent="0.2">
      <c r="A335" s="45" t="s">
        <v>807</v>
      </c>
      <c r="B335" s="46">
        <v>8.0365899999999999E-15</v>
      </c>
      <c r="C335" s="47">
        <v>231</v>
      </c>
      <c r="D335" s="47">
        <v>232</v>
      </c>
      <c r="E335" s="47" t="e">
        <f t="shared" ca="1" si="126"/>
        <v>#N/A</v>
      </c>
      <c r="F335" s="47" t="s">
        <v>143</v>
      </c>
      <c r="G335" s="47">
        <v>4</v>
      </c>
      <c r="H335" s="47">
        <v>7</v>
      </c>
      <c r="I335" s="47" t="s">
        <v>10</v>
      </c>
      <c r="J335" s="47"/>
      <c r="K335" s="37">
        <f t="shared" ca="1" si="129"/>
        <v>5.6695720120234945E-15</v>
      </c>
      <c r="L335" s="47"/>
      <c r="M335" s="48">
        <f t="shared" ca="1" si="125"/>
        <v>1.4174950036716627</v>
      </c>
      <c r="P335" s="4"/>
      <c r="Q335" t="s">
        <v>476</v>
      </c>
      <c r="R335" s="4">
        <v>8.0365899999999999E-15</v>
      </c>
    </row>
    <row r="336" spans="1:18" x14ac:dyDescent="0.2">
      <c r="A336" s="21" t="s">
        <v>808</v>
      </c>
      <c r="B336" s="40">
        <v>1.2759100000000001E-8</v>
      </c>
      <c r="C336" s="22">
        <v>232</v>
      </c>
      <c r="D336" s="22">
        <v>233</v>
      </c>
      <c r="E336" s="22" t="e">
        <f t="shared" ca="1" si="126"/>
        <v>#N/A</v>
      </c>
      <c r="F336" s="22" t="s">
        <v>144</v>
      </c>
      <c r="G336" s="22">
        <v>1</v>
      </c>
      <c r="H336" s="22">
        <v>0</v>
      </c>
      <c r="I336" s="22"/>
      <c r="J336" s="22"/>
      <c r="K336" s="35">
        <f ca="1">AD20</f>
        <v>1.2770684882026905E-8</v>
      </c>
      <c r="L336" s="22"/>
      <c r="M336" s="41">
        <f t="shared" ca="1" si="125"/>
        <v>0.99909285350520172</v>
      </c>
      <c r="P336" s="4"/>
      <c r="Q336" t="s">
        <v>477</v>
      </c>
      <c r="R336" s="4">
        <v>1.2759100000000001E-8</v>
      </c>
    </row>
    <row r="337" spans="1:18" x14ac:dyDescent="0.2">
      <c r="A337" s="32" t="s">
        <v>809</v>
      </c>
      <c r="B337" s="11">
        <v>1.2618799999999999E-8</v>
      </c>
      <c r="C337">
        <v>233</v>
      </c>
      <c r="D337">
        <v>234</v>
      </c>
      <c r="E337" t="e">
        <f t="shared" ca="1" si="126"/>
        <v>#N/A</v>
      </c>
      <c r="F337" t="s">
        <v>144</v>
      </c>
      <c r="G337">
        <v>2</v>
      </c>
      <c r="H337">
        <v>0</v>
      </c>
      <c r="K337" s="4">
        <f t="shared" ref="K337:K343" ca="1" si="130">AD21</f>
        <v>1.2766910425442945E-8</v>
      </c>
      <c r="M337" s="42">
        <f t="shared" ca="1" si="125"/>
        <v>0.98839888269696174</v>
      </c>
      <c r="P337" s="4"/>
      <c r="Q337" t="s">
        <v>478</v>
      </c>
      <c r="R337" s="4">
        <v>1.2618799999999999E-8</v>
      </c>
    </row>
    <row r="338" spans="1:18" x14ac:dyDescent="0.2">
      <c r="A338" s="32" t="s">
        <v>810</v>
      </c>
      <c r="B338" s="11">
        <v>1.1042000000000001E-8</v>
      </c>
      <c r="C338">
        <v>234</v>
      </c>
      <c r="D338">
        <v>235</v>
      </c>
      <c r="E338" t="e">
        <f t="shared" ca="1" si="126"/>
        <v>#N/A</v>
      </c>
      <c r="F338" t="s">
        <v>144</v>
      </c>
      <c r="G338">
        <v>3</v>
      </c>
      <c r="H338">
        <v>0</v>
      </c>
      <c r="K338" s="4">
        <f t="shared" ca="1" si="130"/>
        <v>1.2718113072871543E-8</v>
      </c>
      <c r="M338" s="42">
        <f t="shared" ca="1" si="125"/>
        <v>0.86821055424905869</v>
      </c>
      <c r="P338" s="4"/>
      <c r="Q338" t="s">
        <v>479</v>
      </c>
      <c r="R338" s="4">
        <v>1.1042000000000001E-8</v>
      </c>
    </row>
    <row r="339" spans="1:18" x14ac:dyDescent="0.2">
      <c r="A339" s="32" t="s">
        <v>811</v>
      </c>
      <c r="B339" s="11">
        <v>4.2110300000000001E-9</v>
      </c>
      <c r="C339">
        <v>235</v>
      </c>
      <c r="D339">
        <v>236</v>
      </c>
      <c r="E339" t="e">
        <f t="shared" ca="1" si="126"/>
        <v>#N/A</v>
      </c>
      <c r="F339" t="s">
        <v>144</v>
      </c>
      <c r="G339">
        <v>4</v>
      </c>
      <c r="H339">
        <v>0</v>
      </c>
      <c r="K339" s="4">
        <f t="shared" ca="1" si="130"/>
        <v>1.2116890911420132E-8</v>
      </c>
      <c r="M339" s="42">
        <f t="shared" ca="1" si="125"/>
        <v>0.34753387075814285</v>
      </c>
      <c r="P339" s="4"/>
      <c r="Q339" t="s">
        <v>480</v>
      </c>
      <c r="R339" s="4">
        <v>4.2110300000000001E-9</v>
      </c>
    </row>
    <row r="340" spans="1:18" x14ac:dyDescent="0.2">
      <c r="A340" s="32" t="s">
        <v>812</v>
      </c>
      <c r="B340" s="11">
        <v>2.7415300000000001E-9</v>
      </c>
      <c r="C340">
        <v>236</v>
      </c>
      <c r="D340">
        <v>237</v>
      </c>
      <c r="E340" t="e">
        <f t="shared" ca="1" si="126"/>
        <v>#N/A</v>
      </c>
      <c r="F340" t="s">
        <v>144</v>
      </c>
      <c r="G340">
        <v>5</v>
      </c>
      <c r="H340">
        <v>0</v>
      </c>
      <c r="K340" s="4">
        <f t="shared" ca="1" si="130"/>
        <v>5.2811118959815702E-9</v>
      </c>
      <c r="M340" s="42">
        <f t="shared" ca="1" si="125"/>
        <v>0.51911984710758485</v>
      </c>
      <c r="P340" s="4"/>
      <c r="Q340" t="s">
        <v>481</v>
      </c>
      <c r="R340" s="4">
        <v>2.7415300000000001E-9</v>
      </c>
    </row>
    <row r="341" spans="1:18" x14ac:dyDescent="0.2">
      <c r="A341" s="32" t="s">
        <v>813</v>
      </c>
      <c r="B341" s="11">
        <v>6.8693399999999996E-11</v>
      </c>
      <c r="C341">
        <v>237</v>
      </c>
      <c r="D341">
        <v>238</v>
      </c>
      <c r="E341" t="e">
        <f t="shared" ca="1" si="126"/>
        <v>#N/A</v>
      </c>
      <c r="F341" t="s">
        <v>144</v>
      </c>
      <c r="G341">
        <v>6</v>
      </c>
      <c r="H341">
        <v>0</v>
      </c>
      <c r="K341" s="4">
        <f t="shared" ca="1" si="130"/>
        <v>4.1283081779447623E-10</v>
      </c>
      <c r="M341" s="42">
        <f t="shared" ca="1" si="125"/>
        <v>0.16639600785375072</v>
      </c>
      <c r="P341" s="4"/>
      <c r="Q341" t="s">
        <v>482</v>
      </c>
      <c r="R341" s="4">
        <v>6.8693399999999996E-11</v>
      </c>
    </row>
    <row r="342" spans="1:18" x14ac:dyDescent="0.2">
      <c r="A342" s="32" t="s">
        <v>814</v>
      </c>
      <c r="B342" s="11">
        <v>1.00356E-12</v>
      </c>
      <c r="C342">
        <v>238</v>
      </c>
      <c r="D342">
        <v>239</v>
      </c>
      <c r="E342" t="e">
        <f t="shared" ca="1" si="126"/>
        <v>#N/A</v>
      </c>
      <c r="F342" t="s">
        <v>144</v>
      </c>
      <c r="G342">
        <v>7</v>
      </c>
      <c r="H342">
        <v>0</v>
      </c>
      <c r="K342" s="4">
        <f t="shared" ca="1" si="130"/>
        <v>6.3733075600638673E-12</v>
      </c>
      <c r="M342" s="42">
        <f t="shared" ca="1" si="125"/>
        <v>0.15746297986440549</v>
      </c>
      <c r="P342" s="4"/>
      <c r="Q342" t="s">
        <v>483</v>
      </c>
      <c r="R342" s="4">
        <v>1.00356E-12</v>
      </c>
    </row>
    <row r="343" spans="1:18" x14ac:dyDescent="0.2">
      <c r="A343" s="33" t="s">
        <v>815</v>
      </c>
      <c r="B343" s="43">
        <v>1.4508100000000001E-14</v>
      </c>
      <c r="C343" s="28">
        <v>239</v>
      </c>
      <c r="D343" s="28">
        <v>240</v>
      </c>
      <c r="E343" s="28" t="e">
        <f t="shared" ca="1" si="126"/>
        <v>#N/A</v>
      </c>
      <c r="F343" s="28" t="s">
        <v>144</v>
      </c>
      <c r="G343" s="28">
        <v>8</v>
      </c>
      <c r="H343" s="28">
        <v>0</v>
      </c>
      <c r="I343" s="28"/>
      <c r="J343" s="28"/>
      <c r="K343" s="37">
        <f t="shared" ca="1" si="130"/>
        <v>9.2213028803866469E-14</v>
      </c>
      <c r="L343" s="28"/>
      <c r="M343" s="44">
        <f t="shared" ca="1" si="125"/>
        <v>0.15733243109125247</v>
      </c>
      <c r="P343" s="4"/>
      <c r="Q343" t="s">
        <v>484</v>
      </c>
      <c r="R343" s="4">
        <v>1.4508100000000001E-14</v>
      </c>
    </row>
    <row r="344" spans="1:18" x14ac:dyDescent="0.2">
      <c r="A344" s="21" t="s">
        <v>816</v>
      </c>
      <c r="B344" s="40">
        <v>1.04169E-13</v>
      </c>
      <c r="C344" s="22">
        <v>240</v>
      </c>
      <c r="D344" s="22">
        <v>241</v>
      </c>
      <c r="E344" s="22" t="e">
        <f t="shared" ca="1" si="126"/>
        <v>#N/A</v>
      </c>
      <c r="F344" s="22" t="s">
        <v>144</v>
      </c>
      <c r="G344" s="22">
        <v>1</v>
      </c>
      <c r="H344" s="22">
        <v>0</v>
      </c>
      <c r="I344" s="22" t="s">
        <v>9</v>
      </c>
      <c r="J344" s="22"/>
      <c r="K344" s="35">
        <f ca="1">AF20</f>
        <v>1.0864909217722358E-13</v>
      </c>
      <c r="L344" s="22"/>
      <c r="M344" s="41">
        <f t="shared" ca="1" si="125"/>
        <v>0.95876548908557979</v>
      </c>
      <c r="P344" s="4"/>
      <c r="Q344" t="s">
        <v>485</v>
      </c>
      <c r="R344" s="4">
        <v>1.04169E-13</v>
      </c>
    </row>
    <row r="345" spans="1:18" x14ac:dyDescent="0.2">
      <c r="A345" s="32" t="s">
        <v>817</v>
      </c>
      <c r="B345" s="11">
        <v>1.3374300000000001E-12</v>
      </c>
      <c r="C345">
        <v>241</v>
      </c>
      <c r="D345">
        <v>242</v>
      </c>
      <c r="E345" t="e">
        <f t="shared" ca="1" si="126"/>
        <v>#N/A</v>
      </c>
      <c r="F345" t="s">
        <v>144</v>
      </c>
      <c r="G345">
        <v>2</v>
      </c>
      <c r="H345">
        <v>0</v>
      </c>
      <c r="I345" t="s">
        <v>9</v>
      </c>
      <c r="K345" s="4">
        <f t="shared" ref="K345:K351" ca="1" si="131">AF21</f>
        <v>1.4100387821338633E-12</v>
      </c>
      <c r="M345" s="42">
        <f t="shared" ca="1" si="125"/>
        <v>0.94850582618445312</v>
      </c>
      <c r="P345" s="4"/>
      <c r="Q345" t="s">
        <v>486</v>
      </c>
      <c r="R345" s="4">
        <v>1.3374300000000001E-12</v>
      </c>
    </row>
    <row r="346" spans="1:18" x14ac:dyDescent="0.2">
      <c r="A346" s="32" t="s">
        <v>818</v>
      </c>
      <c r="B346" s="11">
        <v>1.51926E-11</v>
      </c>
      <c r="C346">
        <v>242</v>
      </c>
      <c r="D346">
        <v>243</v>
      </c>
      <c r="E346" t="e">
        <f t="shared" ca="1" si="126"/>
        <v>#N/A</v>
      </c>
      <c r="F346" t="s">
        <v>144</v>
      </c>
      <c r="G346">
        <v>3</v>
      </c>
      <c r="H346">
        <v>0</v>
      </c>
      <c r="I346" t="s">
        <v>9</v>
      </c>
      <c r="K346" s="4">
        <f t="shared" ca="1" si="131"/>
        <v>1.8234810804554443E-11</v>
      </c>
      <c r="M346" s="42">
        <f t="shared" ca="1" si="125"/>
        <v>0.8331646630633206</v>
      </c>
      <c r="P346" s="4"/>
      <c r="Q346" t="s">
        <v>487</v>
      </c>
      <c r="R346" s="4">
        <v>1.51926E-11</v>
      </c>
    </row>
    <row r="347" spans="1:18" x14ac:dyDescent="0.2">
      <c r="A347" s="32" t="s">
        <v>819</v>
      </c>
      <c r="B347" s="11">
        <v>7.5215399999999994E-11</v>
      </c>
      <c r="C347">
        <v>243</v>
      </c>
      <c r="D347">
        <v>244</v>
      </c>
      <c r="E347" t="e">
        <f t="shared" ca="1" si="126"/>
        <v>#N/A</v>
      </c>
      <c r="F347" t="s">
        <v>144</v>
      </c>
      <c r="G347">
        <v>4</v>
      </c>
      <c r="H347">
        <v>0</v>
      </c>
      <c r="I347" t="s">
        <v>9</v>
      </c>
      <c r="K347" s="4">
        <f t="shared" ca="1" si="131"/>
        <v>2.2552937225531345E-10</v>
      </c>
      <c r="M347" s="42">
        <f t="shared" ca="1" si="125"/>
        <v>0.33350600521714496</v>
      </c>
      <c r="P347" s="4"/>
      <c r="Q347" t="s">
        <v>488</v>
      </c>
      <c r="R347" s="4">
        <v>7.5215399999999994E-11</v>
      </c>
    </row>
    <row r="348" spans="1:18" x14ac:dyDescent="0.2">
      <c r="A348" s="32" t="s">
        <v>820</v>
      </c>
      <c r="B348" s="11">
        <v>1.34249E-15</v>
      </c>
      <c r="C348">
        <v>244</v>
      </c>
      <c r="D348">
        <v>245</v>
      </c>
      <c r="E348" t="e">
        <f t="shared" ca="1" si="126"/>
        <v>#N/A</v>
      </c>
      <c r="F348" t="s">
        <v>144</v>
      </c>
      <c r="G348">
        <v>5</v>
      </c>
      <c r="H348">
        <v>0</v>
      </c>
      <c r="I348" t="s">
        <v>9</v>
      </c>
      <c r="K348" s="4">
        <f t="shared" ca="1" si="131"/>
        <v>2.6948666665085018E-15</v>
      </c>
      <c r="M348" s="42">
        <f t="shared" ca="1" si="125"/>
        <v>0.49816564829878746</v>
      </c>
      <c r="P348" s="4"/>
      <c r="Q348" t="s">
        <v>489</v>
      </c>
      <c r="R348" s="4">
        <v>1.34249E-15</v>
      </c>
    </row>
    <row r="349" spans="1:18" x14ac:dyDescent="0.2">
      <c r="A349" s="32" t="s">
        <v>821</v>
      </c>
      <c r="B349" s="11">
        <v>2.3272E-15</v>
      </c>
      <c r="C349">
        <v>245</v>
      </c>
      <c r="D349">
        <v>246</v>
      </c>
      <c r="E349" t="e">
        <f t="shared" ca="1" si="126"/>
        <v>#N/A</v>
      </c>
      <c r="F349" t="s">
        <v>144</v>
      </c>
      <c r="G349">
        <v>6</v>
      </c>
      <c r="H349">
        <v>0</v>
      </c>
      <c r="I349" t="s">
        <v>9</v>
      </c>
      <c r="K349" s="4">
        <f t="shared" ca="1" si="131"/>
        <v>1.4574176442722394E-14</v>
      </c>
      <c r="M349" s="42">
        <f t="shared" ca="1" si="125"/>
        <v>0.15967969162072865</v>
      </c>
      <c r="P349" s="4"/>
      <c r="Q349" t="s">
        <v>490</v>
      </c>
      <c r="R349" s="4">
        <v>2.3272E-15</v>
      </c>
    </row>
    <row r="350" spans="1:18" x14ac:dyDescent="0.2">
      <c r="A350" s="32" t="s">
        <v>822</v>
      </c>
      <c r="B350" s="11">
        <v>2.35214E-15</v>
      </c>
      <c r="C350">
        <v>246</v>
      </c>
      <c r="D350">
        <v>247</v>
      </c>
      <c r="E350" t="e">
        <f t="shared" ca="1" si="126"/>
        <v>#N/A</v>
      </c>
      <c r="F350" t="s">
        <v>144</v>
      </c>
      <c r="G350">
        <v>7</v>
      </c>
      <c r="H350">
        <v>0</v>
      </c>
      <c r="I350" t="s">
        <v>9</v>
      </c>
      <c r="K350" s="4">
        <f t="shared" ca="1" si="131"/>
        <v>1.5565991540781868E-14</v>
      </c>
      <c r="M350" s="42">
        <f t="shared" ca="1" si="125"/>
        <v>0.15110762419711901</v>
      </c>
      <c r="P350" s="4"/>
      <c r="Q350" t="s">
        <v>491</v>
      </c>
      <c r="R350" s="4">
        <v>2.35214E-15</v>
      </c>
    </row>
    <row r="351" spans="1:18" x14ac:dyDescent="0.2">
      <c r="A351" s="33" t="s">
        <v>823</v>
      </c>
      <c r="B351" s="43">
        <v>2.3524999999999999E-15</v>
      </c>
      <c r="C351" s="28">
        <v>247</v>
      </c>
      <c r="D351" s="28">
        <v>248</v>
      </c>
      <c r="E351" s="28" t="e">
        <f t="shared" ca="1" si="126"/>
        <v>#N/A</v>
      </c>
      <c r="F351" s="28" t="s">
        <v>144</v>
      </c>
      <c r="G351" s="28">
        <v>8</v>
      </c>
      <c r="H351" s="28">
        <v>0</v>
      </c>
      <c r="I351" s="28" t="s">
        <v>9</v>
      </c>
      <c r="J351" s="28"/>
      <c r="K351" s="37">
        <f t="shared" ca="1" si="131"/>
        <v>1.5581318319674081E-14</v>
      </c>
      <c r="L351" s="28"/>
      <c r="M351" s="44">
        <f t="shared" ca="1" si="125"/>
        <v>0.15098208968810847</v>
      </c>
      <c r="P351" s="4"/>
      <c r="Q351" t="s">
        <v>492</v>
      </c>
      <c r="R351" s="4">
        <v>2.3524999999999999E-15</v>
      </c>
    </row>
    <row r="352" spans="1:18" x14ac:dyDescent="0.2">
      <c r="A352" s="21" t="s">
        <v>824</v>
      </c>
      <c r="B352" s="40">
        <v>6.82076E-15</v>
      </c>
      <c r="C352" s="22">
        <v>248</v>
      </c>
      <c r="D352" s="22">
        <v>249</v>
      </c>
      <c r="E352" s="22" t="e">
        <f t="shared" ca="1" si="126"/>
        <v>#N/A</v>
      </c>
      <c r="F352" s="22" t="s">
        <v>144</v>
      </c>
      <c r="G352" s="22">
        <v>1</v>
      </c>
      <c r="H352" s="22">
        <v>0</v>
      </c>
      <c r="I352" s="22" t="s">
        <v>7</v>
      </c>
      <c r="J352" s="22"/>
      <c r="K352" s="35">
        <f ca="1">AE20</f>
        <v>7.114073608045983E-15</v>
      </c>
      <c r="L352" s="22"/>
      <c r="M352" s="41">
        <f t="shared" ca="1" si="125"/>
        <v>0.95876995035386658</v>
      </c>
      <c r="P352" s="4"/>
      <c r="Q352" t="s">
        <v>493</v>
      </c>
      <c r="R352" s="4">
        <v>6.82076E-15</v>
      </c>
    </row>
    <row r="353" spans="1:18" x14ac:dyDescent="0.2">
      <c r="A353" s="32" t="s">
        <v>825</v>
      </c>
      <c r="B353" s="11">
        <v>8.75714E-14</v>
      </c>
      <c r="C353">
        <v>249</v>
      </c>
      <c r="D353">
        <v>250</v>
      </c>
      <c r="E353" t="e">
        <f t="shared" ca="1" si="126"/>
        <v>#N/A</v>
      </c>
      <c r="F353" t="s">
        <v>144</v>
      </c>
      <c r="G353">
        <v>2</v>
      </c>
      <c r="H353">
        <v>0</v>
      </c>
      <c r="I353" t="s">
        <v>7</v>
      </c>
      <c r="K353" s="4">
        <f t="shared" ref="K353:K359" ca="1" si="132">AE21</f>
        <v>9.2325849073248555E-14</v>
      </c>
      <c r="M353" s="42">
        <f t="shared" ca="1" si="125"/>
        <v>0.94850359762761005</v>
      </c>
      <c r="P353" s="4"/>
      <c r="Q353" t="s">
        <v>494</v>
      </c>
      <c r="R353" s="4">
        <v>8.75714E-14</v>
      </c>
    </row>
    <row r="354" spans="1:18" x14ac:dyDescent="0.2">
      <c r="A354" s="32" t="s">
        <v>826</v>
      </c>
      <c r="B354" s="11">
        <v>9.9477600000000004E-13</v>
      </c>
      <c r="C354">
        <v>250</v>
      </c>
      <c r="D354">
        <v>251</v>
      </c>
      <c r="E354" t="e">
        <f t="shared" ca="1" si="126"/>
        <v>#N/A</v>
      </c>
      <c r="F354" t="s">
        <v>144</v>
      </c>
      <c r="G354">
        <v>3</v>
      </c>
      <c r="H354">
        <v>0</v>
      </c>
      <c r="I354" t="s">
        <v>7</v>
      </c>
      <c r="K354" s="4">
        <f t="shared" ca="1" si="132"/>
        <v>1.1939702734082011E-12</v>
      </c>
      <c r="M354" s="42">
        <f t="shared" ca="1" si="125"/>
        <v>0.83316647169146107</v>
      </c>
      <c r="P354" s="4"/>
      <c r="Q354" t="s">
        <v>495</v>
      </c>
      <c r="R354" s="4">
        <v>9.9477600000000004E-13</v>
      </c>
    </row>
    <row r="355" spans="1:18" x14ac:dyDescent="0.2">
      <c r="A355" s="32" t="s">
        <v>827</v>
      </c>
      <c r="B355" s="11">
        <v>4.92492E-12</v>
      </c>
      <c r="C355">
        <v>251</v>
      </c>
      <c r="D355">
        <v>252</v>
      </c>
      <c r="E355" t="e">
        <f t="shared" ca="1" si="126"/>
        <v>#N/A</v>
      </c>
      <c r="F355" t="s">
        <v>144</v>
      </c>
      <c r="G355">
        <v>4</v>
      </c>
      <c r="H355">
        <v>0</v>
      </c>
      <c r="I355" t="s">
        <v>7</v>
      </c>
      <c r="K355" s="4">
        <f t="shared" ca="1" si="132"/>
        <v>1.4767105024528177E-11</v>
      </c>
      <c r="M355" s="42">
        <f t="shared" ca="1" si="125"/>
        <v>0.33350612674723329</v>
      </c>
      <c r="P355" s="4"/>
      <c r="Q355" t="s">
        <v>496</v>
      </c>
      <c r="R355" s="4">
        <v>4.92492E-12</v>
      </c>
    </row>
    <row r="356" spans="1:18" x14ac:dyDescent="0.2">
      <c r="A356" s="32" t="s">
        <v>828</v>
      </c>
      <c r="B356" s="11">
        <v>1.22463E-12</v>
      </c>
      <c r="C356">
        <v>252</v>
      </c>
      <c r="D356">
        <v>253</v>
      </c>
      <c r="E356" t="e">
        <f t="shared" ca="1" si="126"/>
        <v>#N/A</v>
      </c>
      <c r="F356" t="s">
        <v>144</v>
      </c>
      <c r="G356">
        <v>5</v>
      </c>
      <c r="H356">
        <v>0</v>
      </c>
      <c r="I356" t="s">
        <v>7</v>
      </c>
      <c r="K356" s="4">
        <f t="shared" ca="1" si="132"/>
        <v>2.4582697389966384E-12</v>
      </c>
      <c r="M356" s="42">
        <f t="shared" ca="1" si="125"/>
        <v>0.49816746330687134</v>
      </c>
      <c r="P356" s="4"/>
      <c r="Q356" t="s">
        <v>497</v>
      </c>
      <c r="R356" s="4">
        <v>1.22463E-12</v>
      </c>
    </row>
    <row r="357" spans="1:18" x14ac:dyDescent="0.2">
      <c r="A357" s="32" t="s">
        <v>829</v>
      </c>
      <c r="B357" s="11">
        <v>2.1228799999999999E-12</v>
      </c>
      <c r="C357">
        <v>253</v>
      </c>
      <c r="D357">
        <v>254</v>
      </c>
      <c r="E357" t="e">
        <f t="shared" ca="1" si="126"/>
        <v>#N/A</v>
      </c>
      <c r="F357" t="s">
        <v>144</v>
      </c>
      <c r="G357">
        <v>6</v>
      </c>
      <c r="H357">
        <v>0</v>
      </c>
      <c r="I357" t="s">
        <v>7</v>
      </c>
      <c r="K357" s="4">
        <f t="shared" ca="1" si="132"/>
        <v>1.3294630626887492E-11</v>
      </c>
      <c r="M357" s="42">
        <f t="shared" ca="1" si="125"/>
        <v>0.15967950216733504</v>
      </c>
      <c r="P357" s="4"/>
      <c r="Q357" t="s">
        <v>498</v>
      </c>
      <c r="R357" s="4">
        <v>2.1228799999999999E-12</v>
      </c>
    </row>
    <row r="358" spans="1:18" x14ac:dyDescent="0.2">
      <c r="A358" s="32" t="s">
        <v>830</v>
      </c>
      <c r="B358" s="11">
        <v>2.14563E-12</v>
      </c>
      <c r="C358">
        <v>254</v>
      </c>
      <c r="D358">
        <v>255</v>
      </c>
      <c r="E358" t="e">
        <f t="shared" ca="1" si="126"/>
        <v>#N/A</v>
      </c>
      <c r="F358" t="s">
        <v>144</v>
      </c>
      <c r="G358">
        <v>7</v>
      </c>
      <c r="H358">
        <v>0</v>
      </c>
      <c r="I358" t="s">
        <v>7</v>
      </c>
      <c r="K358" s="4">
        <f t="shared" ca="1" si="132"/>
        <v>1.4199368910432514E-11</v>
      </c>
      <c r="M358" s="42">
        <f t="shared" ca="1" si="125"/>
        <v>0.15110741988142654</v>
      </c>
      <c r="P358" s="4"/>
      <c r="Q358" t="s">
        <v>499</v>
      </c>
      <c r="R358" s="4">
        <v>2.14563E-12</v>
      </c>
    </row>
    <row r="359" spans="1:18" x14ac:dyDescent="0.2">
      <c r="A359" s="33" t="s">
        <v>831</v>
      </c>
      <c r="B359" s="43">
        <v>2.14597E-12</v>
      </c>
      <c r="C359" s="28">
        <v>255</v>
      </c>
      <c r="D359" s="28">
        <v>256</v>
      </c>
      <c r="E359" s="28" t="e">
        <f t="shared" ca="1" si="126"/>
        <v>#N/A</v>
      </c>
      <c r="F359" s="28" t="s">
        <v>144</v>
      </c>
      <c r="G359" s="28">
        <v>8</v>
      </c>
      <c r="H359" s="28">
        <v>0</v>
      </c>
      <c r="I359" s="28" t="s">
        <v>7</v>
      </c>
      <c r="J359" s="28"/>
      <c r="K359" s="37">
        <f t="shared" ca="1" si="132"/>
        <v>1.4213350068467258E-11</v>
      </c>
      <c r="L359" s="28"/>
      <c r="M359" s="44">
        <f t="shared" ca="1" si="125"/>
        <v>0.1509827021541458</v>
      </c>
      <c r="P359" s="4"/>
      <c r="Q359" t="s">
        <v>500</v>
      </c>
      <c r="R359" s="4">
        <v>2.14597E-12</v>
      </c>
    </row>
    <row r="360" spans="1:18" x14ac:dyDescent="0.2">
      <c r="A360" s="21" t="s">
        <v>832</v>
      </c>
      <c r="B360" s="40">
        <v>4.9076599999999998E-14</v>
      </c>
      <c r="C360" s="22">
        <v>256</v>
      </c>
      <c r="D360" s="22">
        <v>257</v>
      </c>
      <c r="E360" s="22" t="e">
        <f t="shared" ca="1" si="126"/>
        <v>#N/A</v>
      </c>
      <c r="F360" s="22" t="s">
        <v>144</v>
      </c>
      <c r="G360" s="22">
        <v>1</v>
      </c>
      <c r="H360" s="22">
        <v>0</v>
      </c>
      <c r="I360" s="22" t="s">
        <v>34</v>
      </c>
      <c r="J360" s="22"/>
      <c r="K360" s="35">
        <f ca="1">AH20</f>
        <v>3.5171400818601953E-15</v>
      </c>
      <c r="L360" s="22"/>
      <c r="M360" s="41">
        <f t="shared" ref="M360:M423" ca="1" si="133">B360/K360</f>
        <v>13.953552846278351</v>
      </c>
      <c r="P360" s="4"/>
      <c r="Q360" t="s">
        <v>501</v>
      </c>
      <c r="R360" s="4">
        <v>4.9076599999999998E-14</v>
      </c>
    </row>
    <row r="361" spans="1:18" x14ac:dyDescent="0.2">
      <c r="A361" s="32" t="s">
        <v>833</v>
      </c>
      <c r="B361" s="11">
        <v>6.3009200000000004E-13</v>
      </c>
      <c r="C361">
        <v>257</v>
      </c>
      <c r="D361">
        <v>258</v>
      </c>
      <c r="E361" t="e">
        <f t="shared" ref="E361:E424" ca="1" si="134">OFFSET($B$71,_xlfn.XMATCH($A361,$D$72:$D$99),0)</f>
        <v>#N/A</v>
      </c>
      <c r="F361" t="s">
        <v>144</v>
      </c>
      <c r="G361">
        <v>2</v>
      </c>
      <c r="H361">
        <v>0</v>
      </c>
      <c r="I361" t="s">
        <v>34</v>
      </c>
      <c r="K361" s="4">
        <f t="shared" ref="K361:K367" ca="1" si="135">AH21</f>
        <v>4.5645148231252135E-14</v>
      </c>
      <c r="M361" s="42">
        <f t="shared" ca="1" si="133"/>
        <v>13.804139638407204</v>
      </c>
      <c r="P361" s="4"/>
      <c r="Q361" t="s">
        <v>502</v>
      </c>
      <c r="R361" s="4">
        <v>6.3009200000000004E-13</v>
      </c>
    </row>
    <row r="362" spans="1:18" x14ac:dyDescent="0.2">
      <c r="A362" s="32" t="s">
        <v>834</v>
      </c>
      <c r="B362" s="11">
        <v>7.15759E-12</v>
      </c>
      <c r="C362">
        <v>258</v>
      </c>
      <c r="D362">
        <v>259</v>
      </c>
      <c r="E362" t="e">
        <f t="shared" ca="1" si="134"/>
        <v>#N/A</v>
      </c>
      <c r="F362" t="s">
        <v>144</v>
      </c>
      <c r="G362">
        <v>3</v>
      </c>
      <c r="H362">
        <v>0</v>
      </c>
      <c r="I362" t="s">
        <v>34</v>
      </c>
      <c r="K362" s="4">
        <f t="shared" ca="1" si="135"/>
        <v>5.9028918402026446E-13</v>
      </c>
      <c r="M362" s="42">
        <f t="shared" ca="1" si="133"/>
        <v>12.125565220849925</v>
      </c>
      <c r="P362" s="4"/>
      <c r="Q362" t="s">
        <v>503</v>
      </c>
      <c r="R362" s="4">
        <v>7.15759E-12</v>
      </c>
    </row>
    <row r="363" spans="1:18" x14ac:dyDescent="0.2">
      <c r="A363" s="32" t="s">
        <v>835</v>
      </c>
      <c r="B363" s="11">
        <v>3.5435700000000002E-11</v>
      </c>
      <c r="C363">
        <v>259</v>
      </c>
      <c r="D363">
        <v>260</v>
      </c>
      <c r="E363" t="e">
        <f t="shared" ca="1" si="134"/>
        <v>#N/A</v>
      </c>
      <c r="F363" t="s">
        <v>144</v>
      </c>
      <c r="G363">
        <v>4</v>
      </c>
      <c r="H363">
        <v>0</v>
      </c>
      <c r="I363" t="s">
        <v>34</v>
      </c>
      <c r="K363" s="4">
        <f t="shared" ca="1" si="135"/>
        <v>7.3007365169887407E-12</v>
      </c>
      <c r="M363" s="42">
        <f t="shared" ca="1" si="133"/>
        <v>4.8537157747771724</v>
      </c>
      <c r="P363" s="4"/>
      <c r="Q363" t="s">
        <v>504</v>
      </c>
      <c r="R363" s="4">
        <v>3.5435700000000002E-11</v>
      </c>
    </row>
    <row r="364" spans="1:18" x14ac:dyDescent="0.2">
      <c r="A364" s="32" t="s">
        <v>836</v>
      </c>
      <c r="B364" s="11">
        <v>8.8114099999999995E-12</v>
      </c>
      <c r="C364">
        <v>260</v>
      </c>
      <c r="D364">
        <v>261</v>
      </c>
      <c r="E364" t="e">
        <f t="shared" ca="1" si="134"/>
        <v>#N/A</v>
      </c>
      <c r="F364" t="s">
        <v>144</v>
      </c>
      <c r="G364">
        <v>5</v>
      </c>
      <c r="H364">
        <v>0</v>
      </c>
      <c r="I364" t="s">
        <v>34</v>
      </c>
      <c r="K364" s="4">
        <f t="shared" ca="1" si="135"/>
        <v>1.2153485481609867E-12</v>
      </c>
      <c r="M364" s="42">
        <f t="shared" ca="1" si="133"/>
        <v>7.2501094548827556</v>
      </c>
      <c r="P364" s="4"/>
      <c r="Q364" t="s">
        <v>505</v>
      </c>
      <c r="R364" s="4">
        <v>8.8114099999999995E-12</v>
      </c>
    </row>
    <row r="365" spans="1:18" x14ac:dyDescent="0.2">
      <c r="A365" s="32" t="s">
        <v>837</v>
      </c>
      <c r="B365" s="11">
        <v>1.5274499999999999E-11</v>
      </c>
      <c r="C365">
        <v>261</v>
      </c>
      <c r="D365">
        <v>262</v>
      </c>
      <c r="E365" t="e">
        <f t="shared" ca="1" si="134"/>
        <v>#N/A</v>
      </c>
      <c r="F365" t="s">
        <v>144</v>
      </c>
      <c r="G365">
        <v>6</v>
      </c>
      <c r="H365">
        <v>0</v>
      </c>
      <c r="I365" t="s">
        <v>34</v>
      </c>
      <c r="K365" s="4">
        <f t="shared" ca="1" si="135"/>
        <v>6.5727571610262585E-12</v>
      </c>
      <c r="M365" s="42">
        <f t="shared" ca="1" si="133"/>
        <v>2.323910594258904</v>
      </c>
      <c r="P365" s="4"/>
      <c r="Q365" t="s">
        <v>506</v>
      </c>
      <c r="R365" s="4">
        <v>1.5274499999999999E-11</v>
      </c>
    </row>
    <row r="366" spans="1:18" x14ac:dyDescent="0.2">
      <c r="A366" s="32" t="s">
        <v>838</v>
      </c>
      <c r="B366" s="11">
        <v>1.5438199999999999E-11</v>
      </c>
      <c r="C366">
        <v>262</v>
      </c>
      <c r="D366">
        <v>263</v>
      </c>
      <c r="E366" t="e">
        <f t="shared" ca="1" si="134"/>
        <v>#N/A</v>
      </c>
      <c r="F366" t="s">
        <v>144</v>
      </c>
      <c r="G366">
        <v>7</v>
      </c>
      <c r="H366">
        <v>0</v>
      </c>
      <c r="I366" t="s">
        <v>34</v>
      </c>
      <c r="K366" s="4">
        <f t="shared" ca="1" si="135"/>
        <v>7.0200524036634245E-12</v>
      </c>
      <c r="M366" s="42">
        <f t="shared" ca="1" si="133"/>
        <v>2.1991573726634224</v>
      </c>
      <c r="P366" s="4"/>
      <c r="Q366" t="s">
        <v>507</v>
      </c>
      <c r="R366" s="4">
        <v>1.5438199999999999E-11</v>
      </c>
    </row>
    <row r="367" spans="1:18" x14ac:dyDescent="0.2">
      <c r="A367" s="33" t="s">
        <v>839</v>
      </c>
      <c r="B367" s="43">
        <v>1.5440600000000001E-11</v>
      </c>
      <c r="C367" s="28">
        <v>263</v>
      </c>
      <c r="D367" s="28">
        <v>264</v>
      </c>
      <c r="E367" s="28" t="e">
        <f t="shared" ca="1" si="134"/>
        <v>#N/A</v>
      </c>
      <c r="F367" s="28" t="s">
        <v>144</v>
      </c>
      <c r="G367" s="28">
        <v>8</v>
      </c>
      <c r="H367" s="28">
        <v>0</v>
      </c>
      <c r="I367" s="28" t="s">
        <v>34</v>
      </c>
      <c r="J367" s="28"/>
      <c r="K367" s="37">
        <f t="shared" ca="1" si="135"/>
        <v>7.0269645743864271E-12</v>
      </c>
      <c r="L367" s="28"/>
      <c r="M367" s="44">
        <f t="shared" ca="1" si="133"/>
        <v>2.1973356826476143</v>
      </c>
      <c r="P367" s="4"/>
      <c r="Q367" t="s">
        <v>508</v>
      </c>
      <c r="R367" s="4">
        <v>1.5440600000000001E-11</v>
      </c>
    </row>
    <row r="368" spans="1:18" x14ac:dyDescent="0.2">
      <c r="A368" s="21" t="s">
        <v>840</v>
      </c>
      <c r="B368" s="40">
        <v>1.7467500000000001E-13</v>
      </c>
      <c r="C368" s="22">
        <v>264</v>
      </c>
      <c r="D368" s="22">
        <v>265</v>
      </c>
      <c r="E368" s="22" t="e">
        <f t="shared" ca="1" si="134"/>
        <v>#N/A</v>
      </c>
      <c r="F368" s="22" t="s">
        <v>144</v>
      </c>
      <c r="G368" s="22">
        <v>1</v>
      </c>
      <c r="H368" s="22">
        <v>0</v>
      </c>
      <c r="I368" s="22" t="s">
        <v>10</v>
      </c>
      <c r="J368" s="22"/>
      <c r="K368" s="35">
        <f ca="1">AG20</f>
        <v>1.8218678703723285E-13</v>
      </c>
      <c r="L368" s="22"/>
      <c r="M368" s="41">
        <f t="shared" ca="1" si="133"/>
        <v>0.95876876057044857</v>
      </c>
      <c r="P368" s="4"/>
      <c r="Q368" t="s">
        <v>509</v>
      </c>
      <c r="R368" s="4">
        <v>1.7467500000000001E-13</v>
      </c>
    </row>
    <row r="369" spans="1:18" x14ac:dyDescent="0.2">
      <c r="A369" s="32" t="s">
        <v>841</v>
      </c>
      <c r="B369" s="11">
        <v>2.2426499999999999E-12</v>
      </c>
      <c r="C369">
        <v>265</v>
      </c>
      <c r="D369">
        <v>266</v>
      </c>
      <c r="E369" t="e">
        <f t="shared" ca="1" si="134"/>
        <v>#N/A</v>
      </c>
      <c r="F369" t="s">
        <v>144</v>
      </c>
      <c r="G369">
        <v>2</v>
      </c>
      <c r="H369">
        <v>0</v>
      </c>
      <c r="I369" t="s">
        <v>10</v>
      </c>
      <c r="K369" s="4">
        <f t="shared" ref="K369:K375" ca="1" si="136">AG21</f>
        <v>2.3644048023506084E-12</v>
      </c>
      <c r="M369" s="42">
        <f t="shared" ca="1" si="133"/>
        <v>0.9485050942928368</v>
      </c>
      <c r="P369" s="4"/>
      <c r="Q369" t="s">
        <v>510</v>
      </c>
      <c r="R369" s="4">
        <v>2.2426499999999999E-12</v>
      </c>
    </row>
    <row r="370" spans="1:18" x14ac:dyDescent="0.2">
      <c r="A370" s="32" t="s">
        <v>842</v>
      </c>
      <c r="B370" s="11">
        <v>2.5475599999999999E-11</v>
      </c>
      <c r="C370">
        <v>266</v>
      </c>
      <c r="D370">
        <v>267</v>
      </c>
      <c r="E370" t="e">
        <f t="shared" ca="1" si="134"/>
        <v>#N/A</v>
      </c>
      <c r="F370" t="s">
        <v>144</v>
      </c>
      <c r="G370">
        <v>3</v>
      </c>
      <c r="H370">
        <v>0</v>
      </c>
      <c r="I370" t="s">
        <v>10</v>
      </c>
      <c r="K370" s="4">
        <f t="shared" ca="1" si="136"/>
        <v>3.0576800285589723E-11</v>
      </c>
      <c r="M370" s="42">
        <f t="shared" ca="1" si="133"/>
        <v>0.83316762257842181</v>
      </c>
      <c r="P370" s="4"/>
      <c r="Q370" t="s">
        <v>511</v>
      </c>
      <c r="R370" s="4">
        <v>2.5475599999999999E-11</v>
      </c>
    </row>
    <row r="371" spans="1:18" x14ac:dyDescent="0.2">
      <c r="A371" s="32" t="s">
        <v>843</v>
      </c>
      <c r="B371" s="11">
        <v>1.2612400000000001E-10</v>
      </c>
      <c r="C371">
        <v>267</v>
      </c>
      <c r="D371">
        <v>268</v>
      </c>
      <c r="E371" t="e">
        <f t="shared" ca="1" si="134"/>
        <v>#N/A</v>
      </c>
      <c r="F371" t="s">
        <v>144</v>
      </c>
      <c r="G371">
        <v>4</v>
      </c>
      <c r="H371">
        <v>0</v>
      </c>
      <c r="I371" t="s">
        <v>10</v>
      </c>
      <c r="K371" s="4">
        <f t="shared" ca="1" si="136"/>
        <v>3.7817593217159995E-10</v>
      </c>
      <c r="M371" s="42">
        <f t="shared" ca="1" si="133"/>
        <v>0.33350615221798507</v>
      </c>
      <c r="P371" s="4"/>
      <c r="Q371" t="s">
        <v>512</v>
      </c>
      <c r="R371" s="4">
        <v>1.2612400000000001E-10</v>
      </c>
    </row>
    <row r="372" spans="1:18" x14ac:dyDescent="0.2">
      <c r="A372" s="32" t="s">
        <v>844</v>
      </c>
      <c r="B372" s="11">
        <v>2.2511400000000001E-15</v>
      </c>
      <c r="C372">
        <v>268</v>
      </c>
      <c r="D372">
        <v>269</v>
      </c>
      <c r="E372" t="e">
        <f t="shared" ca="1" si="134"/>
        <v>#N/A</v>
      </c>
      <c r="F372" t="s">
        <v>144</v>
      </c>
      <c r="G372">
        <v>5</v>
      </c>
      <c r="H372">
        <v>0</v>
      </c>
      <c r="I372" t="s">
        <v>10</v>
      </c>
      <c r="K372" s="4">
        <f t="shared" ca="1" si="136"/>
        <v>4.518851373963392E-15</v>
      </c>
      <c r="M372" s="42">
        <f t="shared" ca="1" si="133"/>
        <v>0.49816641745965884</v>
      </c>
      <c r="P372" s="4"/>
      <c r="Q372" t="s">
        <v>513</v>
      </c>
      <c r="R372" s="4">
        <v>2.2511400000000001E-15</v>
      </c>
    </row>
    <row r="373" spans="1:18" x14ac:dyDescent="0.2">
      <c r="A373" s="32" t="s">
        <v>845</v>
      </c>
      <c r="B373" s="11">
        <v>3.9023400000000002E-15</v>
      </c>
      <c r="C373">
        <v>269</v>
      </c>
      <c r="D373">
        <v>270</v>
      </c>
      <c r="E373" t="e">
        <f t="shared" ca="1" si="134"/>
        <v>#N/A</v>
      </c>
      <c r="F373" t="s">
        <v>144</v>
      </c>
      <c r="G373">
        <v>6</v>
      </c>
      <c r="H373">
        <v>0</v>
      </c>
      <c r="I373" t="s">
        <v>10</v>
      </c>
      <c r="K373" s="4">
        <f t="shared" ca="1" si="136"/>
        <v>2.4438514179964243E-14</v>
      </c>
      <c r="M373" s="42">
        <f t="shared" ca="1" si="133"/>
        <v>0.15967992044292564</v>
      </c>
      <c r="P373" s="4"/>
      <c r="Q373" t="s">
        <v>514</v>
      </c>
      <c r="R373" s="4">
        <v>3.9023400000000002E-15</v>
      </c>
    </row>
    <row r="374" spans="1:18" x14ac:dyDescent="0.2">
      <c r="A374" s="32" t="s">
        <v>846</v>
      </c>
      <c r="B374" s="11">
        <v>3.94415E-15</v>
      </c>
      <c r="C374">
        <v>270</v>
      </c>
      <c r="D374">
        <v>271</v>
      </c>
      <c r="E374" t="e">
        <f t="shared" ca="1" si="134"/>
        <v>#N/A</v>
      </c>
      <c r="F374" t="s">
        <v>144</v>
      </c>
      <c r="G374">
        <v>7</v>
      </c>
      <c r="H374">
        <v>0</v>
      </c>
      <c r="I374" t="s">
        <v>10</v>
      </c>
      <c r="K374" s="4">
        <f t="shared" ca="1" si="136"/>
        <v>2.6101626152917785E-14</v>
      </c>
      <c r="M374" s="42">
        <f t="shared" ca="1" si="133"/>
        <v>0.15110744353217628</v>
      </c>
      <c r="P374" s="4"/>
      <c r="Q374" t="s">
        <v>515</v>
      </c>
      <c r="R374" s="4">
        <v>3.94415E-15</v>
      </c>
    </row>
    <row r="375" spans="1:18" x14ac:dyDescent="0.2">
      <c r="A375" s="33" t="s">
        <v>847</v>
      </c>
      <c r="B375" s="43">
        <v>3.9447699999999996E-15</v>
      </c>
      <c r="C375" s="28">
        <v>271</v>
      </c>
      <c r="D375" s="28">
        <v>272</v>
      </c>
      <c r="E375" s="28" t="e">
        <f t="shared" ca="1" si="134"/>
        <v>#N/A</v>
      </c>
      <c r="F375" s="28" t="s">
        <v>144</v>
      </c>
      <c r="G375" s="28">
        <v>8</v>
      </c>
      <c r="H375" s="28">
        <v>0</v>
      </c>
      <c r="I375" s="28" t="s">
        <v>10</v>
      </c>
      <c r="J375" s="28"/>
      <c r="K375" s="37">
        <f t="shared" ca="1" si="136"/>
        <v>2.6127326658518402E-14</v>
      </c>
      <c r="L375" s="28"/>
      <c r="M375" s="44">
        <f t="shared" ca="1" si="133"/>
        <v>0.15098253455310437</v>
      </c>
      <c r="P375" s="4"/>
      <c r="Q375" t="s">
        <v>516</v>
      </c>
      <c r="R375" s="4">
        <v>3.9447699999999996E-15</v>
      </c>
    </row>
    <row r="376" spans="1:18" x14ac:dyDescent="0.2">
      <c r="A376" s="21" t="s">
        <v>848</v>
      </c>
      <c r="B376" s="40">
        <v>1.8464800000000001E-13</v>
      </c>
      <c r="C376" s="22">
        <v>272</v>
      </c>
      <c r="D376" s="22">
        <v>273</v>
      </c>
      <c r="E376" s="22" t="e">
        <f t="shared" ca="1" si="134"/>
        <v>#N/A</v>
      </c>
      <c r="F376" s="22" t="s">
        <v>144</v>
      </c>
      <c r="G376" s="22">
        <v>1</v>
      </c>
      <c r="H376" s="22">
        <v>2</v>
      </c>
      <c r="I376" s="22" t="s">
        <v>6</v>
      </c>
      <c r="J376" s="22"/>
      <c r="K376" s="35">
        <f ca="1">AD31</f>
        <v>2.9531568353214903E-14</v>
      </c>
      <c r="L376" s="22"/>
      <c r="M376" s="41">
        <f t="shared" ca="1" si="133"/>
        <v>6.2525632838561593</v>
      </c>
      <c r="P376" s="4"/>
      <c r="Q376" t="s">
        <v>517</v>
      </c>
      <c r="R376" s="4">
        <v>1.8464800000000001E-13</v>
      </c>
    </row>
    <row r="377" spans="1:18" x14ac:dyDescent="0.2">
      <c r="A377" s="32" t="s">
        <v>849</v>
      </c>
      <c r="B377" s="11">
        <v>1.7207100000000001E-11</v>
      </c>
      <c r="C377">
        <v>273</v>
      </c>
      <c r="D377">
        <v>274</v>
      </c>
      <c r="E377" t="e">
        <f t="shared" ca="1" si="134"/>
        <v>#N/A</v>
      </c>
      <c r="F377" t="s">
        <v>144</v>
      </c>
      <c r="G377">
        <v>1</v>
      </c>
      <c r="H377">
        <v>4</v>
      </c>
      <c r="I377" t="s">
        <v>6</v>
      </c>
      <c r="K377" s="4">
        <f t="shared" ref="K377:K387" ca="1" si="137">AD32</f>
        <v>4.8524114723941387E-12</v>
      </c>
      <c r="M377" s="42">
        <f t="shared" ca="1" si="133"/>
        <v>3.5460925145966988</v>
      </c>
      <c r="P377" s="4"/>
      <c r="Q377" t="s">
        <v>518</v>
      </c>
      <c r="R377" s="4">
        <v>1.7207100000000001E-11</v>
      </c>
    </row>
    <row r="378" spans="1:18" x14ac:dyDescent="0.2">
      <c r="A378" s="32" t="s">
        <v>850</v>
      </c>
      <c r="B378" s="11">
        <v>1.9273400000000001E-9</v>
      </c>
      <c r="C378">
        <v>274</v>
      </c>
      <c r="D378">
        <v>275</v>
      </c>
      <c r="E378" t="e">
        <f t="shared" ca="1" si="134"/>
        <v>#N/A</v>
      </c>
      <c r="F378" t="s">
        <v>144</v>
      </c>
      <c r="G378">
        <v>1</v>
      </c>
      <c r="H378">
        <v>6</v>
      </c>
      <c r="I378" t="s">
        <v>6</v>
      </c>
      <c r="K378" s="4">
        <f t="shared" ca="1" si="137"/>
        <v>1.9528727227693831E-9</v>
      </c>
      <c r="M378" s="42">
        <f t="shared" ca="1" si="133"/>
        <v>0.9869255571693506</v>
      </c>
      <c r="P378" s="4"/>
      <c r="Q378" t="s">
        <v>519</v>
      </c>
      <c r="R378" s="4">
        <v>1.9273400000000001E-9</v>
      </c>
    </row>
    <row r="379" spans="1:18" x14ac:dyDescent="0.2">
      <c r="A379" s="32" t="s">
        <v>851</v>
      </c>
      <c r="B379" s="11">
        <v>1.9467999999999999E-9</v>
      </c>
      <c r="C379">
        <v>275</v>
      </c>
      <c r="D379">
        <v>276</v>
      </c>
      <c r="E379" t="e">
        <f t="shared" ca="1" si="134"/>
        <v>#N/A</v>
      </c>
      <c r="F379" t="s">
        <v>144</v>
      </c>
      <c r="G379">
        <v>1</v>
      </c>
      <c r="H379">
        <v>8</v>
      </c>
      <c r="I379" t="s">
        <v>6</v>
      </c>
      <c r="K379" s="4">
        <f t="shared" ca="1" si="137"/>
        <v>2.0855459519139707E-9</v>
      </c>
      <c r="M379" s="42">
        <f t="shared" ca="1" si="133"/>
        <v>0.93347259896784374</v>
      </c>
      <c r="P379" s="4"/>
      <c r="Q379" t="s">
        <v>520</v>
      </c>
      <c r="R379" s="4">
        <v>1.9467999999999999E-9</v>
      </c>
    </row>
    <row r="380" spans="1:18" x14ac:dyDescent="0.2">
      <c r="A380" s="32" t="s">
        <v>852</v>
      </c>
      <c r="B380" s="11">
        <v>1.33539E-12</v>
      </c>
      <c r="C380">
        <v>276</v>
      </c>
      <c r="D380">
        <v>277</v>
      </c>
      <c r="E380" t="e">
        <f t="shared" ca="1" si="134"/>
        <v>#N/A</v>
      </c>
      <c r="F380" t="s">
        <v>144</v>
      </c>
      <c r="G380">
        <v>2</v>
      </c>
      <c r="H380">
        <v>3</v>
      </c>
      <c r="I380" t="s">
        <v>6</v>
      </c>
      <c r="K380" s="4">
        <f t="shared" ca="1" si="137"/>
        <v>3.7457054699633625E-13</v>
      </c>
      <c r="M380" s="42">
        <f t="shared" ca="1" si="133"/>
        <v>3.5651228071946131</v>
      </c>
      <c r="P380" s="4"/>
      <c r="Q380" t="s">
        <v>521</v>
      </c>
      <c r="R380" s="4">
        <v>1.33539E-12</v>
      </c>
    </row>
    <row r="381" spans="1:18" x14ac:dyDescent="0.2">
      <c r="A381" s="32" t="s">
        <v>853</v>
      </c>
      <c r="B381" s="11">
        <v>7.1535499999999996E-10</v>
      </c>
      <c r="C381">
        <v>277</v>
      </c>
      <c r="D381">
        <v>278</v>
      </c>
      <c r="E381" t="e">
        <f t="shared" ca="1" si="134"/>
        <v>#N/A</v>
      </c>
      <c r="F381" t="s">
        <v>144</v>
      </c>
      <c r="G381">
        <v>2</v>
      </c>
      <c r="H381">
        <v>5</v>
      </c>
      <c r="I381" t="s">
        <v>6</v>
      </c>
      <c r="K381" s="4">
        <f t="shared" ca="1" si="137"/>
        <v>3.509377964551743E-10</v>
      </c>
      <c r="M381" s="42">
        <f t="shared" ca="1" si="133"/>
        <v>2.0384096760901986</v>
      </c>
      <c r="P381" s="4"/>
      <c r="Q381" t="s">
        <v>522</v>
      </c>
      <c r="R381" s="4">
        <v>7.1535499999999996E-10</v>
      </c>
    </row>
    <row r="382" spans="1:18" x14ac:dyDescent="0.2">
      <c r="A382" s="32" t="s">
        <v>854</v>
      </c>
      <c r="B382" s="11">
        <v>9.6234899999999998E-10</v>
      </c>
      <c r="C382">
        <v>278</v>
      </c>
      <c r="D382">
        <v>279</v>
      </c>
      <c r="E382" t="e">
        <f t="shared" ca="1" si="134"/>
        <v>#N/A</v>
      </c>
      <c r="F382" t="s">
        <v>144</v>
      </c>
      <c r="G382">
        <v>2</v>
      </c>
      <c r="H382">
        <v>7</v>
      </c>
      <c r="I382" t="s">
        <v>6</v>
      </c>
      <c r="K382" s="4">
        <f t="shared" ca="1" si="137"/>
        <v>1.6783796867043495E-9</v>
      </c>
      <c r="M382" s="42">
        <f t="shared" ca="1" si="133"/>
        <v>0.57337979458608646</v>
      </c>
      <c r="P382" s="4"/>
      <c r="Q382" t="s">
        <v>523</v>
      </c>
      <c r="R382" s="4">
        <v>9.6234899999999998E-10</v>
      </c>
    </row>
    <row r="383" spans="1:18" x14ac:dyDescent="0.2">
      <c r="A383" s="32" t="s">
        <v>855</v>
      </c>
      <c r="B383" s="11">
        <v>2.2947699999999998E-13</v>
      </c>
      <c r="C383">
        <v>279</v>
      </c>
      <c r="D383">
        <v>280</v>
      </c>
      <c r="E383" t="e">
        <f t="shared" ca="1" si="134"/>
        <v>#N/A</v>
      </c>
      <c r="F383" t="s">
        <v>144</v>
      </c>
      <c r="G383">
        <v>3</v>
      </c>
      <c r="H383">
        <v>4</v>
      </c>
      <c r="I383" t="s">
        <v>6</v>
      </c>
      <c r="K383" s="4">
        <f t="shared" ca="1" si="137"/>
        <v>1.0043336625162154E-12</v>
      </c>
      <c r="M383" s="42">
        <f t="shared" ca="1" si="133"/>
        <v>0.22848681525328737</v>
      </c>
      <c r="P383" s="4"/>
      <c r="Q383" t="s">
        <v>524</v>
      </c>
      <c r="R383" s="4">
        <v>2.2947699999999998E-13</v>
      </c>
    </row>
    <row r="384" spans="1:18" x14ac:dyDescent="0.2">
      <c r="A384" s="32" t="s">
        <v>856</v>
      </c>
      <c r="B384" s="11">
        <v>1.27151E-10</v>
      </c>
      <c r="C384">
        <v>280</v>
      </c>
      <c r="D384">
        <v>281</v>
      </c>
      <c r="E384" t="e">
        <f t="shared" ca="1" si="134"/>
        <v>#N/A</v>
      </c>
      <c r="F384" t="s">
        <v>144</v>
      </c>
      <c r="G384">
        <v>3</v>
      </c>
      <c r="H384">
        <v>6</v>
      </c>
      <c r="I384" t="s">
        <v>6</v>
      </c>
      <c r="K384" s="4">
        <f t="shared" ca="1" si="137"/>
        <v>4.6905029429539175E-10</v>
      </c>
      <c r="M384" s="42">
        <f t="shared" ca="1" si="133"/>
        <v>0.27108180411869581</v>
      </c>
      <c r="P384" s="4"/>
      <c r="Q384" t="s">
        <v>525</v>
      </c>
      <c r="R384" s="4">
        <v>1.27151E-10</v>
      </c>
    </row>
    <row r="385" spans="1:18" x14ac:dyDescent="0.2">
      <c r="A385" s="32" t="s">
        <v>857</v>
      </c>
      <c r="B385" s="11">
        <v>1.27235E-10</v>
      </c>
      <c r="C385">
        <v>281</v>
      </c>
      <c r="D385">
        <v>282</v>
      </c>
      <c r="E385" t="e">
        <f t="shared" ca="1" si="134"/>
        <v>#N/A</v>
      </c>
      <c r="F385" t="s">
        <v>144</v>
      </c>
      <c r="G385">
        <v>3</v>
      </c>
      <c r="H385">
        <v>8</v>
      </c>
      <c r="I385" t="s">
        <v>6</v>
      </c>
      <c r="K385" s="4">
        <f t="shared" ca="1" si="137"/>
        <v>4.7632967462928779E-10</v>
      </c>
      <c r="M385" s="42">
        <f t="shared" ca="1" si="133"/>
        <v>0.26711541769683561</v>
      </c>
      <c r="P385" s="4"/>
      <c r="Q385" t="s">
        <v>526</v>
      </c>
      <c r="R385" s="4">
        <v>1.27235E-10</v>
      </c>
    </row>
    <row r="386" spans="1:18" x14ac:dyDescent="0.2">
      <c r="A386" s="32" t="s">
        <v>858</v>
      </c>
      <c r="B386" s="11">
        <v>1.0334300000000001E-11</v>
      </c>
      <c r="C386">
        <v>282</v>
      </c>
      <c r="D386">
        <v>283</v>
      </c>
      <c r="E386" t="e">
        <f t="shared" ca="1" si="134"/>
        <v>#N/A</v>
      </c>
      <c r="F386" t="s">
        <v>144</v>
      </c>
      <c r="G386">
        <v>4</v>
      </c>
      <c r="H386">
        <v>5</v>
      </c>
      <c r="I386" t="s">
        <v>6</v>
      </c>
      <c r="K386" s="4">
        <f t="shared" ca="1" si="137"/>
        <v>4.1869328883595707E-11</v>
      </c>
      <c r="M386" s="42">
        <f t="shared" ca="1" si="133"/>
        <v>0.24682268083950473</v>
      </c>
      <c r="P386" s="4"/>
      <c r="Q386" t="s">
        <v>527</v>
      </c>
      <c r="R386" s="4">
        <v>1.0334300000000001E-11</v>
      </c>
    </row>
    <row r="387" spans="1:18" x14ac:dyDescent="0.2">
      <c r="A387" s="33" t="s">
        <v>859</v>
      </c>
      <c r="B387" s="43">
        <v>1.03734E-11</v>
      </c>
      <c r="C387" s="28">
        <v>283</v>
      </c>
      <c r="D387" s="28">
        <v>284</v>
      </c>
      <c r="E387" s="28" t="e">
        <f t="shared" ca="1" si="134"/>
        <v>#N/A</v>
      </c>
      <c r="F387" s="28" t="s">
        <v>144</v>
      </c>
      <c r="G387" s="28">
        <v>4</v>
      </c>
      <c r="H387" s="28">
        <v>7</v>
      </c>
      <c r="I387" s="28" t="s">
        <v>6</v>
      </c>
      <c r="J387" s="28"/>
      <c r="K387" s="37">
        <f t="shared" ca="1" si="137"/>
        <v>4.624299381640567E-11</v>
      </c>
      <c r="L387" s="28"/>
      <c r="M387" s="44">
        <f t="shared" ca="1" si="133"/>
        <v>0.22432371141852453</v>
      </c>
      <c r="P387" s="4"/>
      <c r="Q387" t="s">
        <v>528</v>
      </c>
      <c r="R387" s="4">
        <v>1.03734E-11</v>
      </c>
    </row>
    <row r="388" spans="1:18" x14ac:dyDescent="0.2">
      <c r="A388" s="21" t="s">
        <v>860</v>
      </c>
      <c r="B388" s="40">
        <v>1.4223700000000001E-14</v>
      </c>
      <c r="C388" s="22">
        <v>284</v>
      </c>
      <c r="D388" s="22">
        <v>285</v>
      </c>
      <c r="E388" s="22" t="e">
        <f t="shared" ca="1" si="134"/>
        <v>#N/A</v>
      </c>
      <c r="F388" s="22" t="s">
        <v>144</v>
      </c>
      <c r="G388" s="22">
        <v>2</v>
      </c>
      <c r="H388" s="22">
        <v>1</v>
      </c>
      <c r="I388" s="22" t="s">
        <v>6</v>
      </c>
      <c r="J388" s="22"/>
      <c r="K388" s="35">
        <f ca="1">AE31</f>
        <v>2.2748521652502506E-15</v>
      </c>
      <c r="L388" s="22"/>
      <c r="M388" s="41">
        <f t="shared" ca="1" si="133"/>
        <v>6.252582131391069</v>
      </c>
      <c r="P388" s="4"/>
      <c r="Q388" t="s">
        <v>529</v>
      </c>
      <c r="R388" s="4">
        <v>1.4223700000000001E-14</v>
      </c>
    </row>
    <row r="389" spans="1:18" x14ac:dyDescent="0.2">
      <c r="A389" s="32" t="s">
        <v>861</v>
      </c>
      <c r="B389" s="11">
        <v>7.8651399999999998E-15</v>
      </c>
      <c r="C389">
        <v>285</v>
      </c>
      <c r="D389">
        <v>286</v>
      </c>
      <c r="E389" t="e">
        <f t="shared" ca="1" si="134"/>
        <v>#N/A</v>
      </c>
      <c r="F389" t="s">
        <v>144</v>
      </c>
      <c r="G389">
        <v>4</v>
      </c>
      <c r="H389">
        <v>1</v>
      </c>
      <c r="I389" t="s">
        <v>6</v>
      </c>
      <c r="K389" s="4">
        <f t="shared" ref="K389:K399" ca="1" si="138">AE32</f>
        <v>2.2179799751830846E-15</v>
      </c>
      <c r="M389" s="42">
        <f t="shared" ca="1" si="133"/>
        <v>3.5460825111149918</v>
      </c>
      <c r="P389" s="4"/>
      <c r="Q389" t="s">
        <v>530</v>
      </c>
      <c r="R389" s="4">
        <v>7.8651399999999998E-15</v>
      </c>
    </row>
    <row r="390" spans="1:18" x14ac:dyDescent="0.2">
      <c r="A390" s="32" t="s">
        <v>862</v>
      </c>
      <c r="B390" s="11">
        <v>1.42876E-16</v>
      </c>
      <c r="C390">
        <v>286</v>
      </c>
      <c r="D390">
        <v>287</v>
      </c>
      <c r="E390" t="e">
        <f t="shared" ca="1" si="134"/>
        <v>#N/A</v>
      </c>
      <c r="F390" t="s">
        <v>144</v>
      </c>
      <c r="G390">
        <v>6</v>
      </c>
      <c r="H390">
        <v>1</v>
      </c>
      <c r="I390" t="s">
        <v>6</v>
      </c>
      <c r="K390" s="4">
        <f t="shared" ca="1" si="138"/>
        <v>1.4476845493461471E-16</v>
      </c>
      <c r="M390" s="42">
        <f t="shared" ca="1" si="133"/>
        <v>0.98692771201109075</v>
      </c>
      <c r="P390" s="4"/>
      <c r="Q390" t="s">
        <v>531</v>
      </c>
      <c r="R390" s="4">
        <v>1.42876E-16</v>
      </c>
    </row>
    <row r="391" spans="1:18" x14ac:dyDescent="0.2">
      <c r="A391" s="32" t="s">
        <v>863</v>
      </c>
      <c r="B391" s="11">
        <v>3.0152300000000001E-20</v>
      </c>
      <c r="C391">
        <v>287</v>
      </c>
      <c r="D391">
        <v>288</v>
      </c>
      <c r="E391" t="e">
        <f t="shared" ca="1" si="134"/>
        <v>#N/A</v>
      </c>
      <c r="F391" t="s">
        <v>144</v>
      </c>
      <c r="G391">
        <v>8</v>
      </c>
      <c r="H391">
        <v>1</v>
      </c>
      <c r="I391" t="s">
        <v>6</v>
      </c>
      <c r="K391" s="4">
        <f t="shared" ca="1" si="138"/>
        <v>3.2301282298157275E-20</v>
      </c>
      <c r="M391" s="42">
        <f t="shared" ca="1" si="133"/>
        <v>0.93347068149428025</v>
      </c>
      <c r="P391" s="4"/>
      <c r="Q391" t="s">
        <v>532</v>
      </c>
      <c r="R391" s="4">
        <v>3.0152300000000001E-20</v>
      </c>
    </row>
    <row r="392" spans="1:18" x14ac:dyDescent="0.2">
      <c r="A392" s="32" t="s">
        <v>864</v>
      </c>
      <c r="B392" s="11">
        <v>1.02866E-13</v>
      </c>
      <c r="C392">
        <v>288</v>
      </c>
      <c r="D392">
        <v>289</v>
      </c>
      <c r="E392" t="e">
        <f t="shared" ca="1" si="134"/>
        <v>#N/A</v>
      </c>
      <c r="F392" t="s">
        <v>144</v>
      </c>
      <c r="G392">
        <v>3</v>
      </c>
      <c r="H392">
        <v>2</v>
      </c>
      <c r="I392" t="s">
        <v>6</v>
      </c>
      <c r="K392" s="4">
        <f t="shared" ca="1" si="138"/>
        <v>2.8853618936930763E-14</v>
      </c>
      <c r="M392" s="42">
        <f t="shared" ca="1" si="133"/>
        <v>3.565098722099576</v>
      </c>
      <c r="P392" s="4"/>
      <c r="Q392" t="s">
        <v>533</v>
      </c>
      <c r="R392" s="4">
        <v>1.02866E-13</v>
      </c>
    </row>
    <row r="393" spans="1:18" x14ac:dyDescent="0.2">
      <c r="A393" s="32" t="s">
        <v>865</v>
      </c>
      <c r="B393" s="11">
        <v>4.7627200000000001E-14</v>
      </c>
      <c r="C393">
        <v>289</v>
      </c>
      <c r="D393">
        <v>290</v>
      </c>
      <c r="E393" t="e">
        <f t="shared" ca="1" si="134"/>
        <v>#N/A</v>
      </c>
      <c r="F393" t="s">
        <v>144</v>
      </c>
      <c r="G393">
        <v>5</v>
      </c>
      <c r="H393">
        <v>2</v>
      </c>
      <c r="I393" t="s">
        <v>6</v>
      </c>
      <c r="K393" s="4">
        <f t="shared" ca="1" si="138"/>
        <v>2.3364875872421571E-14</v>
      </c>
      <c r="M393" s="42">
        <f t="shared" ca="1" si="133"/>
        <v>2.0384101443575888</v>
      </c>
      <c r="P393" s="4"/>
      <c r="Q393" t="s">
        <v>534</v>
      </c>
      <c r="R393" s="4">
        <v>4.7627200000000001E-14</v>
      </c>
    </row>
    <row r="394" spans="1:18" x14ac:dyDescent="0.2">
      <c r="A394" s="32" t="s">
        <v>866</v>
      </c>
      <c r="B394" s="11">
        <v>1.33865E-17</v>
      </c>
      <c r="C394">
        <v>290</v>
      </c>
      <c r="D394">
        <v>291</v>
      </c>
      <c r="E394" t="e">
        <f t="shared" ca="1" si="134"/>
        <v>#N/A</v>
      </c>
      <c r="F394" t="s">
        <v>144</v>
      </c>
      <c r="G394">
        <v>7</v>
      </c>
      <c r="H394">
        <v>2</v>
      </c>
      <c r="I394" t="s">
        <v>6</v>
      </c>
      <c r="K394" s="4">
        <f t="shared" ca="1" si="138"/>
        <v>2.3346594915926224E-17</v>
      </c>
      <c r="M394" s="42">
        <f t="shared" ca="1" si="133"/>
        <v>0.57338125958866071</v>
      </c>
      <c r="P394" s="4"/>
      <c r="Q394" t="s">
        <v>535</v>
      </c>
      <c r="R394" s="4">
        <v>1.33865E-17</v>
      </c>
    </row>
    <row r="395" spans="1:18" x14ac:dyDescent="0.2">
      <c r="A395" s="32" t="s">
        <v>867</v>
      </c>
      <c r="B395" s="11">
        <v>1.76769E-14</v>
      </c>
      <c r="C395">
        <v>291</v>
      </c>
      <c r="D395">
        <v>292</v>
      </c>
      <c r="E395" t="e">
        <f t="shared" ca="1" si="134"/>
        <v>#N/A</v>
      </c>
      <c r="F395" t="s">
        <v>144</v>
      </c>
      <c r="G395">
        <v>4</v>
      </c>
      <c r="H395">
        <v>3</v>
      </c>
      <c r="I395" t="s">
        <v>6</v>
      </c>
      <c r="K395" s="4">
        <f t="shared" ca="1" si="138"/>
        <v>7.7365027806252835E-14</v>
      </c>
      <c r="M395" s="42">
        <f t="shared" ca="1" si="133"/>
        <v>0.22848695982206199</v>
      </c>
      <c r="P395" s="4"/>
      <c r="Q395" t="s">
        <v>536</v>
      </c>
      <c r="R395" s="4">
        <v>1.76769E-14</v>
      </c>
    </row>
    <row r="396" spans="1:18" x14ac:dyDescent="0.2">
      <c r="A396" s="32" t="s">
        <v>868</v>
      </c>
      <c r="B396" s="11">
        <v>1.5885000000000001E-15</v>
      </c>
      <c r="C396">
        <v>292</v>
      </c>
      <c r="D396">
        <v>293</v>
      </c>
      <c r="E396" t="e">
        <f t="shared" ca="1" si="134"/>
        <v>#N/A</v>
      </c>
      <c r="F396" t="s">
        <v>144</v>
      </c>
      <c r="G396">
        <v>6</v>
      </c>
      <c r="H396">
        <v>3</v>
      </c>
      <c r="I396" t="s">
        <v>6</v>
      </c>
      <c r="K396" s="4">
        <f t="shared" ca="1" si="138"/>
        <v>5.859844337493113E-15</v>
      </c>
      <c r="M396" s="42">
        <f t="shared" ca="1" si="133"/>
        <v>0.27108228623690245</v>
      </c>
      <c r="P396" s="4"/>
      <c r="Q396" t="s">
        <v>537</v>
      </c>
      <c r="R396" s="4">
        <v>1.5885000000000001E-15</v>
      </c>
    </row>
    <row r="397" spans="1:18" x14ac:dyDescent="0.2">
      <c r="A397" s="32" t="s">
        <v>869</v>
      </c>
      <c r="B397" s="11">
        <v>3.3210299999999998E-19</v>
      </c>
      <c r="C397">
        <v>293</v>
      </c>
      <c r="D397">
        <v>294</v>
      </c>
      <c r="E397" t="e">
        <f t="shared" ca="1" si="134"/>
        <v>#N/A</v>
      </c>
      <c r="F397" t="s">
        <v>144</v>
      </c>
      <c r="G397">
        <v>8</v>
      </c>
      <c r="H397">
        <v>3</v>
      </c>
      <c r="I397" t="s">
        <v>6</v>
      </c>
      <c r="K397" s="4">
        <f t="shared" ca="1" si="138"/>
        <v>1.2432953372718543E-18</v>
      </c>
      <c r="M397" s="42">
        <f t="shared" ca="1" si="133"/>
        <v>0.26711513350378113</v>
      </c>
      <c r="P397" s="4"/>
      <c r="Q397" t="s">
        <v>538</v>
      </c>
      <c r="R397" s="4">
        <v>3.3210299999999998E-19</v>
      </c>
    </row>
    <row r="398" spans="1:18" x14ac:dyDescent="0.2">
      <c r="A398" s="32" t="s">
        <v>870</v>
      </c>
      <c r="B398" s="11">
        <v>1.1595299999999999E-13</v>
      </c>
      <c r="C398">
        <v>294</v>
      </c>
      <c r="D398">
        <v>295</v>
      </c>
      <c r="E398" t="e">
        <f t="shared" ca="1" si="134"/>
        <v>#N/A</v>
      </c>
      <c r="F398" t="s">
        <v>144</v>
      </c>
      <c r="G398">
        <v>5</v>
      </c>
      <c r="H398">
        <v>4</v>
      </c>
      <c r="I398" t="s">
        <v>6</v>
      </c>
      <c r="K398" s="4">
        <f t="shared" ca="1" si="138"/>
        <v>4.6978159676632486E-13</v>
      </c>
      <c r="M398" s="42">
        <f t="shared" ca="1" si="133"/>
        <v>0.24682320635407187</v>
      </c>
      <c r="P398" s="4"/>
      <c r="Q398" t="s">
        <v>539</v>
      </c>
      <c r="R398" s="4">
        <v>1.1595299999999999E-13</v>
      </c>
    </row>
    <row r="399" spans="1:18" x14ac:dyDescent="0.2">
      <c r="A399" s="33" t="s">
        <v>871</v>
      </c>
      <c r="B399" s="43">
        <v>2.43175E-17</v>
      </c>
      <c r="C399" s="28">
        <v>295</v>
      </c>
      <c r="D399" s="28">
        <v>296</v>
      </c>
      <c r="E399" s="28" t="e">
        <f t="shared" ca="1" si="134"/>
        <v>#N/A</v>
      </c>
      <c r="F399" s="28" t="s">
        <v>144</v>
      </c>
      <c r="G399" s="28">
        <v>7</v>
      </c>
      <c r="H399" s="28">
        <v>4</v>
      </c>
      <c r="I399" s="28" t="s">
        <v>6</v>
      </c>
      <c r="J399" s="28"/>
      <c r="K399" s="37">
        <f t="shared" ca="1" si="138"/>
        <v>1.0840415861107087E-16</v>
      </c>
      <c r="L399" s="28"/>
      <c r="M399" s="44">
        <f t="shared" ca="1" si="133"/>
        <v>0.22432257499682814</v>
      </c>
      <c r="P399" s="4"/>
      <c r="Q399" t="s">
        <v>540</v>
      </c>
      <c r="R399" s="4">
        <v>2.43175E-17</v>
      </c>
    </row>
    <row r="400" spans="1:18" x14ac:dyDescent="0.2">
      <c r="A400" s="21" t="s">
        <v>872</v>
      </c>
      <c r="B400" s="40">
        <v>2.1182099999999999E-9</v>
      </c>
      <c r="C400" s="22">
        <v>296</v>
      </c>
      <c r="D400" s="22">
        <v>297</v>
      </c>
      <c r="E400" s="22" t="e">
        <f t="shared" ca="1" si="134"/>
        <v>#N/A</v>
      </c>
      <c r="F400" s="22" t="s">
        <v>144</v>
      </c>
      <c r="G400" s="22">
        <v>1</v>
      </c>
      <c r="H400" s="22">
        <v>2</v>
      </c>
      <c r="I400" s="22"/>
      <c r="J400" s="22"/>
      <c r="K400" s="35">
        <f ca="1">AF31</f>
        <v>2.1281719379494768E-9</v>
      </c>
      <c r="L400" s="22"/>
      <c r="M400" s="41">
        <f t="shared" ca="1" si="133"/>
        <v>0.99531901639532216</v>
      </c>
      <c r="P400" s="4"/>
      <c r="Q400" t="s">
        <v>541</v>
      </c>
      <c r="R400" s="4">
        <v>2.1182099999999999E-9</v>
      </c>
    </row>
    <row r="401" spans="1:18" x14ac:dyDescent="0.2">
      <c r="A401" s="32" t="s">
        <v>873</v>
      </c>
      <c r="B401" s="11">
        <v>1.17129E-9</v>
      </c>
      <c r="C401">
        <v>297</v>
      </c>
      <c r="D401">
        <v>298</v>
      </c>
      <c r="E401" t="e">
        <f t="shared" ca="1" si="134"/>
        <v>#N/A</v>
      </c>
      <c r="F401" t="s">
        <v>144</v>
      </c>
      <c r="G401">
        <v>1</v>
      </c>
      <c r="H401">
        <v>4</v>
      </c>
      <c r="K401" s="4">
        <f t="shared" ref="K401:K411" ca="1" si="139">AF32</f>
        <v>2.0749668106891047E-9</v>
      </c>
      <c r="M401" s="42">
        <f t="shared" ca="1" si="133"/>
        <v>0.56448613730405162</v>
      </c>
      <c r="P401" s="4"/>
      <c r="Q401" t="s">
        <v>542</v>
      </c>
      <c r="R401" s="4">
        <v>1.17129E-9</v>
      </c>
    </row>
    <row r="402" spans="1:18" x14ac:dyDescent="0.2">
      <c r="A402" s="32" t="s">
        <v>874</v>
      </c>
      <c r="B402" s="11">
        <v>2.1277299999999999E-11</v>
      </c>
      <c r="C402">
        <v>298</v>
      </c>
      <c r="D402">
        <v>299</v>
      </c>
      <c r="E402" t="e">
        <f t="shared" ca="1" si="134"/>
        <v>#N/A</v>
      </c>
      <c r="F402" t="s">
        <v>144</v>
      </c>
      <c r="G402">
        <v>1</v>
      </c>
      <c r="H402">
        <v>6</v>
      </c>
      <c r="K402" s="4">
        <f t="shared" ca="1" si="139"/>
        <v>1.3543392753096022E-10</v>
      </c>
      <c r="M402" s="42">
        <f t="shared" ca="1" si="133"/>
        <v>0.15710465160316645</v>
      </c>
      <c r="P402" s="4"/>
      <c r="Q402" t="s">
        <v>543</v>
      </c>
      <c r="R402" s="4">
        <v>2.1277299999999999E-11</v>
      </c>
    </row>
    <row r="403" spans="1:18" x14ac:dyDescent="0.2">
      <c r="A403" s="32" t="s">
        <v>875</v>
      </c>
      <c r="B403" s="11">
        <v>4.4903400000000003E-15</v>
      </c>
      <c r="C403">
        <v>299</v>
      </c>
      <c r="D403">
        <v>300</v>
      </c>
      <c r="E403" t="e">
        <f t="shared" ca="1" si="134"/>
        <v>#N/A</v>
      </c>
      <c r="F403" t="s">
        <v>144</v>
      </c>
      <c r="G403">
        <v>1</v>
      </c>
      <c r="H403">
        <v>8</v>
      </c>
      <c r="K403" s="4">
        <f t="shared" ca="1" si="139"/>
        <v>3.0218527426445E-14</v>
      </c>
      <c r="M403" s="42">
        <f t="shared" ca="1" si="133"/>
        <v>0.14859559291662869</v>
      </c>
      <c r="P403" s="4"/>
      <c r="Q403" t="s">
        <v>544</v>
      </c>
      <c r="R403" s="4">
        <v>4.4903400000000003E-15</v>
      </c>
    </row>
    <row r="404" spans="1:18" x14ac:dyDescent="0.2">
      <c r="A404" s="32" t="s">
        <v>876</v>
      </c>
      <c r="B404" s="11">
        <v>1.18004E-9</v>
      </c>
      <c r="C404">
        <v>300</v>
      </c>
      <c r="D404">
        <v>301</v>
      </c>
      <c r="E404" t="e">
        <f t="shared" ca="1" si="134"/>
        <v>#N/A</v>
      </c>
      <c r="F404" t="s">
        <v>144</v>
      </c>
      <c r="G404">
        <v>2</v>
      </c>
      <c r="H404">
        <v>3</v>
      </c>
      <c r="K404" s="4">
        <f t="shared" ca="1" si="139"/>
        <v>2.0793159846919836E-9</v>
      </c>
      <c r="M404" s="42">
        <f t="shared" ca="1" si="133"/>
        <v>0.56751355190240771</v>
      </c>
      <c r="P404" s="4"/>
      <c r="Q404" t="s">
        <v>545</v>
      </c>
      <c r="R404" s="4">
        <v>1.18004E-9</v>
      </c>
    </row>
    <row r="405" spans="1:18" x14ac:dyDescent="0.2">
      <c r="A405" s="32" t="s">
        <v>877</v>
      </c>
      <c r="B405" s="11">
        <v>5.4636199999999998E-10</v>
      </c>
      <c r="C405">
        <v>301</v>
      </c>
      <c r="D405">
        <v>302</v>
      </c>
      <c r="E405" t="e">
        <f t="shared" ca="1" si="134"/>
        <v>#N/A</v>
      </c>
      <c r="F405" t="s">
        <v>144</v>
      </c>
      <c r="G405">
        <v>2</v>
      </c>
      <c r="H405">
        <v>5</v>
      </c>
      <c r="K405" s="4">
        <f t="shared" ca="1" si="139"/>
        <v>1.6837735324662232E-9</v>
      </c>
      <c r="M405" s="42">
        <f t="shared" ca="1" si="133"/>
        <v>0.32448663045542919</v>
      </c>
      <c r="P405" s="4"/>
      <c r="Q405" t="s">
        <v>546</v>
      </c>
      <c r="R405" s="4">
        <v>5.4636199999999998E-10</v>
      </c>
    </row>
    <row r="406" spans="1:18" x14ac:dyDescent="0.2">
      <c r="A406" s="32" t="s">
        <v>878</v>
      </c>
      <c r="B406" s="11">
        <v>1.5356500000000001E-13</v>
      </c>
      <c r="C406">
        <v>302</v>
      </c>
      <c r="D406">
        <v>303</v>
      </c>
      <c r="E406" t="e">
        <f t="shared" ca="1" si="134"/>
        <v>#N/A</v>
      </c>
      <c r="F406" t="s">
        <v>144</v>
      </c>
      <c r="G406">
        <v>2</v>
      </c>
      <c r="H406">
        <v>7</v>
      </c>
      <c r="K406" s="4">
        <f t="shared" ca="1" si="139"/>
        <v>1.6824561280484504E-12</v>
      </c>
      <c r="M406" s="42">
        <f t="shared" ca="1" si="133"/>
        <v>9.127429680922873E-2</v>
      </c>
      <c r="P406" s="4"/>
      <c r="Q406" t="s">
        <v>547</v>
      </c>
      <c r="R406" s="4">
        <v>1.5356500000000001E-13</v>
      </c>
    </row>
    <row r="407" spans="1:18" x14ac:dyDescent="0.2">
      <c r="A407" s="32" t="s">
        <v>879</v>
      </c>
      <c r="B407" s="11">
        <v>1.5620600000000001E-11</v>
      </c>
      <c r="C407">
        <v>303</v>
      </c>
      <c r="D407">
        <v>304</v>
      </c>
      <c r="E407" t="e">
        <f t="shared" ca="1" si="134"/>
        <v>#N/A</v>
      </c>
      <c r="F407" t="s">
        <v>144</v>
      </c>
      <c r="G407">
        <v>3</v>
      </c>
      <c r="H407">
        <v>4</v>
      </c>
      <c r="K407" s="4">
        <f t="shared" ca="1" si="139"/>
        <v>4.294687349650444E-10</v>
      </c>
      <c r="M407" s="42">
        <f t="shared" ca="1" si="133"/>
        <v>3.6371914247195207E-2</v>
      </c>
      <c r="P407" s="4"/>
      <c r="Q407" t="s">
        <v>548</v>
      </c>
      <c r="R407" s="4">
        <v>1.5620600000000001E-11</v>
      </c>
    </row>
    <row r="408" spans="1:18" x14ac:dyDescent="0.2">
      <c r="A408" s="32" t="s">
        <v>880</v>
      </c>
      <c r="B408" s="11">
        <v>1.4037100000000001E-12</v>
      </c>
      <c r="C408">
        <v>304</v>
      </c>
      <c r="D408">
        <v>305</v>
      </c>
      <c r="E408" t="e">
        <f t="shared" ca="1" si="134"/>
        <v>#N/A</v>
      </c>
      <c r="F408" t="s">
        <v>144</v>
      </c>
      <c r="G408">
        <v>3</v>
      </c>
      <c r="H408">
        <v>6</v>
      </c>
      <c r="K408" s="4">
        <f t="shared" ca="1" si="139"/>
        <v>3.2529167326323217E-11</v>
      </c>
      <c r="M408" s="42">
        <f t="shared" ca="1" si="133"/>
        <v>4.3152349579636838E-2</v>
      </c>
      <c r="P408" s="4"/>
      <c r="Q408" t="s">
        <v>549</v>
      </c>
      <c r="R408" s="4">
        <v>1.4037100000000001E-12</v>
      </c>
    </row>
    <row r="409" spans="1:18" x14ac:dyDescent="0.2">
      <c r="A409" s="32" t="s">
        <v>881</v>
      </c>
      <c r="B409" s="11">
        <v>2.9347099999999998E-16</v>
      </c>
      <c r="C409">
        <v>305</v>
      </c>
      <c r="D409">
        <v>306</v>
      </c>
      <c r="E409" t="e">
        <f t="shared" ca="1" si="134"/>
        <v>#N/A</v>
      </c>
      <c r="F409" t="s">
        <v>144</v>
      </c>
      <c r="G409">
        <v>3</v>
      </c>
      <c r="H409">
        <v>8</v>
      </c>
      <c r="K409" s="4">
        <f t="shared" ca="1" si="139"/>
        <v>6.9017809574538257E-15</v>
      </c>
      <c r="M409" s="42">
        <f t="shared" ca="1" si="133"/>
        <v>4.2521053885817034E-2</v>
      </c>
      <c r="P409" s="4"/>
      <c r="Q409" t="s">
        <v>550</v>
      </c>
      <c r="R409" s="4">
        <v>2.9347099999999998E-16</v>
      </c>
    </row>
    <row r="410" spans="1:18" x14ac:dyDescent="0.2">
      <c r="A410" s="32" t="s">
        <v>882</v>
      </c>
      <c r="B410" s="11">
        <v>7.8929900000000003E-12</v>
      </c>
      <c r="C410">
        <v>306</v>
      </c>
      <c r="D410">
        <v>307</v>
      </c>
      <c r="E410" t="e">
        <f t="shared" ca="1" si="134"/>
        <v>#N/A</v>
      </c>
      <c r="F410" t="s">
        <v>144</v>
      </c>
      <c r="G410">
        <v>4</v>
      </c>
      <c r="H410">
        <v>5</v>
      </c>
      <c r="K410" s="4">
        <f t="shared" ca="1" si="139"/>
        <v>2.0088593622125525E-10</v>
      </c>
      <c r="M410" s="42">
        <f t="shared" ca="1" si="133"/>
        <v>3.9290903825674892E-2</v>
      </c>
      <c r="P410" s="4"/>
      <c r="Q410" t="s">
        <v>551</v>
      </c>
      <c r="R410" s="4">
        <v>7.8929900000000003E-12</v>
      </c>
    </row>
    <row r="411" spans="1:18" x14ac:dyDescent="0.2">
      <c r="A411" s="33" t="s">
        <v>883</v>
      </c>
      <c r="B411" s="43">
        <v>1.6553100000000001E-15</v>
      </c>
      <c r="C411" s="28">
        <v>307</v>
      </c>
      <c r="D411" s="28">
        <v>308</v>
      </c>
      <c r="E411" s="28" t="e">
        <f t="shared" ca="1" si="134"/>
        <v>#N/A</v>
      </c>
      <c r="F411" s="28" t="s">
        <v>144</v>
      </c>
      <c r="G411" s="28">
        <v>4</v>
      </c>
      <c r="H411" s="28">
        <v>7</v>
      </c>
      <c r="I411" s="28"/>
      <c r="J411" s="28"/>
      <c r="K411" s="37">
        <f t="shared" ca="1" si="139"/>
        <v>4.6355308600337755E-14</v>
      </c>
      <c r="L411" s="28"/>
      <c r="M411" s="44">
        <f t="shared" ca="1" si="133"/>
        <v>3.5709178732291715E-2</v>
      </c>
      <c r="P411" s="4"/>
      <c r="Q411" t="s">
        <v>552</v>
      </c>
      <c r="R411" s="4">
        <v>1.6553100000000001E-15</v>
      </c>
    </row>
    <row r="412" spans="1:18" x14ac:dyDescent="0.2">
      <c r="A412" s="21" t="s">
        <v>884</v>
      </c>
      <c r="B412" s="40">
        <v>2.2662399999999998E-12</v>
      </c>
      <c r="C412" s="22">
        <v>308</v>
      </c>
      <c r="D412" s="22">
        <v>309</v>
      </c>
      <c r="E412" s="22" t="e">
        <f t="shared" ca="1" si="134"/>
        <v>#N/A</v>
      </c>
      <c r="F412" s="22" t="s">
        <v>144</v>
      </c>
      <c r="G412" s="22">
        <v>1</v>
      </c>
      <c r="H412" s="22">
        <v>2</v>
      </c>
      <c r="I412" s="22" t="s">
        <v>9</v>
      </c>
      <c r="J412" s="22"/>
      <c r="K412" s="35">
        <f ca="1">AH31</f>
        <v>5.769683081206663E-14</v>
      </c>
      <c r="L412" s="22"/>
      <c r="M412" s="41">
        <f t="shared" ca="1" si="133"/>
        <v>39.278413876521647</v>
      </c>
      <c r="P412" s="4"/>
      <c r="Q412" t="s">
        <v>553</v>
      </c>
      <c r="R412" s="4">
        <v>2.2662399999999998E-12</v>
      </c>
    </row>
    <row r="413" spans="1:18" x14ac:dyDescent="0.2">
      <c r="A413" s="32" t="s">
        <v>885</v>
      </c>
      <c r="B413" s="11">
        <v>2.11187E-10</v>
      </c>
      <c r="C413">
        <v>309</v>
      </c>
      <c r="D413">
        <v>310</v>
      </c>
      <c r="E413" t="e">
        <f t="shared" ca="1" si="134"/>
        <v>#N/A</v>
      </c>
      <c r="F413" t="s">
        <v>144</v>
      </c>
      <c r="G413">
        <v>1</v>
      </c>
      <c r="H413">
        <v>4</v>
      </c>
      <c r="I413" t="s">
        <v>9</v>
      </c>
      <c r="K413" s="4">
        <f t="shared" ref="K413:K423" ca="1" si="140">AH32</f>
        <v>9.4803215462404454E-12</v>
      </c>
      <c r="M413" s="42">
        <f t="shared" ca="1" si="133"/>
        <v>22.276354126801657</v>
      </c>
      <c r="P413" s="4"/>
      <c r="Q413" t="s">
        <v>554</v>
      </c>
      <c r="R413" s="4">
        <v>2.11187E-10</v>
      </c>
    </row>
    <row r="414" spans="1:18" x14ac:dyDescent="0.2">
      <c r="A414" s="32" t="s">
        <v>886</v>
      </c>
      <c r="B414" s="11">
        <v>7.2764400000000004E-15</v>
      </c>
      <c r="C414">
        <v>310</v>
      </c>
      <c r="D414">
        <v>311</v>
      </c>
      <c r="E414" t="e">
        <f t="shared" ca="1" si="134"/>
        <v>#N/A</v>
      </c>
      <c r="F414" t="s">
        <v>144</v>
      </c>
      <c r="G414">
        <v>1</v>
      </c>
      <c r="H414">
        <v>6</v>
      </c>
      <c r="I414" t="s">
        <v>9</v>
      </c>
      <c r="K414" s="4">
        <f t="shared" ca="1" si="140"/>
        <v>1.1736521161394996E-15</v>
      </c>
      <c r="M414" s="42">
        <f t="shared" ca="1" si="133"/>
        <v>6.1998269333287919</v>
      </c>
      <c r="P414" s="4"/>
      <c r="Q414" t="s">
        <v>555</v>
      </c>
      <c r="R414" s="4">
        <v>7.2764400000000004E-15</v>
      </c>
    </row>
    <row r="415" spans="1:18" x14ac:dyDescent="0.2">
      <c r="A415" s="32" t="s">
        <v>887</v>
      </c>
      <c r="B415" s="11">
        <v>7.3498899999999992E-15</v>
      </c>
      <c r="C415">
        <v>311</v>
      </c>
      <c r="D415">
        <v>312</v>
      </c>
      <c r="E415" t="e">
        <f t="shared" ca="1" si="134"/>
        <v>#N/A</v>
      </c>
      <c r="F415" t="s">
        <v>144</v>
      </c>
      <c r="G415">
        <v>1</v>
      </c>
      <c r="H415">
        <v>8</v>
      </c>
      <c r="I415" t="s">
        <v>9</v>
      </c>
      <c r="K415" s="4">
        <f t="shared" ca="1" si="140"/>
        <v>1.2533870698439018E-15</v>
      </c>
      <c r="M415" s="42">
        <f t="shared" ca="1" si="133"/>
        <v>5.8640225169351421</v>
      </c>
      <c r="P415" s="4"/>
      <c r="Q415" t="s">
        <v>556</v>
      </c>
      <c r="R415" s="4">
        <v>7.3498899999999992E-15</v>
      </c>
    </row>
    <row r="416" spans="1:18" x14ac:dyDescent="0.2">
      <c r="A416" s="32" t="s">
        <v>888</v>
      </c>
      <c r="B416" s="11">
        <v>2.1276499999999999E-10</v>
      </c>
      <c r="C416">
        <v>312</v>
      </c>
      <c r="D416">
        <v>313</v>
      </c>
      <c r="E416" t="e">
        <f t="shared" ca="1" si="134"/>
        <v>#N/A</v>
      </c>
      <c r="F416" t="s">
        <v>144</v>
      </c>
      <c r="G416">
        <v>2</v>
      </c>
      <c r="H416">
        <v>3</v>
      </c>
      <c r="I416" t="s">
        <v>9</v>
      </c>
      <c r="K416" s="4">
        <f t="shared" ca="1" si="140"/>
        <v>9.5001924992578291E-12</v>
      </c>
      <c r="M416" s="42">
        <f t="shared" ca="1" si="133"/>
        <v>22.395861980335823</v>
      </c>
      <c r="P416" s="4"/>
      <c r="Q416" t="s">
        <v>557</v>
      </c>
      <c r="R416" s="4">
        <v>2.1276499999999999E-10</v>
      </c>
    </row>
    <row r="417" spans="1:18" x14ac:dyDescent="0.2">
      <c r="A417" s="32" t="s">
        <v>889</v>
      </c>
      <c r="B417" s="11">
        <v>3.5060300000000001E-14</v>
      </c>
      <c r="C417">
        <v>313</v>
      </c>
      <c r="D417">
        <v>314</v>
      </c>
      <c r="E417" t="e">
        <f t="shared" ca="1" si="134"/>
        <v>#N/A</v>
      </c>
      <c r="F417" t="s">
        <v>144</v>
      </c>
      <c r="G417">
        <v>2</v>
      </c>
      <c r="H417">
        <v>5</v>
      </c>
      <c r="I417" t="s">
        <v>9</v>
      </c>
      <c r="K417" s="4">
        <f t="shared" ca="1" si="140"/>
        <v>2.7379715111962156E-15</v>
      </c>
      <c r="M417" s="42">
        <f t="shared" ca="1" si="133"/>
        <v>12.80520993612611</v>
      </c>
      <c r="P417" s="4"/>
      <c r="Q417" t="s">
        <v>558</v>
      </c>
      <c r="R417" s="4">
        <v>3.5060300000000001E-14</v>
      </c>
    </row>
    <row r="418" spans="1:18" x14ac:dyDescent="0.2">
      <c r="A418" s="32" t="s">
        <v>890</v>
      </c>
      <c r="B418" s="11">
        <v>4.71657E-14</v>
      </c>
      <c r="C418">
        <v>314</v>
      </c>
      <c r="D418">
        <v>315</v>
      </c>
      <c r="E418" t="e">
        <f t="shared" ca="1" si="134"/>
        <v>#N/A</v>
      </c>
      <c r="F418" t="s">
        <v>144</v>
      </c>
      <c r="G418">
        <v>2</v>
      </c>
      <c r="H418">
        <v>7</v>
      </c>
      <c r="I418" t="s">
        <v>9</v>
      </c>
      <c r="K418" s="4">
        <f t="shared" ca="1" si="140"/>
        <v>1.3094502255341732E-14</v>
      </c>
      <c r="M418" s="42">
        <f t="shared" ca="1" si="133"/>
        <v>3.6019467621046357</v>
      </c>
      <c r="P418" s="4"/>
      <c r="Q418" t="s">
        <v>559</v>
      </c>
      <c r="R418" s="4">
        <v>4.71657E-14</v>
      </c>
    </row>
    <row r="419" spans="1:18" x14ac:dyDescent="0.2">
      <c r="A419" s="32" t="s">
        <v>891</v>
      </c>
      <c r="B419" s="11">
        <v>4.7464200000000004E-10</v>
      </c>
      <c r="C419">
        <v>315</v>
      </c>
      <c r="D419">
        <v>316</v>
      </c>
      <c r="E419" t="e">
        <f t="shared" ca="1" si="134"/>
        <v>#N/A</v>
      </c>
      <c r="F419" t="s">
        <v>144</v>
      </c>
      <c r="G419">
        <v>3</v>
      </c>
      <c r="H419">
        <v>4</v>
      </c>
      <c r="I419" t="s">
        <v>9</v>
      </c>
      <c r="K419" s="4">
        <f t="shared" ca="1" si="140"/>
        <v>3.306816780329893E-10</v>
      </c>
      <c r="M419" s="42">
        <f t="shared" ca="1" si="133"/>
        <v>1.4353441134789726</v>
      </c>
      <c r="P419" s="4"/>
      <c r="Q419" t="s">
        <v>560</v>
      </c>
      <c r="R419" s="4">
        <v>4.7464200000000004E-10</v>
      </c>
    </row>
    <row r="420" spans="1:18" x14ac:dyDescent="0.2">
      <c r="A420" s="32" t="s">
        <v>892</v>
      </c>
      <c r="B420" s="11">
        <v>8.0899599999999997E-14</v>
      </c>
      <c r="C420">
        <v>316</v>
      </c>
      <c r="D420">
        <v>317</v>
      </c>
      <c r="E420" t="e">
        <f t="shared" ca="1" si="134"/>
        <v>#N/A</v>
      </c>
      <c r="F420" t="s">
        <v>144</v>
      </c>
      <c r="G420">
        <v>3</v>
      </c>
      <c r="H420">
        <v>6</v>
      </c>
      <c r="I420" t="s">
        <v>9</v>
      </c>
      <c r="K420" s="4">
        <f t="shared" ca="1" si="140"/>
        <v>4.7506334926715025E-14</v>
      </c>
      <c r="M420" s="42">
        <f t="shared" ca="1" si="133"/>
        <v>1.7029223602451888</v>
      </c>
      <c r="P420" s="4"/>
      <c r="Q420" t="s">
        <v>561</v>
      </c>
      <c r="R420" s="4">
        <v>8.0899599999999997E-14</v>
      </c>
    </row>
    <row r="421" spans="1:18" x14ac:dyDescent="0.2">
      <c r="A421" s="32" t="s">
        <v>893</v>
      </c>
      <c r="B421" s="11">
        <v>8.0953099999999996E-14</v>
      </c>
      <c r="C421">
        <v>317</v>
      </c>
      <c r="D421">
        <v>318</v>
      </c>
      <c r="E421" t="e">
        <f t="shared" ca="1" si="134"/>
        <v>#N/A</v>
      </c>
      <c r="F421" t="s">
        <v>144</v>
      </c>
      <c r="G421">
        <v>3</v>
      </c>
      <c r="H421">
        <v>8</v>
      </c>
      <c r="I421" t="s">
        <v>9</v>
      </c>
      <c r="K421" s="4">
        <f t="shared" ca="1" si="140"/>
        <v>4.8243604862171534E-14</v>
      </c>
      <c r="M421" s="42">
        <f t="shared" ca="1" si="133"/>
        <v>1.6780068618685753</v>
      </c>
      <c r="P421" s="4"/>
      <c r="Q421" t="s">
        <v>562</v>
      </c>
      <c r="R421" s="4">
        <v>8.0953099999999996E-14</v>
      </c>
    </row>
    <row r="422" spans="1:18" x14ac:dyDescent="0.2">
      <c r="A422" s="32" t="s">
        <v>894</v>
      </c>
      <c r="B422" s="11">
        <v>8.5357799999999994E-14</v>
      </c>
      <c r="C422">
        <v>318</v>
      </c>
      <c r="D422">
        <v>319</v>
      </c>
      <c r="E422" t="e">
        <f t="shared" ca="1" si="134"/>
        <v>#N/A</v>
      </c>
      <c r="F422" t="s">
        <v>144</v>
      </c>
      <c r="G422">
        <v>4</v>
      </c>
      <c r="H422">
        <v>5</v>
      </c>
      <c r="I422" t="s">
        <v>9</v>
      </c>
      <c r="K422" s="4">
        <f t="shared" ca="1" si="140"/>
        <v>5.5050522650054963E-14</v>
      </c>
      <c r="M422" s="42">
        <f t="shared" ca="1" si="133"/>
        <v>1.5505356877826986</v>
      </c>
      <c r="P422" s="4"/>
      <c r="Q422" t="s">
        <v>563</v>
      </c>
      <c r="R422" s="4">
        <v>8.5357799999999994E-14</v>
      </c>
    </row>
    <row r="423" spans="1:18" x14ac:dyDescent="0.2">
      <c r="A423" s="33" t="s">
        <v>895</v>
      </c>
      <c r="B423" s="43">
        <v>8.5680199999999996E-14</v>
      </c>
      <c r="C423" s="28">
        <v>319</v>
      </c>
      <c r="D423" s="28">
        <v>320</v>
      </c>
      <c r="E423" s="28" t="e">
        <f t="shared" ca="1" si="134"/>
        <v>#N/A</v>
      </c>
      <c r="F423" s="28" t="s">
        <v>144</v>
      </c>
      <c r="G423" s="28">
        <v>4</v>
      </c>
      <c r="H423" s="28">
        <v>7</v>
      </c>
      <c r="I423" s="28" t="s">
        <v>9</v>
      </c>
      <c r="J423" s="28"/>
      <c r="K423" s="37">
        <f t="shared" ca="1" si="140"/>
        <v>6.0801093458505171E-14</v>
      </c>
      <c r="L423" s="28"/>
      <c r="M423" s="44">
        <f t="shared" ca="1" si="133"/>
        <v>1.4091884722184154</v>
      </c>
      <c r="P423" s="4"/>
      <c r="Q423" t="s">
        <v>564</v>
      </c>
      <c r="R423" s="4">
        <v>8.5680199999999996E-14</v>
      </c>
    </row>
    <row r="424" spans="1:18" x14ac:dyDescent="0.2">
      <c r="A424" s="21" t="s">
        <v>896</v>
      </c>
      <c r="B424" s="40">
        <v>3.7273299999999996E-12</v>
      </c>
      <c r="C424" s="22">
        <v>320</v>
      </c>
      <c r="D424" s="22">
        <v>321</v>
      </c>
      <c r="E424" s="22" t="e">
        <f t="shared" ca="1" si="134"/>
        <v>#N/A</v>
      </c>
      <c r="F424" s="22" t="s">
        <v>144</v>
      </c>
      <c r="G424" s="22">
        <v>1</v>
      </c>
      <c r="H424" s="22">
        <v>2</v>
      </c>
      <c r="I424" s="22" t="s">
        <v>7</v>
      </c>
      <c r="J424" s="22"/>
      <c r="K424" s="35">
        <f ca="1">AG31</f>
        <v>9.4895192537688918E-14</v>
      </c>
      <c r="L424" s="22"/>
      <c r="M424" s="41">
        <f t="shared" ref="M424:M459" ca="1" si="141">B424/K424</f>
        <v>39.27838597850613</v>
      </c>
      <c r="P424" s="4"/>
      <c r="Q424" t="s">
        <v>565</v>
      </c>
      <c r="R424" s="4">
        <v>3.7273299999999996E-12</v>
      </c>
    </row>
    <row r="425" spans="1:18" x14ac:dyDescent="0.2">
      <c r="A425" s="32" t="s">
        <v>897</v>
      </c>
      <c r="B425" s="11">
        <v>3.4734399999999999E-10</v>
      </c>
      <c r="C425">
        <v>321</v>
      </c>
      <c r="D425">
        <v>322</v>
      </c>
      <c r="E425" t="e">
        <f t="shared" ref="E425:E459" ca="1" si="142">OFFSET($B$71,_xlfn.XMATCH($A425,$D$72:$D$99),0)</f>
        <v>#N/A</v>
      </c>
      <c r="F425" t="s">
        <v>144</v>
      </c>
      <c r="G425">
        <v>1</v>
      </c>
      <c r="H425">
        <v>4</v>
      </c>
      <c r="I425" t="s">
        <v>7</v>
      </c>
      <c r="K425" s="4">
        <f t="shared" ref="K425:K435" ca="1" si="143">AG32</f>
        <v>1.5592484470768171E-11</v>
      </c>
      <c r="M425" s="42">
        <f t="shared" ca="1" si="141"/>
        <v>22.276372995668464</v>
      </c>
      <c r="P425" s="4"/>
      <c r="Q425" t="s">
        <v>566</v>
      </c>
      <c r="R425" s="4">
        <v>3.4734399999999999E-10</v>
      </c>
    </row>
    <row r="426" spans="1:18" x14ac:dyDescent="0.2">
      <c r="A426" s="32" t="s">
        <v>898</v>
      </c>
      <c r="B426" s="11">
        <v>1.6672899999999999E-10</v>
      </c>
      <c r="C426">
        <v>322</v>
      </c>
      <c r="D426">
        <v>323</v>
      </c>
      <c r="E426" t="e">
        <f t="shared" ca="1" si="142"/>
        <v>#N/A</v>
      </c>
      <c r="F426" t="s">
        <v>144</v>
      </c>
      <c r="G426">
        <v>1</v>
      </c>
      <c r="H426">
        <v>6</v>
      </c>
      <c r="I426" t="s">
        <v>7</v>
      </c>
      <c r="K426" s="4">
        <f t="shared" ca="1" si="143"/>
        <v>2.689252857053729E-11</v>
      </c>
      <c r="M426" s="42">
        <f t="shared" ca="1" si="141"/>
        <v>6.1998260804178775</v>
      </c>
      <c r="P426" s="4"/>
      <c r="Q426" t="s">
        <v>567</v>
      </c>
      <c r="R426" s="4">
        <v>1.6672899999999999E-10</v>
      </c>
    </row>
    <row r="427" spans="1:18" x14ac:dyDescent="0.2">
      <c r="A427" s="32" t="s">
        <v>899</v>
      </c>
      <c r="B427" s="11">
        <v>1.6841200000000001E-10</v>
      </c>
      <c r="C427">
        <v>323</v>
      </c>
      <c r="D427">
        <v>324</v>
      </c>
      <c r="E427" t="e">
        <f t="shared" ca="1" si="142"/>
        <v>#N/A</v>
      </c>
      <c r="F427" t="s">
        <v>144</v>
      </c>
      <c r="G427">
        <v>1</v>
      </c>
      <c r="H427">
        <v>8</v>
      </c>
      <c r="I427" t="s">
        <v>7</v>
      </c>
      <c r="K427" s="4">
        <f t="shared" ca="1" si="143"/>
        <v>2.8719538883967531E-11</v>
      </c>
      <c r="M427" s="42">
        <f t="shared" ca="1" si="141"/>
        <v>5.8640217268256611</v>
      </c>
      <c r="P427" s="4"/>
      <c r="Q427" t="s">
        <v>568</v>
      </c>
      <c r="R427" s="4">
        <v>1.6841200000000001E-10</v>
      </c>
    </row>
    <row r="428" spans="1:18" x14ac:dyDescent="0.2">
      <c r="A428" s="32" t="s">
        <v>900</v>
      </c>
      <c r="B428" s="11">
        <v>3.4993900000000003E-10</v>
      </c>
      <c r="C428">
        <v>324</v>
      </c>
      <c r="D428">
        <v>325</v>
      </c>
      <c r="E428" t="e">
        <f t="shared" ca="1" si="142"/>
        <v>#N/A</v>
      </c>
      <c r="F428" t="s">
        <v>144</v>
      </c>
      <c r="G428">
        <v>2</v>
      </c>
      <c r="H428">
        <v>3</v>
      </c>
      <c r="I428" t="s">
        <v>7</v>
      </c>
      <c r="K428" s="4">
        <f t="shared" ca="1" si="143"/>
        <v>1.5625166645611266E-11</v>
      </c>
      <c r="M428" s="42">
        <f t="shared" ca="1" si="141"/>
        <v>22.395857141036604</v>
      </c>
      <c r="P428" s="4"/>
      <c r="Q428" t="s">
        <v>569</v>
      </c>
      <c r="R428" s="4">
        <v>3.4993900000000003E-10</v>
      </c>
    </row>
    <row r="429" spans="1:18" x14ac:dyDescent="0.2">
      <c r="A429" s="32" t="s">
        <v>901</v>
      </c>
      <c r="B429" s="11">
        <v>8.0335499999999996E-10</v>
      </c>
      <c r="C429">
        <v>325</v>
      </c>
      <c r="D429">
        <v>326</v>
      </c>
      <c r="E429" t="e">
        <f t="shared" ca="1" si="142"/>
        <v>#N/A</v>
      </c>
      <c r="F429" t="s">
        <v>144</v>
      </c>
      <c r="G429">
        <v>2</v>
      </c>
      <c r="H429">
        <v>5</v>
      </c>
      <c r="I429" t="s">
        <v>7</v>
      </c>
      <c r="K429" s="4">
        <f t="shared" ca="1" si="143"/>
        <v>6.2736628748522315E-11</v>
      </c>
      <c r="M429" s="42">
        <f t="shared" ca="1" si="141"/>
        <v>12.805198749525125</v>
      </c>
      <c r="P429" s="4"/>
      <c r="Q429" t="s">
        <v>570</v>
      </c>
      <c r="R429" s="4">
        <v>8.0335499999999996E-10</v>
      </c>
    </row>
    <row r="430" spans="1:18" x14ac:dyDescent="0.2">
      <c r="A430" s="32" t="s">
        <v>902</v>
      </c>
      <c r="B430" s="11">
        <v>1.0807300000000001E-9</v>
      </c>
      <c r="C430">
        <v>326</v>
      </c>
      <c r="D430">
        <v>327</v>
      </c>
      <c r="E430" t="e">
        <f t="shared" ca="1" si="142"/>
        <v>#N/A</v>
      </c>
      <c r="F430" t="s">
        <v>144</v>
      </c>
      <c r="G430">
        <v>2</v>
      </c>
      <c r="H430">
        <v>7</v>
      </c>
      <c r="I430" t="s">
        <v>7</v>
      </c>
      <c r="K430" s="4">
        <f t="shared" ca="1" si="143"/>
        <v>3.0004144428849378E-10</v>
      </c>
      <c r="M430" s="42">
        <f t="shared" ca="1" si="141"/>
        <v>3.6019357344542842</v>
      </c>
      <c r="P430" s="4"/>
      <c r="Q430" t="s">
        <v>571</v>
      </c>
      <c r="R430" s="4">
        <v>1.0807300000000001E-9</v>
      </c>
    </row>
    <row r="431" spans="1:18" x14ac:dyDescent="0.2">
      <c r="A431" s="32" t="s">
        <v>903</v>
      </c>
      <c r="B431" s="11">
        <v>7.8065400000000002E-10</v>
      </c>
      <c r="C431">
        <v>327</v>
      </c>
      <c r="D431">
        <v>328</v>
      </c>
      <c r="E431" t="e">
        <f t="shared" ca="1" si="142"/>
        <v>#N/A</v>
      </c>
      <c r="F431" t="s">
        <v>144</v>
      </c>
      <c r="G431">
        <v>3</v>
      </c>
      <c r="H431">
        <v>4</v>
      </c>
      <c r="I431" t="s">
        <v>7</v>
      </c>
      <c r="K431" s="4">
        <f t="shared" ca="1" si="143"/>
        <v>5.4387911890411472E-10</v>
      </c>
      <c r="M431" s="42">
        <f t="shared" ca="1" si="141"/>
        <v>1.4353446802167604</v>
      </c>
      <c r="P431" s="4"/>
      <c r="Q431" t="s">
        <v>572</v>
      </c>
      <c r="R431" s="4">
        <v>7.8065400000000002E-10</v>
      </c>
    </row>
    <row r="432" spans="1:18" x14ac:dyDescent="0.2">
      <c r="A432" s="32" t="s">
        <v>904</v>
      </c>
      <c r="B432" s="11">
        <v>1.8536999999999999E-9</v>
      </c>
      <c r="C432">
        <v>328</v>
      </c>
      <c r="D432">
        <v>329</v>
      </c>
      <c r="E432" t="e">
        <f t="shared" ca="1" si="142"/>
        <v>#N/A</v>
      </c>
      <c r="F432" t="s">
        <v>144</v>
      </c>
      <c r="G432">
        <v>3</v>
      </c>
      <c r="H432">
        <v>6</v>
      </c>
      <c r="I432" t="s">
        <v>7</v>
      </c>
      <c r="K432" s="4">
        <f t="shared" ca="1" si="143"/>
        <v>1.0885384618915015E-9</v>
      </c>
      <c r="M432" s="42">
        <f t="shared" ca="1" si="141"/>
        <v>1.7029255877453457</v>
      </c>
      <c r="P432" s="4"/>
      <c r="Q432" t="s">
        <v>573</v>
      </c>
      <c r="R432" s="4">
        <v>1.8536999999999999E-9</v>
      </c>
    </row>
    <row r="433" spans="1:18" x14ac:dyDescent="0.2">
      <c r="A433" s="32" t="s">
        <v>905</v>
      </c>
      <c r="B433" s="11">
        <v>1.85492E-9</v>
      </c>
      <c r="C433">
        <v>329</v>
      </c>
      <c r="D433">
        <v>330</v>
      </c>
      <c r="E433" t="e">
        <f t="shared" ca="1" si="142"/>
        <v>#N/A</v>
      </c>
      <c r="F433" t="s">
        <v>144</v>
      </c>
      <c r="G433">
        <v>3</v>
      </c>
      <c r="H433">
        <v>8</v>
      </c>
      <c r="I433" t="s">
        <v>7</v>
      </c>
      <c r="K433" s="4">
        <f t="shared" ca="1" si="143"/>
        <v>1.1054319284739844E-9</v>
      </c>
      <c r="M433" s="42">
        <f t="shared" ca="1" si="141"/>
        <v>1.6780047257732653</v>
      </c>
      <c r="P433" s="4"/>
      <c r="Q433" t="s">
        <v>574</v>
      </c>
      <c r="R433" s="4">
        <v>1.85492E-9</v>
      </c>
    </row>
    <row r="434" spans="1:18" x14ac:dyDescent="0.2">
      <c r="A434" s="32" t="s">
        <v>906</v>
      </c>
      <c r="B434" s="11">
        <v>1.95585E-9</v>
      </c>
      <c r="C434">
        <v>330</v>
      </c>
      <c r="D434">
        <v>331</v>
      </c>
      <c r="E434" t="e">
        <f t="shared" ca="1" si="142"/>
        <v>#N/A</v>
      </c>
      <c r="F434" t="s">
        <v>144</v>
      </c>
      <c r="G434">
        <v>4</v>
      </c>
      <c r="H434">
        <v>5</v>
      </c>
      <c r="I434" t="s">
        <v>7</v>
      </c>
      <c r="K434" s="4">
        <f t="shared" ca="1" si="143"/>
        <v>1.2614025338779759E-9</v>
      </c>
      <c r="M434" s="42">
        <f t="shared" ca="1" si="141"/>
        <v>1.550535968868763</v>
      </c>
      <c r="P434" s="4"/>
      <c r="Q434" t="s">
        <v>575</v>
      </c>
      <c r="R434" s="4">
        <v>1.95585E-9</v>
      </c>
    </row>
    <row r="435" spans="1:18" x14ac:dyDescent="0.2">
      <c r="A435" s="33" t="s">
        <v>907</v>
      </c>
      <c r="B435" s="43">
        <v>1.9632399999999999E-9</v>
      </c>
      <c r="C435" s="28">
        <v>331</v>
      </c>
      <c r="D435" s="28">
        <v>332</v>
      </c>
      <c r="E435" s="28" t="e">
        <f t="shared" ca="1" si="142"/>
        <v>#N/A</v>
      </c>
      <c r="F435" s="28" t="s">
        <v>144</v>
      </c>
      <c r="G435" s="28">
        <v>4</v>
      </c>
      <c r="H435" s="28">
        <v>7</v>
      </c>
      <c r="I435" s="28" t="s">
        <v>7</v>
      </c>
      <c r="J435" s="28"/>
      <c r="K435" s="37">
        <f t="shared" ca="1" si="143"/>
        <v>1.3931684870394864E-9</v>
      </c>
      <c r="L435" s="28"/>
      <c r="M435" s="44">
        <f t="shared" ca="1" si="141"/>
        <v>1.4091906458291545</v>
      </c>
      <c r="P435" s="4"/>
      <c r="Q435" t="s">
        <v>576</v>
      </c>
      <c r="R435" s="4">
        <v>1.9632399999999999E-9</v>
      </c>
    </row>
    <row r="436" spans="1:18" x14ac:dyDescent="0.2">
      <c r="A436" s="21" t="s">
        <v>908</v>
      </c>
      <c r="B436" s="40">
        <v>6.5216300000000004E-13</v>
      </c>
      <c r="C436" s="22">
        <v>332</v>
      </c>
      <c r="D436" s="22">
        <v>333</v>
      </c>
      <c r="E436" s="22" t="e">
        <f t="shared" ca="1" si="142"/>
        <v>#N/A</v>
      </c>
      <c r="F436" s="22" t="s">
        <v>144</v>
      </c>
      <c r="G436" s="22">
        <v>1</v>
      </c>
      <c r="H436" s="22">
        <v>2</v>
      </c>
      <c r="I436" s="22" t="s">
        <v>34</v>
      </c>
      <c r="J436" s="22"/>
      <c r="K436" s="35">
        <f ca="1">AJ31</f>
        <v>4.6915410725110528E-14</v>
      </c>
      <c r="L436" s="22"/>
      <c r="M436" s="41">
        <f t="shared" ca="1" si="141"/>
        <v>13.90082682684355</v>
      </c>
      <c r="P436" s="4"/>
      <c r="Q436" t="s">
        <v>577</v>
      </c>
      <c r="R436" s="4">
        <v>6.5216300000000004E-13</v>
      </c>
    </row>
    <row r="437" spans="1:18" x14ac:dyDescent="0.2">
      <c r="A437" s="32" t="s">
        <v>909</v>
      </c>
      <c r="B437" s="11">
        <v>6.0773999999999996E-11</v>
      </c>
      <c r="C437">
        <v>333</v>
      </c>
      <c r="D437">
        <v>334</v>
      </c>
      <c r="E437" t="e">
        <f t="shared" ca="1" si="142"/>
        <v>#N/A</v>
      </c>
      <c r="F437" t="s">
        <v>144</v>
      </c>
      <c r="G437">
        <v>1</v>
      </c>
      <c r="H437">
        <v>4</v>
      </c>
      <c r="I437" t="s">
        <v>34</v>
      </c>
      <c r="K437" s="4">
        <f t="shared" ref="K437:K447" ca="1" si="144">AJ32</f>
        <v>7.7087973964588371E-12</v>
      </c>
      <c r="M437" s="42">
        <f t="shared" ca="1" si="141"/>
        <v>7.8837199727051503</v>
      </c>
      <c r="P437" s="4"/>
      <c r="Q437" t="s">
        <v>578</v>
      </c>
      <c r="R437" s="4">
        <v>6.0773999999999996E-11</v>
      </c>
    </row>
    <row r="438" spans="1:18" x14ac:dyDescent="0.2">
      <c r="A438" s="32" t="s">
        <v>910</v>
      </c>
      <c r="B438" s="11">
        <v>2.9172199999999998E-11</v>
      </c>
      <c r="C438">
        <v>334</v>
      </c>
      <c r="D438">
        <v>335</v>
      </c>
      <c r="E438" t="e">
        <f t="shared" ca="1" si="142"/>
        <v>#N/A</v>
      </c>
      <c r="F438" t="s">
        <v>144</v>
      </c>
      <c r="G438">
        <v>1</v>
      </c>
      <c r="H438">
        <v>6</v>
      </c>
      <c r="I438" t="s">
        <v>34</v>
      </c>
      <c r="K438" s="4">
        <f t="shared" ca="1" si="144"/>
        <v>1.3295447214804222E-11</v>
      </c>
      <c r="M438" s="42">
        <f t="shared" ca="1" si="141"/>
        <v>2.194149585845997</v>
      </c>
      <c r="P438" s="4"/>
      <c r="Q438" t="s">
        <v>579</v>
      </c>
      <c r="R438" s="4">
        <v>2.9172199999999998E-11</v>
      </c>
    </row>
    <row r="439" spans="1:18" x14ac:dyDescent="0.2">
      <c r="A439" s="32" t="s">
        <v>911</v>
      </c>
      <c r="B439" s="11">
        <v>2.9466699999999998E-11</v>
      </c>
      <c r="C439">
        <v>335</v>
      </c>
      <c r="D439">
        <v>336</v>
      </c>
      <c r="E439" t="e">
        <f t="shared" ca="1" si="142"/>
        <v>#N/A</v>
      </c>
      <c r="F439" t="s">
        <v>144</v>
      </c>
      <c r="G439">
        <v>1</v>
      </c>
      <c r="H439">
        <v>8</v>
      </c>
      <c r="I439" t="s">
        <v>34</v>
      </c>
      <c r="K439" s="4">
        <f t="shared" ca="1" si="144"/>
        <v>1.4198706241541008E-11</v>
      </c>
      <c r="M439" s="42">
        <f t="shared" ca="1" si="141"/>
        <v>2.0753087991770389</v>
      </c>
      <c r="P439" s="4"/>
      <c r="Q439" t="s">
        <v>580</v>
      </c>
      <c r="R439" s="4">
        <v>2.9466699999999998E-11</v>
      </c>
    </row>
    <row r="440" spans="1:18" x14ac:dyDescent="0.2">
      <c r="A440" s="32" t="s">
        <v>912</v>
      </c>
      <c r="B440" s="11">
        <v>6.12282E-11</v>
      </c>
      <c r="C440">
        <v>336</v>
      </c>
      <c r="D440">
        <v>337</v>
      </c>
      <c r="E440" t="e">
        <f t="shared" ca="1" si="142"/>
        <v>#N/A</v>
      </c>
      <c r="F440" t="s">
        <v>144</v>
      </c>
      <c r="G440">
        <v>2</v>
      </c>
      <c r="H440">
        <v>3</v>
      </c>
      <c r="I440" t="s">
        <v>34</v>
      </c>
      <c r="K440" s="4">
        <f t="shared" ca="1" si="144"/>
        <v>7.7249551976619331E-12</v>
      </c>
      <c r="M440" s="42">
        <f t="shared" ca="1" si="141"/>
        <v>7.9260265507470615</v>
      </c>
      <c r="P440" s="4"/>
      <c r="Q440" t="s">
        <v>581</v>
      </c>
      <c r="R440" s="4">
        <v>6.12282E-11</v>
      </c>
    </row>
    <row r="441" spans="1:18" x14ac:dyDescent="0.2">
      <c r="A441" s="32" t="s">
        <v>913</v>
      </c>
      <c r="B441" s="11">
        <v>1.4056100000000001E-10</v>
      </c>
      <c r="C441">
        <v>337</v>
      </c>
      <c r="D441">
        <v>338</v>
      </c>
      <c r="E441" t="e">
        <f t="shared" ca="1" si="142"/>
        <v>#N/A</v>
      </c>
      <c r="F441" t="s">
        <v>144</v>
      </c>
      <c r="G441">
        <v>2</v>
      </c>
      <c r="H441">
        <v>5</v>
      </c>
      <c r="I441" t="s">
        <v>34</v>
      </c>
      <c r="K441" s="4">
        <f t="shared" ca="1" si="144"/>
        <v>3.1016478564777909E-11</v>
      </c>
      <c r="M441" s="42">
        <f t="shared" ca="1" si="141"/>
        <v>4.5318168439540418</v>
      </c>
      <c r="P441" s="4"/>
      <c r="Q441" t="s">
        <v>582</v>
      </c>
      <c r="R441" s="4">
        <v>1.4056100000000001E-10</v>
      </c>
    </row>
    <row r="442" spans="1:18" x14ac:dyDescent="0.2">
      <c r="A442" s="32" t="s">
        <v>914</v>
      </c>
      <c r="B442" s="11">
        <v>1.89094E-10</v>
      </c>
      <c r="C442">
        <v>338</v>
      </c>
      <c r="D442">
        <v>339</v>
      </c>
      <c r="E442" t="e">
        <f t="shared" ca="1" si="142"/>
        <v>#N/A</v>
      </c>
      <c r="F442" t="s">
        <v>144</v>
      </c>
      <c r="G442">
        <v>2</v>
      </c>
      <c r="H442">
        <v>7</v>
      </c>
      <c r="I442" t="s">
        <v>34</v>
      </c>
      <c r="K442" s="4">
        <f t="shared" ca="1" si="144"/>
        <v>1.4833804765988912E-10</v>
      </c>
      <c r="M442" s="42">
        <f t="shared" ca="1" si="141"/>
        <v>1.2747504971452537</v>
      </c>
      <c r="P442" s="4"/>
      <c r="Q442" t="s">
        <v>583</v>
      </c>
      <c r="R442" s="4">
        <v>1.89094E-10</v>
      </c>
    </row>
    <row r="443" spans="1:18" x14ac:dyDescent="0.2">
      <c r="A443" s="32" t="s">
        <v>915</v>
      </c>
      <c r="B443" s="11">
        <v>1.3658900000000001E-10</v>
      </c>
      <c r="C443">
        <v>339</v>
      </c>
      <c r="D443">
        <v>340</v>
      </c>
      <c r="E443" t="e">
        <f t="shared" ca="1" si="142"/>
        <v>#N/A</v>
      </c>
      <c r="F443" t="s">
        <v>144</v>
      </c>
      <c r="G443">
        <v>3</v>
      </c>
      <c r="H443">
        <v>4</v>
      </c>
      <c r="I443" t="s">
        <v>34</v>
      </c>
      <c r="K443" s="4">
        <f t="shared" ca="1" si="144"/>
        <v>2.6888940910324414E-10</v>
      </c>
      <c r="M443" s="42">
        <f t="shared" ca="1" si="141"/>
        <v>0.50797463706558488</v>
      </c>
      <c r="P443" s="4"/>
      <c r="Q443" t="s">
        <v>584</v>
      </c>
      <c r="R443" s="4">
        <v>1.3658900000000001E-10</v>
      </c>
    </row>
    <row r="444" spans="1:18" x14ac:dyDescent="0.2">
      <c r="A444" s="32" t="s">
        <v>916</v>
      </c>
      <c r="B444" s="11">
        <v>3.2433800000000002E-10</v>
      </c>
      <c r="C444">
        <v>340</v>
      </c>
      <c r="D444">
        <v>341</v>
      </c>
      <c r="E444" t="e">
        <f t="shared" ca="1" si="142"/>
        <v>#N/A</v>
      </c>
      <c r="F444" t="s">
        <v>144</v>
      </c>
      <c r="G444">
        <v>3</v>
      </c>
      <c r="H444">
        <v>6</v>
      </c>
      <c r="I444" t="s">
        <v>34</v>
      </c>
      <c r="K444" s="4">
        <f t="shared" ca="1" si="144"/>
        <v>5.3816455464208097E-10</v>
      </c>
      <c r="M444" s="42">
        <f t="shared" ca="1" si="141"/>
        <v>0.6026743998695876</v>
      </c>
      <c r="P444" s="4"/>
      <c r="Q444" t="s">
        <v>585</v>
      </c>
      <c r="R444" s="4">
        <v>3.2433800000000002E-10</v>
      </c>
    </row>
    <row r="445" spans="1:18" x14ac:dyDescent="0.2">
      <c r="A445" s="32" t="s">
        <v>917</v>
      </c>
      <c r="B445" s="11">
        <v>3.24552E-10</v>
      </c>
      <c r="C445">
        <v>341</v>
      </c>
      <c r="D445">
        <v>342</v>
      </c>
      <c r="E445" t="e">
        <f t="shared" ca="1" si="142"/>
        <v>#N/A</v>
      </c>
      <c r="F445" t="s">
        <v>144</v>
      </c>
      <c r="G445">
        <v>3</v>
      </c>
      <c r="H445">
        <v>8</v>
      </c>
      <c r="I445" t="s">
        <v>34</v>
      </c>
      <c r="K445" s="4">
        <f t="shared" ca="1" si="144"/>
        <v>5.4651654700432129E-10</v>
      </c>
      <c r="M445" s="42">
        <f t="shared" ca="1" si="141"/>
        <v>0.59385576114575311</v>
      </c>
      <c r="P445" s="4"/>
      <c r="Q445" t="s">
        <v>586</v>
      </c>
      <c r="R445" s="4">
        <v>3.24552E-10</v>
      </c>
    </row>
    <row r="446" spans="1:18" x14ac:dyDescent="0.2">
      <c r="A446" s="32" t="s">
        <v>918</v>
      </c>
      <c r="B446" s="11">
        <v>3.4221100000000001E-10</v>
      </c>
      <c r="C446">
        <v>342</v>
      </c>
      <c r="D446">
        <v>343</v>
      </c>
      <c r="E446" t="e">
        <f t="shared" ca="1" si="142"/>
        <v>#N/A</v>
      </c>
      <c r="F446" t="s">
        <v>144</v>
      </c>
      <c r="G446">
        <v>4</v>
      </c>
      <c r="H446">
        <v>5</v>
      </c>
      <c r="I446" t="s">
        <v>34</v>
      </c>
      <c r="K446" s="4">
        <f t="shared" ca="1" si="144"/>
        <v>6.2362714468466401E-10</v>
      </c>
      <c r="M446" s="42">
        <f t="shared" ca="1" si="141"/>
        <v>0.54874295148431751</v>
      </c>
      <c r="P446" s="4"/>
      <c r="Q446" t="s">
        <v>587</v>
      </c>
      <c r="R446" s="4">
        <v>3.4221100000000001E-10</v>
      </c>
    </row>
    <row r="447" spans="1:18" x14ac:dyDescent="0.2">
      <c r="A447" s="33" t="s">
        <v>919</v>
      </c>
      <c r="B447" s="43">
        <v>3.4350299999999998E-10</v>
      </c>
      <c r="C447" s="28">
        <v>343</v>
      </c>
      <c r="D447" s="28">
        <v>344</v>
      </c>
      <c r="E447" s="28" t="e">
        <f t="shared" ca="1" si="142"/>
        <v>#N/A</v>
      </c>
      <c r="F447" s="28" t="s">
        <v>144</v>
      </c>
      <c r="G447" s="28">
        <v>4</v>
      </c>
      <c r="H447" s="28">
        <v>7</v>
      </c>
      <c r="I447" s="28" t="s">
        <v>34</v>
      </c>
      <c r="J447" s="28"/>
      <c r="K447" s="37">
        <f t="shared" ca="1" si="144"/>
        <v>6.8877115932695207E-10</v>
      </c>
      <c r="L447" s="28"/>
      <c r="M447" s="44">
        <f t="shared" ca="1" si="141"/>
        <v>0.49871861698689812</v>
      </c>
      <c r="P447" s="4"/>
      <c r="Q447" t="s">
        <v>588</v>
      </c>
      <c r="R447" s="4">
        <v>3.4350299999999998E-10</v>
      </c>
    </row>
    <row r="448" spans="1:18" x14ac:dyDescent="0.2">
      <c r="A448" s="21" t="s">
        <v>920</v>
      </c>
      <c r="B448" s="40">
        <v>3.8001099999999996E-12</v>
      </c>
      <c r="C448" s="22">
        <v>344</v>
      </c>
      <c r="D448" s="22">
        <v>345</v>
      </c>
      <c r="E448" s="22" t="e">
        <f t="shared" ca="1" si="142"/>
        <v>#N/A</v>
      </c>
      <c r="F448" s="22" t="s">
        <v>144</v>
      </c>
      <c r="G448" s="22">
        <v>1</v>
      </c>
      <c r="H448" s="22">
        <v>2</v>
      </c>
      <c r="I448" s="22" t="s">
        <v>10</v>
      </c>
      <c r="J448" s="22"/>
      <c r="K448" s="35">
        <f ca="1">AI31</f>
        <v>9.6748164363262085E-14</v>
      </c>
      <c r="L448" s="22"/>
      <c r="M448" s="41">
        <f t="shared" ca="1" si="141"/>
        <v>39.278367967082637</v>
      </c>
      <c r="P448" s="4"/>
      <c r="Q448" t="s">
        <v>589</v>
      </c>
      <c r="R448" s="4">
        <v>3.8001099999999996E-12</v>
      </c>
    </row>
    <row r="449" spans="1:18" x14ac:dyDescent="0.2">
      <c r="A449" s="32" t="s">
        <v>921</v>
      </c>
      <c r="B449" s="11">
        <v>3.5412600000000001E-10</v>
      </c>
      <c r="C449">
        <v>345</v>
      </c>
      <c r="D449">
        <v>346</v>
      </c>
      <c r="E449" t="e">
        <f t="shared" ca="1" si="142"/>
        <v>#N/A</v>
      </c>
      <c r="F449" t="s">
        <v>144</v>
      </c>
      <c r="G449">
        <v>1</v>
      </c>
      <c r="H449">
        <v>4</v>
      </c>
      <c r="I449" t="s">
        <v>10</v>
      </c>
      <c r="K449" s="4">
        <f t="shared" ref="K449:K459" ca="1" si="145">AI32</f>
        <v>1.5896951258203639E-11</v>
      </c>
      <c r="M449" s="42">
        <f t="shared" ca="1" si="141"/>
        <v>22.276346844634936</v>
      </c>
      <c r="P449" s="4"/>
      <c r="Q449" t="s">
        <v>590</v>
      </c>
      <c r="R449" s="4">
        <v>3.5412600000000001E-10</v>
      </c>
    </row>
    <row r="450" spans="1:18" x14ac:dyDescent="0.2">
      <c r="A450" s="32" t="s">
        <v>922</v>
      </c>
      <c r="B450" s="11">
        <v>1.22014E-14</v>
      </c>
      <c r="C450">
        <v>346</v>
      </c>
      <c r="D450">
        <v>347</v>
      </c>
      <c r="E450" t="e">
        <f t="shared" ca="1" si="142"/>
        <v>#N/A</v>
      </c>
      <c r="F450" t="s">
        <v>144</v>
      </c>
      <c r="G450">
        <v>1</v>
      </c>
      <c r="H450">
        <v>6</v>
      </c>
      <c r="I450" t="s">
        <v>10</v>
      </c>
      <c r="K450" s="4">
        <f t="shared" ca="1" si="145"/>
        <v>1.9680229613895405E-15</v>
      </c>
      <c r="M450" s="42">
        <f t="shared" ca="1" si="141"/>
        <v>6.199826038302465</v>
      </c>
      <c r="P450" s="4"/>
      <c r="Q450" t="s">
        <v>591</v>
      </c>
      <c r="R450" s="4">
        <v>1.22014E-14</v>
      </c>
    </row>
    <row r="451" spans="1:18" x14ac:dyDescent="0.2">
      <c r="A451" s="32" t="s">
        <v>923</v>
      </c>
      <c r="B451" s="11">
        <v>1.23246E-14</v>
      </c>
      <c r="C451">
        <v>347</v>
      </c>
      <c r="D451">
        <v>348</v>
      </c>
      <c r="E451" t="e">
        <f t="shared" ca="1" si="142"/>
        <v>#N/A</v>
      </c>
      <c r="F451" t="s">
        <v>144</v>
      </c>
      <c r="G451">
        <v>1</v>
      </c>
      <c r="H451">
        <v>8</v>
      </c>
      <c r="I451" t="s">
        <v>10</v>
      </c>
      <c r="K451" s="4">
        <f t="shared" ca="1" si="145"/>
        <v>2.1017254593935939E-15</v>
      </c>
      <c r="M451" s="42">
        <f t="shared" ca="1" si="141"/>
        <v>5.8640389708920351</v>
      </c>
      <c r="P451" s="4"/>
      <c r="Q451" t="s">
        <v>592</v>
      </c>
      <c r="R451" s="4">
        <v>1.23246E-14</v>
      </c>
    </row>
    <row r="452" spans="1:18" x14ac:dyDescent="0.2">
      <c r="A452" s="32" t="s">
        <v>924</v>
      </c>
      <c r="B452" s="11">
        <v>3.5677200000000002E-10</v>
      </c>
      <c r="C452">
        <v>348</v>
      </c>
      <c r="D452">
        <v>349</v>
      </c>
      <c r="E452" t="e">
        <f t="shared" ca="1" si="142"/>
        <v>#N/A</v>
      </c>
      <c r="F452" t="s">
        <v>144</v>
      </c>
      <c r="G452">
        <v>2</v>
      </c>
      <c r="H452">
        <v>3</v>
      </c>
      <c r="I452" t="s">
        <v>10</v>
      </c>
      <c r="K452" s="4">
        <f t="shared" ca="1" si="145"/>
        <v>1.5930271601826026E-11</v>
      </c>
      <c r="M452" s="42">
        <f t="shared" ca="1" si="141"/>
        <v>22.395851678957225</v>
      </c>
      <c r="P452" s="4"/>
      <c r="Q452" t="s">
        <v>593</v>
      </c>
      <c r="R452" s="4">
        <v>3.5677200000000002E-10</v>
      </c>
    </row>
    <row r="453" spans="1:18" x14ac:dyDescent="0.2">
      <c r="A453" s="32" t="s">
        <v>925</v>
      </c>
      <c r="B453" s="11">
        <v>5.8790399999999999E-14</v>
      </c>
      <c r="C453">
        <v>349</v>
      </c>
      <c r="D453">
        <v>350</v>
      </c>
      <c r="E453" t="e">
        <f t="shared" ca="1" si="142"/>
        <v>#N/A</v>
      </c>
      <c r="F453" t="s">
        <v>144</v>
      </c>
      <c r="G453">
        <v>2</v>
      </c>
      <c r="H453">
        <v>5</v>
      </c>
      <c r="I453" t="s">
        <v>10</v>
      </c>
      <c r="K453" s="4">
        <f t="shared" ca="1" si="145"/>
        <v>4.591131160218613E-15</v>
      </c>
      <c r="M453" s="42">
        <f t="shared" ca="1" si="141"/>
        <v>12.805210295320906</v>
      </c>
      <c r="P453" s="4"/>
      <c r="Q453" t="s">
        <v>594</v>
      </c>
      <c r="R453" s="4">
        <v>5.8790399999999999E-14</v>
      </c>
    </row>
    <row r="454" spans="1:18" x14ac:dyDescent="0.2">
      <c r="A454" s="32" t="s">
        <v>926</v>
      </c>
      <c r="B454" s="11">
        <v>7.9089199999999999E-14</v>
      </c>
      <c r="C454">
        <v>350</v>
      </c>
      <c r="D454">
        <v>351</v>
      </c>
      <c r="E454" t="e">
        <f t="shared" ca="1" si="142"/>
        <v>#N/A</v>
      </c>
      <c r="F454" t="s">
        <v>144</v>
      </c>
      <c r="G454">
        <v>2</v>
      </c>
      <c r="H454">
        <v>7</v>
      </c>
      <c r="I454" t="s">
        <v>10</v>
      </c>
      <c r="K454" s="4">
        <f t="shared" ca="1" si="145"/>
        <v>2.195734217328895E-14</v>
      </c>
      <c r="M454" s="42">
        <f t="shared" ca="1" si="141"/>
        <v>3.6019477847465442</v>
      </c>
      <c r="P454" s="4"/>
      <c r="Q454" t="s">
        <v>595</v>
      </c>
      <c r="R454" s="4">
        <v>7.9089199999999999E-14</v>
      </c>
    </row>
    <row r="455" spans="1:18" x14ac:dyDescent="0.2">
      <c r="A455" s="32" t="s">
        <v>927</v>
      </c>
      <c r="B455" s="11">
        <v>7.95898E-10</v>
      </c>
      <c r="C455">
        <v>351</v>
      </c>
      <c r="D455">
        <v>352</v>
      </c>
      <c r="E455" t="e">
        <f t="shared" ca="1" si="142"/>
        <v>#N/A</v>
      </c>
      <c r="F455" t="s">
        <v>144</v>
      </c>
      <c r="G455">
        <v>3</v>
      </c>
      <c r="H455">
        <v>4</v>
      </c>
      <c r="I455" t="s">
        <v>10</v>
      </c>
      <c r="K455" s="4">
        <f t="shared" ca="1" si="145"/>
        <v>5.5449917938237987E-10</v>
      </c>
      <c r="M455" s="42">
        <f t="shared" ca="1" si="141"/>
        <v>1.4353456769521253</v>
      </c>
      <c r="P455" s="4"/>
      <c r="Q455" t="s">
        <v>596</v>
      </c>
      <c r="R455" s="4">
        <v>7.95898E-10</v>
      </c>
    </row>
    <row r="456" spans="1:18" x14ac:dyDescent="0.2">
      <c r="A456" s="32" t="s">
        <v>928</v>
      </c>
      <c r="B456" s="11">
        <v>1.3565499999999999E-13</v>
      </c>
      <c r="C456">
        <v>352</v>
      </c>
      <c r="D456">
        <v>353</v>
      </c>
      <c r="E456" t="e">
        <f t="shared" ca="1" si="142"/>
        <v>#N/A</v>
      </c>
      <c r="F456" t="s">
        <v>144</v>
      </c>
      <c r="G456">
        <v>3</v>
      </c>
      <c r="H456">
        <v>6</v>
      </c>
      <c r="I456" t="s">
        <v>10</v>
      </c>
      <c r="K456" s="4">
        <f t="shared" ca="1" si="145"/>
        <v>7.9660366697728054E-14</v>
      </c>
      <c r="M456" s="42">
        <f t="shared" ca="1" si="141"/>
        <v>1.7029170919428986</v>
      </c>
      <c r="P456" s="4"/>
      <c r="Q456" t="s">
        <v>597</v>
      </c>
      <c r="R456" s="4">
        <v>1.3565499999999999E-13</v>
      </c>
    </row>
    <row r="457" spans="1:18" x14ac:dyDescent="0.2">
      <c r="A457" s="32" t="s">
        <v>929</v>
      </c>
      <c r="B457" s="11">
        <v>1.3574499999999999E-13</v>
      </c>
      <c r="C457">
        <v>353</v>
      </c>
      <c r="D457">
        <v>354</v>
      </c>
      <c r="E457" t="e">
        <f t="shared" ca="1" si="142"/>
        <v>#N/A</v>
      </c>
      <c r="F457" t="s">
        <v>144</v>
      </c>
      <c r="G457">
        <v>3</v>
      </c>
      <c r="H457">
        <v>8</v>
      </c>
      <c r="I457" t="s">
        <v>10</v>
      </c>
      <c r="K457" s="4">
        <f t="shared" ca="1" si="145"/>
        <v>8.0896647995880756E-14</v>
      </c>
      <c r="M457" s="42">
        <f t="shared" ca="1" si="141"/>
        <v>1.6780052494500404</v>
      </c>
      <c r="P457" s="4"/>
      <c r="Q457" t="s">
        <v>598</v>
      </c>
      <c r="R457" s="4">
        <v>1.3574499999999999E-13</v>
      </c>
    </row>
    <row r="458" spans="1:18" x14ac:dyDescent="0.2">
      <c r="A458" s="32" t="s">
        <v>930</v>
      </c>
      <c r="B458" s="11">
        <v>1.4313099999999999E-13</v>
      </c>
      <c r="C458">
        <v>354</v>
      </c>
      <c r="D458">
        <v>355</v>
      </c>
      <c r="E458" t="e">
        <f t="shared" ca="1" si="142"/>
        <v>#N/A</v>
      </c>
      <c r="F458" t="s">
        <v>144</v>
      </c>
      <c r="G458">
        <v>4</v>
      </c>
      <c r="H458">
        <v>5</v>
      </c>
      <c r="I458" t="s">
        <v>10</v>
      </c>
      <c r="K458" s="4">
        <f t="shared" ca="1" si="145"/>
        <v>9.2310737672564153E-14</v>
      </c>
      <c r="M458" s="42">
        <f t="shared" ca="1" si="141"/>
        <v>1.5505346789416918</v>
      </c>
      <c r="P458" s="4"/>
      <c r="Q458" t="s">
        <v>599</v>
      </c>
      <c r="R458" s="4">
        <v>1.4313099999999999E-13</v>
      </c>
    </row>
    <row r="459" spans="1:18" x14ac:dyDescent="0.2">
      <c r="A459" s="33" t="s">
        <v>931</v>
      </c>
      <c r="B459" s="43">
        <v>1.43672E-13</v>
      </c>
      <c r="C459" s="28">
        <v>355</v>
      </c>
      <c r="D459" s="28">
        <v>356</v>
      </c>
      <c r="E459" s="28" t="e">
        <f t="shared" ca="1" si="142"/>
        <v>#N/A</v>
      </c>
      <c r="F459" s="28" t="s">
        <v>144</v>
      </c>
      <c r="G459" s="28">
        <v>4</v>
      </c>
      <c r="H459" s="28">
        <v>7</v>
      </c>
      <c r="I459" s="28" t="s">
        <v>10</v>
      </c>
      <c r="J459" s="28"/>
      <c r="K459" s="37">
        <f t="shared" ca="1" si="145"/>
        <v>1.0195350594818604E-13</v>
      </c>
      <c r="L459" s="28"/>
      <c r="M459" s="44">
        <f t="shared" ca="1" si="141"/>
        <v>1.4091913629043398</v>
      </c>
      <c r="P459" s="4"/>
      <c r="Q459" t="s">
        <v>600</v>
      </c>
      <c r="R459" s="4">
        <v>1.43672E-13</v>
      </c>
    </row>
    <row r="460" spans="1:18" x14ac:dyDescent="0.2">
      <c r="K460" s="4"/>
    </row>
    <row r="461" spans="1:18" x14ac:dyDescent="0.2">
      <c r="K461" s="4"/>
    </row>
    <row r="462" spans="1:18" x14ac:dyDescent="0.2">
      <c r="B462" s="6" t="s">
        <v>1000</v>
      </c>
      <c r="C462" s="6" t="s">
        <v>1003</v>
      </c>
      <c r="D462" s="6"/>
      <c r="E462" s="6" t="s">
        <v>999</v>
      </c>
      <c r="F462" s="6" t="s">
        <v>26</v>
      </c>
      <c r="G462" s="6" t="s">
        <v>174</v>
      </c>
      <c r="H462" s="6" t="s">
        <v>175</v>
      </c>
      <c r="I462" s="6"/>
      <c r="J462" s="6" t="s">
        <v>1002</v>
      </c>
      <c r="K462" s="53" t="s">
        <v>1001</v>
      </c>
    </row>
    <row r="463" spans="1:18" x14ac:dyDescent="0.2">
      <c r="B463" s="21">
        <f t="shared" ref="B463:B478" si="146">SUMIFS(B$104:B$459,$F$104:$F$459,$F463,$G$104:$G$459,$G463,$H$104:$H$459,$H463)</f>
        <v>8.1264294073999998E-10</v>
      </c>
      <c r="C463" s="34">
        <f>B463/E463</f>
        <v>0.98801573342249227</v>
      </c>
      <c r="D463" s="22"/>
      <c r="E463" s="35">
        <f t="shared" ref="E463:E470" si="147">S20</f>
        <v>8.2250000000000011E-10</v>
      </c>
      <c r="F463" s="22" t="s">
        <v>143</v>
      </c>
      <c r="G463" s="22">
        <v>1</v>
      </c>
      <c r="H463" s="22">
        <v>0</v>
      </c>
      <c r="I463" s="22"/>
      <c r="J463" s="34">
        <f ca="1">K463/E463</f>
        <v>1.0000000000000002</v>
      </c>
      <c r="K463" s="23">
        <f t="shared" ref="K463:K479" ca="1" si="148">SUMIFS(K$104:K$459,$F$104:$F$459,$F463,$G$104:$G$459,$G463,$H$104:$H$459,$H463)</f>
        <v>8.2250000000000021E-10</v>
      </c>
    </row>
    <row r="464" spans="1:18" x14ac:dyDescent="0.2">
      <c r="B464" s="32">
        <f t="shared" si="146"/>
        <v>7.8522626170000006E-10</v>
      </c>
      <c r="C464" s="8">
        <f t="shared" ref="C464:C511" si="149">B464/E464</f>
        <v>0.95468238504559266</v>
      </c>
      <c r="E464" s="4">
        <f t="shared" si="147"/>
        <v>8.2250000000000011E-10</v>
      </c>
      <c r="F464" t="s">
        <v>143</v>
      </c>
      <c r="G464">
        <v>2</v>
      </c>
      <c r="H464">
        <v>0</v>
      </c>
      <c r="J464" s="8">
        <f t="shared" ref="J464:J511" ca="1" si="150">K464/E464</f>
        <v>0.99999999999999978</v>
      </c>
      <c r="K464" s="26">
        <f t="shared" ca="1" si="148"/>
        <v>8.224999999999999E-10</v>
      </c>
    </row>
    <row r="465" spans="2:11" x14ac:dyDescent="0.2">
      <c r="B465" s="32">
        <f t="shared" si="146"/>
        <v>6.9419926750000014E-10</v>
      </c>
      <c r="C465" s="8">
        <f t="shared" si="149"/>
        <v>0.84401126747720367</v>
      </c>
      <c r="E465" s="4">
        <f t="shared" si="147"/>
        <v>8.2250000000000011E-10</v>
      </c>
      <c r="F465" t="s">
        <v>143</v>
      </c>
      <c r="G465">
        <v>3</v>
      </c>
      <c r="H465">
        <v>0</v>
      </c>
      <c r="J465" s="8">
        <f t="shared" ca="1" si="150"/>
        <v>0.99999999999999989</v>
      </c>
      <c r="K465" s="26">
        <f t="shared" ca="1" si="148"/>
        <v>8.225E-10</v>
      </c>
    </row>
    <row r="466" spans="2:11" x14ac:dyDescent="0.2">
      <c r="B466" s="32">
        <f t="shared" si="146"/>
        <v>4.8224549499999995E-10</v>
      </c>
      <c r="C466" s="8">
        <f t="shared" si="149"/>
        <v>0.58631671124620044</v>
      </c>
      <c r="E466" s="4">
        <f t="shared" si="147"/>
        <v>8.2250000000000011E-10</v>
      </c>
      <c r="F466" t="s">
        <v>143</v>
      </c>
      <c r="G466">
        <v>4</v>
      </c>
      <c r="H466">
        <v>0</v>
      </c>
      <c r="J466" s="8">
        <f t="shared" ca="1" si="150"/>
        <v>1</v>
      </c>
      <c r="K466" s="26">
        <f t="shared" ca="1" si="148"/>
        <v>8.2250000000000011E-10</v>
      </c>
    </row>
    <row r="467" spans="2:11" x14ac:dyDescent="0.2">
      <c r="B467" s="32">
        <f t="shared" si="146"/>
        <v>2.2353969122999999E-10</v>
      </c>
      <c r="C467" s="8">
        <f t="shared" si="149"/>
        <v>0.54356155922188443</v>
      </c>
      <c r="E467" s="4">
        <f t="shared" si="147"/>
        <v>4.1125000000000005E-10</v>
      </c>
      <c r="F467" t="s">
        <v>143</v>
      </c>
      <c r="G467">
        <v>5</v>
      </c>
      <c r="H467">
        <v>0</v>
      </c>
      <c r="J467" s="8">
        <f t="shared" ca="1" si="150"/>
        <v>0.99999999999999989</v>
      </c>
      <c r="K467" s="26">
        <f t="shared" ca="1" si="148"/>
        <v>4.1125E-10</v>
      </c>
    </row>
    <row r="468" spans="2:11" x14ac:dyDescent="0.2">
      <c r="B468" s="32">
        <f t="shared" si="146"/>
        <v>1.9423853326E-10</v>
      </c>
      <c r="C468" s="8">
        <f t="shared" si="149"/>
        <v>0.47231254288145891</v>
      </c>
      <c r="E468" s="4">
        <f t="shared" si="147"/>
        <v>4.1125000000000005E-10</v>
      </c>
      <c r="F468" t="s">
        <v>143</v>
      </c>
      <c r="G468">
        <v>6</v>
      </c>
      <c r="H468">
        <v>0</v>
      </c>
      <c r="J468" s="8">
        <f t="shared" ca="1" si="150"/>
        <v>1.0000000000000002</v>
      </c>
      <c r="K468" s="26">
        <f t="shared" ca="1" si="148"/>
        <v>4.112500000000001E-10</v>
      </c>
    </row>
    <row r="469" spans="2:11" x14ac:dyDescent="0.2">
      <c r="B469" s="32">
        <f t="shared" si="146"/>
        <v>1.9177629381E-10</v>
      </c>
      <c r="C469" s="8">
        <f t="shared" si="149"/>
        <v>0.46632533449240116</v>
      </c>
      <c r="E469" s="4">
        <f t="shared" si="147"/>
        <v>4.1125000000000005E-10</v>
      </c>
      <c r="F469" t="s">
        <v>143</v>
      </c>
      <c r="G469">
        <v>7</v>
      </c>
      <c r="H469">
        <v>0</v>
      </c>
      <c r="J469" s="8">
        <f t="shared" ca="1" si="150"/>
        <v>0.99999999999999978</v>
      </c>
      <c r="K469" s="26">
        <f t="shared" ca="1" si="148"/>
        <v>4.1124999999999995E-10</v>
      </c>
    </row>
    <row r="470" spans="2:11" x14ac:dyDescent="0.2">
      <c r="B470" s="33">
        <f t="shared" si="146"/>
        <v>1.9159676252E-10</v>
      </c>
      <c r="C470" s="36">
        <f t="shared" si="149"/>
        <v>0.46588878424316105</v>
      </c>
      <c r="D470" s="28"/>
      <c r="E470" s="37">
        <f t="shared" si="147"/>
        <v>4.1125000000000005E-10</v>
      </c>
      <c r="F470" s="28" t="s">
        <v>143</v>
      </c>
      <c r="G470" s="28">
        <v>8</v>
      </c>
      <c r="H470" s="28">
        <v>0</v>
      </c>
      <c r="I470" s="28"/>
      <c r="J470" s="36">
        <f t="shared" ca="1" si="150"/>
        <v>1</v>
      </c>
      <c r="K470" s="29">
        <f t="shared" ca="1" si="148"/>
        <v>4.1125000000000005E-10</v>
      </c>
    </row>
    <row r="471" spans="2:11" x14ac:dyDescent="0.2">
      <c r="B471" s="21">
        <f t="shared" si="146"/>
        <v>1.2759520418160002E-8</v>
      </c>
      <c r="C471" s="34">
        <f t="shared" si="149"/>
        <v>0.99910112114634742</v>
      </c>
      <c r="D471" s="22"/>
      <c r="E471" s="35">
        <f>AB20</f>
        <v>1.2770999999999999E-8</v>
      </c>
      <c r="F471" s="22" t="s">
        <v>144</v>
      </c>
      <c r="G471" s="22">
        <v>1</v>
      </c>
      <c r="H471" s="22">
        <v>0</v>
      </c>
      <c r="I471" s="22"/>
      <c r="J471" s="34">
        <f t="shared" ca="1" si="150"/>
        <v>1.0000000000000002</v>
      </c>
      <c r="K471" s="23">
        <f t="shared" ca="1" si="148"/>
        <v>1.2771000000000002E-8</v>
      </c>
    </row>
    <row r="472" spans="2:11" x14ac:dyDescent="0.2">
      <c r="B472" s="32">
        <f t="shared" si="146"/>
        <v>1.2624197743399999E-8</v>
      </c>
      <c r="C472" s="8">
        <f t="shared" si="149"/>
        <v>0.9885050304126537</v>
      </c>
      <c r="E472" s="4">
        <f t="shared" ref="E472:E478" si="151">AB21</f>
        <v>1.2770999999999999E-8</v>
      </c>
      <c r="F472" t="s">
        <v>144</v>
      </c>
      <c r="G472">
        <v>2</v>
      </c>
      <c r="H472">
        <v>0</v>
      </c>
      <c r="J472" s="8">
        <f t="shared" ca="1" si="150"/>
        <v>1</v>
      </c>
      <c r="K472" s="26">
        <f t="shared" ca="1" si="148"/>
        <v>1.2770999999999999E-8</v>
      </c>
    </row>
    <row r="473" spans="2:11" x14ac:dyDescent="0.2">
      <c r="B473" s="32">
        <f t="shared" si="146"/>
        <v>1.1103316066E-8</v>
      </c>
      <c r="C473" s="8">
        <f t="shared" si="149"/>
        <v>0.86941633904940885</v>
      </c>
      <c r="E473" s="4">
        <f t="shared" si="151"/>
        <v>1.2770999999999999E-8</v>
      </c>
      <c r="F473" t="s">
        <v>144</v>
      </c>
      <c r="G473">
        <v>3</v>
      </c>
      <c r="H473">
        <v>0</v>
      </c>
      <c r="J473" s="8">
        <f t="shared" ca="1" si="150"/>
        <v>1.0000000000000002</v>
      </c>
      <c r="K473" s="26">
        <f t="shared" ca="1" si="148"/>
        <v>1.2771000000000002E-8</v>
      </c>
    </row>
    <row r="474" spans="2:11" x14ac:dyDescent="0.2">
      <c r="B474" s="32">
        <f t="shared" si="146"/>
        <v>4.51459282E-9</v>
      </c>
      <c r="C474" s="8">
        <f t="shared" si="149"/>
        <v>0.35350347036254015</v>
      </c>
      <c r="E474" s="4">
        <f t="shared" si="151"/>
        <v>1.2770999999999999E-8</v>
      </c>
      <c r="F474" t="s">
        <v>144</v>
      </c>
      <c r="G474">
        <v>4</v>
      </c>
      <c r="H474">
        <v>0</v>
      </c>
      <c r="J474" s="8">
        <f t="shared" ca="1" si="150"/>
        <v>1.0000000000000002</v>
      </c>
      <c r="K474" s="26">
        <f t="shared" ca="1" si="148"/>
        <v>1.2771000000000001E-8</v>
      </c>
    </row>
    <row r="475" spans="2:11" x14ac:dyDescent="0.2">
      <c r="B475" s="32">
        <f t="shared" si="146"/>
        <v>6.3410696336300016E-9</v>
      </c>
      <c r="C475" s="8">
        <f t="shared" si="149"/>
        <v>0.99304199101558255</v>
      </c>
      <c r="E475" s="4">
        <f t="shared" si="151"/>
        <v>6.3854999999999995E-9</v>
      </c>
      <c r="F475" t="s">
        <v>144</v>
      </c>
      <c r="G475">
        <v>5</v>
      </c>
      <c r="H475">
        <v>0</v>
      </c>
      <c r="J475" s="8">
        <f t="shared" ca="1" si="150"/>
        <v>1.0000000000000002</v>
      </c>
      <c r="K475" s="26">
        <f t="shared" ca="1" si="148"/>
        <v>6.3855000000000012E-9</v>
      </c>
    </row>
    <row r="476" spans="2:11" x14ac:dyDescent="0.2">
      <c r="B476" s="32">
        <f t="shared" si="146"/>
        <v>6.3084770095400006E-9</v>
      </c>
      <c r="C476" s="8">
        <f t="shared" si="149"/>
        <v>0.98793782938532626</v>
      </c>
      <c r="E476" s="4">
        <f t="shared" si="151"/>
        <v>6.3854999999999995E-9</v>
      </c>
      <c r="F476" t="s">
        <v>144</v>
      </c>
      <c r="G476">
        <v>6</v>
      </c>
      <c r="H476">
        <v>0</v>
      </c>
      <c r="J476" s="8">
        <f t="shared" ca="1" si="150"/>
        <v>1.0000000000000002</v>
      </c>
      <c r="K476" s="26">
        <f t="shared" ca="1" si="148"/>
        <v>6.3855000000000003E-9</v>
      </c>
    </row>
    <row r="477" spans="2:11" x14ac:dyDescent="0.2">
      <c r="B477" s="32">
        <f t="shared" si="146"/>
        <v>6.3076536862899998E-9</v>
      </c>
      <c r="C477" s="8">
        <f t="shared" si="149"/>
        <v>0.98780889300602936</v>
      </c>
      <c r="E477" s="4">
        <f t="shared" si="151"/>
        <v>6.3854999999999995E-9</v>
      </c>
      <c r="F477" t="s">
        <v>144</v>
      </c>
      <c r="G477">
        <v>7</v>
      </c>
      <c r="H477">
        <v>0</v>
      </c>
      <c r="J477" s="8">
        <f t="shared" ca="1" si="150"/>
        <v>0.99999999999999989</v>
      </c>
      <c r="K477" s="26">
        <f t="shared" ca="1" si="148"/>
        <v>6.3854999999999987E-9</v>
      </c>
    </row>
    <row r="478" spans="2:11" x14ac:dyDescent="0.2">
      <c r="B478" s="33">
        <f t="shared" si="146"/>
        <v>6.3076373753700003E-9</v>
      </c>
      <c r="C478" s="36">
        <f t="shared" si="149"/>
        <v>0.98780633863753831</v>
      </c>
      <c r="D478" s="28"/>
      <c r="E478" s="37">
        <f t="shared" si="151"/>
        <v>6.3854999999999995E-9</v>
      </c>
      <c r="F478" s="28" t="s">
        <v>144</v>
      </c>
      <c r="G478" s="28">
        <v>8</v>
      </c>
      <c r="H478" s="28">
        <v>0</v>
      </c>
      <c r="I478" s="28"/>
      <c r="J478" s="36">
        <f t="shared" ca="1" si="150"/>
        <v>1</v>
      </c>
      <c r="K478" s="29">
        <f t="shared" ca="1" si="148"/>
        <v>6.3854999999999995E-9</v>
      </c>
    </row>
    <row r="479" spans="2:11" x14ac:dyDescent="0.2">
      <c r="B479" s="21">
        <f>SUMIFS(B$104:B$459,$F$104:$F$459,$F479,$G$104:$G$459,$G479,$H$104:$H$459,$H479)</f>
        <v>2.0644424931900001E-10</v>
      </c>
      <c r="C479" s="34">
        <f t="shared" si="149"/>
        <v>1.0039841912170211</v>
      </c>
      <c r="D479" s="22"/>
      <c r="E479" s="38">
        <f>Q31</f>
        <v>2.0562500000000003E-10</v>
      </c>
      <c r="F479" s="22" t="s">
        <v>143</v>
      </c>
      <c r="G479" s="22">
        <v>1</v>
      </c>
      <c r="H479" s="22">
        <v>2</v>
      </c>
      <c r="I479" s="22"/>
      <c r="J479" s="34">
        <f t="shared" ca="1" si="150"/>
        <v>0.99996092976919482</v>
      </c>
      <c r="K479" s="23">
        <f t="shared" ca="1" si="148"/>
        <v>2.0561696618379072E-10</v>
      </c>
    </row>
    <row r="480" spans="2:11" x14ac:dyDescent="0.2">
      <c r="B480" s="32">
        <f t="shared" ref="B480:B502" si="152">SUMIFS(B$104:B$459,$F$104:$F$459,$F480,$G$104:$G$459,$G480,$H$104:$H$459,$H480)</f>
        <v>2.10459862449E-10</v>
      </c>
      <c r="C480" s="8">
        <f t="shared" si="149"/>
        <v>1.0235130088705167</v>
      </c>
      <c r="E480" s="18">
        <f t="shared" ref="E480:E490" si="153">Q32</f>
        <v>2.0562500000000003E-10</v>
      </c>
      <c r="F480" t="s">
        <v>143</v>
      </c>
      <c r="G480">
        <v>1</v>
      </c>
      <c r="H480">
        <v>4</v>
      </c>
      <c r="J480" s="8">
        <f t="shared" ca="1" si="150"/>
        <v>0.99996171740487216</v>
      </c>
      <c r="K480" s="26">
        <f t="shared" ref="K480:K502" ca="1" si="154">SUMIFS(K$104:K$459,$F$104:$F$459,$F480,$G$104:$G$459,$G480,$H$104:$H$459,$H480)</f>
        <v>2.0561712814137686E-10</v>
      </c>
    </row>
    <row r="481" spans="2:11" x14ac:dyDescent="0.2">
      <c r="B481" s="32">
        <f t="shared" si="152"/>
        <v>2.1469738431999997E-10</v>
      </c>
      <c r="C481" s="8">
        <f t="shared" si="149"/>
        <v>1.0441210179696045</v>
      </c>
      <c r="E481" s="18">
        <f t="shared" si="153"/>
        <v>2.0562500000000003E-10</v>
      </c>
      <c r="F481" t="s">
        <v>143</v>
      </c>
      <c r="G481">
        <v>1</v>
      </c>
      <c r="H481">
        <v>6</v>
      </c>
      <c r="J481" s="8">
        <f t="shared" ca="1" si="150"/>
        <v>0.99999827886650827</v>
      </c>
      <c r="K481" s="26">
        <f t="shared" ca="1" si="154"/>
        <v>2.0562464609192579E-10</v>
      </c>
    </row>
    <row r="482" spans="2:11" x14ac:dyDescent="0.2">
      <c r="B482" s="32">
        <f t="shared" si="152"/>
        <v>2.1470185361300003E-10</v>
      </c>
      <c r="C482" s="8">
        <f t="shared" si="149"/>
        <v>1.0441427531331307</v>
      </c>
      <c r="E482" s="18">
        <f t="shared" si="153"/>
        <v>2.0562500000000003E-10</v>
      </c>
      <c r="F482" t="s">
        <v>143</v>
      </c>
      <c r="G482">
        <v>1</v>
      </c>
      <c r="H482">
        <v>8</v>
      </c>
      <c r="J482" s="8">
        <f t="shared" ca="1" si="150"/>
        <v>0.99999999069788215</v>
      </c>
      <c r="K482" s="26">
        <f t="shared" ca="1" si="154"/>
        <v>2.0562499808725203E-10</v>
      </c>
    </row>
    <row r="483" spans="2:11" x14ac:dyDescent="0.2">
      <c r="B483" s="32">
        <f t="shared" si="152"/>
        <v>2.1040182384200001E-10</v>
      </c>
      <c r="C483" s="8">
        <f t="shared" si="149"/>
        <v>1.0232307542468084</v>
      </c>
      <c r="E483" s="18">
        <f t="shared" si="153"/>
        <v>2.0562500000000003E-10</v>
      </c>
      <c r="F483" t="s">
        <v>143</v>
      </c>
      <c r="G483">
        <v>2</v>
      </c>
      <c r="H483">
        <v>3</v>
      </c>
      <c r="J483" s="8">
        <f t="shared" ca="1" si="150"/>
        <v>0.99984967438662731</v>
      </c>
      <c r="K483" s="26">
        <f t="shared" ca="1" si="154"/>
        <v>2.0559408929575027E-10</v>
      </c>
    </row>
    <row r="484" spans="2:11" x14ac:dyDescent="0.2">
      <c r="B484" s="32">
        <f t="shared" si="152"/>
        <v>2.1479748174999999E-10</v>
      </c>
      <c r="C484" s="8">
        <f t="shared" si="149"/>
        <v>1.0446078139817627</v>
      </c>
      <c r="E484" s="18">
        <f t="shared" si="153"/>
        <v>2.0562500000000003E-10</v>
      </c>
      <c r="F484" t="s">
        <v>143</v>
      </c>
      <c r="G484">
        <v>2</v>
      </c>
      <c r="H484">
        <v>5</v>
      </c>
      <c r="J484" s="8">
        <f t="shared" ca="1" si="150"/>
        <v>0.99997656693170089</v>
      </c>
      <c r="K484" s="26">
        <f t="shared" ca="1" si="154"/>
        <v>2.0562018157533103E-10</v>
      </c>
    </row>
    <row r="485" spans="2:11" x14ac:dyDescent="0.2">
      <c r="B485" s="32">
        <f t="shared" si="152"/>
        <v>2.1481411001000001E-10</v>
      </c>
      <c r="C485" s="8">
        <f t="shared" si="149"/>
        <v>1.044688680899696</v>
      </c>
      <c r="E485" s="18">
        <f t="shared" si="153"/>
        <v>2.0562500000000003E-10</v>
      </c>
      <c r="F485" t="s">
        <v>143</v>
      </c>
      <c r="G485">
        <v>2</v>
      </c>
      <c r="H485">
        <v>7</v>
      </c>
      <c r="J485" s="8">
        <f t="shared" ca="1" si="150"/>
        <v>0.99999985718834628</v>
      </c>
      <c r="K485" s="26">
        <f t="shared" ca="1" si="154"/>
        <v>2.0562497063435372E-10</v>
      </c>
    </row>
    <row r="486" spans="2:11" x14ac:dyDescent="0.2">
      <c r="B486" s="32">
        <f t="shared" si="152"/>
        <v>2.1246118358999999E-10</v>
      </c>
      <c r="C486" s="8">
        <f t="shared" si="149"/>
        <v>1.0332458776413371</v>
      </c>
      <c r="E486" s="18">
        <f t="shared" si="153"/>
        <v>2.0562500000000003E-10</v>
      </c>
      <c r="F486" t="s">
        <v>143</v>
      </c>
      <c r="G486">
        <v>3</v>
      </c>
      <c r="H486">
        <v>4</v>
      </c>
      <c r="J486" s="8">
        <f t="shared" ca="1" si="150"/>
        <v>0.999539327225626</v>
      </c>
      <c r="K486" s="26">
        <f t="shared" ca="1" si="154"/>
        <v>2.0553027416076938E-10</v>
      </c>
    </row>
    <row r="487" spans="2:11" x14ac:dyDescent="0.2">
      <c r="B487" s="32">
        <f t="shared" si="152"/>
        <v>2.1484339239000002E-10</v>
      </c>
      <c r="C487" s="8">
        <f t="shared" si="149"/>
        <v>1.0448310876109421</v>
      </c>
      <c r="E487" s="18">
        <f t="shared" si="153"/>
        <v>2.0562500000000003E-10</v>
      </c>
      <c r="F487" t="s">
        <v>143</v>
      </c>
      <c r="G487">
        <v>3</v>
      </c>
      <c r="H487">
        <v>6</v>
      </c>
      <c r="J487" s="8">
        <f t="shared" ca="1" si="150"/>
        <v>0.99999796409909614</v>
      </c>
      <c r="K487" s="26">
        <f t="shared" ca="1" si="154"/>
        <v>2.0562458136787667E-10</v>
      </c>
    </row>
    <row r="488" spans="2:11" x14ac:dyDescent="0.2">
      <c r="B488" s="32">
        <f t="shared" si="152"/>
        <v>2.1484334428360001E-10</v>
      </c>
      <c r="C488" s="8">
        <f t="shared" si="149"/>
        <v>1.0448308536588449</v>
      </c>
      <c r="E488" s="18">
        <f t="shared" si="153"/>
        <v>2.0562500000000003E-10</v>
      </c>
      <c r="F488" t="s">
        <v>143</v>
      </c>
      <c r="G488">
        <v>3</v>
      </c>
      <c r="H488">
        <v>8</v>
      </c>
      <c r="J488" s="8">
        <f t="shared" ca="1" si="150"/>
        <v>0.99999998944262447</v>
      </c>
      <c r="K488" s="26">
        <f t="shared" ca="1" si="154"/>
        <v>2.0562499782913968E-10</v>
      </c>
    </row>
    <row r="489" spans="2:11" x14ac:dyDescent="0.2">
      <c r="B489" s="32">
        <f t="shared" si="152"/>
        <v>2.1484980314000002E-10</v>
      </c>
      <c r="C489" s="8">
        <f t="shared" si="149"/>
        <v>1.0448622645106382</v>
      </c>
      <c r="E489" s="18">
        <f t="shared" si="153"/>
        <v>2.0562500000000003E-10</v>
      </c>
      <c r="F489" t="s">
        <v>143</v>
      </c>
      <c r="G489">
        <v>4</v>
      </c>
      <c r="H489">
        <v>5</v>
      </c>
      <c r="J489" s="8">
        <f t="shared" ca="1" si="150"/>
        <v>0.99997172810090051</v>
      </c>
      <c r="K489" s="26">
        <f t="shared" ca="1" si="154"/>
        <v>2.056191865907477E-10</v>
      </c>
    </row>
    <row r="490" spans="2:11" x14ac:dyDescent="0.2">
      <c r="B490" s="33">
        <f t="shared" si="152"/>
        <v>2.1485153092999999E-10</v>
      </c>
      <c r="C490" s="36">
        <f t="shared" si="149"/>
        <v>1.044870667136778</v>
      </c>
      <c r="D490" s="28"/>
      <c r="E490" s="39">
        <f t="shared" si="153"/>
        <v>2.0562500000000003E-10</v>
      </c>
      <c r="F490" s="28" t="s">
        <v>143</v>
      </c>
      <c r="G490" s="28">
        <v>4</v>
      </c>
      <c r="H490" s="28">
        <v>7</v>
      </c>
      <c r="I490" s="28"/>
      <c r="J490" s="36">
        <f t="shared" ca="1" si="150"/>
        <v>0.99999985211888687</v>
      </c>
      <c r="K490" s="29">
        <f t="shared" ca="1" si="154"/>
        <v>2.0562496959194614E-10</v>
      </c>
    </row>
    <row r="491" spans="2:11" x14ac:dyDescent="0.2">
      <c r="B491" s="21">
        <f t="shared" si="152"/>
        <v>2.1288404922398998E-9</v>
      </c>
      <c r="C491" s="34">
        <f t="shared" si="149"/>
        <v>1.0001599681653275</v>
      </c>
      <c r="D491" s="22"/>
      <c r="E491" s="38">
        <f>AB31</f>
        <v>2.1285000000000002E-9</v>
      </c>
      <c r="F491" s="22" t="s">
        <v>144</v>
      </c>
      <c r="G491" s="22">
        <v>1</v>
      </c>
      <c r="H491" s="22">
        <v>2</v>
      </c>
      <c r="I491" s="22"/>
      <c r="J491" s="34">
        <f t="shared" ca="1" si="150"/>
        <v>0.99999893124164185</v>
      </c>
      <c r="K491" s="23">
        <f t="shared" ca="1" si="154"/>
        <v>2.1284977251478349E-9</v>
      </c>
    </row>
    <row r="492" spans="2:11" x14ac:dyDescent="0.2">
      <c r="B492" s="32">
        <f t="shared" si="152"/>
        <v>2.1619282155440001E-9</v>
      </c>
      <c r="C492" s="8">
        <f t="shared" si="149"/>
        <v>1.0157050578078459</v>
      </c>
      <c r="E492" s="18">
        <f t="shared" ref="E492:E502" si="155">AB32</f>
        <v>2.1285000000000002E-9</v>
      </c>
      <c r="F492" t="s">
        <v>144</v>
      </c>
      <c r="G492">
        <v>1</v>
      </c>
      <c r="H492">
        <v>4</v>
      </c>
      <c r="J492" s="8">
        <f t="shared" ca="1" si="150"/>
        <v>0.99999895796101679</v>
      </c>
      <c r="K492" s="26">
        <f t="shared" ca="1" si="154"/>
        <v>2.1284977820200246E-9</v>
      </c>
    </row>
    <row r="493" spans="2:11" x14ac:dyDescent="0.2">
      <c r="B493" s="32">
        <f t="shared" si="152"/>
        <v>2.1445509197400006E-9</v>
      </c>
      <c r="C493" s="8">
        <f t="shared" si="149"/>
        <v>1.0075409536011277</v>
      </c>
      <c r="E493" s="18">
        <f t="shared" si="155"/>
        <v>2.1285000000000002E-9</v>
      </c>
      <c r="F493" t="s">
        <v>144</v>
      </c>
      <c r="G493">
        <v>1</v>
      </c>
      <c r="H493">
        <v>6</v>
      </c>
      <c r="J493" s="8">
        <f t="shared" ca="1" si="150"/>
        <v>0.99999993198569181</v>
      </c>
      <c r="K493" s="26">
        <f t="shared" ca="1" si="154"/>
        <v>2.1284998552315453E-9</v>
      </c>
    </row>
    <row r="494" spans="2:11" x14ac:dyDescent="0.2">
      <c r="B494" s="32">
        <f t="shared" si="152"/>
        <v>2.1447159374300004E-9</v>
      </c>
      <c r="C494" s="8">
        <f t="shared" si="149"/>
        <v>1.0076184812919897</v>
      </c>
      <c r="E494" s="18">
        <f t="shared" si="155"/>
        <v>2.1285000000000002E-9</v>
      </c>
      <c r="F494" t="s">
        <v>144</v>
      </c>
      <c r="G494">
        <v>1</v>
      </c>
      <c r="H494">
        <v>8</v>
      </c>
      <c r="J494" s="8">
        <f t="shared" ca="1" si="150"/>
        <v>0.99999999998482414</v>
      </c>
      <c r="K494" s="26">
        <f t="shared" ca="1" si="154"/>
        <v>2.1284999999676984E-9</v>
      </c>
    </row>
    <row r="495" spans="2:11" x14ac:dyDescent="0.2">
      <c r="B495" s="32">
        <f t="shared" si="152"/>
        <v>2.1620797064079998E-9</v>
      </c>
      <c r="C495" s="8">
        <f t="shared" si="149"/>
        <v>1.0157762304007516</v>
      </c>
      <c r="E495" s="18">
        <f t="shared" si="155"/>
        <v>2.1285000000000002E-9</v>
      </c>
      <c r="F495" t="s">
        <v>144</v>
      </c>
      <c r="G495">
        <v>2</v>
      </c>
      <c r="H495">
        <v>3</v>
      </c>
      <c r="J495" s="8">
        <f t="shared" ca="1" si="150"/>
        <v>0.999986444153659</v>
      </c>
      <c r="K495" s="26">
        <f t="shared" ca="1" si="154"/>
        <v>2.1284711463810635E-9</v>
      </c>
    </row>
    <row r="496" spans="2:11" x14ac:dyDescent="0.2">
      <c r="B496" s="32">
        <f t="shared" si="152"/>
        <v>2.2057892093000002E-9</v>
      </c>
      <c r="C496" s="8">
        <f t="shared" si="149"/>
        <v>1.0363115852948086</v>
      </c>
      <c r="E496" s="18">
        <f t="shared" si="155"/>
        <v>2.1285000000000002E-9</v>
      </c>
      <c r="F496" t="s">
        <v>144</v>
      </c>
      <c r="G496">
        <v>2</v>
      </c>
      <c r="H496">
        <v>5</v>
      </c>
      <c r="J496" s="8">
        <f t="shared" ca="1" si="150"/>
        <v>0.99998902284431657</v>
      </c>
      <c r="K496" s="26">
        <f t="shared" ca="1" si="154"/>
        <v>2.128476635124128E-9</v>
      </c>
    </row>
    <row r="497" spans="2:11" x14ac:dyDescent="0.2">
      <c r="B497" s="32">
        <f t="shared" si="152"/>
        <v>2.2325367092999995E-9</v>
      </c>
      <c r="C497" s="8">
        <f t="shared" si="149"/>
        <v>1.0488779465820997</v>
      </c>
      <c r="E497" s="18">
        <f t="shared" si="155"/>
        <v>2.1285000000000002E-9</v>
      </c>
      <c r="F497" t="s">
        <v>144</v>
      </c>
      <c r="G497">
        <v>2</v>
      </c>
      <c r="H497">
        <v>7</v>
      </c>
      <c r="J497" s="8">
        <f t="shared" ca="1" si="150"/>
        <v>0.99999998903143317</v>
      </c>
      <c r="K497" s="26">
        <f t="shared" ca="1" si="154"/>
        <v>2.1284999766534057E-9</v>
      </c>
    </row>
    <row r="498" spans="2:11" x14ac:dyDescent="0.2">
      <c r="B498" s="32">
        <f t="shared" si="152"/>
        <v>2.2036333366849998E-9</v>
      </c>
      <c r="C498" s="8">
        <f t="shared" si="149"/>
        <v>1.0352987252454777</v>
      </c>
      <c r="E498" s="18">
        <f t="shared" si="155"/>
        <v>2.1285000000000002E-9</v>
      </c>
      <c r="F498" t="s">
        <v>144</v>
      </c>
      <c r="G498">
        <v>3</v>
      </c>
      <c r="H498">
        <v>4</v>
      </c>
      <c r="J498" s="8">
        <f t="shared" ca="1" si="150"/>
        <v>0.99996365279407728</v>
      </c>
      <c r="K498" s="26">
        <f t="shared" ca="1" si="154"/>
        <v>2.1284226349721937E-9</v>
      </c>
    </row>
    <row r="499" spans="2:11" x14ac:dyDescent="0.2">
      <c r="B499" s="32">
        <f t="shared" si="152"/>
        <v>2.3069531536E-9</v>
      </c>
      <c r="C499" s="8">
        <f t="shared" si="149"/>
        <v>1.0838398654451491</v>
      </c>
      <c r="E499" s="18">
        <f t="shared" si="155"/>
        <v>2.1285000000000002E-9</v>
      </c>
      <c r="F499" t="s">
        <v>144</v>
      </c>
      <c r="G499">
        <v>3</v>
      </c>
      <c r="H499">
        <v>6</v>
      </c>
      <c r="J499" s="8">
        <f t="shared" ca="1" si="150"/>
        <v>0.99999724696061199</v>
      </c>
      <c r="K499" s="26">
        <f t="shared" ca="1" si="154"/>
        <v>2.1284941401556628E-9</v>
      </c>
    </row>
    <row r="500" spans="2:11" x14ac:dyDescent="0.2">
      <c r="B500" s="32">
        <f t="shared" si="152"/>
        <v>2.307067975571E-9</v>
      </c>
      <c r="C500" s="8">
        <f t="shared" si="149"/>
        <v>1.083893810463237</v>
      </c>
      <c r="E500" s="18">
        <f t="shared" si="155"/>
        <v>2.1285000000000002E-9</v>
      </c>
      <c r="F500" t="s">
        <v>144</v>
      </c>
      <c r="G500">
        <v>3</v>
      </c>
      <c r="H500">
        <v>8</v>
      </c>
      <c r="J500" s="8">
        <f t="shared" ca="1" si="150"/>
        <v>0.99999999941588169</v>
      </c>
      <c r="K500" s="26">
        <f t="shared" ca="1" si="154"/>
        <v>2.1284999987567044E-9</v>
      </c>
    </row>
    <row r="501" spans="2:11" x14ac:dyDescent="0.2">
      <c r="B501" s="32">
        <f t="shared" si="152"/>
        <v>2.3166685968000005E-9</v>
      </c>
      <c r="C501" s="8">
        <f t="shared" si="149"/>
        <v>1.0884043207892884</v>
      </c>
      <c r="E501" s="18">
        <f t="shared" si="155"/>
        <v>2.1285000000000002E-9</v>
      </c>
      <c r="F501" t="s">
        <v>144</v>
      </c>
      <c r="G501">
        <v>4</v>
      </c>
      <c r="H501">
        <v>5</v>
      </c>
      <c r="J501" s="8">
        <f t="shared" ca="1" si="150"/>
        <v>0.99977928983003683</v>
      </c>
      <c r="K501" s="26">
        <f t="shared" ca="1" si="154"/>
        <v>2.1280302184032336E-9</v>
      </c>
    </row>
    <row r="502" spans="2:11" x14ac:dyDescent="0.2">
      <c r="B502" s="33">
        <f t="shared" si="152"/>
        <v>2.31749979951E-9</v>
      </c>
      <c r="C502" s="36">
        <f t="shared" si="149"/>
        <v>1.0887948318111345</v>
      </c>
      <c r="D502" s="28"/>
      <c r="E502" s="39">
        <f t="shared" si="155"/>
        <v>2.1285000000000002E-9</v>
      </c>
      <c r="F502" s="28" t="s">
        <v>144</v>
      </c>
      <c r="G502" s="28">
        <v>4</v>
      </c>
      <c r="H502" s="28">
        <v>7</v>
      </c>
      <c r="I502" s="28"/>
      <c r="J502" s="36">
        <f t="shared" ca="1" si="150"/>
        <v>0.99999994907016265</v>
      </c>
      <c r="K502" s="29">
        <f t="shared" ca="1" si="154"/>
        <v>2.1284998915958415E-9</v>
      </c>
    </row>
    <row r="503" spans="2:11" x14ac:dyDescent="0.2">
      <c r="K503" s="4"/>
    </row>
    <row r="504" spans="2:11" x14ac:dyDescent="0.2">
      <c r="B504" s="21">
        <f t="shared" ref="B504:B510" si="156">SUMIFS(B$104:B$459,$F$104:$F$459,$F504,$I$104:$I$459,$I504)</f>
        <v>1.9569849523400004E-9</v>
      </c>
      <c r="C504" s="34">
        <f t="shared" ca="1" si="149"/>
        <v>1.6468005787412143</v>
      </c>
      <c r="D504" s="22"/>
      <c r="E504" s="38">
        <f ca="1">SUM(_xlfn.ANCHORARRAY(V20),_xlfn.ANCHORARRAY(V31))</f>
        <v>1.1883557594058448E-9</v>
      </c>
      <c r="F504" s="22" t="s">
        <v>143</v>
      </c>
      <c r="G504" s="22"/>
      <c r="H504" s="22"/>
      <c r="I504" s="22" t="s">
        <v>7</v>
      </c>
      <c r="J504" s="34">
        <f t="shared" ca="1" si="150"/>
        <v>1</v>
      </c>
      <c r="K504" s="23">
        <f t="shared" ref="K504:K511" ca="1" si="157">SUMIFS(K$104:K$459,$F$104:$F$459,$F504,$I$104:$I$459,$I504)</f>
        <v>1.1883557594058448E-9</v>
      </c>
    </row>
    <row r="505" spans="2:11" x14ac:dyDescent="0.2">
      <c r="B505" s="32">
        <f t="shared" si="156"/>
        <v>5.88188632E-11</v>
      </c>
      <c r="C505" s="8">
        <f t="shared" ca="1" si="149"/>
        <v>7.9930892449244588</v>
      </c>
      <c r="E505">
        <f ca="1">SUM(_xlfn.ANCHORARRAY(W20),_xlfn.ANCHORARRAY(W31))</f>
        <v>7.358714684356797E-12</v>
      </c>
      <c r="F505" t="s">
        <v>143</v>
      </c>
      <c r="I505" t="s">
        <v>9</v>
      </c>
      <c r="J505" s="8">
        <f t="shared" ca="1" si="150"/>
        <v>1</v>
      </c>
      <c r="K505" s="26">
        <f t="shared" ca="1" si="157"/>
        <v>7.358714684356797E-12</v>
      </c>
    </row>
    <row r="506" spans="2:11" x14ac:dyDescent="0.2">
      <c r="B506" s="32">
        <f t="shared" si="156"/>
        <v>6.2519863380000013E-11</v>
      </c>
      <c r="C506" s="8">
        <f t="shared" ca="1" si="149"/>
        <v>7.5519463208802042</v>
      </c>
      <c r="E506">
        <f ca="1">SUM(_xlfn.ANCHORARRAY(X20),_xlfn.ANCHORARRAY(X31))</f>
        <v>8.278642448389797E-12</v>
      </c>
      <c r="F506" t="s">
        <v>143</v>
      </c>
      <c r="I506" t="s">
        <v>10</v>
      </c>
      <c r="J506" s="8">
        <f t="shared" ca="1" si="150"/>
        <v>1</v>
      </c>
      <c r="K506" s="26">
        <f t="shared" ca="1" si="157"/>
        <v>8.278642448389797E-12</v>
      </c>
    </row>
    <row r="507" spans="2:11" x14ac:dyDescent="0.2">
      <c r="B507" s="33">
        <f t="shared" si="156"/>
        <v>2.4259567830000002E-10</v>
      </c>
      <c r="C507" s="36">
        <f t="shared" ca="1" si="149"/>
        <v>0.43591722880518291</v>
      </c>
      <c r="D507" s="28"/>
      <c r="E507" s="28">
        <f ca="1">SUM(_xlfn.ANCHORARRAY(Y20),_xlfn.ANCHORARRAY(Y31))</f>
        <v>5.5651775674234521E-10</v>
      </c>
      <c r="F507" s="28" t="s">
        <v>143</v>
      </c>
      <c r="G507" s="28"/>
      <c r="H507" s="28"/>
      <c r="I507" s="28" t="s">
        <v>34</v>
      </c>
      <c r="J507" s="36">
        <f t="shared" ca="1" si="150"/>
        <v>1</v>
      </c>
      <c r="K507" s="29">
        <f t="shared" ca="1" si="157"/>
        <v>5.5651775674234521E-10</v>
      </c>
    </row>
    <row r="508" spans="2:11" x14ac:dyDescent="0.2">
      <c r="B508" s="21">
        <f t="shared" si="156"/>
        <v>1.134225352816E-8</v>
      </c>
      <c r="C508" s="34">
        <f t="shared" ca="1" si="149"/>
        <v>1.9216506602029348</v>
      </c>
      <c r="D508" s="22"/>
      <c r="E508" s="22">
        <f ca="1">SUM(_xlfn.ANCHORARRAY(AE20),_xlfn.ANCHORARRAY(AG31))</f>
        <v>5.9023493515529028E-9</v>
      </c>
      <c r="F508" s="22" t="s">
        <v>144</v>
      </c>
      <c r="G508" s="22"/>
      <c r="H508" s="22"/>
      <c r="I508" s="22" t="s">
        <v>7</v>
      </c>
      <c r="J508" s="34">
        <f t="shared" ca="1" si="150"/>
        <v>1</v>
      </c>
      <c r="K508" s="23">
        <f t="shared" ca="1" si="157"/>
        <v>5.9023493515529028E-9</v>
      </c>
    </row>
    <row r="509" spans="2:11" x14ac:dyDescent="0.2">
      <c r="B509" s="32">
        <f t="shared" si="156"/>
        <v>9.9314795636000003E-10</v>
      </c>
      <c r="C509" s="8">
        <f t="shared" ca="1" si="149"/>
        <v>1.6683682062551324</v>
      </c>
      <c r="E509">
        <f ca="1">SUM(_xlfn.ANCHORARRAY(AF20),_xlfn.ANCHORARRAY(AH31))</f>
        <v>5.9528103726529811E-10</v>
      </c>
      <c r="F509" t="s">
        <v>144</v>
      </c>
      <c r="I509" t="s">
        <v>9</v>
      </c>
      <c r="J509" s="8">
        <f t="shared" ca="1" si="150"/>
        <v>1</v>
      </c>
      <c r="K509" s="26">
        <f t="shared" ca="1" si="157"/>
        <v>5.9528103726529811E-10</v>
      </c>
    </row>
    <row r="510" spans="2:11" x14ac:dyDescent="0.2">
      <c r="B510" s="32">
        <f t="shared" si="156"/>
        <v>1.6653476859999999E-9</v>
      </c>
      <c r="C510" s="8">
        <f t="shared" ca="1" si="149"/>
        <v>1.6683689348841126</v>
      </c>
      <c r="E510">
        <f ca="1">SUM(_xlfn.ANCHORARRAY(AG20),_xlfn.ANCHORARRAY(AI31))</f>
        <v>9.9818910025178423E-10</v>
      </c>
      <c r="F510" t="s">
        <v>144</v>
      </c>
      <c r="I510" t="s">
        <v>10</v>
      </c>
      <c r="J510" s="8">
        <f t="shared" ca="1" si="150"/>
        <v>1</v>
      </c>
      <c r="K510" s="26">
        <f t="shared" ca="1" si="157"/>
        <v>9.9818910025178423E-10</v>
      </c>
    </row>
    <row r="511" spans="2:11" x14ac:dyDescent="0.2">
      <c r="B511" s="33">
        <f>SUMIFS(B$104:B$459,$F$104:$F$459,$F511,$I$104:$I$459,$I511)</f>
        <v>2.0803784316000002E-9</v>
      </c>
      <c r="C511" s="36">
        <f t="shared" ca="1" si="149"/>
        <v>0.7129287356061802</v>
      </c>
      <c r="D511" s="28"/>
      <c r="E511" s="28">
        <f ca="1">SUM(_xlfn.ANCHORARRAY(AH20),_xlfn.ANCHORARRAY(AJ31))</f>
        <v>2.9180734731236801E-9</v>
      </c>
      <c r="F511" s="28" t="s">
        <v>144</v>
      </c>
      <c r="G511" s="28"/>
      <c r="H511" s="28"/>
      <c r="I511" s="28" t="s">
        <v>34</v>
      </c>
      <c r="J511" s="36">
        <f t="shared" ca="1" si="150"/>
        <v>1</v>
      </c>
      <c r="K511" s="29">
        <f t="shared" ca="1" si="157"/>
        <v>2.9180734731236801E-9</v>
      </c>
    </row>
    <row r="512" spans="2:11" x14ac:dyDescent="0.2">
      <c r="K512" s="4"/>
    </row>
    <row r="513" spans="11:11" x14ac:dyDescent="0.2">
      <c r="K513" s="4"/>
    </row>
    <row r="514" spans="11:11" x14ac:dyDescent="0.2">
      <c r="K514" s="4"/>
    </row>
    <row r="515" spans="11:11" x14ac:dyDescent="0.2">
      <c r="K515" s="4"/>
    </row>
    <row r="516" spans="11:11" x14ac:dyDescent="0.2">
      <c r="K516" s="4"/>
    </row>
    <row r="517" spans="11:11" x14ac:dyDescent="0.2">
      <c r="K517" s="4"/>
    </row>
    <row r="518" spans="11:11" x14ac:dyDescent="0.2">
      <c r="K518" s="4"/>
    </row>
    <row r="519" spans="11:11" x14ac:dyDescent="0.2">
      <c r="K519" s="4"/>
    </row>
    <row r="520" spans="11:11" x14ac:dyDescent="0.2">
      <c r="K520" s="4"/>
    </row>
    <row r="521" spans="11:11" x14ac:dyDescent="0.2">
      <c r="K521" s="4"/>
    </row>
    <row r="522" spans="11:11" x14ac:dyDescent="0.2">
      <c r="K522" s="4"/>
    </row>
    <row r="523" spans="11:11" x14ac:dyDescent="0.2">
      <c r="K523" s="4"/>
    </row>
    <row r="524" spans="11:11" x14ac:dyDescent="0.2">
      <c r="K524" s="4"/>
    </row>
    <row r="525" spans="11:11" x14ac:dyDescent="0.2">
      <c r="K525" s="4"/>
    </row>
    <row r="526" spans="11:11" x14ac:dyDescent="0.2">
      <c r="K526" s="4"/>
    </row>
    <row r="527" spans="11:11" x14ac:dyDescent="0.2">
      <c r="K527" s="4"/>
    </row>
    <row r="528" spans="11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AF1D-C422-4FE5-B9B5-84F353BF669C}">
  <dimension ref="A1:GE569"/>
  <sheetViews>
    <sheetView workbookViewId="0">
      <pane xSplit="4" topLeftCell="I1" activePane="topRight" state="frozen"/>
      <selection pane="topRight" activeCell="J20" sqref="J20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19">
        <v>-1.0557819999999999E-3</v>
      </c>
      <c r="O9" s="19">
        <v>-2.7570419999999999E-3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975</v>
      </c>
      <c r="N10">
        <v>4.0018070000000003</v>
      </c>
      <c r="O10">
        <v>1.7126520000000001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1/(1+(F20*EXP(2*N$8*N$9)/$N$72))</f>
        <v>4.8080331209433022E-4</v>
      </c>
      <c r="K20" s="4">
        <f t="shared" si="3"/>
        <v>6.714884494322261E-6</v>
      </c>
      <c r="L20" s="4">
        <f t="shared" ref="L20:L27" ca="1" si="4">$J20*(1-OFFSET($EB$66,0,$B20-1))</f>
        <v>4.7498212861390505E-4</v>
      </c>
      <c r="M20" cm="1">
        <f t="array" aca="1" ref="M20:M27" ca="1">_xlfn.MAKEARRAY(8,1,_xlfn.LAMBDA(_xlpm.row,_xlpm.col, SUMPRODUCT($E$72:$E$99,OFFSET($EB$72,0,_xlpm.row-1,28))))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t="shared" ref="P20:P27" ca="1" si="5">$K20*(1-OFFSET($FH$66,0,$B20-1))</f>
        <v>6.7086962186044591E-6</v>
      </c>
      <c r="Q20" s="4" cm="1">
        <f t="array" aca="1" ref="Q20:Q27" ca="1">TRANSPOSE(FH51:FO51)+P20:P27-1</f>
        <v>-0.99815186799586819</v>
      </c>
      <c r="R20" s="4" cm="1">
        <f t="array" aca="1" ref="R20:R27" ca="1">_xlfn.ANCHORARRAY(Q20)*$I$20:$I$27</f>
        <v>-7.0818875034306839E-4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3.9067280078493694E-13</v>
      </c>
      <c r="U20" s="4">
        <f ca="1">T20/J20-T20</f>
        <v>8.1215115242751059E-10</v>
      </c>
      <c r="V20" cm="1">
        <f t="array" aca="1" ref="V20:V27" ca="1">TRANSPOSE($ER$73:$EY$73)</f>
        <v>5.2723073577671014E-13</v>
      </c>
      <c r="W20" cm="1">
        <f t="array" aca="1" ref="W20:W27" ca="1">TRANSPOSE($ER$74:$EY$74)</f>
        <v>4.0356032925509371E-12</v>
      </c>
      <c r="X20" cm="1">
        <f t="array" aca="1" ref="X20:X27" ca="1">TRANSPOSE($ER$75:$EY$75)</f>
        <v>5.3752571145298118E-12</v>
      </c>
      <c r="Y20" cm="1">
        <f t="array" aca="1" ref="Y20:Y27" ca="1">TRANSPOSE($ER$93:$EY$93)</f>
        <v>2.0083628847053718E-14</v>
      </c>
      <c r="Z20">
        <f ca="1">SUM(V20:Y20)</f>
        <v>9.9581747717045117E-12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8.5676759407797546E-14</v>
      </c>
      <c r="AD20" s="4" cm="1">
        <f t="array" aca="1" ref="AD20:AD27" ca="1">_xlfn.ANCHORARRAY(AC20)*(1/K20:K27-1)</f>
        <v>1.2759144877428253E-8</v>
      </c>
      <c r="AE20" cm="1">
        <f t="array" aca="1" ref="AE20:AE27" ca="1">TRANSPOSE($FX$73:$GE$73)</f>
        <v>2.8048893112197516E-13</v>
      </c>
      <c r="AF20" cm="1">
        <f t="array" aca="1" ref="AF20:AF27" ca="1">TRANSPOSE($FX$74:$GE$74)</f>
        <v>4.2837436623786793E-12</v>
      </c>
      <c r="AG20" cm="1">
        <f t="array" aca="1" ref="AG20:AG27" ca="1">TRANSPOSE($FX$75:$GE$75)</f>
        <v>7.1831386595192046E-12</v>
      </c>
      <c r="AH20" cm="1">
        <f t="array" aca="1" ref="AH20:AH27" ca="1">TRANSPOSE($FX$93:$GE$93)</f>
        <v>2.2074559320052245E-14</v>
      </c>
      <c r="AI20" s="4">
        <f ca="1">SUM(AE20:AH20)</f>
        <v>1.1769445812339911E-11</v>
      </c>
      <c r="AJ20" s="25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1.8823110720629442E-3</v>
      </c>
      <c r="K21" s="4">
        <f t="shared" si="3"/>
        <v>8.7163957382617457E-5</v>
      </c>
      <c r="L21" s="4">
        <f t="shared" ca="1" si="4"/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t="shared" ca="1" si="5"/>
        <v>8.6132627462616446E-5</v>
      </c>
      <c r="Q21">
        <f ca="1"/>
        <v>-0.97627192225932402</v>
      </c>
      <c r="R21" s="4">
        <f ca="1"/>
        <v>-6.9266492884299032E-4</v>
      </c>
      <c r="S21" s="24">
        <v>8.2250000000000011E-10</v>
      </c>
      <c r="T21">
        <f ca="1"/>
        <v>1.4773194418642755E-12</v>
      </c>
      <c r="U21">
        <f t="shared" ref="U21:U27" ca="1" si="8">T21/J21-T21</f>
        <v>7.8336609129427266E-10</v>
      </c>
      <c r="V21">
        <f ca="1"/>
        <v>1.993709863462223E-12</v>
      </c>
      <c r="W21">
        <f ca="1"/>
        <v>1.5260533089988415E-11</v>
      </c>
      <c r="X21">
        <f ca="1"/>
        <v>2.0326400569374713E-11</v>
      </c>
      <c r="Y21">
        <f ca="1"/>
        <v>7.5945741037835357E-14</v>
      </c>
      <c r="Z21">
        <f t="shared" ref="Z21:Z27" ca="1" si="9">SUM(V21:Y21)</f>
        <v>3.7656589263863188E-11</v>
      </c>
      <c r="AA21" s="4">
        <f t="shared" ref="AA21:AA27" ca="1" si="10">SUM(T21:Y21)-S21</f>
        <v>0</v>
      </c>
      <c r="AB21" s="24">
        <v>1.2770999999999999E-8</v>
      </c>
      <c r="AC21">
        <f ca="1"/>
        <v>1.0999997853250746E-12</v>
      </c>
      <c r="AD21">
        <f ca="1"/>
        <v>1.2618792652592576E-8</v>
      </c>
      <c r="AE21">
        <f ca="1"/>
        <v>3.6011838700817146E-12</v>
      </c>
      <c r="AF21">
        <f ca="1"/>
        <v>5.4998778450242592E-11</v>
      </c>
      <c r="AG21">
        <f ca="1"/>
        <v>9.2223971098424247E-11</v>
      </c>
      <c r="AH21">
        <f ca="1"/>
        <v>2.8341420335037961E-13</v>
      </c>
      <c r="AI21">
        <f t="shared" ref="AI21:AI27" ca="1" si="11">SUM(AE21:AH21)</f>
        <v>1.5110734762209895E-10</v>
      </c>
      <c r="AJ21" s="25">
        <f t="shared" ref="AJ21:AJ27" ca="1" si="12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7.3391182560217059E-3</v>
      </c>
      <c r="K22" s="4">
        <f t="shared" si="3"/>
        <v>1.1303604210863313E-3</v>
      </c>
      <c r="L22" s="4">
        <f t="shared" ca="1" si="4"/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t="shared" ca="1" si="5"/>
        <v>9.7843153119011152E-4</v>
      </c>
      <c r="Q22">
        <f ca="1"/>
        <v>-0.73045871094453729</v>
      </c>
      <c r="R22" s="4">
        <f ca="1"/>
        <v>-5.1826045541514916E-4</v>
      </c>
      <c r="S22" s="24">
        <v>8.2250000000000011E-10</v>
      </c>
      <c r="T22">
        <f ca="1"/>
        <v>5.0851347854384447E-12</v>
      </c>
      <c r="U22">
        <f t="shared" ca="1" si="8"/>
        <v>6.8779575472279643E-10</v>
      </c>
      <c r="V22">
        <f ca="1"/>
        <v>6.8626209684004876E-12</v>
      </c>
      <c r="W22">
        <f ca="1"/>
        <v>5.2528833955035668E-11</v>
      </c>
      <c r="X22">
        <f ca="1"/>
        <v>6.9966239981006957E-11</v>
      </c>
      <c r="Y22">
        <f ca="1"/>
        <v>2.61415587322161E-13</v>
      </c>
      <c r="Z22">
        <f t="shared" ca="1" si="9"/>
        <v>1.2961911049176526E-10</v>
      </c>
      <c r="AA22" s="4">
        <f t="shared" ca="1" si="10"/>
        <v>0</v>
      </c>
      <c r="AB22" s="24">
        <v>1.2770999999999999E-8</v>
      </c>
      <c r="AC22">
        <f ca="1"/>
        <v>1.2495549084828915E-11</v>
      </c>
      <c r="AD22">
        <f ca="1"/>
        <v>1.1041986589293728E-8</v>
      </c>
      <c r="AE22">
        <f ca="1"/>
        <v>4.0907980540016263E-11</v>
      </c>
      <c r="AF22">
        <f ca="1"/>
        <v>6.2476369986521615E-10</v>
      </c>
      <c r="AG22">
        <f ca="1"/>
        <v>1.0476267114158088E-9</v>
      </c>
      <c r="AH22">
        <f ca="1"/>
        <v>3.2194698004016286E-12</v>
      </c>
      <c r="AI22">
        <f t="shared" ca="1" si="11"/>
        <v>1.7165178616214429E-9</v>
      </c>
      <c r="AJ22" s="25">
        <f t="shared" ca="1" si="12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2.8168724520015936E-2</v>
      </c>
      <c r="K23" s="4">
        <f t="shared" si="3"/>
        <v>1.4477974179848457E-2</v>
      </c>
      <c r="L23" s="4">
        <f t="shared" ca="1" si="4"/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t="shared" ca="1" si="5"/>
        <v>4.8440041836252728E-3</v>
      </c>
      <c r="Q23">
        <f ca="1"/>
        <v>0.33444098051120275</v>
      </c>
      <c r="R23" s="4">
        <f ca="1"/>
        <v>2.3728587567269834E-4</v>
      </c>
      <c r="S23" s="24">
        <v>8.2250000000000011E-10</v>
      </c>
      <c r="T23">
        <f ca="1"/>
        <v>1.348577906003266E-11</v>
      </c>
      <c r="U23">
        <f t="shared" ca="1" si="8"/>
        <v>4.6526429890143237E-10</v>
      </c>
      <c r="V23">
        <f ca="1"/>
        <v>1.8199672979684216E-11</v>
      </c>
      <c r="W23">
        <f ca="1"/>
        <v>1.3930648427004766E-10</v>
      </c>
      <c r="X23">
        <f ca="1"/>
        <v>1.855504905685071E-10</v>
      </c>
      <c r="Y23">
        <f ca="1"/>
        <v>6.9327422029608492E-13</v>
      </c>
      <c r="Z23">
        <f t="shared" ca="1" si="9"/>
        <v>3.4374992203853506E-10</v>
      </c>
      <c r="AA23" s="4">
        <f t="shared" ca="1" si="10"/>
        <v>0</v>
      </c>
      <c r="AB23" s="24">
        <v>1.2770999999999999E-8</v>
      </c>
      <c r="AC23">
        <f ca="1"/>
        <v>6.1862777429078359E-11</v>
      </c>
      <c r="AD23">
        <f ca="1"/>
        <v>4.2110262787749083E-9</v>
      </c>
      <c r="AE23">
        <f ca="1"/>
        <v>2.0252661792130803E-10</v>
      </c>
      <c r="AF23">
        <f ca="1"/>
        <v>3.0930707764938979E-9</v>
      </c>
      <c r="AG23">
        <f ca="1"/>
        <v>5.1865746464682734E-9</v>
      </c>
      <c r="AH23">
        <f ca="1"/>
        <v>1.5938902912533536E-11</v>
      </c>
      <c r="AI23">
        <f t="shared" ca="1" si="11"/>
        <v>8.4981109437960123E-9</v>
      </c>
      <c r="AJ23" s="25">
        <f t="shared" ca="1" si="12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0.7092009432960511</v>
      </c>
      <c r="K24" s="4">
        <f t="shared" si="3"/>
        <v>0.5669696427651113</v>
      </c>
      <c r="L24" s="4">
        <f t="shared" ca="1" si="4"/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t="shared" ca="1" si="5"/>
        <v>0.56213313022697331</v>
      </c>
      <c r="Q24">
        <f ca="1"/>
        <v>-0.421426628007318</v>
      </c>
      <c r="R24" s="4">
        <f ca="1"/>
        <v>-1.4950109628559605E-4</v>
      </c>
      <c r="S24" s="24">
        <v>4.1125000000000005E-10</v>
      </c>
      <c r="T24">
        <f ca="1"/>
        <v>1.459078683507762E-10</v>
      </c>
      <c r="U24">
        <f t="shared" ca="1" si="8"/>
        <v>5.982771298201392E-11</v>
      </c>
      <c r="V24">
        <f ca="1"/>
        <v>1.9690931293816639E-10</v>
      </c>
      <c r="W24">
        <f ca="1"/>
        <v>6.0003143650913016E-13</v>
      </c>
      <c r="X24">
        <f ca="1"/>
        <v>5.0427191280871833E-13</v>
      </c>
      <c r="Y24">
        <f ca="1"/>
        <v>7.5008023797257138E-12</v>
      </c>
      <c r="Z24">
        <f t="shared" ca="1" si="9"/>
        <v>2.0551441866720996E-10</v>
      </c>
      <c r="AA24" s="4">
        <f t="shared" ca="1" si="10"/>
        <v>0</v>
      </c>
      <c r="AB24" s="24">
        <v>6.3854999999999995E-9</v>
      </c>
      <c r="AC24">
        <f ca="1"/>
        <v>3.5895011030643377E-9</v>
      </c>
      <c r="AD24">
        <f ca="1"/>
        <v>2.7415276369548607E-9</v>
      </c>
      <c r="AE24">
        <f ca="1"/>
        <v>5.0360123557934733E-11</v>
      </c>
      <c r="AF24">
        <f ca="1"/>
        <v>5.5207049147064089E-14</v>
      </c>
      <c r="AG24">
        <f ca="1"/>
        <v>9.2573207049940739E-14</v>
      </c>
      <c r="AH24">
        <f ca="1"/>
        <v>3.9633561666694055E-12</v>
      </c>
      <c r="AI24">
        <f t="shared" ca="1" si="11"/>
        <v>5.4471259980801142E-11</v>
      </c>
      <c r="AJ24" s="25">
        <f t="shared" ca="1" si="12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0.97136656147085787</v>
      </c>
      <c r="K25" s="4">
        <f t="shared" si="3"/>
        <v>0.98908081273599846</v>
      </c>
      <c r="L25" s="4">
        <f t="shared" ca="1" si="4"/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t="shared" ca="1" si="5"/>
        <v>0.97445477150032012</v>
      </c>
      <c r="Q25">
        <f ca="1"/>
        <v>2.953842577566812E-3</v>
      </c>
      <c r="R25" s="4">
        <f ca="1"/>
        <v>1.0478756543918266E-6</v>
      </c>
      <c r="S25" s="24">
        <v>4.1125000000000005E-10</v>
      </c>
      <c r="T25">
        <f ca="1"/>
        <v>1.68683394297017E-10</v>
      </c>
      <c r="U25">
        <f t="shared" ca="1" si="8"/>
        <v>4.9723614061586016E-12</v>
      </c>
      <c r="V25">
        <f ca="1"/>
        <v>2.276459223929629E-10</v>
      </c>
      <c r="W25">
        <f ca="1"/>
        <v>6.9369349672043733E-13</v>
      </c>
      <c r="X25">
        <f ca="1"/>
        <v>5.8298636572995717E-13</v>
      </c>
      <c r="Y25">
        <f ca="1"/>
        <v>8.6716420414111643E-12</v>
      </c>
      <c r="Z25">
        <f t="shared" ca="1" si="9"/>
        <v>2.3759424429682445E-10</v>
      </c>
      <c r="AA25" s="4">
        <f t="shared" ca="1" si="10"/>
        <v>0</v>
      </c>
      <c r="AB25" s="24">
        <v>6.3854999999999995E-9</v>
      </c>
      <c r="AC25">
        <f ca="1"/>
        <v>6.2223809434152933E-9</v>
      </c>
      <c r="AD25">
        <f ca="1"/>
        <v>6.8693419055578278E-11</v>
      </c>
      <c r="AE25">
        <f ca="1"/>
        <v>8.7299004551752053E-11</v>
      </c>
      <c r="AF25">
        <f ca="1"/>
        <v>9.5701124109314966E-14</v>
      </c>
      <c r="AG25">
        <f ca="1"/>
        <v>1.604751587697353E-13</v>
      </c>
      <c r="AH25">
        <f ca="1"/>
        <v>6.8704566944965694E-12</v>
      </c>
      <c r="AI25">
        <f t="shared" ca="1" si="11"/>
        <v>9.4425637529127662E-11</v>
      </c>
      <c r="AJ25" s="25">
        <f t="shared" ca="1" si="12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0.99788535402190559</v>
      </c>
      <c r="K26" s="4">
        <f t="shared" si="3"/>
        <v>0.99984045278005362</v>
      </c>
      <c r="L26" s="4">
        <f t="shared" ca="1" si="4"/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t="shared" ca="1" si="5"/>
        <v>0.98489686804977139</v>
      </c>
      <c r="Q26">
        <f ca="1"/>
        <v>1.3701330470425432E-2</v>
      </c>
      <c r="R26" s="4">
        <f ca="1"/>
        <v>4.8605469843834218E-6</v>
      </c>
      <c r="S26" s="24">
        <v>4.1125000000000005E-10</v>
      </c>
      <c r="T26">
        <f ca="1"/>
        <v>1.7059778134593475E-10</v>
      </c>
      <c r="U26">
        <f t="shared" ca="1" si="8"/>
        <v>3.6151839561631448E-13</v>
      </c>
      <c r="V26">
        <f ca="1"/>
        <v>2.3022947489606631E-10</v>
      </c>
      <c r="W26">
        <f ca="1"/>
        <v>7.0156622095375319E-13</v>
      </c>
      <c r="X26">
        <f ca="1"/>
        <v>5.8960267525408204E-13</v>
      </c>
      <c r="Y26">
        <f ca="1"/>
        <v>8.7700564661748572E-12</v>
      </c>
      <c r="Z26">
        <f t="shared" ca="1" si="9"/>
        <v>2.4029070025844904E-10</v>
      </c>
      <c r="AA26" s="4">
        <f t="shared" ca="1" si="10"/>
        <v>0</v>
      </c>
      <c r="AB26" s="24">
        <v>6.3854999999999995E-9</v>
      </c>
      <c r="AC26">
        <f ca="1"/>
        <v>6.2890589509318147E-9</v>
      </c>
      <c r="AD26">
        <f ca="1"/>
        <v>1.003561987225269E-12</v>
      </c>
      <c r="AE26">
        <f ca="1"/>
        <v>8.823448628046981E-11</v>
      </c>
      <c r="AF26">
        <f ca="1"/>
        <v>9.6726641564888502E-14</v>
      </c>
      <c r="AG26">
        <f ca="1"/>
        <v>1.6219478409321964E-13</v>
      </c>
      <c r="AH26">
        <f ca="1"/>
        <v>6.9440793748312334E-12</v>
      </c>
      <c r="AI26">
        <f t="shared" ca="1" si="11"/>
        <v>9.5437487080959151E-11</v>
      </c>
      <c r="AJ26" s="25">
        <f t="shared" ca="1" si="12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0.99984767978923272</v>
      </c>
      <c r="K27" s="4">
        <f t="shared" si="3"/>
        <v>0.99999769347834999</v>
      </c>
      <c r="L27" s="4">
        <f t="shared" ca="1" si="4"/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t="shared" ca="1" si="5"/>
        <v>0.9850494432848782</v>
      </c>
      <c r="Q27">
        <f ca="1"/>
        <v>1.3858367946979699E-2</v>
      </c>
      <c r="R27" s="4">
        <f ca="1"/>
        <v>4.9162560291910478E-6</v>
      </c>
      <c r="S27" s="27">
        <v>4.1125000000000005E-10</v>
      </c>
      <c r="T27" s="28">
        <f ca="1"/>
        <v>1.7073708160900305E-10</v>
      </c>
      <c r="U27" s="28">
        <f t="shared" ca="1" si="8"/>
        <v>2.6010670207228888E-14</v>
      </c>
      <c r="V27" s="28">
        <f ca="1"/>
        <v>2.3041746694476735E-10</v>
      </c>
      <c r="W27" s="28">
        <f ca="1"/>
        <v>7.0213907927797996E-13</v>
      </c>
      <c r="X27" s="28">
        <f ca="1"/>
        <v>5.9008411063454616E-13</v>
      </c>
      <c r="Y27" s="28">
        <f ca="1"/>
        <v>8.7772175861098481E-12</v>
      </c>
      <c r="Z27" s="28">
        <f t="shared" ca="1" si="9"/>
        <v>2.4048690772078975E-10</v>
      </c>
      <c r="AA27" s="37">
        <f t="shared" ca="1" si="10"/>
        <v>0</v>
      </c>
      <c r="AB27" s="27">
        <v>6.3854999999999995E-9</v>
      </c>
      <c r="AC27" s="28">
        <f ca="1"/>
        <v>6.2900332200955897E-9</v>
      </c>
      <c r="AD27" s="28">
        <f ca="1"/>
        <v>1.4508131264888333E-14</v>
      </c>
      <c r="AE27" s="28">
        <f ca="1"/>
        <v>8.8248155120249385E-11</v>
      </c>
      <c r="AF27" s="28">
        <f ca="1"/>
        <v>9.6741625966358967E-14</v>
      </c>
      <c r="AG27" s="28">
        <f ca="1"/>
        <v>1.6221991048778836E-13</v>
      </c>
      <c r="AH27" s="28">
        <f ca="1"/>
        <v>6.9451551164419384E-12</v>
      </c>
      <c r="AI27" s="28">
        <f t="shared" ca="1" si="11"/>
        <v>9.5452271773145481E-11</v>
      </c>
      <c r="AJ27" s="30">
        <f t="shared" ca="1" si="12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2*OFFSET($J$19,$C31,0)*OFFSET($J$19,$D31,0)*(1-OFFSET($AN$66,0,$B31-1))</f>
        <v>1.5787840056900008E-6</v>
      </c>
      <c r="H31" s="4">
        <f ca="1">OFFSET($J$19,$C31,0)*(1-OFFSET($J$19,$D31,0))*(1-OFFSET($AN$66,0,$B31-1))</f>
        <v>4.1858443762663047E-4</v>
      </c>
      <c r="I31" s="4">
        <f t="shared" ref="I31:I42" ca="1" si="15">OFFSET($J$19,$D31,0)*(1-OFFSET($J$19,$C31,0))*(1-OFFSET($AN$66,0,$B31-1))</f>
        <v>1.6410295867527076E-3</v>
      </c>
      <c r="J31" s="4" cm="1">
        <f t="array" aca="1" ref="J31:J42" ca="1">TRANSPOSE($AN$51:$AY$51)+G31:G42+H31:H42+I31:I42-2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t="shared" ref="L31:L42" ca="1" si="16">2*OFFSET($K$19,$C31,0)*OFFSET($K$19,$D31,0)*(1-OFFSET($CJ$66,0,$B31-1))</f>
        <v>1.1650443501963554E-9</v>
      </c>
      <c r="M31" s="4">
        <f t="shared" ref="M31:M42" ca="1" si="17">OFFSET($K$19,$C31,0)*(1-OFFSET($K$19,$D31,0))*(1-OFFSET($CJ$66,0,$B31-1))</f>
        <v>6.682479979692747E-6</v>
      </c>
      <c r="N31" s="4">
        <f t="shared" ref="N31:N42" ca="1" si="18">OFFSET($K$19,$D31,0)*(1-OFFSET($K$19,$C31,0))*(1-OFFSET($CJ$66,0,$B31-1))</f>
        <v>8.6750302856527462E-5</v>
      </c>
      <c r="O31" s="4" cm="1">
        <f t="array" aca="1" ref="O31:O42" ca="1">TRANSPOSE($CJ$51:$CU$51)+L31:L42+M31:M42+N31:N42-2</f>
        <v>-1.9905663360522512</v>
      </c>
      <c r="P31" s="4" cm="1">
        <f t="array" aca="1" ref="P31:P42" ca="1">_xlfn.ANCHORARRAY(O31)*$F$31:$F$42</f>
        <v>-2.3538446923817872E-4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1.6231873058500325E-16</v>
      </c>
      <c r="S31" s="4" cm="1">
        <f t="array" aca="1" ref="S31:S42" ca="1">$E$31:$E$42*$I$31:$I$42*$N$11</f>
        <v>3.3743670877602556E-13</v>
      </c>
      <c r="T31" s="4" cm="1">
        <f t="array" aca="1" ref="T31:T42" ca="1">$E$31:$E$42*$H$31:$H$42*$N$11</f>
        <v>8.6071424986975902E-14</v>
      </c>
      <c r="U31" s="11">
        <f t="shared" ref="U31:U42" ca="1" si="19">(1-OFFSET($J$19,$C31,0))*(1-OFFSET($J$19,$D31,0))*(1-OFFSET($AN$66,0,$B31-1))*$E31*$N$11</f>
        <v>1.7892980226368949E-10</v>
      </c>
      <c r="V31" cm="1">
        <f t="array" aca="1" ref="V31:V42" ca="1">TRANSPOSE($BL$73:$BW$73)</f>
        <v>1.9425842830684535E-11</v>
      </c>
      <c r="W31" cm="1">
        <f t="array" aca="1" ref="W31:W42" ca="1">TRANSPOSE($BL$74:$BW$74)</f>
        <v>2.9667955444602403E-12</v>
      </c>
      <c r="X31" cm="1">
        <f t="array" aca="1" ref="X31:X42" ca="1">TRANSPOSE($BL$75:$BW$75)</f>
        <v>3.1389065992609037E-12</v>
      </c>
      <c r="Y31" cm="1">
        <f t="array" aca="1" ref="Y31:Y42" ca="1">TRANSPOSE($BL$93:$BW$93)</f>
        <v>7.3998230941129746E-13</v>
      </c>
      <c r="Z31">
        <f ca="1">SUM(V31:Y31)</f>
        <v>2.6271527283816977E-11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1.2398984496964711E-18</v>
      </c>
      <c r="AD31" s="4" cm="1">
        <f t="array" aca="1" ref="AD31:AD42" ca="1">$F$31:$F$42*$N$31:$N$42*$O$11</f>
        <v>1.846480196301187E-13</v>
      </c>
      <c r="AE31" s="4" cm="1">
        <f t="array" aca="1" ref="AE31:AE42" ca="1">$F$31:$F$42*$M$31:$M$42*$O$11</f>
        <v>1.4223658636776013E-14</v>
      </c>
      <c r="AF31" s="11">
        <f t="shared" ref="AF31:AF42" ca="1" si="20">(1-OFFSET($K$19,$C31,0))*(1-OFFSET($K$19,$D31,0))*(1-OFFSET($CJ$66,0,$B31-1))*$F31*$O$11</f>
        <v>2.1182141165016088E-9</v>
      </c>
      <c r="AG31" cm="1">
        <f t="array" aca="1" ref="AG31:AG42" ca="1">TRANSPOSE($DH$73:$DS$73)</f>
        <v>3.7273257532582317E-12</v>
      </c>
      <c r="AH31" cm="1">
        <f t="array" aca="1" ref="AH31:AH42" ca="1">TRANSPOSE($DH$74:$DS$74)</f>
        <v>2.2662358083291419E-12</v>
      </c>
      <c r="AI31" cm="1">
        <f t="array" aca="1" ref="AI31:AI42" ca="1">TRANSPOSE($DH$75:$DS$75)</f>
        <v>3.8001074129063494E-12</v>
      </c>
      <c r="AJ31" cm="1">
        <f t="array" aca="1" ref="AJ31:AJ42" ca="1">TRANSPOSE($DH$93:$DS$93)</f>
        <v>2.9334160573230187E-13</v>
      </c>
      <c r="AK31" s="4">
        <f ca="1">SUM(AG31:AJ31)</f>
        <v>1.0087010580226023E-11</v>
      </c>
      <c r="AL31" s="25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8.4858304947910907E-6</v>
      </c>
      <c r="H32" s="4">
        <f t="shared" ref="H32:H42" ca="1" si="21">OFFSET($J$19,$C32,0)*(1-OFFSET($J$19,$D32,0))*(1-OFFSET($AN$66,0,B32-1))</f>
        <v>1.4638212439118108E-4</v>
      </c>
      <c r="I32" s="4">
        <f t="shared" ca="1" si="15"/>
        <v>8.8203952281835207E-3</v>
      </c>
      <c r="J32">
        <f ca="1"/>
        <v>-0.6369231839388847</v>
      </c>
      <c r="K32">
        <f ca="1"/>
        <v>-6.5483664848716577E-5</v>
      </c>
      <c r="L32" s="4">
        <f t="shared" ca="1" si="16"/>
        <v>1.0856866692675054E-7</v>
      </c>
      <c r="M32" s="4">
        <f t="shared" ca="1" si="17"/>
        <v>3.695158288069431E-6</v>
      </c>
      <c r="N32" s="4">
        <f t="shared" ca="1" si="18"/>
        <v>8.0841254970574362E-3</v>
      </c>
      <c r="O32" s="4">
        <f ca="1"/>
        <v>-1.1215105966140464</v>
      </c>
      <c r="P32" s="4">
        <f ca="1"/>
        <v>-1.32618628049611E-4</v>
      </c>
      <c r="Q32" s="32">
        <v>2.0562500000000003E-10</v>
      </c>
      <c r="R32">
        <f ca="1"/>
        <v>8.7244944774570918E-16</v>
      </c>
      <c r="S32">
        <f ca="1"/>
        <v>1.8136937687952367E-12</v>
      </c>
      <c r="T32">
        <f ca="1"/>
        <v>3.0099824327936615E-14</v>
      </c>
      <c r="U32" s="11">
        <f t="shared" ca="1" si="19"/>
        <v>6.257309688998929E-11</v>
      </c>
      <c r="V32">
        <f ca="1"/>
        <v>1.0441226214956309E-10</v>
      </c>
      <c r="W32">
        <f ca="1"/>
        <v>1.5946275115694559E-11</v>
      </c>
      <c r="X32">
        <f ca="1"/>
        <v>1.6871357477850753E-11</v>
      </c>
      <c r="Y32">
        <f ca="1"/>
        <v>3.9773423243314113E-12</v>
      </c>
      <c r="Z32">
        <f t="shared" ref="Z32:Z42" ca="1" si="22">SUM(V32:Y32)</f>
        <v>1.4120723706743983E-10</v>
      </c>
      <c r="AA32" s="25">
        <f t="shared" ref="AA32:AA42" ca="1" si="23">SUM(R32:Y32)-Q32</f>
        <v>0</v>
      </c>
      <c r="AB32" s="32">
        <v>2.1285000000000002E-9</v>
      </c>
      <c r="AC32">
        <f ca="1"/>
        <v>1.1554420377679426E-16</v>
      </c>
      <c r="AD32">
        <f ca="1"/>
        <v>1.7207061120486754E-11</v>
      </c>
      <c r="AE32">
        <f ca="1"/>
        <v>7.8651444161557836E-15</v>
      </c>
      <c r="AF32">
        <f t="shared" ca="1" si="20"/>
        <v>1.1712921658250101E-9</v>
      </c>
      <c r="AG32">
        <f ca="1"/>
        <v>3.4734367680062118E-10</v>
      </c>
      <c r="AH32">
        <f ca="1"/>
        <v>2.111869823758162E-10</v>
      </c>
      <c r="AI32">
        <f ca="1"/>
        <v>3.5412608621137104E-10</v>
      </c>
      <c r="AJ32">
        <f ca="1"/>
        <v>2.733604697807503E-11</v>
      </c>
      <c r="AK32">
        <f t="shared" ref="AK32:AK42" ca="1" si="24">SUM(AG32:AJ32)</f>
        <v>9.3999279236588337E-10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1.5824128547587993E-5</v>
      </c>
      <c r="H33" s="4">
        <f t="shared" ca="1" si="21"/>
        <v>2.3322771753565112E-7</v>
      </c>
      <c r="I33" s="4">
        <f t="shared" ca="1" si="15"/>
        <v>1.6448015078427969E-2</v>
      </c>
      <c r="J33">
        <f ca="1"/>
        <v>-5.3487638391724435E-2</v>
      </c>
      <c r="K33">
        <f ca="1"/>
        <v>-5.4991978221491682E-6</v>
      </c>
      <c r="L33" s="4">
        <f t="shared" ca="1" si="16"/>
        <v>1.2160629206119197E-5</v>
      </c>
      <c r="M33" s="4">
        <f t="shared" ca="1" si="17"/>
        <v>6.7125044708123423E-8</v>
      </c>
      <c r="N33" s="4">
        <f t="shared" ca="1" si="18"/>
        <v>0.90549193803564243</v>
      </c>
      <c r="O33" s="4">
        <f ca="1"/>
        <v>-0.93164950555933612</v>
      </c>
      <c r="P33" s="4">
        <f ca="1"/>
        <v>-1.101675540323915E-4</v>
      </c>
      <c r="Q33" s="32">
        <v>2.0562500000000003E-10</v>
      </c>
      <c r="R33">
        <f ca="1"/>
        <v>1.6269182162988908E-15</v>
      </c>
      <c r="S33">
        <f ca="1"/>
        <v>3.3821231005017516E-12</v>
      </c>
      <c r="T33">
        <f ca="1"/>
        <v>4.7957449418268266E-17</v>
      </c>
      <c r="U33" s="11">
        <f t="shared" ca="1" si="19"/>
        <v>9.9696466542526591E-14</v>
      </c>
      <c r="V33">
        <f ca="1"/>
        <v>1.9470493303081551E-10</v>
      </c>
      <c r="W33">
        <f ca="1"/>
        <v>1.1838173545927538E-14</v>
      </c>
      <c r="X33">
        <f ca="1"/>
        <v>7.9026996665314745E-15</v>
      </c>
      <c r="Y33">
        <f ca="1"/>
        <v>7.4168316532620564E-12</v>
      </c>
      <c r="Z33">
        <f t="shared" ca="1" si="22"/>
        <v>2.0214150555729003E-10</v>
      </c>
      <c r="AA33" s="25">
        <f t="shared" ca="1" si="23"/>
        <v>0</v>
      </c>
      <c r="AB33" s="32">
        <v>2.1285000000000002E-9</v>
      </c>
      <c r="AC33">
        <f ca="1"/>
        <v>1.2941949632612356E-14</v>
      </c>
      <c r="AD33">
        <f ca="1"/>
        <v>1.9273395901088649E-9</v>
      </c>
      <c r="AE33">
        <f ca="1"/>
        <v>1.4287565766124071E-16</v>
      </c>
      <c r="AF33">
        <f t="shared" ca="1" si="20"/>
        <v>2.1277312869418599E-11</v>
      </c>
      <c r="AG33">
        <f ca="1"/>
        <v>1.6672892050694415E-10</v>
      </c>
      <c r="AH33">
        <f ca="1"/>
        <v>7.2764355297185782E-15</v>
      </c>
      <c r="AI33">
        <f ca="1"/>
        <v>1.2201394265500335E-14</v>
      </c>
      <c r="AJ33">
        <f ca="1"/>
        <v>1.3121613859686686E-11</v>
      </c>
      <c r="AK33">
        <f t="shared" ca="1" si="24"/>
        <v>1.7987001219642606E-10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1.5831768520749373E-5</v>
      </c>
      <c r="H34" s="4">
        <f t="shared" ca="1" si="21"/>
        <v>1.2059328468950459E-9</v>
      </c>
      <c r="I34" s="4">
        <f t="shared" ca="1" si="15"/>
        <v>1.6455956267314251E-2</v>
      </c>
      <c r="J34">
        <f ca="1"/>
        <v>-5.254808403764466E-2</v>
      </c>
      <c r="K34">
        <f ca="1"/>
        <v>-5.4025998901203413E-6</v>
      </c>
      <c r="L34" s="4">
        <f t="shared" ca="1" si="16"/>
        <v>1.2283393953847653E-5</v>
      </c>
      <c r="M34" s="4">
        <f t="shared" ca="1" si="17"/>
        <v>1.4165989719228185E-11</v>
      </c>
      <c r="N34" s="4">
        <f t="shared" ca="1" si="18"/>
        <v>0.91463311711930051</v>
      </c>
      <c r="O34" s="4">
        <f ca="1"/>
        <v>-0.92086429433700201</v>
      </c>
      <c r="P34" s="4">
        <f ca="1"/>
        <v>-1.0889220280535049E-4</v>
      </c>
      <c r="Q34" s="32">
        <v>2.0562500000000003E-10</v>
      </c>
      <c r="R34">
        <f ca="1"/>
        <v>1.6277037010395452E-15</v>
      </c>
      <c r="S34">
        <f ca="1"/>
        <v>3.3837560074664931E-12</v>
      </c>
      <c r="T34">
        <f ca="1"/>
        <v>2.4796994164279384E-19</v>
      </c>
      <c r="U34" s="11">
        <f t="shared" ca="1" si="19"/>
        <v>5.154929482368573E-16</v>
      </c>
      <c r="V34">
        <f ca="1"/>
        <v>1.9479893760479581E-10</v>
      </c>
      <c r="W34">
        <f ca="1"/>
        <v>1.1843889078880745E-14</v>
      </c>
      <c r="X34">
        <f ca="1"/>
        <v>7.9065151318300806E-15</v>
      </c>
      <c r="Y34">
        <f ca="1"/>
        <v>7.4204125389078159E-12</v>
      </c>
      <c r="Z34">
        <f t="shared" ca="1" si="22"/>
        <v>2.0223910054791435E-10</v>
      </c>
      <c r="AA34" s="25">
        <f t="shared" ca="1" si="23"/>
        <v>0</v>
      </c>
      <c r="AB34" s="32">
        <v>2.1285000000000002E-9</v>
      </c>
      <c r="AC34">
        <f ca="1"/>
        <v>1.3072602015382366E-14</v>
      </c>
      <c r="AD34">
        <f ca="1"/>
        <v>1.9467965897884314E-9</v>
      </c>
      <c r="AE34">
        <f ca="1"/>
        <v>3.015230911737719E-20</v>
      </c>
      <c r="AF34">
        <f t="shared" ca="1" si="20"/>
        <v>4.4903388395733703E-15</v>
      </c>
      <c r="AG34">
        <f ca="1"/>
        <v>1.6841209277690975E-10</v>
      </c>
      <c r="AH34">
        <f ca="1"/>
        <v>7.3498930586858116E-15</v>
      </c>
      <c r="AI34">
        <f ca="1"/>
        <v>1.2324570547216571E-14</v>
      </c>
      <c r="AJ34">
        <f ca="1"/>
        <v>1.3254080000045946E-11</v>
      </c>
      <c r="AK34">
        <f t="shared" ca="1" si="24"/>
        <v>1.816858472405616E-10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8.5382815083584096E-6</v>
      </c>
      <c r="H35" s="4">
        <f t="shared" ca="1" si="21"/>
        <v>5.7742754340490195E-4</v>
      </c>
      <c r="I35" s="4">
        <f t="shared" ca="1" si="15"/>
        <v>2.2637623326517459E-3</v>
      </c>
      <c r="J35">
        <f ca="1"/>
        <v>-0.63467900206217864</v>
      </c>
      <c r="K35">
        <f ca="1"/>
        <v>-6.5252934899517737E-5</v>
      </c>
      <c r="L35" s="4">
        <f t="shared" ca="1" si="16"/>
        <v>1.093799512747017E-7</v>
      </c>
      <c r="M35" s="4">
        <f t="shared" ca="1" si="17"/>
        <v>4.8328086541600501E-5</v>
      </c>
      <c r="N35" s="4">
        <f t="shared" ca="1" si="18"/>
        <v>6.2738327038775149E-4</v>
      </c>
      <c r="O35" s="4">
        <f ca="1"/>
        <v>-1.122418590125744</v>
      </c>
      <c r="P35" s="4">
        <f ca="1"/>
        <v>-1.3272599828236922E-4</v>
      </c>
      <c r="Q35" s="32">
        <v>2.0562500000000003E-10</v>
      </c>
      <c r="R35">
        <f ca="1"/>
        <v>8.7784206757809911E-16</v>
      </c>
      <c r="S35">
        <f ca="1"/>
        <v>4.6548612965151533E-13</v>
      </c>
      <c r="T35">
        <f ca="1"/>
        <v>1.1873353861263299E-13</v>
      </c>
      <c r="U35" s="11">
        <f t="shared" ca="1" si="19"/>
        <v>6.2959861904437794E-11</v>
      </c>
      <c r="V35">
        <f ca="1"/>
        <v>1.0505763551425189E-10</v>
      </c>
      <c r="W35">
        <f ca="1"/>
        <v>1.6044839221229664E-11</v>
      </c>
      <c r="X35">
        <f ca="1"/>
        <v>1.697563952785319E-11</v>
      </c>
      <c r="Y35">
        <f ca="1"/>
        <v>4.0019263218957572E-12</v>
      </c>
      <c r="Z35">
        <f t="shared" ca="1" si="22"/>
        <v>1.420800405852305E-10</v>
      </c>
      <c r="AA35" s="25">
        <f t="shared" ca="1" si="23"/>
        <v>0</v>
      </c>
      <c r="AB35" s="32">
        <v>2.1285000000000002E-9</v>
      </c>
      <c r="AC35">
        <f ca="1"/>
        <v>1.1640761314410129E-16</v>
      </c>
      <c r="AD35">
        <f ca="1"/>
        <v>1.3353852910203292E-12</v>
      </c>
      <c r="AE35">
        <f ca="1"/>
        <v>1.0286633220379666E-13</v>
      </c>
      <c r="AF35">
        <f t="shared" ca="1" si="20"/>
        <v>1.1800447003076587E-9</v>
      </c>
      <c r="AG35">
        <f ca="1"/>
        <v>3.4993921837191326E-10</v>
      </c>
      <c r="AH35">
        <f ca="1"/>
        <v>2.1276508679712338E-10</v>
      </c>
      <c r="AI35">
        <f ca="1"/>
        <v>3.5677230964836242E-10</v>
      </c>
      <c r="AJ35">
        <f ca="1"/>
        <v>2.7540316844104903E-11</v>
      </c>
      <c r="AK35">
        <f t="shared" ca="1" si="24"/>
        <v>9.470169316615038E-10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1.6000357862941716E-5</v>
      </c>
      <c r="H36" s="4">
        <f t="shared" ca="1" si="21"/>
        <v>3.2803742137203739E-6</v>
      </c>
      <c r="I36" s="4">
        <f t="shared" ca="1" si="15"/>
        <v>4.2421894152374429E-3</v>
      </c>
      <c r="J36">
        <f ca="1"/>
        <v>-4.4195781279524393E-2</v>
      </c>
      <c r="K36">
        <f ca="1"/>
        <v>-4.5438787628011014E-6</v>
      </c>
      <c r="L36" s="4">
        <f t="shared" ca="1" si="16"/>
        <v>5.8593947680231462E-5</v>
      </c>
      <c r="M36" s="4">
        <f t="shared" ca="1" si="17"/>
        <v>2.2375940598890867E-5</v>
      </c>
      <c r="N36" s="4">
        <f t="shared" ca="1" si="18"/>
        <v>0.33608410035061681</v>
      </c>
      <c r="O36" s="4">
        <f ca="1"/>
        <v>-0.87918726892463783</v>
      </c>
      <c r="P36" s="4">
        <f ca="1"/>
        <v>-1.0396389455033842E-4</v>
      </c>
      <c r="Q36" s="32">
        <v>2.0562500000000003E-10</v>
      </c>
      <c r="R36">
        <f ca="1"/>
        <v>1.6450367927836955E-15</v>
      </c>
      <c r="S36">
        <f ca="1"/>
        <v>8.723001985081993E-13</v>
      </c>
      <c r="T36">
        <f ca="1"/>
        <v>6.7452694769625192E-16</v>
      </c>
      <c r="U36" s="11">
        <f t="shared" ca="1" si="19"/>
        <v>3.5767588479216312E-13</v>
      </c>
      <c r="V36">
        <f ca="1"/>
        <v>1.9687331260007519E-10</v>
      </c>
      <c r="W36">
        <f ca="1"/>
        <v>1.1970012289069585E-14</v>
      </c>
      <c r="X36">
        <f ca="1"/>
        <v>7.9907100329467418E-15</v>
      </c>
      <c r="Y36">
        <f ca="1"/>
        <v>7.4994310305619983E-12</v>
      </c>
      <c r="Z36">
        <f t="shared" ca="1" si="22"/>
        <v>2.0439270435295922E-10</v>
      </c>
      <c r="AA36" s="25">
        <f t="shared" ca="1" si="23"/>
        <v>0</v>
      </c>
      <c r="AB36" s="32">
        <v>2.1285000000000002E-9</v>
      </c>
      <c r="AC36">
        <f ca="1"/>
        <v>6.2358608818686345E-14</v>
      </c>
      <c r="AD36">
        <f ca="1"/>
        <v>7.15355007596288E-10</v>
      </c>
      <c r="AE36">
        <f ca="1"/>
        <v>4.7627189564739214E-14</v>
      </c>
      <c r="AF36">
        <f t="shared" ca="1" si="20"/>
        <v>5.4636158821208924E-10</v>
      </c>
      <c r="AG36">
        <f ca="1"/>
        <v>8.0335527704845007E-10</v>
      </c>
      <c r="AH36">
        <f ca="1"/>
        <v>3.5060281462440042E-14</v>
      </c>
      <c r="AI36">
        <f ca="1"/>
        <v>5.8790367266428378E-14</v>
      </c>
      <c r="AJ36">
        <f ca="1"/>
        <v>6.3224290696060385E-11</v>
      </c>
      <c r="AK36">
        <f t="shared" ca="1" si="24"/>
        <v>8.666734183932393E-10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1.6028146355104949E-5</v>
      </c>
      <c r="H37" s="4">
        <f t="shared" ca="1" si="21"/>
        <v>1.6982840308019596E-8</v>
      </c>
      <c r="I37" s="4">
        <f t="shared" ca="1" si="15"/>
        <v>4.2495570034082868E-3</v>
      </c>
      <c r="J37">
        <f ca="1"/>
        <v>-4.0802323202953739E-2</v>
      </c>
      <c r="K37">
        <f ca="1"/>
        <v>-4.1949888543036809E-6</v>
      </c>
      <c r="L37" s="4">
        <f t="shared" ca="1" si="16"/>
        <v>7.8824944884121063E-5</v>
      </c>
      <c r="M37" s="4">
        <f t="shared" ca="1" si="17"/>
        <v>6.2891538263527454E-9</v>
      </c>
      <c r="N37" s="4">
        <f t="shared" ca="1" si="18"/>
        <v>0.45212537702942035</v>
      </c>
      <c r="O37" s="4">
        <f ca="1"/>
        <v>-0.49222928585054238</v>
      </c>
      <c r="P37" s="4">
        <f ca="1"/>
        <v>-5.820611305182664E-5</v>
      </c>
      <c r="Q37" s="32">
        <v>2.0562500000000003E-10</v>
      </c>
      <c r="R37">
        <f ca="1"/>
        <v>1.6478937971342278E-15</v>
      </c>
      <c r="S37">
        <f ca="1"/>
        <v>8.7381515882582916E-13</v>
      </c>
      <c r="T37">
        <f ca="1"/>
        <v>3.4920965383365302E-18</v>
      </c>
      <c r="U37">
        <f t="shared" ca="1" si="19"/>
        <v>1.8517254549949074E-15</v>
      </c>
      <c r="V37">
        <f ca="1"/>
        <v>1.9721523073410541E-10</v>
      </c>
      <c r="W37">
        <f ca="1"/>
        <v>1.1990801111140722E-14</v>
      </c>
      <c r="X37">
        <f ca="1"/>
        <v>8.0045878339953389E-15</v>
      </c>
      <c r="Y37">
        <f ca="1"/>
        <v>7.5124556067749622E-12</v>
      </c>
      <c r="Z37">
        <f t="shared" ca="1" si="22"/>
        <v>2.047476817298255E-10</v>
      </c>
      <c r="AA37" s="25">
        <f t="shared" ca="1" si="23"/>
        <v>0</v>
      </c>
      <c r="AB37" s="32">
        <v>2.1285000000000002E-9</v>
      </c>
      <c r="AC37">
        <f ca="1"/>
        <v>8.3889447592925844E-14</v>
      </c>
      <c r="AD37">
        <f ca="1"/>
        <v>9.623488650071213E-10</v>
      </c>
      <c r="AE37">
        <f ca="1"/>
        <v>1.3386463919391819E-17</v>
      </c>
      <c r="AF37">
        <f t="shared" ca="1" si="20"/>
        <v>1.5356458683334849E-13</v>
      </c>
      <c r="AG37">
        <f ca="1"/>
        <v>1.0807333853198698E-9</v>
      </c>
      <c r="AH37">
        <f ca="1"/>
        <v>4.7165703341592814E-14</v>
      </c>
      <c r="AI37">
        <f ca="1"/>
        <v>7.9089183148807183E-14</v>
      </c>
      <c r="AJ37">
        <f ca="1"/>
        <v>8.5054027365628421E-11</v>
      </c>
      <c r="AK37">
        <f t="shared" ca="1" si="24"/>
        <v>1.1659136675719887E-9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1.199841912322974E-5</v>
      </c>
      <c r="H38" s="4">
        <f t="shared" ca="1" si="21"/>
        <v>2.0697491915166761E-4</v>
      </c>
      <c r="I38" s="4">
        <f t="shared" ca="1" si="15"/>
        <v>8.1142999001458107E-4</v>
      </c>
      <c r="J38">
        <f ca="1"/>
        <v>-8.4356999022017654E-2</v>
      </c>
      <c r="K38">
        <f ca="1"/>
        <v>-8.6729539619511892E-6</v>
      </c>
      <c r="L38" s="4">
        <f t="shared" ca="1" si="16"/>
        <v>2.4400786856641948E-7</v>
      </c>
      <c r="M38" s="4">
        <f t="shared" ca="1" si="17"/>
        <v>8.3048610930784303E-6</v>
      </c>
      <c r="N38" s="4">
        <f t="shared" ca="1" si="18"/>
        <v>1.0781165333757882E-4</v>
      </c>
      <c r="O38" s="4">
        <f ca="1"/>
        <v>-4.3658012698887694E-2</v>
      </c>
      <c r="P38" s="4">
        <f ca="1"/>
        <v>-5.1625600016434702E-6</v>
      </c>
      <c r="Q38" s="32">
        <v>2.0562500000000003E-10</v>
      </c>
      <c r="R38">
        <f ca="1"/>
        <v>1.2335874661070579E-15</v>
      </c>
      <c r="S38">
        <f ca="1"/>
        <v>1.6685029169674825E-13</v>
      </c>
      <c r="T38">
        <f ca="1"/>
        <v>4.2559217750561657E-14</v>
      </c>
      <c r="U38">
        <f t="shared" ca="1" si="19"/>
        <v>5.7563959517811534E-12</v>
      </c>
      <c r="V38">
        <f ca="1"/>
        <v>1.4763223041563124E-10</v>
      </c>
      <c r="W38">
        <f ca="1"/>
        <v>2.2547008499624926E-11</v>
      </c>
      <c r="X38">
        <f ca="1"/>
        <v>2.3855015525156579E-11</v>
      </c>
      <c r="Y38">
        <f ca="1"/>
        <v>5.6237065108927356E-12</v>
      </c>
      <c r="Z38">
        <f t="shared" ca="1" si="22"/>
        <v>1.9965796095130547E-10</v>
      </c>
      <c r="AA38" s="25">
        <f t="shared" ca="1" si="23"/>
        <v>0</v>
      </c>
      <c r="AB38" s="32">
        <v>2.1285000000000002E-9</v>
      </c>
      <c r="AC38">
        <f ca="1"/>
        <v>2.5968537412181192E-16</v>
      </c>
      <c r="AD38">
        <f ca="1"/>
        <v>2.2947710412903655E-13</v>
      </c>
      <c r="AE38">
        <f ca="1"/>
        <v>1.7676896836617437E-14</v>
      </c>
      <c r="AF38">
        <f t="shared" ca="1" si="20"/>
        <v>1.5620606704449668E-11</v>
      </c>
      <c r="AG38">
        <f ca="1"/>
        <v>7.8065424063210253E-10</v>
      </c>
      <c r="AH38">
        <f ca="1"/>
        <v>4.7464233371552519E-10</v>
      </c>
      <c r="AI38">
        <f ca="1"/>
        <v>7.9589769264186553E-10</v>
      </c>
      <c r="AJ38">
        <f ca="1"/>
        <v>6.1437712619717622E-11</v>
      </c>
      <c r="AK38">
        <f t="shared" ca="1" si="24"/>
        <v>2.1126319796092106E-9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1.6078672590436089E-5</v>
      </c>
      <c r="H39" s="4">
        <f t="shared" ca="1" si="21"/>
        <v>2.3697937602017527E-7</v>
      </c>
      <c r="I39" s="4">
        <f t="shared" ca="1" si="15"/>
        <v>1.0873696780808364E-3</v>
      </c>
      <c r="J39">
        <f ca="1"/>
        <v>-3.7801621080470582E-2</v>
      </c>
      <c r="K39">
        <f ca="1"/>
        <v>-3.8864791673358819E-6</v>
      </c>
      <c r="L39" s="4">
        <f t="shared" ca="1" si="16"/>
        <v>1.352022228774778E-4</v>
      </c>
      <c r="M39" s="4">
        <f t="shared" ca="1" si="17"/>
        <v>7.4629816446682047E-7</v>
      </c>
      <c r="N39" s="4">
        <f t="shared" ca="1" si="18"/>
        <v>5.9737316132364736E-2</v>
      </c>
      <c r="O39" s="4">
        <f ca="1"/>
        <v>-0.12959660176259291</v>
      </c>
      <c r="P39" s="4">
        <f ca="1"/>
        <v>-1.532479815842661E-5</v>
      </c>
      <c r="Q39" s="32">
        <v>2.0562500000000003E-10</v>
      </c>
      <c r="R39">
        <f ca="1"/>
        <v>1.6530885257042107E-15</v>
      </c>
      <c r="S39">
        <f ca="1"/>
        <v>2.2359039005537203E-13</v>
      </c>
      <c r="T39">
        <f ca="1"/>
        <v>4.8728884194148549E-17</v>
      </c>
      <c r="U39">
        <f t="shared" ca="1" si="19"/>
        <v>6.590881283439649E-15</v>
      </c>
      <c r="V39">
        <f ca="1"/>
        <v>1.9783692103679104E-10</v>
      </c>
      <c r="W39">
        <f ca="1"/>
        <v>1.2028600244323691E-14</v>
      </c>
      <c r="X39">
        <f ca="1"/>
        <v>8.0298210505925866E-15</v>
      </c>
      <c r="Y39">
        <f ca="1"/>
        <v>7.5361374531653411E-12</v>
      </c>
      <c r="Z39">
        <f t="shared" ca="1" si="22"/>
        <v>2.0539311691125129E-10</v>
      </c>
      <c r="AA39" s="25">
        <f t="shared" ca="1" si="23"/>
        <v>0</v>
      </c>
      <c r="AB39" s="32">
        <v>2.1285000000000002E-9</v>
      </c>
      <c r="AC39">
        <f ca="1"/>
        <v>1.4388896569735575E-13</v>
      </c>
      <c r="AD39">
        <f ca="1"/>
        <v>1.2715087738773836E-10</v>
      </c>
      <c r="AE39">
        <f ca="1"/>
        <v>1.5884956430676273E-15</v>
      </c>
      <c r="AF39">
        <f t="shared" ca="1" si="20"/>
        <v>1.4037116311439317E-12</v>
      </c>
      <c r="AG39">
        <f ca="1"/>
        <v>1.8536969007457275E-9</v>
      </c>
      <c r="AH39">
        <f ca="1"/>
        <v>8.0899618068082224E-14</v>
      </c>
      <c r="AI39">
        <f ca="1"/>
        <v>1.3565544997211597E-13</v>
      </c>
      <c r="AJ39">
        <f ca="1"/>
        <v>1.4588647770600982E-10</v>
      </c>
      <c r="AK39">
        <f t="shared" ca="1" si="24"/>
        <v>1.9997999335197775E-9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1.6079189102536015E-5</v>
      </c>
      <c r="H40" s="4">
        <f t="shared" ca="1" si="21"/>
        <v>1.2247792951729716E-9</v>
      </c>
      <c r="I40" s="4">
        <f t="shared" ca="1" si="15"/>
        <v>1.0874046087999403E-3</v>
      </c>
      <c r="J40">
        <f ca="1"/>
        <v>-3.7738823081800543E-2</v>
      </c>
      <c r="K40">
        <f ca="1"/>
        <v>-3.8800227480976181E-6</v>
      </c>
      <c r="L40" s="4">
        <f t="shared" ca="1" si="16"/>
        <v>1.3529152777686819E-4</v>
      </c>
      <c r="M40" s="4">
        <f t="shared" ca="1" si="17"/>
        <v>1.560267788191758E-10</v>
      </c>
      <c r="N40" s="4">
        <f t="shared" ca="1" si="18"/>
        <v>5.9776774322426361E-2</v>
      </c>
      <c r="O40" s="4">
        <f ca="1"/>
        <v>-0.12836189395214936</v>
      </c>
      <c r="P40" s="4">
        <f ca="1"/>
        <v>-1.5178793959841663E-5</v>
      </c>
      <c r="Q40" s="32">
        <v>2.0562500000000003E-10</v>
      </c>
      <c r="R40">
        <f ca="1"/>
        <v>1.6531416296044843E-15</v>
      </c>
      <c r="S40">
        <f ca="1"/>
        <v>2.2359757268448775E-13</v>
      </c>
      <c r="T40">
        <f ca="1"/>
        <v>2.5184524256994229E-19</v>
      </c>
      <c r="U40">
        <f t="shared" ca="1" si="19"/>
        <v>3.4063617975822083E-17</v>
      </c>
      <c r="V40">
        <f ca="1"/>
        <v>1.9784327636014052E-10</v>
      </c>
      <c r="W40">
        <f ca="1"/>
        <v>1.2028986651691909E-14</v>
      </c>
      <c r="X40">
        <f ca="1"/>
        <v>8.0300790009738771E-15</v>
      </c>
      <c r="Y40">
        <f ca="1"/>
        <v>7.5363795444295488E-12</v>
      </c>
      <c r="Z40">
        <f t="shared" ca="1" si="22"/>
        <v>2.0539971497022272E-10</v>
      </c>
      <c r="AA40" s="25">
        <f t="shared" ca="1" si="23"/>
        <v>0</v>
      </c>
      <c r="AB40" s="32">
        <v>2.1285000000000002E-9</v>
      </c>
      <c r="AC40">
        <f ca="1"/>
        <v>1.4398400843653199E-13</v>
      </c>
      <c r="AD40">
        <f ca="1"/>
        <v>1.272348641452845E-10</v>
      </c>
      <c r="AE40">
        <f ca="1"/>
        <v>3.3210299871661568E-19</v>
      </c>
      <c r="AF40">
        <f t="shared" ca="1" si="20"/>
        <v>2.934706456833795E-16</v>
      </c>
      <c r="AG40">
        <f ca="1"/>
        <v>1.8549213200762602E-9</v>
      </c>
      <c r="AH40">
        <f ca="1"/>
        <v>8.0953054558241639E-14</v>
      </c>
      <c r="AI40">
        <f ca="1"/>
        <v>1.3574505424084572E-13</v>
      </c>
      <c r="AJ40">
        <f ca="1"/>
        <v>1.4598283985847103E-10</v>
      </c>
      <c r="AK40">
        <f t="shared" ca="1" si="24"/>
        <v>2.0011208580435304E-9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1.60903425146347E-5</v>
      </c>
      <c r="H41" s="4">
        <f t="shared" ca="1" si="21"/>
        <v>3.2988227592824666E-6</v>
      </c>
      <c r="I41" s="4">
        <f t="shared" ca="1" si="15"/>
        <v>2.7756134428088771E-4</v>
      </c>
      <c r="J41">
        <f ca="1"/>
        <v>-3.7184990489444347E-2</v>
      </c>
      <c r="K41">
        <f ca="1"/>
        <v>-3.8230818346959966E-6</v>
      </c>
      <c r="L41" s="4">
        <f t="shared" ca="1" si="16"/>
        <v>1.4265294608266631E-4</v>
      </c>
      <c r="M41" s="4">
        <f t="shared" ca="1" si="17"/>
        <v>5.4476511212768885E-5</v>
      </c>
      <c r="N41" s="4">
        <f t="shared" ca="1" si="18"/>
        <v>4.8552241724633925E-3</v>
      </c>
      <c r="O41" s="4">
        <f ca="1"/>
        <v>-8.4642830145063241E-2</v>
      </c>
      <c r="P41" s="4">
        <f ca="1"/>
        <v>-1.0009014664653728E-5</v>
      </c>
      <c r="Q41" s="32">
        <v>2.0562500000000003E-10</v>
      </c>
      <c r="R41">
        <f ca="1"/>
        <v>1.6542883397858803E-15</v>
      </c>
      <c r="S41">
        <f ca="1"/>
        <v>5.7073551417757538E-14</v>
      </c>
      <c r="T41">
        <f ca="1"/>
        <v>6.7832042987745723E-16</v>
      </c>
      <c r="U41">
        <f t="shared" ca="1" si="19"/>
        <v>2.3402302368483936E-14</v>
      </c>
      <c r="V41">
        <f ca="1"/>
        <v>1.9798051136491017E-10</v>
      </c>
      <c r="W41">
        <f ca="1"/>
        <v>1.2037330620063692E-14</v>
      </c>
      <c r="X41">
        <f ca="1"/>
        <v>8.0356491065153652E-15</v>
      </c>
      <c r="Y41">
        <f ca="1"/>
        <v>7.5416071928073635E-12</v>
      </c>
      <c r="Z41">
        <f t="shared" ca="1" si="22"/>
        <v>2.0554219153744411E-10</v>
      </c>
      <c r="AA41" s="25">
        <f t="shared" ca="1" si="23"/>
        <v>0</v>
      </c>
      <c r="AB41" s="32">
        <v>2.1285000000000002E-9</v>
      </c>
      <c r="AC41">
        <f ca="1"/>
        <v>1.5181839786847763E-13</v>
      </c>
      <c r="AD41">
        <f ca="1"/>
        <v>1.0334344651088333E-11</v>
      </c>
      <c r="AE41">
        <f ca="1"/>
        <v>1.1595325411637857E-13</v>
      </c>
      <c r="AF41">
        <f t="shared" ca="1" si="20"/>
        <v>7.8929886514280525E-12</v>
      </c>
      <c r="AG41">
        <f ca="1"/>
        <v>1.9558504173064938E-9</v>
      </c>
      <c r="AH41">
        <f ca="1"/>
        <v>8.5357833686154883E-14</v>
      </c>
      <c r="AI41">
        <f ca="1"/>
        <v>1.4313114961303886E-13</v>
      </c>
      <c r="AJ41">
        <f ca="1"/>
        <v>1.5392598875570597E-10</v>
      </c>
      <c r="AK41">
        <f t="shared" ca="1" si="24"/>
        <v>2.110004895045499E-9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1.6092217325135468E-5</v>
      </c>
      <c r="H42" s="4">
        <f t="shared" ca="1" si="21"/>
        <v>1.7050727575099717E-8</v>
      </c>
      <c r="I42" s="4">
        <f t="shared" ca="1" si="15"/>
        <v>2.7759368510411089E-4</v>
      </c>
      <c r="J42">
        <f ca="1"/>
        <v>-3.6959569857156538E-2</v>
      </c>
      <c r="K42">
        <f ca="1"/>
        <v>-3.7999057759389065E-6</v>
      </c>
      <c r="L42" s="4">
        <f t="shared" ca="1" si="16"/>
        <v>1.4319162298497446E-4</v>
      </c>
      <c r="M42" s="4">
        <f t="shared" ca="1" si="17"/>
        <v>1.142473546821375E-8</v>
      </c>
      <c r="N42" s="4">
        <f t="shared" ca="1" si="18"/>
        <v>4.8735581584696723E-3</v>
      </c>
      <c r="O42" s="4">
        <f ca="1"/>
        <v>-7.7464852087738123E-2</v>
      </c>
      <c r="P42" s="4">
        <f ca="1"/>
        <v>-9.160218759375034E-6</v>
      </c>
      <c r="Q42" s="33">
        <v>2.0562500000000003E-10</v>
      </c>
      <c r="R42" s="28">
        <f ca="1"/>
        <v>1.6544810937404907E-15</v>
      </c>
      <c r="S42" s="28">
        <f ca="1"/>
        <v>5.7080201499532817E-14</v>
      </c>
      <c r="T42" s="28">
        <f ca="1"/>
        <v>3.5060558576298798E-18</v>
      </c>
      <c r="U42" s="28">
        <f t="shared" ca="1" si="19"/>
        <v>1.2096020654408344E-16</v>
      </c>
      <c r="V42" s="28">
        <f ca="1"/>
        <v>1.9800357960865001E-10</v>
      </c>
      <c r="W42" s="28">
        <f ca="1"/>
        <v>1.203873318274426E-14</v>
      </c>
      <c r="X42" s="28">
        <f ca="1"/>
        <v>8.0365854022695236E-15</v>
      </c>
      <c r="Y42" s="28">
        <f ca="1"/>
        <v>7.5424859239093011E-12</v>
      </c>
      <c r="Z42" s="28">
        <f t="shared" ca="1" si="22"/>
        <v>2.0556614085114431E-10</v>
      </c>
      <c r="AA42" s="30">
        <f t="shared" ca="1" si="23"/>
        <v>0</v>
      </c>
      <c r="AB42" s="33">
        <v>2.1285000000000002E-9</v>
      </c>
      <c r="AC42" s="28">
        <f ca="1"/>
        <v>1.5239168476175907E-13</v>
      </c>
      <c r="AD42" s="28">
        <f ca="1"/>
        <v>1.0373368540302698E-11</v>
      </c>
      <c r="AE42" s="28">
        <f ca="1"/>
        <v>2.4317549444092968E-17</v>
      </c>
      <c r="AF42" s="28">
        <f t="shared" ca="1" si="20"/>
        <v>1.6553062115887167E-15</v>
      </c>
      <c r="AG42" s="28">
        <f ca="1"/>
        <v>1.9632359741639614E-9</v>
      </c>
      <c r="AH42" s="28">
        <f ca="1"/>
        <v>8.5680156461118183E-14</v>
      </c>
      <c r="AI42" s="28">
        <f ca="1"/>
        <v>1.4367163227683971E-13</v>
      </c>
      <c r="AJ42" s="28">
        <f ca="1"/>
        <v>1.5450723419847494E-10</v>
      </c>
      <c r="AK42" s="28">
        <f t="shared" ca="1" si="24"/>
        <v>2.1179725601511744E-9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3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63">"DonnanHA-"&amp;_xlfn.ANCHORARRAY($C$45)</f>
        <v>DonnanHA-H</v>
      </c>
      <c r="B45" t="str" cm="1">
        <f t="array" ref="B45:B63">"DonnanFA-"&amp;_xlfn.ANCHORARRAY($C$45)</f>
        <v>DonnanFA-H</v>
      </c>
      <c r="C45" t="str" cm="1">
        <f t="array" ref="C45:C63">_xlfn._xlws.FILTER($D$72:$D$99,$E$72:$E$99&lt;&gt;0)</f>
        <v>H</v>
      </c>
      <c r="D45" cm="1">
        <f t="array" ref="D45:D63">_xlfn._xlws.FILTER($E$72:$E$99,$E$72:$E$99&lt;&gt;0)</f>
        <v>1</v>
      </c>
      <c r="E45">
        <f ca="1">IF(SIGN($D45)=SIGN(N$9),0,OFFSET($M$71,_xlfn.XMATCH($C45,$D$72:$D$99),0)*(N$10^ABS($D45)))</f>
        <v>1.1055235599141828E-7</v>
      </c>
      <c r="F45">
        <f t="shared" ref="F45:F63" ca="1" si="26">IF(SIGN($D45)=SIGN(O$9),0,OFFSET($M$71,_xlfn.XMATCH($C45,$D$72:$D$99),0)*(O$10^ABS($D45)))</f>
        <v>4.7313054725881208E-8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ref="E46:E63" ca="1" si="27">IF(SIGN($D46)=SIGN(N$9),0,OFFSET($M$71,_xlfn.XMATCH($C46,$D$72:$D$99),0)*(N$10^ABS($D46)))</f>
        <v>1.5373774615732704E-6</v>
      </c>
      <c r="F46">
        <f t="shared" ca="1" si="26"/>
        <v>2.8158303323443093E-7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7"/>
        <v>5.8977757760505665E-4</v>
      </c>
      <c r="F47">
        <f t="shared" ca="1" si="26"/>
        <v>1.0802250155647415E-4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7"/>
        <v>9.8896069702267167E-4</v>
      </c>
      <c r="F48">
        <f t="shared" ca="1" si="26"/>
        <v>1.8113609687779922E-4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7"/>
        <v>5.5046885887633608E-4</v>
      </c>
      <c r="F49">
        <f t="shared" ca="1" si="26"/>
        <v>2.3558397296328252E-4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7"/>
        <v>2.6866335466029074E-5</v>
      </c>
      <c r="F50">
        <f t="shared" ca="1" si="26"/>
        <v>1.1497976581220839E-5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7"/>
        <v>0</v>
      </c>
      <c r="F51">
        <f t="shared" ca="1" si="26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SUMPRODUCT(AN72:AN99,$E$72:$E$99)</f>
        <v>0.2519298346904445</v>
      </c>
      <c r="AO51">
        <f t="shared" ca="1" si="28"/>
        <v>1.3541015528780458</v>
      </c>
      <c r="AP51">
        <f t="shared" ca="1" si="28"/>
        <v>1.9300482891735826</v>
      </c>
      <c r="AQ51">
        <f t="shared" ca="1" si="28"/>
        <v>1.9309801267205873</v>
      </c>
      <c r="AR51">
        <f t="shared" ca="1" si="28"/>
        <v>1.3624712697802563</v>
      </c>
      <c r="AS51">
        <f t="shared" ca="1" si="28"/>
        <v>1.9515427485731616</v>
      </c>
      <c r="AT51">
        <f t="shared" ca="1" si="28"/>
        <v>1.9549320746644427</v>
      </c>
      <c r="AU51">
        <f t="shared" ca="1" si="28"/>
        <v>1.914612597649693</v>
      </c>
      <c r="AV51">
        <f t="shared" ca="1" si="28"/>
        <v>1.961094693589482</v>
      </c>
      <c r="AW51">
        <f t="shared" ca="1" si="28"/>
        <v>1.9611576918955176</v>
      </c>
      <c r="AX51">
        <f t="shared" ca="1" si="28"/>
        <v>1.962518059001001</v>
      </c>
      <c r="AY51">
        <f t="shared" ca="1" si="28"/>
        <v>1.9627467271896868</v>
      </c>
      <c r="CJ51">
        <f t="shared" ref="CJ51:CU51" ca="1" si="29">SUMPRODUCT(CJ72:CJ99,$E$72:$E$99)</f>
        <v>9.3402299998683325E-3</v>
      </c>
      <c r="CK51">
        <f t="shared" ca="1" si="29"/>
        <v>0.87040147416194125</v>
      </c>
      <c r="CL51">
        <f t="shared" ca="1" si="29"/>
        <v>0.16284632865077067</v>
      </c>
      <c r="CM51">
        <f t="shared" ca="1" si="29"/>
        <v>0.16449030513557772</v>
      </c>
      <c r="CN51">
        <f t="shared" ca="1" si="29"/>
        <v>0.87690558913737515</v>
      </c>
      <c r="CO51">
        <f t="shared" ca="1" si="29"/>
        <v>0.7846476608364662</v>
      </c>
      <c r="CP51">
        <f t="shared" ca="1" si="29"/>
        <v>1.0555665058859991</v>
      </c>
      <c r="CQ51">
        <f t="shared" ca="1" si="29"/>
        <v>1.9562256267788132</v>
      </c>
      <c r="CR51">
        <f t="shared" ca="1" si="29"/>
        <v>1.8105301335840005</v>
      </c>
      <c r="CS51">
        <f t="shared" ca="1" si="29"/>
        <v>1.8117260400416206</v>
      </c>
      <c r="CT51">
        <f t="shared" ca="1" si="29"/>
        <v>1.9103048162251781</v>
      </c>
      <c r="CU51">
        <f t="shared" ca="1" si="29"/>
        <v>1.9175183867060719</v>
      </c>
      <c r="EB51">
        <f t="shared" ref="EB51:EI51" ca="1" si="30">SUMPRODUCT(EB$72:EB$99,$E$72:$E$99)</f>
        <v>2.4189988953874728E-2</v>
      </c>
      <c r="EC51">
        <f t="shared" ca="1" si="30"/>
        <v>9.1473839254332542E-2</v>
      </c>
      <c r="ED51">
        <f t="shared" ca="1" si="30"/>
        <v>0.31486541689508618</v>
      </c>
      <c r="EE51">
        <f t="shared" ca="1" si="30"/>
        <v>0.83502318523619934</v>
      </c>
      <c r="EF51">
        <f t="shared" ca="1" si="30"/>
        <v>0.98122318530016828</v>
      </c>
      <c r="EG51">
        <f t="shared" ca="1" si="30"/>
        <v>1.1343874688200306</v>
      </c>
      <c r="EH51">
        <f t="shared" ca="1" si="30"/>
        <v>1.1472616268710591</v>
      </c>
      <c r="EI51">
        <f t="shared" ca="1" si="30"/>
        <v>1.148198414238224</v>
      </c>
      <c r="FH51">
        <f t="shared" ref="FH51:FO51" ca="1" si="31">SUMPRODUCT(FH$72:FH$99,$E$72:$E$99)</f>
        <v>1.8414233079132231E-3</v>
      </c>
      <c r="FI51">
        <f t="shared" ca="1" si="31"/>
        <v>2.3641945113213332E-2</v>
      </c>
      <c r="FJ51">
        <f t="shared" ca="1" si="31"/>
        <v>0.26856285752427256</v>
      </c>
      <c r="FK51">
        <f t="shared" ca="1" si="31"/>
        <v>1.3295969763275775</v>
      </c>
      <c r="FL51">
        <f t="shared" ca="1" si="31"/>
        <v>1.6440241765708699E-2</v>
      </c>
      <c r="FM51">
        <f t="shared" ca="1" si="31"/>
        <v>2.8499071077246696E-2</v>
      </c>
      <c r="FN51">
        <f t="shared" ca="1" si="31"/>
        <v>2.8804462420654153E-2</v>
      </c>
      <c r="FO51">
        <f t="shared" ca="1" si="31"/>
        <v>2.8808924662101481E-2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7"/>
        <v>0</v>
      </c>
      <c r="F52">
        <f t="shared" ca="1" si="26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7"/>
        <v>0</v>
      </c>
      <c r="F53">
        <f t="shared" ca="1" si="26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7"/>
        <v>0</v>
      </c>
      <c r="F54">
        <f t="shared" ca="1" si="26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ca="1" si="27"/>
        <v>0</v>
      </c>
      <c r="F55">
        <f t="shared" ca="1" si="26"/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27"/>
        <v>0</v>
      </c>
      <c r="F56">
        <f t="shared" ca="1" si="26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DonnanHA-HS</v>
      </c>
      <c r="B57" t="str">
        <v>DonnanFA-HS</v>
      </c>
      <c r="C57" t="str">
        <v>HS</v>
      </c>
      <c r="D57">
        <v>-1</v>
      </c>
      <c r="E57">
        <f t="shared" ca="1" si="27"/>
        <v>0</v>
      </c>
      <c r="F57">
        <f t="shared" ca="1" si="26"/>
        <v>0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DonnanHA-MgHCO3</v>
      </c>
      <c r="B58" t="str">
        <v>DonnanFA-MgHCO3</v>
      </c>
      <c r="C58" t="str">
        <v>MgHCO3</v>
      </c>
      <c r="D58">
        <v>1</v>
      </c>
      <c r="E58">
        <f t="shared" ca="1" si="27"/>
        <v>3.2153570532429862E-7</v>
      </c>
      <c r="F58">
        <f ca="1">IF(SIGN($D58)=SIGN(O$9),0,OFFSET($M$71,_xlfn.XMATCH($C58,$D$72:$D$99),0)*(O$10^ABS($D58)))</f>
        <v>1.3760752799799458E-7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DonnanHA-CaHCO3</v>
      </c>
      <c r="B59" t="str">
        <v>DonnanFA-CaHCO3</v>
      </c>
      <c r="C59" t="str">
        <v>CaHCO3</v>
      </c>
      <c r="D59">
        <v>1</v>
      </c>
      <c r="E59">
        <f t="shared" ca="1" si="27"/>
        <v>1.8763832299791901E-7</v>
      </c>
      <c r="F59">
        <f t="shared" ca="1" si="26"/>
        <v>8.0303510179034613E-8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DonnanHA-CuOH</v>
      </c>
      <c r="B60" t="str">
        <v>DonnanFA-CuOH</v>
      </c>
      <c r="C60" t="str">
        <v>CuOH</v>
      </c>
      <c r="D60">
        <v>1</v>
      </c>
      <c r="E60">
        <f t="shared" ca="1" si="27"/>
        <v>1.7972024960763126E-7</v>
      </c>
      <c r="F60">
        <f t="shared" ca="1" si="26"/>
        <v>7.6914814965091736E-8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DonnanHA-Cu(CO3)2</v>
      </c>
      <c r="B61" t="str">
        <v>DonnanFA-Cu(CO3)2</v>
      </c>
      <c r="C61" t="str">
        <v>Cu(CO3)2</v>
      </c>
      <c r="D61">
        <v>-2</v>
      </c>
      <c r="E61">
        <f t="shared" ca="1" si="27"/>
        <v>0</v>
      </c>
      <c r="F61">
        <f t="shared" ca="1" si="26"/>
        <v>0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DonnanHA-CuCl</v>
      </c>
      <c r="B62" t="str">
        <v>DonnanFA-CuCl</v>
      </c>
      <c r="C62" t="str">
        <v>CuCl</v>
      </c>
      <c r="D62">
        <v>1</v>
      </c>
      <c r="E62">
        <f t="shared" ca="1" si="27"/>
        <v>5.3050580043134642E-12</v>
      </c>
      <c r="F62">
        <f t="shared" ca="1" si="26"/>
        <v>2.2704038953411454E-12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DonnanHA-CuHCO3</v>
      </c>
      <c r="B63" t="str">
        <v>DonnanFA-CuHCO3</v>
      </c>
      <c r="C63" t="str">
        <v>CuHCO3</v>
      </c>
      <c r="D63">
        <v>1</v>
      </c>
      <c r="E63">
        <f t="shared" ca="1" si="27"/>
        <v>7.0272606444444418E-7</v>
      </c>
      <c r="F63">
        <f t="shared" ca="1" si="26"/>
        <v>3.0074543817902916E-7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F64" s="4"/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B65" s="3" t="s">
        <v>217</v>
      </c>
      <c r="AN65" s="3" t="s">
        <v>218</v>
      </c>
      <c r="AZ65" s="3"/>
      <c r="BX65" s="3" t="s">
        <v>217</v>
      </c>
      <c r="CJ65" s="3" t="s">
        <v>218</v>
      </c>
      <c r="CV65" s="3"/>
      <c r="DT65" s="3" t="s">
        <v>222</v>
      </c>
      <c r="EB65" s="3" t="s">
        <v>223</v>
      </c>
      <c r="EZ65" s="3" t="s">
        <v>222</v>
      </c>
      <c r="FH65" s="3" t="s">
        <v>223</v>
      </c>
    </row>
    <row r="66" spans="1:187" x14ac:dyDescent="0.2">
      <c r="AA66" s="3"/>
      <c r="AB66">
        <f t="shared" ref="AB66:AM66" ca="1" si="32">1+SUM(AB72:AB99)</f>
        <v>1.1464790554983577</v>
      </c>
      <c r="AC66" s="4">
        <f t="shared" ca="1" si="32"/>
        <v>3.192054344005574</v>
      </c>
      <c r="AD66" s="4">
        <f t="shared" ca="1" si="32"/>
        <v>59.028370328052638</v>
      </c>
      <c r="AE66" s="4">
        <f t="shared" ca="1" si="32"/>
        <v>60.729801020327223</v>
      </c>
      <c r="AF66" s="4">
        <f t="shared" ca="1" si="32"/>
        <v>3.2358978885775675</v>
      </c>
      <c r="AG66" s="4">
        <f t="shared" ca="1" si="32"/>
        <v>166.86336634701223</v>
      </c>
      <c r="AH66" s="4">
        <f t="shared" ca="1" si="32"/>
        <v>234.37902411300263</v>
      </c>
      <c r="AI66" s="4">
        <f t="shared" ca="1" si="32"/>
        <v>34.460139831829387</v>
      </c>
      <c r="AJ66" s="4">
        <f t="shared" ca="1" si="32"/>
        <v>886.76151896026329</v>
      </c>
      <c r="AK66" s="4">
        <f t="shared" ca="1" si="32"/>
        <v>912.73264008385922</v>
      </c>
      <c r="AL66" s="4">
        <f t="shared" ca="1" si="32"/>
        <v>2483.1399310322031</v>
      </c>
      <c r="AM66" s="4">
        <f t="shared" ca="1" si="32"/>
        <v>3493.5095732367308</v>
      </c>
      <c r="AN66" s="4">
        <f t="shared" ref="AN66:AY66" ca="1" si="33">SUM(AN72:AN99)</f>
        <v>0.12776426642585761</v>
      </c>
      <c r="AO66" s="4">
        <f t="shared" ca="1" si="33"/>
        <v>0.68672212555593826</v>
      </c>
      <c r="AP66" s="4">
        <f t="shared" ca="1" si="33"/>
        <v>0.98305899359168392</v>
      </c>
      <c r="AQ66" s="4">
        <f t="shared" ca="1" si="33"/>
        <v>0.98353361968590536</v>
      </c>
      <c r="AR66" s="4">
        <f t="shared" ca="1" si="33"/>
        <v>0.69096676272452517</v>
      </c>
      <c r="AS66" s="4">
        <f t="shared" ca="1" si="33"/>
        <v>0.99400707284113876</v>
      </c>
      <c r="AT66" s="4">
        <f t="shared" ca="1" si="33"/>
        <v>0.99573340658881704</v>
      </c>
      <c r="AU66" s="4">
        <f t="shared" ca="1" si="33"/>
        <v>0.97098096511273158</v>
      </c>
      <c r="AV66" s="4">
        <f t="shared" ca="1" si="33"/>
        <v>0.99887230108815217</v>
      </c>
      <c r="AW66" s="4">
        <f t="shared" ca="1" si="33"/>
        <v>0.99890438891293709</v>
      </c>
      <c r="AX66" s="4">
        <f t="shared" ca="1" si="33"/>
        <v>0.99959728407267645</v>
      </c>
      <c r="AY66" s="4">
        <f t="shared" ca="1" si="33"/>
        <v>0.99971375489918213</v>
      </c>
      <c r="BX66">
        <f t="shared" ref="BX66:CI66" ca="1" si="34">1+SUM(BX72:BX99)</f>
        <v>1.0047615883355157</v>
      </c>
      <c r="BY66" s="4">
        <f t="shared" ca="1" si="34"/>
        <v>1.7909020545504855</v>
      </c>
      <c r="BZ66" s="4">
        <f t="shared" ca="1" si="34"/>
        <v>1.0923058832729806</v>
      </c>
      <c r="CA66" s="4">
        <f t="shared" ca="1" si="34"/>
        <v>1.0933247002458031</v>
      </c>
      <c r="CB66" s="4">
        <f t="shared" ca="1" si="34"/>
        <v>1.8015493044629758</v>
      </c>
      <c r="CC66" s="4">
        <f t="shared" ca="1" si="34"/>
        <v>1.6868403558987093</v>
      </c>
      <c r="CD66" s="4">
        <f t="shared" ca="1" si="34"/>
        <v>2.2112302328572517</v>
      </c>
      <c r="CE66" s="4">
        <f t="shared" ca="1" si="34"/>
        <v>134.13771520204892</v>
      </c>
      <c r="CF66" s="4">
        <f t="shared" ca="1" si="34"/>
        <v>16.53845299549311</v>
      </c>
      <c r="CG66" s="4">
        <f t="shared" ca="1" si="34"/>
        <v>16.70995711941115</v>
      </c>
      <c r="CH66" s="4">
        <f t="shared" ca="1" si="34"/>
        <v>115.0845050750589</v>
      </c>
      <c r="CI66" s="4">
        <f t="shared" ca="1" si="34"/>
        <v>202.18590944857962</v>
      </c>
      <c r="CJ66" s="4">
        <f t="shared" ref="CJ66:CU66" ca="1" si="35">SUM(CJ72:CJ99)</f>
        <v>4.7390230585980849E-3</v>
      </c>
      <c r="CK66" s="4">
        <f t="shared" ca="1" si="35"/>
        <v>0.44162217165416184</v>
      </c>
      <c r="CL66" s="4">
        <f t="shared" ca="1" si="35"/>
        <v>8.4505526049530669E-2</v>
      </c>
      <c r="CM66" s="4">
        <f t="shared" ca="1" si="35"/>
        <v>8.5358631543604208E-2</v>
      </c>
      <c r="CN66" s="4">
        <f t="shared" ca="1" si="35"/>
        <v>0.44492221360653228</v>
      </c>
      <c r="CO66" s="4">
        <f t="shared" ca="1" si="35"/>
        <v>0.40717567225428208</v>
      </c>
      <c r="CP66" s="4">
        <f t="shared" ca="1" si="35"/>
        <v>0.54776305735118092</v>
      </c>
      <c r="CQ66" s="4">
        <f t="shared" ca="1" si="35"/>
        <v>0.99254497515114426</v>
      </c>
      <c r="CR66" s="4">
        <f t="shared" ca="1" si="35"/>
        <v>0.93953485248756274</v>
      </c>
      <c r="CS66" s="4">
        <f t="shared" ca="1" si="35"/>
        <v>0.94015544188091626</v>
      </c>
      <c r="CT66" s="4">
        <f t="shared" ca="1" si="35"/>
        <v>0.99131073293187633</v>
      </c>
      <c r="CU66" s="4">
        <f t="shared" ca="1" si="35"/>
        <v>0.99505405691856919</v>
      </c>
      <c r="DT66">
        <f t="shared" ref="DT66:EA66" ca="1" si="36">1+SUM(DT$72:DT$99)</f>
        <v>1.0122555842204266</v>
      </c>
      <c r="DU66">
        <f t="shared" ca="1" si="36"/>
        <v>1.047979748251366</v>
      </c>
      <c r="DV66">
        <f t="shared" ca="1" si="36"/>
        <v>1.1870727169048654</v>
      </c>
      <c r="DW66">
        <f t="shared" ca="1" si="36"/>
        <v>1.7180153860282061</v>
      </c>
      <c r="DX66">
        <f t="shared" ca="1" si="36"/>
        <v>1.998925014991829</v>
      </c>
      <c r="DY66">
        <f t="shared" ca="1" si="36"/>
        <v>2.36819101293099</v>
      </c>
      <c r="DZ66">
        <f t="shared" ca="1" si="36"/>
        <v>2.4055433113127513</v>
      </c>
      <c r="EA66">
        <f t="shared" ca="1" si="36"/>
        <v>2.4083072900060625</v>
      </c>
      <c r="EB66">
        <f t="shared" ref="EB66:EI66" ca="1" si="37">SUM(EB$72:EB$99)</f>
        <v>1.2107203369853506E-2</v>
      </c>
      <c r="EC66">
        <f t="shared" ca="1" si="37"/>
        <v>4.5783087250897476E-2</v>
      </c>
      <c r="ED66">
        <f t="shared" ca="1" si="37"/>
        <v>0.15759162369819488</v>
      </c>
      <c r="EE66">
        <f t="shared" ca="1" si="37"/>
        <v>0.41793303591311248</v>
      </c>
      <c r="EF66">
        <f t="shared" ca="1" si="37"/>
        <v>0.49973110922117919</v>
      </c>
      <c r="EG66">
        <f t="shared" ca="1" si="37"/>
        <v>0.57773676424759735</v>
      </c>
      <c r="EH66">
        <f t="shared" ca="1" si="37"/>
        <v>0.5842934960691768</v>
      </c>
      <c r="EI66">
        <f t="shared" ca="1" si="37"/>
        <v>0.58477059628155559</v>
      </c>
      <c r="EZ66">
        <f t="shared" ref="EZ66:FG66" ca="1" si="38">1+SUM(EZ$72:EZ$99)</f>
        <v>1.0009224259850431</v>
      </c>
      <c r="FA66">
        <f t="shared" ca="1" si="38"/>
        <v>1.0119737427079958</v>
      </c>
      <c r="FB66">
        <f t="shared" ca="1" si="38"/>
        <v>1.1552779985651338</v>
      </c>
      <c r="FC66">
        <f t="shared" ca="1" si="38"/>
        <v>2.988844276557391</v>
      </c>
      <c r="FD66">
        <f t="shared" ca="1" si="38"/>
        <v>1.008603856058413</v>
      </c>
      <c r="FE66">
        <f t="shared" ca="1" si="38"/>
        <v>1.0150094613556659</v>
      </c>
      <c r="FF66">
        <f t="shared" ca="1" si="38"/>
        <v>1.015172740634126</v>
      </c>
      <c r="FG66">
        <f t="shared" ca="1" si="38"/>
        <v>1.0151751267871625</v>
      </c>
      <c r="FH66">
        <f t="shared" ref="FH66:FO66" ca="1" si="39">SUM(FH$72:FH$99)</f>
        <v>9.2157589948632939E-4</v>
      </c>
      <c r="FI66">
        <f t="shared" ca="1" si="39"/>
        <v>1.1832068563315239E-2</v>
      </c>
      <c r="FJ66">
        <f t="shared" ca="1" si="39"/>
        <v>0.13440747487443763</v>
      </c>
      <c r="FK66">
        <f t="shared" ca="1" si="39"/>
        <v>0.66542251537044972</v>
      </c>
      <c r="FL66">
        <f t="shared" ca="1" si="39"/>
        <v>8.5304611981522425E-3</v>
      </c>
      <c r="FM66">
        <f t="shared" ca="1" si="39"/>
        <v>1.478750881358197E-2</v>
      </c>
      <c r="FN66">
        <f t="shared" ca="1" si="39"/>
        <v>1.4945969318136271E-2</v>
      </c>
      <c r="FO66">
        <f t="shared" ca="1" si="39"/>
        <v>1.4948284672014013E-2</v>
      </c>
    </row>
    <row r="67" spans="1:187" x14ac:dyDescent="0.2">
      <c r="AA67" s="6" t="s">
        <v>173</v>
      </c>
      <c r="AB67">
        <v>1</v>
      </c>
      <c r="AC67">
        <v>2</v>
      </c>
      <c r="AD67">
        <v>3</v>
      </c>
      <c r="AE67">
        <v>4</v>
      </c>
      <c r="AF67">
        <v>5</v>
      </c>
      <c r="AG67">
        <v>6</v>
      </c>
      <c r="AH67">
        <v>7</v>
      </c>
      <c r="AI67">
        <v>8</v>
      </c>
      <c r="AJ67">
        <v>9</v>
      </c>
      <c r="AK67">
        <v>10</v>
      </c>
      <c r="AL67">
        <v>11</v>
      </c>
      <c r="AM67">
        <v>12</v>
      </c>
      <c r="AN67">
        <v>1</v>
      </c>
      <c r="AO67">
        <v>2</v>
      </c>
      <c r="AP67">
        <v>3</v>
      </c>
      <c r="AQ67">
        <v>4</v>
      </c>
      <c r="AR67">
        <v>5</v>
      </c>
      <c r="AS67">
        <v>6</v>
      </c>
      <c r="AT67">
        <v>7</v>
      </c>
      <c r="AU67">
        <v>8</v>
      </c>
      <c r="AV67">
        <v>9</v>
      </c>
      <c r="AW67">
        <v>10</v>
      </c>
      <c r="AX67">
        <v>11</v>
      </c>
      <c r="AY67">
        <v>12</v>
      </c>
      <c r="AZ67">
        <v>1</v>
      </c>
      <c r="BA67">
        <v>2</v>
      </c>
      <c r="BB67">
        <v>3</v>
      </c>
      <c r="BC67">
        <v>4</v>
      </c>
      <c r="BD67">
        <v>5</v>
      </c>
      <c r="BE67">
        <v>6</v>
      </c>
      <c r="BF67">
        <v>7</v>
      </c>
      <c r="BG67">
        <v>8</v>
      </c>
      <c r="BH67">
        <v>9</v>
      </c>
      <c r="BI67">
        <v>10</v>
      </c>
      <c r="BJ67">
        <v>11</v>
      </c>
      <c r="BK67">
        <v>12</v>
      </c>
      <c r="BL67">
        <v>1</v>
      </c>
      <c r="BM67">
        <v>2</v>
      </c>
      <c r="BN67">
        <v>3</v>
      </c>
      <c r="BO67">
        <v>4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10</v>
      </c>
      <c r="BV67">
        <v>11</v>
      </c>
      <c r="BW67">
        <v>12</v>
      </c>
      <c r="BX67">
        <v>1</v>
      </c>
      <c r="BY67">
        <v>2</v>
      </c>
      <c r="BZ67">
        <v>3</v>
      </c>
      <c r="CA67">
        <v>4</v>
      </c>
      <c r="CB67">
        <v>5</v>
      </c>
      <c r="CC67">
        <v>6</v>
      </c>
      <c r="CD67">
        <v>7</v>
      </c>
      <c r="CE67">
        <v>8</v>
      </c>
      <c r="CF67">
        <v>9</v>
      </c>
      <c r="CG67">
        <v>10</v>
      </c>
      <c r="CH67">
        <v>11</v>
      </c>
      <c r="CI67">
        <v>12</v>
      </c>
      <c r="CJ67">
        <v>1</v>
      </c>
      <c r="CK67">
        <v>2</v>
      </c>
      <c r="CL67">
        <v>3</v>
      </c>
      <c r="CM67">
        <v>4</v>
      </c>
      <c r="CN67">
        <v>5</v>
      </c>
      <c r="CO67">
        <v>6</v>
      </c>
      <c r="CP67">
        <v>7</v>
      </c>
      <c r="CQ67">
        <v>8</v>
      </c>
      <c r="CR67">
        <v>9</v>
      </c>
      <c r="CS67">
        <v>10</v>
      </c>
      <c r="CT67">
        <v>11</v>
      </c>
      <c r="CU67">
        <v>12</v>
      </c>
      <c r="CV67">
        <v>1</v>
      </c>
      <c r="CW67">
        <v>2</v>
      </c>
      <c r="CX67">
        <v>3</v>
      </c>
      <c r="CY67">
        <v>4</v>
      </c>
      <c r="CZ67">
        <v>5</v>
      </c>
      <c r="DA67">
        <v>6</v>
      </c>
      <c r="DB67">
        <v>7</v>
      </c>
      <c r="DC67">
        <v>8</v>
      </c>
      <c r="DD67">
        <v>9</v>
      </c>
      <c r="DE67">
        <v>10</v>
      </c>
      <c r="DF67">
        <v>11</v>
      </c>
      <c r="DG67">
        <v>12</v>
      </c>
      <c r="DH67">
        <v>1</v>
      </c>
      <c r="DI67">
        <v>2</v>
      </c>
      <c r="DJ67">
        <v>3</v>
      </c>
      <c r="DK67">
        <v>4</v>
      </c>
      <c r="DL67">
        <v>5</v>
      </c>
      <c r="DM67">
        <v>6</v>
      </c>
      <c r="DN67">
        <v>7</v>
      </c>
      <c r="DO67">
        <v>8</v>
      </c>
      <c r="DP67">
        <v>9</v>
      </c>
      <c r="DQ67">
        <v>10</v>
      </c>
      <c r="DR67">
        <v>11</v>
      </c>
      <c r="DS67">
        <v>12</v>
      </c>
      <c r="DT67">
        <v>1</v>
      </c>
      <c r="DU67">
        <v>2</v>
      </c>
      <c r="DV67">
        <v>3</v>
      </c>
      <c r="DW67">
        <v>4</v>
      </c>
      <c r="DX67">
        <v>5</v>
      </c>
      <c r="DY67">
        <v>6</v>
      </c>
      <c r="DZ67">
        <v>7</v>
      </c>
      <c r="EA67">
        <v>8</v>
      </c>
      <c r="EB67">
        <v>1</v>
      </c>
      <c r="EC67">
        <v>2</v>
      </c>
      <c r="ED67">
        <v>3</v>
      </c>
      <c r="EE67">
        <v>4</v>
      </c>
      <c r="EF67">
        <v>5</v>
      </c>
      <c r="EG67">
        <v>6</v>
      </c>
      <c r="EH67">
        <v>7</v>
      </c>
      <c r="EI67">
        <v>8</v>
      </c>
      <c r="EJ67">
        <v>1</v>
      </c>
      <c r="EK67">
        <v>2</v>
      </c>
      <c r="EL67">
        <v>3</v>
      </c>
      <c r="EM67">
        <v>4</v>
      </c>
      <c r="EN67">
        <v>5</v>
      </c>
      <c r="EO67">
        <v>6</v>
      </c>
      <c r="EP67">
        <v>7</v>
      </c>
      <c r="EQ67">
        <v>8</v>
      </c>
      <c r="ER67">
        <v>1</v>
      </c>
      <c r="ES67">
        <v>2</v>
      </c>
      <c r="ET67">
        <v>3</v>
      </c>
      <c r="EU67">
        <v>4</v>
      </c>
      <c r="EV67">
        <v>5</v>
      </c>
      <c r="EW67">
        <v>6</v>
      </c>
      <c r="EX67">
        <v>7</v>
      </c>
      <c r="EY67">
        <v>8</v>
      </c>
      <c r="EZ67">
        <v>1</v>
      </c>
      <c r="FA67">
        <v>2</v>
      </c>
      <c r="FB67">
        <v>3</v>
      </c>
      <c r="FC67">
        <v>4</v>
      </c>
      <c r="FD67">
        <v>5</v>
      </c>
      <c r="FE67">
        <v>6</v>
      </c>
      <c r="FF67">
        <v>7</v>
      </c>
      <c r="FG67">
        <v>8</v>
      </c>
      <c r="FH67">
        <v>1</v>
      </c>
      <c r="FI67">
        <v>2</v>
      </c>
      <c r="FJ67">
        <v>3</v>
      </c>
      <c r="FK67">
        <v>4</v>
      </c>
      <c r="FL67">
        <v>5</v>
      </c>
      <c r="FM67">
        <v>6</v>
      </c>
      <c r="FN67">
        <v>7</v>
      </c>
      <c r="FO67">
        <v>8</v>
      </c>
      <c r="FP67">
        <v>1</v>
      </c>
      <c r="FQ67">
        <v>2</v>
      </c>
      <c r="FR67">
        <v>3</v>
      </c>
      <c r="FS67">
        <v>4</v>
      </c>
      <c r="FT67">
        <v>5</v>
      </c>
      <c r="FU67">
        <v>6</v>
      </c>
      <c r="FV67">
        <v>7</v>
      </c>
      <c r="FW67">
        <v>8</v>
      </c>
      <c r="FX67">
        <v>1</v>
      </c>
      <c r="FY67">
        <v>2</v>
      </c>
      <c r="FZ67">
        <v>3</v>
      </c>
      <c r="GA67">
        <v>4</v>
      </c>
      <c r="GB67">
        <v>5</v>
      </c>
      <c r="GC67">
        <v>6</v>
      </c>
      <c r="GD67">
        <v>7</v>
      </c>
      <c r="GE67">
        <v>8</v>
      </c>
    </row>
    <row r="68" spans="1:187" x14ac:dyDescent="0.2">
      <c r="AA68" s="6" t="s">
        <v>174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4</v>
      </c>
      <c r="CI68">
        <v>4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4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4</v>
      </c>
      <c r="DS68">
        <v>4</v>
      </c>
    </row>
    <row r="69" spans="1:187" x14ac:dyDescent="0.2">
      <c r="AA69" s="6" t="s">
        <v>175</v>
      </c>
      <c r="AB69">
        <v>2</v>
      </c>
      <c r="AC69">
        <v>4</v>
      </c>
      <c r="AD69">
        <v>6</v>
      </c>
      <c r="AE69">
        <v>8</v>
      </c>
      <c r="AF69">
        <v>3</v>
      </c>
      <c r="AG69">
        <v>5</v>
      </c>
      <c r="AH69">
        <v>7</v>
      </c>
      <c r="AI69">
        <v>4</v>
      </c>
      <c r="AJ69">
        <v>6</v>
      </c>
      <c r="AK69">
        <v>8</v>
      </c>
      <c r="AL69">
        <v>5</v>
      </c>
      <c r="AM69">
        <v>7</v>
      </c>
      <c r="AN69">
        <v>2</v>
      </c>
      <c r="AO69">
        <v>4</v>
      </c>
      <c r="AP69">
        <v>6</v>
      </c>
      <c r="AQ69">
        <v>8</v>
      </c>
      <c r="AR69">
        <v>3</v>
      </c>
      <c r="AS69">
        <v>5</v>
      </c>
      <c r="AT69">
        <v>7</v>
      </c>
      <c r="AU69">
        <v>4</v>
      </c>
      <c r="AV69">
        <v>6</v>
      </c>
      <c r="AW69">
        <v>8</v>
      </c>
      <c r="AX69">
        <v>5</v>
      </c>
      <c r="AY69">
        <v>7</v>
      </c>
      <c r="AZ69">
        <v>2</v>
      </c>
      <c r="BA69">
        <v>4</v>
      </c>
      <c r="BB69">
        <v>6</v>
      </c>
      <c r="BC69">
        <v>8</v>
      </c>
      <c r="BD69">
        <v>3</v>
      </c>
      <c r="BE69">
        <v>5</v>
      </c>
      <c r="BF69">
        <v>7</v>
      </c>
      <c r="BG69">
        <v>4</v>
      </c>
      <c r="BH69">
        <v>6</v>
      </c>
      <c r="BI69">
        <v>8</v>
      </c>
      <c r="BJ69">
        <v>5</v>
      </c>
      <c r="BK69">
        <v>7</v>
      </c>
      <c r="BL69">
        <v>2</v>
      </c>
      <c r="BM69">
        <v>4</v>
      </c>
      <c r="BN69">
        <v>6</v>
      </c>
      <c r="BO69">
        <v>8</v>
      </c>
      <c r="BP69">
        <v>3</v>
      </c>
      <c r="BQ69">
        <v>5</v>
      </c>
      <c r="BR69">
        <v>7</v>
      </c>
      <c r="BS69">
        <v>4</v>
      </c>
      <c r="BT69">
        <v>6</v>
      </c>
      <c r="BU69">
        <v>8</v>
      </c>
      <c r="BV69">
        <v>5</v>
      </c>
      <c r="BW69">
        <v>7</v>
      </c>
      <c r="BX69">
        <v>2</v>
      </c>
      <c r="BY69">
        <v>4</v>
      </c>
      <c r="BZ69">
        <v>6</v>
      </c>
      <c r="CA69">
        <v>8</v>
      </c>
      <c r="CB69">
        <v>3</v>
      </c>
      <c r="CC69">
        <v>5</v>
      </c>
      <c r="CD69">
        <v>7</v>
      </c>
      <c r="CE69">
        <v>4</v>
      </c>
      <c r="CF69">
        <v>6</v>
      </c>
      <c r="CG69">
        <v>8</v>
      </c>
      <c r="CH69">
        <v>5</v>
      </c>
      <c r="CI69">
        <v>7</v>
      </c>
      <c r="CJ69">
        <v>2</v>
      </c>
      <c r="CK69">
        <v>4</v>
      </c>
      <c r="CL69">
        <v>6</v>
      </c>
      <c r="CM69">
        <v>8</v>
      </c>
      <c r="CN69">
        <v>3</v>
      </c>
      <c r="CO69">
        <v>5</v>
      </c>
      <c r="CP69">
        <v>7</v>
      </c>
      <c r="CQ69">
        <v>4</v>
      </c>
      <c r="CR69">
        <v>6</v>
      </c>
      <c r="CS69">
        <v>8</v>
      </c>
      <c r="CT69">
        <v>5</v>
      </c>
      <c r="CU69">
        <v>7</v>
      </c>
      <c r="CV69">
        <v>2</v>
      </c>
      <c r="CW69">
        <v>4</v>
      </c>
      <c r="CX69">
        <v>6</v>
      </c>
      <c r="CY69">
        <v>8</v>
      </c>
      <c r="CZ69">
        <v>3</v>
      </c>
      <c r="DA69">
        <v>5</v>
      </c>
      <c r="DB69">
        <v>7</v>
      </c>
      <c r="DC69">
        <v>4</v>
      </c>
      <c r="DD69">
        <v>6</v>
      </c>
      <c r="DE69">
        <v>8</v>
      </c>
      <c r="DF69">
        <v>5</v>
      </c>
      <c r="DG69">
        <v>7</v>
      </c>
      <c r="DH69">
        <v>2</v>
      </c>
      <c r="DI69">
        <v>4</v>
      </c>
      <c r="DJ69">
        <v>6</v>
      </c>
      <c r="DK69">
        <v>8</v>
      </c>
      <c r="DL69">
        <v>3</v>
      </c>
      <c r="DM69">
        <v>5</v>
      </c>
      <c r="DN69">
        <v>7</v>
      </c>
      <c r="DO69">
        <v>4</v>
      </c>
      <c r="DP69">
        <v>6</v>
      </c>
      <c r="DQ69">
        <v>8</v>
      </c>
      <c r="DR69">
        <v>5</v>
      </c>
      <c r="DS69">
        <v>7</v>
      </c>
    </row>
    <row r="70" spans="1:187" x14ac:dyDescent="0.2">
      <c r="B70" s="3"/>
      <c r="C70" s="3"/>
    </row>
    <row r="71" spans="1:187" x14ac:dyDescent="0.2">
      <c r="A71" s="3" t="s">
        <v>243</v>
      </c>
      <c r="B71" s="6" t="s">
        <v>189</v>
      </c>
      <c r="C71" s="6" t="s">
        <v>242</v>
      </c>
      <c r="D71" s="6" t="s">
        <v>202</v>
      </c>
      <c r="E71" s="6" t="s">
        <v>193</v>
      </c>
      <c r="F71" s="6" t="s">
        <v>196</v>
      </c>
      <c r="G71" s="6" t="s">
        <v>197</v>
      </c>
      <c r="H71" s="6" t="s">
        <v>198</v>
      </c>
      <c r="I71" s="6" t="s">
        <v>195</v>
      </c>
      <c r="J71" s="6" t="s">
        <v>199</v>
      </c>
      <c r="K71" s="6" t="s">
        <v>200</v>
      </c>
      <c r="L71" s="6" t="s">
        <v>191</v>
      </c>
      <c r="M71" s="6" t="s">
        <v>192</v>
      </c>
      <c r="N71" s="6" t="s">
        <v>194</v>
      </c>
      <c r="O71" s="6" t="s">
        <v>186</v>
      </c>
      <c r="P71" s="6" t="s">
        <v>213</v>
      </c>
      <c r="Q71" s="6" t="s">
        <v>214</v>
      </c>
      <c r="R71" s="6" t="s">
        <v>215</v>
      </c>
      <c r="S71" s="6" t="s">
        <v>216</v>
      </c>
      <c r="T71" s="6" t="s">
        <v>941</v>
      </c>
      <c r="U71" s="6" t="s">
        <v>939</v>
      </c>
      <c r="V71" s="6" t="s">
        <v>942</v>
      </c>
      <c r="W71" s="6" t="s">
        <v>940</v>
      </c>
      <c r="X71" s="6" t="s">
        <v>201</v>
      </c>
      <c r="Y71" s="2" t="s">
        <v>190</v>
      </c>
      <c r="Z71" s="2" t="s">
        <v>203</v>
      </c>
      <c r="AA71" s="2" t="s">
        <v>204</v>
      </c>
      <c r="AB71" s="2" t="str">
        <f t="shared" ref="AB71:AM71" si="40">"wBIBTERM(j="&amp;AB67&amp;")"</f>
        <v>wBIBTERM(j=1)</v>
      </c>
      <c r="AC71" s="2" t="str">
        <f t="shared" si="40"/>
        <v>wBIBTERM(j=2)</v>
      </c>
      <c r="AD71" s="2" t="str">
        <f t="shared" si="40"/>
        <v>wBIBTERM(j=3)</v>
      </c>
      <c r="AE71" s="2" t="str">
        <f t="shared" si="40"/>
        <v>wBIBTERM(j=4)</v>
      </c>
      <c r="AF71" s="2" t="str">
        <f t="shared" si="40"/>
        <v>wBIBTERM(j=5)</v>
      </c>
      <c r="AG71" s="2" t="str">
        <f t="shared" si="40"/>
        <v>wBIBTERM(j=6)</v>
      </c>
      <c r="AH71" s="2" t="str">
        <f t="shared" si="40"/>
        <v>wBIBTERM(j=7)</v>
      </c>
      <c r="AI71" s="2" t="str">
        <f t="shared" si="40"/>
        <v>wBIBTERM(j=8)</v>
      </c>
      <c r="AJ71" s="2" t="str">
        <f t="shared" si="40"/>
        <v>wBIBTERM(j=9)</v>
      </c>
      <c r="AK71" s="2" t="str">
        <f t="shared" si="40"/>
        <v>wBIBTERM(j=10)</v>
      </c>
      <c r="AL71" s="2" t="str">
        <f t="shared" si="40"/>
        <v>wBIBTERM(j=11)</v>
      </c>
      <c r="AM71" s="2" t="str">
        <f t="shared" si="40"/>
        <v>wBIBTERM(j=12)</v>
      </c>
      <c r="AN71" s="2" t="str">
        <f t="shared" ref="AN71:AY71" si="41">"BITHETA(j="&amp;AN67&amp;")"</f>
        <v>BITHETA(j=1)</v>
      </c>
      <c r="AO71" s="2" t="str">
        <f t="shared" si="41"/>
        <v>BITHETA(j=2)</v>
      </c>
      <c r="AP71" s="2" t="str">
        <f t="shared" si="41"/>
        <v>BITHETA(j=3)</v>
      </c>
      <c r="AQ71" s="2" t="str">
        <f t="shared" si="41"/>
        <v>BITHETA(j=4)</v>
      </c>
      <c r="AR71" s="2" t="str">
        <f t="shared" si="41"/>
        <v>BITHETA(j=5)</v>
      </c>
      <c r="AS71" s="2" t="str">
        <f t="shared" si="41"/>
        <v>BITHETA(j=6)</v>
      </c>
      <c r="AT71" s="2" t="str">
        <f t="shared" si="41"/>
        <v>BITHETA(j=7)</v>
      </c>
      <c r="AU71" s="2" t="str">
        <f t="shared" si="41"/>
        <v>BITHETA(j=8)</v>
      </c>
      <c r="AV71" s="2" t="str">
        <f t="shared" si="41"/>
        <v>BITHETA(j=9)</v>
      </c>
      <c r="AW71" s="2" t="str">
        <f t="shared" si="41"/>
        <v>BITHETA(j=10)</v>
      </c>
      <c r="AX71" s="2" t="str">
        <f t="shared" si="41"/>
        <v>BITHETA(j=11)</v>
      </c>
      <c r="AY71" s="2" t="str">
        <f t="shared" si="41"/>
        <v>BITHETA(j=12)</v>
      </c>
      <c r="AZ71" s="2" t="str">
        <f t="shared" ref="AZ71:BK71" si="42">"wBISNU(j="&amp;AZ67&amp;")"</f>
        <v>wBISNU(j=1)</v>
      </c>
      <c r="BA71" s="2" t="str">
        <f t="shared" si="42"/>
        <v>wBISNU(j=2)</v>
      </c>
      <c r="BB71" s="2" t="str">
        <f t="shared" si="42"/>
        <v>wBISNU(j=3)</v>
      </c>
      <c r="BC71" s="2" t="str">
        <f t="shared" si="42"/>
        <v>wBISNU(j=4)</v>
      </c>
      <c r="BD71" s="2" t="str">
        <f t="shared" si="42"/>
        <v>wBISNU(j=5)</v>
      </c>
      <c r="BE71" s="2" t="str">
        <f t="shared" si="42"/>
        <v>wBISNU(j=6)</v>
      </c>
      <c r="BF71" s="2" t="str">
        <f t="shared" si="42"/>
        <v>wBISNU(j=7)</v>
      </c>
      <c r="BG71" s="2" t="str">
        <f t="shared" si="42"/>
        <v>wBISNU(j=8)</v>
      </c>
      <c r="BH71" s="2" t="str">
        <f t="shared" si="42"/>
        <v>wBISNU(j=9)</v>
      </c>
      <c r="BI71" s="2" t="str">
        <f t="shared" si="42"/>
        <v>wBISNU(j=10)</v>
      </c>
      <c r="BJ71" s="2" t="str">
        <f t="shared" si="42"/>
        <v>wBISNU(j=11)</v>
      </c>
      <c r="BK71" s="2" t="str">
        <f t="shared" si="42"/>
        <v>wBISNU(j=12)</v>
      </c>
      <c r="BL71" s="6" t="str">
        <f t="shared" ref="BL71:BW71" si="43">"wCHC_HA(j="&amp;BL67&amp;")"</f>
        <v>wCHC_HA(j=1)</v>
      </c>
      <c r="BM71" s="6" t="str">
        <f t="shared" si="43"/>
        <v>wCHC_HA(j=2)</v>
      </c>
      <c r="BN71" s="6" t="str">
        <f t="shared" si="43"/>
        <v>wCHC_HA(j=3)</v>
      </c>
      <c r="BO71" s="6" t="str">
        <f t="shared" si="43"/>
        <v>wCHC_HA(j=4)</v>
      </c>
      <c r="BP71" s="6" t="str">
        <f t="shared" si="43"/>
        <v>wCHC_HA(j=5)</v>
      </c>
      <c r="BQ71" s="6" t="str">
        <f t="shared" si="43"/>
        <v>wCHC_HA(j=6)</v>
      </c>
      <c r="BR71" s="6" t="str">
        <f t="shared" si="43"/>
        <v>wCHC_HA(j=7)</v>
      </c>
      <c r="BS71" s="6" t="str">
        <f t="shared" si="43"/>
        <v>wCHC_HA(j=8)</v>
      </c>
      <c r="BT71" s="6" t="str">
        <f t="shared" si="43"/>
        <v>wCHC_HA(j=9)</v>
      </c>
      <c r="BU71" s="6" t="str">
        <f t="shared" si="43"/>
        <v>wCHC_HA(j=10)</v>
      </c>
      <c r="BV71" s="6" t="str">
        <f t="shared" si="43"/>
        <v>wCHC_HA(j=11)</v>
      </c>
      <c r="BW71" s="6" t="str">
        <f t="shared" si="43"/>
        <v>wCHC_HA(j=12)</v>
      </c>
      <c r="BX71" s="2" t="str">
        <f t="shared" ref="BX71:CI71" si="44">"wBIBTERM(j="&amp;BX67&amp;")"</f>
        <v>wBIBTERM(j=1)</v>
      </c>
      <c r="BY71" s="2" t="str">
        <f t="shared" si="44"/>
        <v>wBIBTERM(j=2)</v>
      </c>
      <c r="BZ71" s="2" t="str">
        <f t="shared" si="44"/>
        <v>wBIBTERM(j=3)</v>
      </c>
      <c r="CA71" s="2" t="str">
        <f t="shared" si="44"/>
        <v>wBIBTERM(j=4)</v>
      </c>
      <c r="CB71" s="2" t="str">
        <f t="shared" si="44"/>
        <v>wBIBTERM(j=5)</v>
      </c>
      <c r="CC71" s="2" t="str">
        <f t="shared" si="44"/>
        <v>wBIBTERM(j=6)</v>
      </c>
      <c r="CD71" s="2" t="str">
        <f t="shared" si="44"/>
        <v>wBIBTERM(j=7)</v>
      </c>
      <c r="CE71" s="2" t="str">
        <f t="shared" si="44"/>
        <v>wBIBTERM(j=8)</v>
      </c>
      <c r="CF71" s="2" t="str">
        <f t="shared" si="44"/>
        <v>wBIBTERM(j=9)</v>
      </c>
      <c r="CG71" s="2" t="str">
        <f t="shared" si="44"/>
        <v>wBIBTERM(j=10)</v>
      </c>
      <c r="CH71" s="2" t="str">
        <f t="shared" si="44"/>
        <v>wBIBTERM(j=11)</v>
      </c>
      <c r="CI71" s="2" t="str">
        <f t="shared" si="44"/>
        <v>wBIBTERM(j=12)</v>
      </c>
      <c r="CJ71" s="2" t="str">
        <f t="shared" ref="CJ71:CU71" si="45">"BITHETA(j="&amp;CJ67&amp;")"</f>
        <v>BITHETA(j=1)</v>
      </c>
      <c r="CK71" s="2" t="str">
        <f t="shared" si="45"/>
        <v>BITHETA(j=2)</v>
      </c>
      <c r="CL71" s="2" t="str">
        <f t="shared" si="45"/>
        <v>BITHETA(j=3)</v>
      </c>
      <c r="CM71" s="2" t="str">
        <f t="shared" si="45"/>
        <v>BITHETA(j=4)</v>
      </c>
      <c r="CN71" s="2" t="str">
        <f t="shared" si="45"/>
        <v>BITHETA(j=5)</v>
      </c>
      <c r="CO71" s="2" t="str">
        <f t="shared" si="45"/>
        <v>BITHETA(j=6)</v>
      </c>
      <c r="CP71" s="2" t="str">
        <f t="shared" si="45"/>
        <v>BITHETA(j=7)</v>
      </c>
      <c r="CQ71" s="2" t="str">
        <f t="shared" si="45"/>
        <v>BITHETA(j=8)</v>
      </c>
      <c r="CR71" s="2" t="str">
        <f t="shared" si="45"/>
        <v>BITHETA(j=9)</v>
      </c>
      <c r="CS71" s="2" t="str">
        <f t="shared" si="45"/>
        <v>BITHETA(j=10)</v>
      </c>
      <c r="CT71" s="2" t="str">
        <f t="shared" si="45"/>
        <v>BITHETA(j=11)</v>
      </c>
      <c r="CU71" s="2" t="str">
        <f t="shared" si="45"/>
        <v>BITHETA(j=12)</v>
      </c>
      <c r="CV71" s="2" t="str">
        <f t="shared" ref="CV71:DG71" si="46">"wBISNU(j="&amp;CV67&amp;")"</f>
        <v>wBISNU(j=1)</v>
      </c>
      <c r="CW71" s="2" t="str">
        <f t="shared" si="46"/>
        <v>wBISNU(j=2)</v>
      </c>
      <c r="CX71" s="2" t="str">
        <f t="shared" si="46"/>
        <v>wBISNU(j=3)</v>
      </c>
      <c r="CY71" s="2" t="str">
        <f t="shared" si="46"/>
        <v>wBISNU(j=4)</v>
      </c>
      <c r="CZ71" s="2" t="str">
        <f t="shared" si="46"/>
        <v>wBISNU(j=5)</v>
      </c>
      <c r="DA71" s="2" t="str">
        <f t="shared" si="46"/>
        <v>wBISNU(j=6)</v>
      </c>
      <c r="DB71" s="2" t="str">
        <f t="shared" si="46"/>
        <v>wBISNU(j=7)</v>
      </c>
      <c r="DC71" s="2" t="str">
        <f t="shared" si="46"/>
        <v>wBISNU(j=8)</v>
      </c>
      <c r="DD71" s="2" t="str">
        <f t="shared" si="46"/>
        <v>wBISNU(j=9)</v>
      </c>
      <c r="DE71" s="2" t="str">
        <f t="shared" si="46"/>
        <v>wBISNU(j=10)</v>
      </c>
      <c r="DF71" s="2" t="str">
        <f t="shared" si="46"/>
        <v>wBISNU(j=11)</v>
      </c>
      <c r="DG71" s="2" t="str">
        <f t="shared" si="46"/>
        <v>wBISNU(j=12)</v>
      </c>
      <c r="DH71" s="6" t="str">
        <f t="shared" ref="DH71:DS71" si="47">"wCHC_FA(j="&amp;DH67&amp;")"</f>
        <v>wCHC_FA(j=1)</v>
      </c>
      <c r="DI71" s="6" t="str">
        <f t="shared" si="47"/>
        <v>wCHC_FA(j=2)</v>
      </c>
      <c r="DJ71" s="6" t="str">
        <f t="shared" si="47"/>
        <v>wCHC_FA(j=3)</v>
      </c>
      <c r="DK71" s="6" t="str">
        <f t="shared" si="47"/>
        <v>wCHC_FA(j=4)</v>
      </c>
      <c r="DL71" s="6" t="str">
        <f t="shared" si="47"/>
        <v>wCHC_FA(j=5)</v>
      </c>
      <c r="DM71" s="6" t="str">
        <f t="shared" si="47"/>
        <v>wCHC_FA(j=6)</v>
      </c>
      <c r="DN71" s="6" t="str">
        <f t="shared" si="47"/>
        <v>wCHC_FA(j=7)</v>
      </c>
      <c r="DO71" s="6" t="str">
        <f t="shared" si="47"/>
        <v>wCHC_FA(j=8)</v>
      </c>
      <c r="DP71" s="6" t="str">
        <f t="shared" si="47"/>
        <v>wCHC_FA(j=9)</v>
      </c>
      <c r="DQ71" s="6" t="str">
        <f t="shared" si="47"/>
        <v>wCHC_FA(j=10)</v>
      </c>
      <c r="DR71" s="6" t="str">
        <f t="shared" si="47"/>
        <v>wCHC_FA(j=11)</v>
      </c>
      <c r="DS71" s="6" t="str">
        <f t="shared" si="47"/>
        <v>wCHC_FA(j=12)</v>
      </c>
      <c r="DT71" s="6" t="str">
        <f t="shared" ref="DT71:EA71" si="48">"wMONBTERM(j="&amp;DT67&amp;")"</f>
        <v>wMONBTERM(j=1)</v>
      </c>
      <c r="DU71" s="6" t="str">
        <f t="shared" si="48"/>
        <v>wMONBTERM(j=2)</v>
      </c>
      <c r="DV71" s="6" t="str">
        <f t="shared" si="48"/>
        <v>wMONBTERM(j=3)</v>
      </c>
      <c r="DW71" s="6" t="str">
        <f t="shared" si="48"/>
        <v>wMONBTERM(j=4)</v>
      </c>
      <c r="DX71" s="6" t="str">
        <f t="shared" si="48"/>
        <v>wMONBTERM(j=5)</v>
      </c>
      <c r="DY71" s="6" t="str">
        <f t="shared" si="48"/>
        <v>wMONBTERM(j=6)</v>
      </c>
      <c r="DZ71" s="6" t="str">
        <f t="shared" si="48"/>
        <v>wMONBTERM(j=7)</v>
      </c>
      <c r="EA71" s="6" t="str">
        <f t="shared" si="48"/>
        <v>wMONBTERM(j=8)</v>
      </c>
      <c r="EB71" s="6" t="str">
        <f t="shared" ref="EB71:EI71" si="49">"MONTHETA(j="&amp;EB67&amp;")"</f>
        <v>MONTHETA(j=1)</v>
      </c>
      <c r="EC71" s="6" t="str">
        <f t="shared" si="49"/>
        <v>MONTHETA(j=2)</v>
      </c>
      <c r="ED71" s="6" t="str">
        <f t="shared" si="49"/>
        <v>MONTHETA(j=3)</v>
      </c>
      <c r="EE71" s="6" t="str">
        <f t="shared" si="49"/>
        <v>MONTHETA(j=4)</v>
      </c>
      <c r="EF71" s="6" t="str">
        <f t="shared" si="49"/>
        <v>MONTHETA(j=5)</v>
      </c>
      <c r="EG71" s="6" t="str">
        <f t="shared" si="49"/>
        <v>MONTHETA(j=6)</v>
      </c>
      <c r="EH71" s="6" t="str">
        <f t="shared" si="49"/>
        <v>MONTHETA(j=7)</v>
      </c>
      <c r="EI71" s="6" t="str">
        <f t="shared" si="49"/>
        <v>MONTHETA(j=8)</v>
      </c>
      <c r="EJ71" s="3" t="str">
        <f t="shared" ref="EJ71:EQ71" si="50">"wMONSNU(j="&amp;EJ67&amp;")"</f>
        <v>wMONSNU(j=1)</v>
      </c>
      <c r="EK71" s="3" t="str">
        <f t="shared" si="50"/>
        <v>wMONSNU(j=2)</v>
      </c>
      <c r="EL71" s="3" t="str">
        <f t="shared" si="50"/>
        <v>wMONSNU(j=3)</v>
      </c>
      <c r="EM71" s="3" t="str">
        <f t="shared" si="50"/>
        <v>wMONSNU(j=4)</v>
      </c>
      <c r="EN71" s="3" t="str">
        <f t="shared" si="50"/>
        <v>wMONSNU(j=5)</v>
      </c>
      <c r="EO71" s="3" t="str">
        <f t="shared" si="50"/>
        <v>wMONSNU(j=6)</v>
      </c>
      <c r="EP71" s="3" t="str">
        <f t="shared" si="50"/>
        <v>wMONSNU(j=7)</v>
      </c>
      <c r="EQ71" s="3" t="str">
        <f t="shared" si="50"/>
        <v>wMONSNU(j=8)</v>
      </c>
      <c r="ER71" s="3" t="str">
        <f t="shared" ref="ER71:EY71" si="51">"wCHC_HA(j="&amp;ER67&amp;")"</f>
        <v>wCHC_HA(j=1)</v>
      </c>
      <c r="ES71" s="3" t="str">
        <f t="shared" si="51"/>
        <v>wCHC_HA(j=2)</v>
      </c>
      <c r="ET71" s="3" t="str">
        <f t="shared" si="51"/>
        <v>wCHC_HA(j=3)</v>
      </c>
      <c r="EU71" s="3" t="str">
        <f t="shared" si="51"/>
        <v>wCHC_HA(j=4)</v>
      </c>
      <c r="EV71" s="3" t="str">
        <f t="shared" si="51"/>
        <v>wCHC_HA(j=5)</v>
      </c>
      <c r="EW71" s="3" t="str">
        <f t="shared" si="51"/>
        <v>wCHC_HA(j=6)</v>
      </c>
      <c r="EX71" s="3" t="str">
        <f t="shared" si="51"/>
        <v>wCHC_HA(j=7)</v>
      </c>
      <c r="EY71" s="3" t="str">
        <f t="shared" si="51"/>
        <v>wCHC_HA(j=8)</v>
      </c>
      <c r="EZ71" s="6" t="str">
        <f t="shared" ref="EZ71:FG71" si="52">"wMONBTERM(j="&amp;EZ67&amp;")"</f>
        <v>wMONBTERM(j=1)</v>
      </c>
      <c r="FA71" s="6" t="str">
        <f t="shared" si="52"/>
        <v>wMONBTERM(j=2)</v>
      </c>
      <c r="FB71" s="6" t="str">
        <f t="shared" si="52"/>
        <v>wMONBTERM(j=3)</v>
      </c>
      <c r="FC71" s="6" t="str">
        <f t="shared" si="52"/>
        <v>wMONBTERM(j=4)</v>
      </c>
      <c r="FD71" s="6" t="str">
        <f t="shared" si="52"/>
        <v>wMONBTERM(j=5)</v>
      </c>
      <c r="FE71" s="6" t="str">
        <f t="shared" si="52"/>
        <v>wMONBTERM(j=6)</v>
      </c>
      <c r="FF71" s="6" t="str">
        <f t="shared" si="52"/>
        <v>wMONBTERM(j=7)</v>
      </c>
      <c r="FG71" s="6" t="str">
        <f t="shared" si="52"/>
        <v>wMONBTERM(j=8)</v>
      </c>
      <c r="FH71" s="6" t="str">
        <f t="shared" ref="FH71:FO71" si="53">"MONTHETA(j="&amp;FH67&amp;")"</f>
        <v>MONTHETA(j=1)</v>
      </c>
      <c r="FI71" s="6" t="str">
        <f t="shared" si="53"/>
        <v>MONTHETA(j=2)</v>
      </c>
      <c r="FJ71" s="6" t="str">
        <f t="shared" si="53"/>
        <v>MONTHETA(j=3)</v>
      </c>
      <c r="FK71" s="6" t="str">
        <f t="shared" si="53"/>
        <v>MONTHETA(j=4)</v>
      </c>
      <c r="FL71" s="6" t="str">
        <f t="shared" si="53"/>
        <v>MONTHETA(j=5)</v>
      </c>
      <c r="FM71" s="6" t="str">
        <f t="shared" si="53"/>
        <v>MONTHETA(j=6)</v>
      </c>
      <c r="FN71" s="6" t="str">
        <f t="shared" si="53"/>
        <v>MONTHETA(j=7)</v>
      </c>
      <c r="FO71" s="6" t="str">
        <f t="shared" si="53"/>
        <v>MONTHETA(j=8)</v>
      </c>
      <c r="FP71" s="3" t="str">
        <f t="shared" ref="FP71:FW71" si="54">"wMONSNU(j="&amp;FP67&amp;")"</f>
        <v>wMONSNU(j=1)</v>
      </c>
      <c r="FQ71" s="3" t="str">
        <f t="shared" si="54"/>
        <v>wMONSNU(j=2)</v>
      </c>
      <c r="FR71" s="3" t="str">
        <f t="shared" si="54"/>
        <v>wMONSNU(j=3)</v>
      </c>
      <c r="FS71" s="3" t="str">
        <f t="shared" si="54"/>
        <v>wMONSNU(j=4)</v>
      </c>
      <c r="FT71" s="3" t="str">
        <f t="shared" si="54"/>
        <v>wMONSNU(j=5)</v>
      </c>
      <c r="FU71" s="3" t="str">
        <f t="shared" si="54"/>
        <v>wMONSNU(j=6)</v>
      </c>
      <c r="FV71" s="3" t="str">
        <f t="shared" si="54"/>
        <v>wMONSNU(j=7)</v>
      </c>
      <c r="FW71" s="3" t="str">
        <f t="shared" si="54"/>
        <v>wMONSNU(j=8)</v>
      </c>
      <c r="FX71" s="3" t="str">
        <f t="shared" ref="FX71:GE71" si="55">"wCHC_FA(j="&amp;FX67&amp;")"</f>
        <v>wCHC_FA(j=1)</v>
      </c>
      <c r="FY71" s="3" t="str">
        <f t="shared" si="55"/>
        <v>wCHC_FA(j=2)</v>
      </c>
      <c r="FZ71" s="3" t="str">
        <f t="shared" si="55"/>
        <v>wCHC_FA(j=3)</v>
      </c>
      <c r="GA71" s="3" t="str">
        <f t="shared" si="55"/>
        <v>wCHC_FA(j=4)</v>
      </c>
      <c r="GB71" s="3" t="str">
        <f t="shared" si="55"/>
        <v>wCHC_FA(j=5)</v>
      </c>
      <c r="GC71" s="3" t="str">
        <f t="shared" si="55"/>
        <v>wCHC_FA(j=6)</v>
      </c>
      <c r="GD71" s="3" t="str">
        <f t="shared" si="55"/>
        <v>wCHC_FA(j=7)</v>
      </c>
      <c r="GE71" s="3" t="str">
        <f t="shared" si="55"/>
        <v>wCHC_FA(j=8)</v>
      </c>
    </row>
    <row r="72" spans="1:187" x14ac:dyDescent="0.2">
      <c r="A72">
        <v>8</v>
      </c>
      <c r="B72">
        <v>1</v>
      </c>
      <c r="C72">
        <v>1</v>
      </c>
      <c r="D72" s="10" t="s">
        <v>6</v>
      </c>
      <c r="E72">
        <v>1</v>
      </c>
      <c r="F72" s="3">
        <v>1</v>
      </c>
      <c r="G72" s="10"/>
      <c r="H72" s="10"/>
      <c r="I72" s="10">
        <v>1</v>
      </c>
      <c r="J72" s="10"/>
      <c r="K72" s="10"/>
      <c r="L72" s="4"/>
      <c r="M72" s="11">
        <f t="shared" ref="M72:M99" si="56">N72/O72</f>
        <v>2.7625609128930574E-8</v>
      </c>
      <c r="N72" s="4">
        <f>10^-7.57</f>
        <v>2.6915348039269097E-8</v>
      </c>
      <c r="O72" s="9">
        <f t="shared" ref="O72:O99" si="57">LOOKUP(E72,$J$8:$J$16,$K$8:$K$16)</f>
        <v>0.97428975823314379</v>
      </c>
      <c r="P72" s="4"/>
      <c r="Q72" s="4"/>
      <c r="R72" s="4"/>
      <c r="S72" s="4"/>
      <c r="T72" s="4"/>
      <c r="U72" s="4"/>
      <c r="V72" s="4"/>
      <c r="W72" s="4"/>
      <c r="AB72" s="4"/>
      <c r="BX72" s="4"/>
    </row>
    <row r="73" spans="1:187" x14ac:dyDescent="0.2">
      <c r="A73">
        <v>0</v>
      </c>
      <c r="B73">
        <v>14</v>
      </c>
      <c r="C73">
        <v>2</v>
      </c>
      <c r="D73" s="10" t="s">
        <v>7</v>
      </c>
      <c r="E73">
        <v>2</v>
      </c>
      <c r="F73" s="3">
        <v>14</v>
      </c>
      <c r="G73" s="10"/>
      <c r="H73" s="10"/>
      <c r="I73" s="10">
        <v>1</v>
      </c>
      <c r="J73" s="10"/>
      <c r="K73" s="10"/>
      <c r="L73" s="4">
        <v>4.2112E-7</v>
      </c>
      <c r="M73" s="11">
        <f t="shared" si="56"/>
        <v>9.5999336356572653E-8</v>
      </c>
      <c r="N73" s="4">
        <v>8.6698429999999998E-8</v>
      </c>
      <c r="O73" s="9">
        <f t="shared" si="57"/>
        <v>0.9031148890235442</v>
      </c>
      <c r="P73" s="4">
        <f>10^-I3</f>
        <v>3.1622776601683784E-2</v>
      </c>
      <c r="Q73" s="4">
        <f>10^-J3</f>
        <v>0.15848931924611132</v>
      </c>
      <c r="R73" s="4">
        <f>10^-L3</f>
        <v>3.1622776601683784E-2</v>
      </c>
      <c r="S73" s="4">
        <f>10^-M3</f>
        <v>6.7920363261718376E-4</v>
      </c>
      <c r="T73" s="4"/>
      <c r="U73" s="4"/>
      <c r="V73" s="4"/>
      <c r="W73" s="4"/>
      <c r="AB73" s="4">
        <f t="shared" ref="AB73:AM75" ca="1" si="58">(IF(AB$68&lt;=4,$P73,$R73)*IF(AB$69&lt;=4,$P73,$R73)*$N73*EXP(2*$N$8*$N$9*(2-$E73)))*OFFSET($J$19,AB$68,0)*OFFSET($J$19,AB$69,0)/($N$72^2)</f>
        <v>0.10831038025912583</v>
      </c>
      <c r="AC73" s="4">
        <f t="shared" ca="1" si="58"/>
        <v>1.6208613493590838</v>
      </c>
      <c r="AD73" s="4">
        <f t="shared" ca="1" si="58"/>
        <v>55.893567862087124</v>
      </c>
      <c r="AE73" s="4">
        <f t="shared" ca="1" si="58"/>
        <v>57.532404715916769</v>
      </c>
      <c r="AF73" s="4">
        <f t="shared" ca="1" si="58"/>
        <v>1.6532803936268414</v>
      </c>
      <c r="AG73" s="4">
        <f t="shared" ca="1" si="58"/>
        <v>159.76142825209095</v>
      </c>
      <c r="AH73" s="4">
        <f t="shared" ca="1" si="58"/>
        <v>224.79325626592228</v>
      </c>
      <c r="AI73" s="4">
        <f t="shared" ca="1" si="58"/>
        <v>24.741287799671767</v>
      </c>
      <c r="AJ73" s="4">
        <f t="shared" ca="1" si="58"/>
        <v>853.17528804866367</v>
      </c>
      <c r="AK73" s="4">
        <f t="shared" ca="1" si="58"/>
        <v>878.19095905182542</v>
      </c>
      <c r="AL73" s="4">
        <f t="shared" ca="1" si="58"/>
        <v>2390.8246241283077</v>
      </c>
      <c r="AM73" s="4">
        <f t="shared" ca="1" si="58"/>
        <v>3364.0238341542122</v>
      </c>
      <c r="AN73" s="4">
        <f t="shared" ref="AN73:AY75" ca="1" si="59">AB73/AB$66</f>
        <v>9.4472183979012928E-2</v>
      </c>
      <c r="AO73" s="4">
        <f t="shared" ca="1" si="59"/>
        <v>0.50777999829574749</v>
      </c>
      <c r="AP73" s="4">
        <f t="shared" ca="1" si="59"/>
        <v>0.94689329133527289</v>
      </c>
      <c r="AQ73" s="4">
        <f t="shared" ca="1" si="59"/>
        <v>0.9473504564366968</v>
      </c>
      <c r="AR73" s="4">
        <f t="shared" ca="1" si="59"/>
        <v>0.51091859216657443</v>
      </c>
      <c r="AS73" s="4">
        <f t="shared" ca="1" si="59"/>
        <v>0.9574386023103959</v>
      </c>
      <c r="AT73" s="4">
        <f t="shared" ca="1" si="59"/>
        <v>0.95910142606251869</v>
      </c>
      <c r="AU73" s="4">
        <f t="shared" ca="1" si="59"/>
        <v>0.71796829381461991</v>
      </c>
      <c r="AV73" s="4">
        <f t="shared" ca="1" si="59"/>
        <v>0.96212484394791986</v>
      </c>
      <c r="AW73" s="4">
        <f t="shared" ca="1" si="59"/>
        <v>0.962155751295516</v>
      </c>
      <c r="AX73" s="4">
        <f t="shared" ca="1" si="59"/>
        <v>0.96282315557403109</v>
      </c>
      <c r="AY73" s="4">
        <f t="shared" ca="1" si="59"/>
        <v>0.9629353415618237</v>
      </c>
      <c r="AZ73" s="4">
        <f t="shared" ref="AZ73:BK75" ca="1" si="60">AN73*OFFSET($E$30,AZ$67,0)</f>
        <v>9.7129214153422658E-6</v>
      </c>
      <c r="BA73" s="4">
        <f t="shared" ca="1" si="60"/>
        <v>5.2206131074781537E-5</v>
      </c>
      <c r="BB73" s="4">
        <f t="shared" ca="1" si="60"/>
        <v>9.7352466515407738E-5</v>
      </c>
      <c r="BC73" s="4">
        <f t="shared" ca="1" si="60"/>
        <v>9.7399468802397883E-5</v>
      </c>
      <c r="BD73" s="4">
        <f t="shared" ca="1" si="60"/>
        <v>5.2528817757125934E-5</v>
      </c>
      <c r="BE73" s="4">
        <f t="shared" ca="1" si="60"/>
        <v>9.8436656300037581E-5</v>
      </c>
      <c r="BF73" s="4">
        <f t="shared" ca="1" si="60"/>
        <v>9.8607615367052697E-5</v>
      </c>
      <c r="BG73" s="4">
        <f t="shared" ca="1" si="60"/>
        <v>7.3816115207815604E-5</v>
      </c>
      <c r="BH73" s="4">
        <f t="shared" ca="1" si="60"/>
        <v>9.8918460518395503E-5</v>
      </c>
      <c r="BI73" s="4">
        <f t="shared" ca="1" si="60"/>
        <v>9.8921638180070242E-5</v>
      </c>
      <c r="BJ73" s="4">
        <f t="shared" ca="1" si="60"/>
        <v>9.8990255682455066E-5</v>
      </c>
      <c r="BK73" s="4">
        <f t="shared" ca="1" si="60"/>
        <v>9.9001789804324992E-5</v>
      </c>
      <c r="BL73" s="4">
        <f t="shared" ref="BL73:BW75" ca="1" si="61">AZ73*$N$11</f>
        <v>1.9425842830684535E-11</v>
      </c>
      <c r="BM73" s="4">
        <f t="shared" ca="1" si="61"/>
        <v>1.0441226214956309E-10</v>
      </c>
      <c r="BN73" s="4">
        <f t="shared" ca="1" si="61"/>
        <v>1.9470493303081551E-10</v>
      </c>
      <c r="BO73" s="4">
        <f t="shared" ca="1" si="61"/>
        <v>1.9479893760479581E-10</v>
      </c>
      <c r="BP73" s="4">
        <f t="shared" ca="1" si="61"/>
        <v>1.0505763551425189E-10</v>
      </c>
      <c r="BQ73" s="4">
        <f t="shared" ca="1" si="61"/>
        <v>1.9687331260007519E-10</v>
      </c>
      <c r="BR73" s="4">
        <f t="shared" ca="1" si="61"/>
        <v>1.9721523073410541E-10</v>
      </c>
      <c r="BS73" s="4">
        <f t="shared" ca="1" si="61"/>
        <v>1.4763223041563124E-10</v>
      </c>
      <c r="BT73" s="4">
        <f t="shared" ca="1" si="61"/>
        <v>1.9783692103679104E-10</v>
      </c>
      <c r="BU73" s="4">
        <f t="shared" ca="1" si="61"/>
        <v>1.9784327636014052E-10</v>
      </c>
      <c r="BV73" s="4">
        <f t="shared" ca="1" si="61"/>
        <v>1.9798051136491017E-10</v>
      </c>
      <c r="BW73" s="4">
        <f t="shared" ca="1" si="61"/>
        <v>1.9800357960865001E-10</v>
      </c>
      <c r="BX73" s="4">
        <f t="shared" ref="BX73:CI75" ca="1" si="62">(IF(BX$68&lt;=4,$Q73,$S73)*IF(BX$69&lt;=4,$Q73,$S73)*$N73*EXP(2*$O$8*$O$9*(2-$E73)))*OFFSET($K$19,BX$68,0)*OFFSET($K$19,BX$69,0)/($N$72^2)</f>
        <v>1.7594896613049625E-3</v>
      </c>
      <c r="BY73" s="4">
        <f t="shared" ca="1" si="62"/>
        <v>0.29225205751343775</v>
      </c>
      <c r="BZ73" s="4">
        <f t="shared" ca="1" si="62"/>
        <v>8.5562123928347764E-2</v>
      </c>
      <c r="CA73" s="4">
        <f t="shared" ca="1" si="62"/>
        <v>8.6506507330553539E-2</v>
      </c>
      <c r="CB73" s="4">
        <f t="shared" ca="1" si="62"/>
        <v>0.29618640143868341</v>
      </c>
      <c r="CC73" s="4">
        <f t="shared" ca="1" si="62"/>
        <v>0.63666060674160851</v>
      </c>
      <c r="CD73" s="4">
        <f t="shared" ca="1" si="62"/>
        <v>1.1227391756060425</v>
      </c>
      <c r="CE73" s="4">
        <f t="shared" ca="1" si="62"/>
        <v>49.196700118008323</v>
      </c>
      <c r="CF73" s="4">
        <f t="shared" ca="1" si="62"/>
        <v>14.403231882017604</v>
      </c>
      <c r="CG73" s="4">
        <f t="shared" ca="1" si="62"/>
        <v>14.562206116211337</v>
      </c>
      <c r="CH73" s="4">
        <f t="shared" ca="1" si="62"/>
        <v>105.74962521802455</v>
      </c>
      <c r="CI73" s="4">
        <f t="shared" ca="1" si="62"/>
        <v>186.48750335847251</v>
      </c>
      <c r="CJ73" s="4">
        <f t="shared" ref="CJ73:CU75" ca="1" si="63">BX73/BX$66</f>
        <v>1.7511513992286734E-3</v>
      </c>
      <c r="CK73" s="4">
        <f t="shared" ca="1" si="63"/>
        <v>0.1631870692039564</v>
      </c>
      <c r="CL73" s="4">
        <f t="shared" ca="1" si="63"/>
        <v>7.8331651635867583E-2</v>
      </c>
      <c r="CM73" s="4">
        <f t="shared" ca="1" si="63"/>
        <v>7.9122430245200714E-2</v>
      </c>
      <c r="CN73" s="4">
        <f t="shared" ca="1" si="63"/>
        <v>0.1644064920704314</v>
      </c>
      <c r="CO73" s="4">
        <f t="shared" ca="1" si="63"/>
        <v>0.37742789619377498</v>
      </c>
      <c r="CP73" s="4">
        <f t="shared" ca="1" si="63"/>
        <v>0.50774413216813241</v>
      </c>
      <c r="CQ73" s="4">
        <f t="shared" ca="1" si="63"/>
        <v>0.36676262186145286</v>
      </c>
      <c r="CR73" s="4">
        <f t="shared" ca="1" si="63"/>
        <v>0.87089354040203304</v>
      </c>
      <c r="CS73" s="4">
        <f t="shared" ca="1" si="63"/>
        <v>0.87146879026368806</v>
      </c>
      <c r="CT73" s="4">
        <f t="shared" ca="1" si="63"/>
        <v>0.9188867358733821</v>
      </c>
      <c r="CU73" s="4">
        <f t="shared" ca="1" si="63"/>
        <v>0.92235657700914331</v>
      </c>
      <c r="CV73" s="4">
        <f t="shared" ref="CV73:DG75" ca="1" si="64">CJ73*OFFSET($F$30,CV$67,0)</f>
        <v>2.0707365295879063E-7</v>
      </c>
      <c r="CW73" s="4">
        <f t="shared" ca="1" si="64"/>
        <v>1.9296870933367844E-5</v>
      </c>
      <c r="CX73" s="4">
        <f t="shared" ca="1" si="64"/>
        <v>9.2627178059413411E-6</v>
      </c>
      <c r="CY73" s="4">
        <f t="shared" ca="1" si="64"/>
        <v>9.3562273764949854E-6</v>
      </c>
      <c r="CZ73" s="4">
        <f t="shared" ca="1" si="64"/>
        <v>1.9441067687328513E-5</v>
      </c>
      <c r="DA73" s="4">
        <f t="shared" ca="1" si="64"/>
        <v>4.4630848724913894E-5</v>
      </c>
      <c r="DB73" s="4">
        <f t="shared" ca="1" si="64"/>
        <v>6.0040743628881658E-5</v>
      </c>
      <c r="DC73" s="4">
        <f t="shared" ca="1" si="64"/>
        <v>4.3369680035116805E-5</v>
      </c>
      <c r="DD73" s="4">
        <f t="shared" ca="1" si="64"/>
        <v>1.0298316115254041E-4</v>
      </c>
      <c r="DE73" s="4">
        <f t="shared" ca="1" si="64"/>
        <v>1.0305118444868111E-4</v>
      </c>
      <c r="DF73" s="4">
        <f t="shared" ca="1" si="64"/>
        <v>1.0865835651702744E-4</v>
      </c>
      <c r="DG73" s="4">
        <f t="shared" ca="1" si="64"/>
        <v>1.090686652313312E-4</v>
      </c>
      <c r="DH73" s="4">
        <f t="shared" ref="DH73:DS75" ca="1" si="65">CV73*$O$11</f>
        <v>3.7273257532582317E-12</v>
      </c>
      <c r="DI73" s="4">
        <f t="shared" ca="1" si="65"/>
        <v>3.4734367680062118E-10</v>
      </c>
      <c r="DJ73" s="4">
        <f t="shared" ca="1" si="65"/>
        <v>1.6672892050694415E-10</v>
      </c>
      <c r="DK73" s="4">
        <f t="shared" ca="1" si="65"/>
        <v>1.6841209277690975E-10</v>
      </c>
      <c r="DL73" s="4">
        <f t="shared" ca="1" si="65"/>
        <v>3.4993921837191326E-10</v>
      </c>
      <c r="DM73" s="4">
        <f t="shared" ca="1" si="65"/>
        <v>8.0335527704845007E-10</v>
      </c>
      <c r="DN73" s="4">
        <f t="shared" ca="1" si="65"/>
        <v>1.0807333853198698E-9</v>
      </c>
      <c r="DO73" s="4">
        <f t="shared" ca="1" si="65"/>
        <v>7.8065424063210253E-10</v>
      </c>
      <c r="DP73" s="4">
        <f t="shared" ca="1" si="65"/>
        <v>1.8536969007457275E-9</v>
      </c>
      <c r="DQ73" s="4">
        <f t="shared" ca="1" si="65"/>
        <v>1.8549213200762602E-9</v>
      </c>
      <c r="DR73" s="4">
        <f t="shared" ca="1" si="65"/>
        <v>1.9558504173064938E-9</v>
      </c>
      <c r="DS73" s="4">
        <f t="shared" ca="1" si="65"/>
        <v>1.9632359741639614E-9</v>
      </c>
      <c r="DT73" s="4">
        <f t="shared" ref="DT73:EA75" ca="1" si="66">(IF(DT$67&lt;=4,$P73,$R73)*$N73*EXP(2*$N$8*$N$9*(1-$E73)))*OFFSET($J$19,DT$67,0)/$N$72</f>
        <v>6.4886596530409609E-4</v>
      </c>
      <c r="DU73" s="4">
        <f t="shared" ca="1" si="66"/>
        <v>2.5402645116077878E-3</v>
      </c>
      <c r="DV73" s="4">
        <f t="shared" ca="1" si="66"/>
        <v>9.9044743076564905E-3</v>
      </c>
      <c r="DW73" s="4">
        <f t="shared" ca="1" si="66"/>
        <v>3.8014976534686065E-2</v>
      </c>
      <c r="DX73" s="4">
        <f t="shared" ca="1" si="66"/>
        <v>0.95709896976767173</v>
      </c>
      <c r="DY73" s="4">
        <f t="shared" ca="1" si="66"/>
        <v>1.3109034104350159</v>
      </c>
      <c r="DZ73" s="4">
        <f t="shared" ca="1" si="66"/>
        <v>1.3466917286401925</v>
      </c>
      <c r="EA73" s="4">
        <f t="shared" ca="1" si="66"/>
        <v>1.3493399766269036</v>
      </c>
      <c r="EB73" s="4">
        <f t="shared" ref="EB73:EI75" ca="1" si="67">DT73/DT$66</f>
        <v>6.4101001310238302E-4</v>
      </c>
      <c r="EC73" s="4">
        <f t="shared" ca="1" si="67"/>
        <v>2.4239633598324897E-3</v>
      </c>
      <c r="ED73" s="4">
        <f t="shared" ca="1" si="67"/>
        <v>8.3436121196358501E-3</v>
      </c>
      <c r="EE73" s="4">
        <f t="shared" ca="1" si="67"/>
        <v>2.2127261981378984E-2</v>
      </c>
      <c r="EF73" s="4">
        <f t="shared" ca="1" si="67"/>
        <v>0.47880683997122525</v>
      </c>
      <c r="EG73" s="4">
        <f t="shared" ca="1" si="67"/>
        <v>0.55354631584914982</v>
      </c>
      <c r="EH73" s="4">
        <f t="shared" ca="1" si="67"/>
        <v>0.55982851038557147</v>
      </c>
      <c r="EI73" s="4">
        <f t="shared" ca="1" si="67"/>
        <v>0.56028563390824881</v>
      </c>
      <c r="EJ73" s="4">
        <f t="shared" ref="EJ73:EQ75" ca="1" si="68">EB73*OFFSET($H$19,EJ$67,0)</f>
        <v>2.6361536788835503E-7</v>
      </c>
      <c r="EK73" s="4">
        <f t="shared" ca="1" si="68"/>
        <v>9.9685493173111144E-7</v>
      </c>
      <c r="EL73" s="4">
        <f t="shared" ca="1" si="68"/>
        <v>3.4313104842002432E-6</v>
      </c>
      <c r="EM73" s="4">
        <f t="shared" ca="1" si="68"/>
        <v>9.0998364898421068E-6</v>
      </c>
      <c r="EN73" s="4">
        <f t="shared" ca="1" si="68"/>
        <v>9.8454656469083184E-5</v>
      </c>
      <c r="EO73" s="4">
        <f t="shared" ca="1" si="68"/>
        <v>1.1382296119648143E-4</v>
      </c>
      <c r="EP73" s="4">
        <f t="shared" ca="1" si="68"/>
        <v>1.1511473744803314E-4</v>
      </c>
      <c r="EQ73" s="4">
        <f t="shared" ca="1" si="68"/>
        <v>1.1520873347238366E-4</v>
      </c>
      <c r="ER73" s="4">
        <f t="shared" ref="ER73:EY75" ca="1" si="69">EJ73*$N$11</f>
        <v>5.2723073577671014E-13</v>
      </c>
      <c r="ES73" s="4">
        <f t="shared" ca="1" si="69"/>
        <v>1.993709863462223E-12</v>
      </c>
      <c r="ET73" s="4">
        <f t="shared" ca="1" si="69"/>
        <v>6.8626209684004876E-12</v>
      </c>
      <c r="EU73" s="4">
        <f t="shared" ca="1" si="69"/>
        <v>1.8199672979684216E-11</v>
      </c>
      <c r="EV73" s="4">
        <f t="shared" ca="1" si="69"/>
        <v>1.9690931293816639E-10</v>
      </c>
      <c r="EW73" s="4">
        <f t="shared" ca="1" si="69"/>
        <v>2.276459223929629E-10</v>
      </c>
      <c r="EX73" s="4">
        <f t="shared" ca="1" si="69"/>
        <v>2.3022947489606631E-10</v>
      </c>
      <c r="EY73" s="4">
        <f t="shared" ca="1" si="69"/>
        <v>2.3041746694476735E-10</v>
      </c>
      <c r="EZ73" s="4">
        <f t="shared" ref="EZ73:FG75" ca="1" si="70">(IF(EZ$67&lt;=4,$Q73,$S73)*$N73*EXP(2*$O$8*$O$9*(1-$E73)))*OFFSET($K$19,EZ$67,0)/$N$72</f>
        <v>2.1983216772418689E-5</v>
      </c>
      <c r="FA73" s="4">
        <f t="shared" ca="1" si="70"/>
        <v>2.8535772603447324E-4</v>
      </c>
      <c r="FB73" s="4">
        <f t="shared" ca="1" si="70"/>
        <v>3.7005786456511965E-3</v>
      </c>
      <c r="FC73" s="4">
        <f t="shared" ca="1" si="70"/>
        <v>4.7398052057366455E-2</v>
      </c>
      <c r="FD73" s="4">
        <f t="shared" ca="1" si="70"/>
        <v>7.9544929625105475E-3</v>
      </c>
      <c r="FE73" s="4">
        <f t="shared" ca="1" si="70"/>
        <v>1.3876644833914289E-2</v>
      </c>
      <c r="FF73" s="4">
        <f t="shared" ca="1" si="70"/>
        <v>1.4027600854402746E-2</v>
      </c>
      <c r="FG73" s="4">
        <f t="shared" ca="1" si="70"/>
        <v>1.4029806916127532E-2</v>
      </c>
      <c r="FH73" s="4">
        <f t="shared" ref="FH73:FO75" ca="1" si="71">EZ73/EZ$66</f>
        <v>2.1962957569648046E-5</v>
      </c>
      <c r="FI73" s="4">
        <f t="shared" ca="1" si="71"/>
        <v>2.819813538549616E-4</v>
      </c>
      <c r="FJ73" s="4">
        <f t="shared" ca="1" si="71"/>
        <v>3.2031932143149529E-3</v>
      </c>
      <c r="FK73" s="4">
        <f t="shared" ca="1" si="71"/>
        <v>1.5858321033694153E-2</v>
      </c>
      <c r="FL73" s="4">
        <f t="shared" ca="1" si="71"/>
        <v>7.886637468942876E-3</v>
      </c>
      <c r="FM73" s="4">
        <f t="shared" ca="1" si="71"/>
        <v>1.3671443826129835E-2</v>
      </c>
      <c r="FN73" s="4">
        <f t="shared" ca="1" si="71"/>
        <v>1.3817944762425779E-2</v>
      </c>
      <c r="FO73" s="4">
        <f t="shared" ca="1" si="71"/>
        <v>1.3820085368451866E-2</v>
      </c>
      <c r="FP73" s="4">
        <f t="shared" ref="FP73:FW75" ca="1" si="72">FH73*OFFSET($I$19,FP$67,0)</f>
        <v>1.5582718395665287E-8</v>
      </c>
      <c r="FQ73" s="4">
        <f t="shared" ca="1" si="72"/>
        <v>2.0006577056009524E-7</v>
      </c>
      <c r="FR73" s="4">
        <f t="shared" ca="1" si="72"/>
        <v>2.272665585556459E-6</v>
      </c>
      <c r="FS73" s="4">
        <f t="shared" ca="1" si="72"/>
        <v>1.1251478773406001E-5</v>
      </c>
      <c r="FT73" s="4">
        <f t="shared" ca="1" si="72"/>
        <v>2.7977846421074852E-6</v>
      </c>
      <c r="FU73" s="4">
        <f t="shared" ca="1" si="72"/>
        <v>4.8499446973195582E-6</v>
      </c>
      <c r="FV73" s="4">
        <f t="shared" ca="1" si="72"/>
        <v>4.9019159044705451E-6</v>
      </c>
      <c r="FW73" s="4">
        <f t="shared" ca="1" si="72"/>
        <v>4.9026752844582992E-6</v>
      </c>
      <c r="FX73" s="4">
        <f t="shared" ref="FX73:GE75" ca="1" si="73">FP73*$O$11</f>
        <v>2.8048893112197516E-13</v>
      </c>
      <c r="FY73" s="4">
        <f t="shared" ca="1" si="73"/>
        <v>3.6011838700817146E-12</v>
      </c>
      <c r="FZ73" s="4">
        <f t="shared" ca="1" si="73"/>
        <v>4.0907980540016263E-11</v>
      </c>
      <c r="GA73" s="4">
        <f t="shared" ca="1" si="73"/>
        <v>2.0252661792130803E-10</v>
      </c>
      <c r="GB73" s="4">
        <f t="shared" ca="1" si="73"/>
        <v>5.0360123557934733E-11</v>
      </c>
      <c r="GC73" s="4">
        <f t="shared" ca="1" si="73"/>
        <v>8.7299004551752053E-11</v>
      </c>
      <c r="GD73" s="4">
        <f t="shared" ca="1" si="73"/>
        <v>8.823448628046981E-11</v>
      </c>
      <c r="GE73" s="4">
        <f t="shared" ca="1" si="73"/>
        <v>8.8248155120249385E-11</v>
      </c>
    </row>
    <row r="74" spans="1:187" x14ac:dyDescent="0.2">
      <c r="A74">
        <v>1</v>
      </c>
      <c r="B74">
        <v>7</v>
      </c>
      <c r="C74">
        <v>4</v>
      </c>
      <c r="D74" s="10" t="s">
        <v>9</v>
      </c>
      <c r="E74">
        <v>2</v>
      </c>
      <c r="F74" s="3">
        <v>7</v>
      </c>
      <c r="G74" s="10"/>
      <c r="H74" s="10"/>
      <c r="I74" s="10">
        <v>1</v>
      </c>
      <c r="J74" s="10"/>
      <c r="K74" s="10"/>
      <c r="L74" s="4">
        <v>3.7426999999999999E-5</v>
      </c>
      <c r="M74" s="11">
        <f t="shared" si="56"/>
        <v>3.6827817151769845E-5</v>
      </c>
      <c r="N74" s="4">
        <v>3.3259749999999999E-5</v>
      </c>
      <c r="O74" s="9">
        <f t="shared" si="57"/>
        <v>0.9031148890235442</v>
      </c>
      <c r="P74" s="4">
        <f>10^-I2</f>
        <v>6.3095734448019244E-4</v>
      </c>
      <c r="Q74" s="4">
        <f>10^-J2</f>
        <v>6.3095734448019251E-3</v>
      </c>
      <c r="R74" s="7">
        <f>10^-L2</f>
        <v>2.511886431509569E-7</v>
      </c>
      <c r="S74" s="7">
        <f>10^-M2</f>
        <v>1.9408858775927784E-9</v>
      </c>
      <c r="T74" s="7"/>
      <c r="U74" s="7"/>
      <c r="V74" s="7"/>
      <c r="W74" s="7"/>
      <c r="AB74" s="4">
        <f t="shared" ca="1" si="58"/>
        <v>1.6541611932739266E-2</v>
      </c>
      <c r="AC74" s="4">
        <f t="shared" ca="1" si="58"/>
        <v>0.24754468937999169</v>
      </c>
      <c r="AD74" s="4">
        <f t="shared" ca="1" si="58"/>
        <v>3.3983615420146705E-3</v>
      </c>
      <c r="AE74" s="4">
        <f t="shared" ca="1" si="58"/>
        <v>3.4980037790504764E-3</v>
      </c>
      <c r="AF74" s="4">
        <f t="shared" ca="1" si="58"/>
        <v>0.25249586071024244</v>
      </c>
      <c r="AG74" s="4">
        <f t="shared" ca="1" si="58"/>
        <v>9.713588064531339E-3</v>
      </c>
      <c r="AH74" s="4">
        <f t="shared" ca="1" si="58"/>
        <v>1.3667561156290671E-2</v>
      </c>
      <c r="AI74" s="4">
        <f t="shared" ca="1" si="58"/>
        <v>3.7785924167125624</v>
      </c>
      <c r="AJ74" s="4">
        <f t="shared" ca="1" si="58"/>
        <v>5.187355537323899E-2</v>
      </c>
      <c r="AK74" s="4">
        <f t="shared" ca="1" si="58"/>
        <v>5.3394522767816442E-2</v>
      </c>
      <c r="AL74" s="4">
        <f t="shared" ca="1" si="58"/>
        <v>0.1453635322831211</v>
      </c>
      <c r="AM74" s="4">
        <f t="shared" ca="1" si="58"/>
        <v>0.20453461215105054</v>
      </c>
      <c r="AN74" s="4">
        <f t="shared" ca="1" si="59"/>
        <v>1.4428185018651622E-2</v>
      </c>
      <c r="AO74" s="4">
        <f t="shared" ca="1" si="59"/>
        <v>7.7550274118879298E-2</v>
      </c>
      <c r="AP74" s="4">
        <f t="shared" ca="1" si="59"/>
        <v>5.7571664661045767E-5</v>
      </c>
      <c r="AQ74" s="4">
        <f t="shared" ca="1" si="59"/>
        <v>5.7599460565985376E-5</v>
      </c>
      <c r="AR74" s="4">
        <f t="shared" ca="1" si="59"/>
        <v>7.802961323394364E-2</v>
      </c>
      <c r="AS74" s="4">
        <f t="shared" ca="1" si="59"/>
        <v>5.8212825721918952E-5</v>
      </c>
      <c r="AT74" s="4">
        <f t="shared" ca="1" si="59"/>
        <v>5.8313926376368237E-5</v>
      </c>
      <c r="AU74" s="4">
        <f t="shared" ca="1" si="59"/>
        <v>0.10965110516534918</v>
      </c>
      <c r="AV74" s="4">
        <f t="shared" ca="1" si="59"/>
        <v>5.8497751948078726E-5</v>
      </c>
      <c r="AW74" s="4">
        <f t="shared" ca="1" si="59"/>
        <v>5.8499631132848176E-5</v>
      </c>
      <c r="AX74" s="4">
        <f t="shared" ca="1" si="59"/>
        <v>5.8540209702437393E-5</v>
      </c>
      <c r="AY74" s="4">
        <f t="shared" ca="1" si="59"/>
        <v>5.8547030675959921E-5</v>
      </c>
      <c r="AZ74" s="4">
        <f t="shared" ca="1" si="60"/>
        <v>1.4833977722301198E-6</v>
      </c>
      <c r="BA74" s="4">
        <f t="shared" ca="1" si="60"/>
        <v>7.9731375578472774E-6</v>
      </c>
      <c r="BB74" s="4">
        <f t="shared" ca="1" si="60"/>
        <v>5.9190867729637682E-9</v>
      </c>
      <c r="BC74" s="4">
        <f t="shared" ca="1" si="60"/>
        <v>5.9219445394403717E-9</v>
      </c>
      <c r="BD74" s="4">
        <f t="shared" ca="1" si="60"/>
        <v>8.0224196106148301E-6</v>
      </c>
      <c r="BE74" s="4">
        <f t="shared" ca="1" si="60"/>
        <v>5.9850061445347919E-9</v>
      </c>
      <c r="BF74" s="4">
        <f t="shared" ca="1" si="60"/>
        <v>5.9954005555703595E-9</v>
      </c>
      <c r="BG74" s="4">
        <f t="shared" ca="1" si="60"/>
        <v>1.1273504249812462E-5</v>
      </c>
      <c r="BH74" s="4">
        <f t="shared" ca="1" si="60"/>
        <v>6.0143001221618443E-9</v>
      </c>
      <c r="BI74" s="4">
        <f t="shared" ca="1" si="60"/>
        <v>6.0144933258459533E-9</v>
      </c>
      <c r="BJ74" s="4">
        <f t="shared" ca="1" si="60"/>
        <v>6.0186653100318446E-9</v>
      </c>
      <c r="BK74" s="4">
        <f t="shared" ca="1" si="60"/>
        <v>6.0193665913721292E-9</v>
      </c>
      <c r="BL74" s="4">
        <f t="shared" ca="1" si="61"/>
        <v>2.9667955444602403E-12</v>
      </c>
      <c r="BM74" s="4">
        <f t="shared" ca="1" si="61"/>
        <v>1.5946275115694559E-11</v>
      </c>
      <c r="BN74" s="4">
        <f t="shared" ca="1" si="61"/>
        <v>1.1838173545927538E-14</v>
      </c>
      <c r="BO74" s="4">
        <f t="shared" ca="1" si="61"/>
        <v>1.1843889078880745E-14</v>
      </c>
      <c r="BP74" s="4">
        <f t="shared" ca="1" si="61"/>
        <v>1.6044839221229664E-11</v>
      </c>
      <c r="BQ74" s="4">
        <f t="shared" ca="1" si="61"/>
        <v>1.1970012289069585E-14</v>
      </c>
      <c r="BR74" s="4">
        <f t="shared" ca="1" si="61"/>
        <v>1.1990801111140722E-14</v>
      </c>
      <c r="BS74" s="4">
        <f t="shared" ca="1" si="61"/>
        <v>2.2547008499624926E-11</v>
      </c>
      <c r="BT74" s="4">
        <f t="shared" ca="1" si="61"/>
        <v>1.2028600244323691E-14</v>
      </c>
      <c r="BU74" s="4">
        <f t="shared" ca="1" si="61"/>
        <v>1.2028986651691909E-14</v>
      </c>
      <c r="BV74" s="4">
        <f t="shared" ca="1" si="61"/>
        <v>1.2037330620063692E-14</v>
      </c>
      <c r="BW74" s="4">
        <f t="shared" ca="1" si="61"/>
        <v>1.203873318274426E-14</v>
      </c>
      <c r="BX74" s="4">
        <f t="shared" ca="1" si="62"/>
        <v>1.0697799813575804E-3</v>
      </c>
      <c r="BY74" s="4">
        <f t="shared" ca="1" si="62"/>
        <v>0.17769095636888249</v>
      </c>
      <c r="BZ74" s="4">
        <f t="shared" ca="1" si="62"/>
        <v>3.7341288881222219E-6</v>
      </c>
      <c r="CA74" s="4">
        <f t="shared" ca="1" si="62"/>
        <v>3.7753439629910138E-6</v>
      </c>
      <c r="CB74" s="4">
        <f t="shared" ca="1" si="62"/>
        <v>0.18008306043380889</v>
      </c>
      <c r="CC74" s="4">
        <f t="shared" ca="1" si="62"/>
        <v>2.77853406906325E-5</v>
      </c>
      <c r="CD74" s="4">
        <f t="shared" ca="1" si="62"/>
        <v>4.8998933137376709E-5</v>
      </c>
      <c r="CE74" s="4">
        <f t="shared" ca="1" si="62"/>
        <v>29.911880753003985</v>
      </c>
      <c r="CF74" s="4">
        <f t="shared" ca="1" si="62"/>
        <v>6.28590336280161E-4</v>
      </c>
      <c r="CG74" s="4">
        <f t="shared" ca="1" si="62"/>
        <v>6.3552833937212557E-4</v>
      </c>
      <c r="CH74" s="4">
        <f t="shared" ca="1" si="62"/>
        <v>4.6151581132489192E-3</v>
      </c>
      <c r="CI74" s="4">
        <f t="shared" ca="1" si="62"/>
        <v>8.1387457626440098E-3</v>
      </c>
      <c r="CJ74" s="4">
        <f t="shared" ca="1" si="63"/>
        <v>1.0647102693583002E-3</v>
      </c>
      <c r="CK74" s="4">
        <f t="shared" ca="1" si="63"/>
        <v>9.9218690333951698E-2</v>
      </c>
      <c r="CL74" s="4">
        <f t="shared" ca="1" si="63"/>
        <v>3.4185743620947039E-6</v>
      </c>
      <c r="CM74" s="4">
        <f t="shared" ca="1" si="63"/>
        <v>3.453085768703693E-6</v>
      </c>
      <c r="CN74" s="4">
        <f t="shared" ca="1" si="63"/>
        <v>9.9960106552559713E-2</v>
      </c>
      <c r="CO74" s="4">
        <f t="shared" ca="1" si="63"/>
        <v>1.6471825916109957E-5</v>
      </c>
      <c r="CP74" s="4">
        <f t="shared" ca="1" si="63"/>
        <v>2.2159127715101155E-5</v>
      </c>
      <c r="CQ74" s="4">
        <f t="shared" ca="1" si="63"/>
        <v>0.22299381428965243</v>
      </c>
      <c r="CR74" s="4">
        <f t="shared" ca="1" si="63"/>
        <v>3.8007807408072452E-5</v>
      </c>
      <c r="CS74" s="4">
        <f t="shared" ca="1" si="63"/>
        <v>3.8032912641880028E-5</v>
      </c>
      <c r="CT74" s="4">
        <f t="shared" ca="1" si="63"/>
        <v>4.0102341407636777E-5</v>
      </c>
      <c r="CU74" s="4">
        <f t="shared" ca="1" si="63"/>
        <v>4.0253773296273514E-5</v>
      </c>
      <c r="CV74" s="4">
        <f t="shared" ca="1" si="64"/>
        <v>1.2590198935161899E-7</v>
      </c>
      <c r="CW74" s="4">
        <f t="shared" ca="1" si="64"/>
        <v>1.1732610131989789E-5</v>
      </c>
      <c r="CX74" s="4">
        <f t="shared" ca="1" si="64"/>
        <v>4.0424641831769873E-10</v>
      </c>
      <c r="CY74" s="4">
        <f t="shared" ca="1" si="64"/>
        <v>4.0832739214921172E-10</v>
      </c>
      <c r="CZ74" s="4">
        <f t="shared" ca="1" si="64"/>
        <v>1.1820282599840187E-5</v>
      </c>
      <c r="DA74" s="4">
        <f t="shared" ca="1" si="64"/>
        <v>1.9477934145800023E-9</v>
      </c>
      <c r="DB74" s="4">
        <f t="shared" ca="1" si="64"/>
        <v>2.6203168523107118E-9</v>
      </c>
      <c r="DC74" s="4">
        <f t="shared" ca="1" si="64"/>
        <v>2.63690185397514E-5</v>
      </c>
      <c r="DD74" s="4">
        <f t="shared" ca="1" si="64"/>
        <v>4.4944232260045679E-9</v>
      </c>
      <c r="DE74" s="4">
        <f t="shared" ca="1" si="64"/>
        <v>4.4973919199023135E-9</v>
      </c>
      <c r="DF74" s="4">
        <f t="shared" ca="1" si="64"/>
        <v>4.7421018714530489E-9</v>
      </c>
      <c r="DG74" s="4">
        <f t="shared" ca="1" si="64"/>
        <v>4.7600086922843434E-9</v>
      </c>
      <c r="DH74" s="4">
        <f t="shared" ca="1" si="65"/>
        <v>2.2662358083291419E-12</v>
      </c>
      <c r="DI74" s="4">
        <f t="shared" ca="1" si="65"/>
        <v>2.111869823758162E-10</v>
      </c>
      <c r="DJ74" s="4">
        <f t="shared" ca="1" si="65"/>
        <v>7.2764355297185782E-15</v>
      </c>
      <c r="DK74" s="4">
        <f t="shared" ca="1" si="65"/>
        <v>7.3498930586858116E-15</v>
      </c>
      <c r="DL74" s="4">
        <f t="shared" ca="1" si="65"/>
        <v>2.1276508679712338E-10</v>
      </c>
      <c r="DM74" s="4">
        <f t="shared" ca="1" si="65"/>
        <v>3.5060281462440042E-14</v>
      </c>
      <c r="DN74" s="4">
        <f t="shared" ca="1" si="65"/>
        <v>4.7165703341592814E-14</v>
      </c>
      <c r="DO74" s="4">
        <f t="shared" ca="1" si="65"/>
        <v>4.7464233371552519E-10</v>
      </c>
      <c r="DP74" s="4">
        <f t="shared" ca="1" si="65"/>
        <v>8.0899618068082224E-14</v>
      </c>
      <c r="DQ74" s="4">
        <f t="shared" ca="1" si="65"/>
        <v>8.0953054558241639E-14</v>
      </c>
      <c r="DR74" s="4">
        <f t="shared" ca="1" si="65"/>
        <v>8.5357833686154883E-14</v>
      </c>
      <c r="DS74" s="4">
        <f t="shared" ca="1" si="65"/>
        <v>8.5680156461118183E-14</v>
      </c>
      <c r="DT74" s="4">
        <f t="shared" ca="1" si="66"/>
        <v>4.9666406912863524E-3</v>
      </c>
      <c r="DU74" s="4">
        <f t="shared" ca="1" si="66"/>
        <v>1.9444048177298109E-2</v>
      </c>
      <c r="DV74" s="4">
        <f t="shared" ca="1" si="66"/>
        <v>7.5812213542673229E-2</v>
      </c>
      <c r="DW74" s="4">
        <f t="shared" ca="1" si="66"/>
        <v>0.29097955422424088</v>
      </c>
      <c r="DX74" s="4">
        <f t="shared" ca="1" si="66"/>
        <v>2.9165175640597728E-3</v>
      </c>
      <c r="DY74" s="4">
        <f t="shared" ca="1" si="66"/>
        <v>3.9946473061690281E-3</v>
      </c>
      <c r="DZ74" s="4">
        <f t="shared" ca="1" si="66"/>
        <v>4.1037031738802784E-3</v>
      </c>
      <c r="EA74" s="4">
        <f t="shared" ca="1" si="66"/>
        <v>4.1117730412724707E-3</v>
      </c>
      <c r="EB74" s="4">
        <f t="shared" ca="1" si="67"/>
        <v>4.9065085623719584E-3</v>
      </c>
      <c r="EC74" s="4">
        <f t="shared" ca="1" si="67"/>
        <v>1.8553839623086214E-2</v>
      </c>
      <c r="ED74" s="4">
        <f t="shared" ca="1" si="67"/>
        <v>6.3864843714329073E-2</v>
      </c>
      <c r="EE74" s="4">
        <f t="shared" ca="1" si="67"/>
        <v>0.16936958573865973</v>
      </c>
      <c r="EF74" s="4">
        <f t="shared" ca="1" si="67"/>
        <v>1.459043006709131E-3</v>
      </c>
      <c r="EG74" s="4">
        <f t="shared" ca="1" si="67"/>
        <v>1.6867926971925527E-3</v>
      </c>
      <c r="EH74" s="4">
        <f t="shared" ca="1" si="67"/>
        <v>1.7059360995835941E-3</v>
      </c>
      <c r="EI74" s="4">
        <f t="shared" ca="1" si="67"/>
        <v>1.7073290681531425E-3</v>
      </c>
      <c r="EJ74" s="4">
        <f t="shared" ca="1" si="68"/>
        <v>2.017801646275468E-6</v>
      </c>
      <c r="EK74" s="4">
        <f t="shared" ca="1" si="68"/>
        <v>7.630266544994206E-6</v>
      </c>
      <c r="EL74" s="4">
        <f t="shared" ca="1" si="68"/>
        <v>2.626441697751783E-5</v>
      </c>
      <c r="EM74" s="4">
        <f t="shared" ca="1" si="68"/>
        <v>6.9653242135023815E-5</v>
      </c>
      <c r="EN74" s="4">
        <f t="shared" ca="1" si="68"/>
        <v>3.0001571825456505E-7</v>
      </c>
      <c r="EO74" s="4">
        <f t="shared" ca="1" si="68"/>
        <v>3.4684674836021862E-7</v>
      </c>
      <c r="EP74" s="4">
        <f t="shared" ca="1" si="68"/>
        <v>3.5078311047687656E-7</v>
      </c>
      <c r="EQ74" s="4">
        <f t="shared" ca="1" si="68"/>
        <v>3.510695396389899E-7</v>
      </c>
      <c r="ER74" s="4">
        <f t="shared" ca="1" si="69"/>
        <v>4.0356032925509371E-12</v>
      </c>
      <c r="ES74" s="4">
        <f t="shared" ca="1" si="69"/>
        <v>1.5260533089988415E-11</v>
      </c>
      <c r="ET74" s="4">
        <f t="shared" ca="1" si="69"/>
        <v>5.2528833955035668E-11</v>
      </c>
      <c r="EU74" s="4">
        <f t="shared" ca="1" si="69"/>
        <v>1.3930648427004766E-10</v>
      </c>
      <c r="EV74" s="4">
        <f t="shared" ca="1" si="69"/>
        <v>6.0003143650913016E-13</v>
      </c>
      <c r="EW74" s="4">
        <f t="shared" ca="1" si="69"/>
        <v>6.9369349672043733E-13</v>
      </c>
      <c r="EX74" s="4">
        <f t="shared" ca="1" si="69"/>
        <v>7.0156622095375319E-13</v>
      </c>
      <c r="EY74" s="4">
        <f t="shared" ca="1" si="69"/>
        <v>7.0213907927797996E-13</v>
      </c>
      <c r="EZ74" s="4">
        <f t="shared" ca="1" si="70"/>
        <v>3.3573683336043545E-4</v>
      </c>
      <c r="FA74" s="4">
        <f t="shared" ca="1" si="70"/>
        <v>4.3581019240983374E-3</v>
      </c>
      <c r="FB74" s="4">
        <f t="shared" ca="1" si="70"/>
        <v>5.65167768190772E-2</v>
      </c>
      <c r="FC74" s="4">
        <f t="shared" ca="1" si="70"/>
        <v>0.72388277247754385</v>
      </c>
      <c r="FD74" s="4">
        <f t="shared" ca="1" si="70"/>
        <v>8.7200755855195628E-6</v>
      </c>
      <c r="FE74" s="4">
        <f t="shared" ca="1" si="70"/>
        <v>1.5212206786207426E-5</v>
      </c>
      <c r="FF74" s="4">
        <f t="shared" ca="1" si="70"/>
        <v>1.5377691615341419E-5</v>
      </c>
      <c r="FG74" s="4">
        <f t="shared" ca="1" si="70"/>
        <v>1.5380110000155775E-5</v>
      </c>
      <c r="FH74" s="4">
        <f t="shared" ca="1" si="71"/>
        <v>3.3542742638624067E-4</v>
      </c>
      <c r="FI74" s="4">
        <f t="shared" ca="1" si="71"/>
        <v>4.3065365633264893E-3</v>
      </c>
      <c r="FJ74" s="4">
        <f t="shared" ca="1" si="71"/>
        <v>4.892049955878288E-2</v>
      </c>
      <c r="FK74" s="4">
        <f t="shared" ca="1" si="71"/>
        <v>0.2421948771822017</v>
      </c>
      <c r="FL74" s="4">
        <f t="shared" ca="1" si="71"/>
        <v>8.6456893190923333E-6</v>
      </c>
      <c r="FM74" s="4">
        <f t="shared" ca="1" si="71"/>
        <v>1.4987256144282353E-5</v>
      </c>
      <c r="FN74" s="4">
        <f t="shared" ca="1" si="71"/>
        <v>1.5147857108274763E-5</v>
      </c>
      <c r="FO74" s="4">
        <f t="shared" ca="1" si="71"/>
        <v>1.5150203737586557E-5</v>
      </c>
      <c r="FP74" s="4">
        <f t="shared" ca="1" si="72"/>
        <v>2.3798575902103773E-7</v>
      </c>
      <c r="FQ74" s="4">
        <f t="shared" ca="1" si="72"/>
        <v>3.0554876916801439E-6</v>
      </c>
      <c r="FR74" s="4">
        <f t="shared" ca="1" si="72"/>
        <v>3.4709094436956454E-5</v>
      </c>
      <c r="FS74" s="4">
        <f t="shared" ca="1" si="72"/>
        <v>1.7183726536077211E-4</v>
      </c>
      <c r="FT74" s="4">
        <f t="shared" ca="1" si="72"/>
        <v>3.0670582859480049E-9</v>
      </c>
      <c r="FU74" s="4">
        <f t="shared" ca="1" si="72"/>
        <v>5.3167291171841646E-9</v>
      </c>
      <c r="FV74" s="4">
        <f t="shared" ca="1" si="72"/>
        <v>5.373702309160472E-9</v>
      </c>
      <c r="FW74" s="4">
        <f t="shared" ca="1" si="72"/>
        <v>5.3745347759088311E-9</v>
      </c>
      <c r="FX74" s="4">
        <f t="shared" ca="1" si="73"/>
        <v>4.2837436623786793E-12</v>
      </c>
      <c r="FY74" s="4">
        <f t="shared" ca="1" si="73"/>
        <v>5.4998778450242592E-11</v>
      </c>
      <c r="FZ74" s="4">
        <f t="shared" ca="1" si="73"/>
        <v>6.2476369986521615E-10</v>
      </c>
      <c r="GA74" s="4">
        <f t="shared" ca="1" si="73"/>
        <v>3.0930707764938979E-9</v>
      </c>
      <c r="GB74" s="4">
        <f t="shared" ca="1" si="73"/>
        <v>5.5207049147064089E-14</v>
      </c>
      <c r="GC74" s="4">
        <f t="shared" ca="1" si="73"/>
        <v>9.5701124109314966E-14</v>
      </c>
      <c r="GD74" s="4">
        <f t="shared" ca="1" si="73"/>
        <v>9.6726641564888502E-14</v>
      </c>
      <c r="GE74" s="4">
        <f t="shared" ca="1" si="73"/>
        <v>9.6741625966358967E-14</v>
      </c>
    </row>
    <row r="75" spans="1:187" x14ac:dyDescent="0.2">
      <c r="A75">
        <v>2</v>
      </c>
      <c r="B75">
        <v>4</v>
      </c>
      <c r="C75">
        <v>5</v>
      </c>
      <c r="D75" s="10" t="s">
        <v>10</v>
      </c>
      <c r="E75">
        <v>2</v>
      </c>
      <c r="F75" s="3">
        <v>4</v>
      </c>
      <c r="G75" s="10"/>
      <c r="H75" s="10"/>
      <c r="I75" s="10">
        <v>1</v>
      </c>
      <c r="J75" s="10"/>
      <c r="K75" s="10"/>
      <c r="L75" s="4">
        <v>6.2744249999999998E-5</v>
      </c>
      <c r="M75" s="11">
        <f t="shared" si="56"/>
        <v>6.1754236008998008E-5</v>
      </c>
      <c r="N75" s="4">
        <v>5.5771169999999997E-5</v>
      </c>
      <c r="O75" s="9">
        <f t="shared" si="57"/>
        <v>0.9031148890235442</v>
      </c>
      <c r="P75" s="4">
        <f>10^-I5</f>
        <v>5.0118723362727209E-4</v>
      </c>
      <c r="Q75" s="4">
        <f>10^-J5</f>
        <v>6.3095734448019251E-3</v>
      </c>
      <c r="R75" s="4">
        <f>10^-L5</f>
        <v>1.2589254117941696E-7</v>
      </c>
      <c r="S75" s="4">
        <f>10^-M5</f>
        <v>1.9408858775927784E-9</v>
      </c>
      <c r="T75" s="4"/>
      <c r="U75" s="4"/>
      <c r="V75" s="4"/>
      <c r="W75" s="4"/>
      <c r="AB75" s="4">
        <f t="shared" ca="1" si="58"/>
        <v>1.7501231237535331E-2</v>
      </c>
      <c r="AC75" s="4">
        <f t="shared" ca="1" si="58"/>
        <v>0.26190536134441056</v>
      </c>
      <c r="AD75" s="4">
        <f t="shared" ca="1" si="58"/>
        <v>2.2686126808870418E-3</v>
      </c>
      <c r="AE75" s="4">
        <f t="shared" ca="1" si="58"/>
        <v>2.3351299244753652E-3</v>
      </c>
      <c r="AF75" s="4">
        <f t="shared" ca="1" si="58"/>
        <v>0.26714376221487668</v>
      </c>
      <c r="AG75" s="4">
        <f t="shared" ca="1" si="58"/>
        <v>6.4844098509438935E-3</v>
      </c>
      <c r="AH75" s="4">
        <f t="shared" ca="1" si="58"/>
        <v>9.1239269785222642E-3</v>
      </c>
      <c r="AI75" s="4">
        <f t="shared" ca="1" si="58"/>
        <v>3.9977977905768096</v>
      </c>
      <c r="AJ75" s="4">
        <f t="shared" ca="1" si="58"/>
        <v>3.4628748020924395E-2</v>
      </c>
      <c r="AK75" s="4">
        <f t="shared" ca="1" si="58"/>
        <v>3.5644086111323262E-2</v>
      </c>
      <c r="AL75" s="4">
        <f t="shared" ca="1" si="58"/>
        <v>9.703898440438441E-2</v>
      </c>
      <c r="AM75" s="4">
        <f t="shared" ca="1" si="58"/>
        <v>0.13653927313781464</v>
      </c>
      <c r="AN75" s="4">
        <f t="shared" ca="1" si="59"/>
        <v>1.5265199266922326E-2</v>
      </c>
      <c r="AO75" s="4">
        <f t="shared" ca="1" si="59"/>
        <v>8.2049154907480867E-2</v>
      </c>
      <c r="AP75" s="4">
        <f t="shared" ca="1" si="59"/>
        <v>3.8432581964894705E-5</v>
      </c>
      <c r="AQ75" s="4">
        <f t="shared" ca="1" si="59"/>
        <v>3.8451137419234427E-5</v>
      </c>
      <c r="AR75" s="4">
        <f t="shared" ca="1" si="59"/>
        <v>8.2556301655213063E-2</v>
      </c>
      <c r="AS75" s="4">
        <f t="shared" ca="1" si="59"/>
        <v>3.8860595904908159E-5</v>
      </c>
      <c r="AT75" s="4">
        <f t="shared" ca="1" si="59"/>
        <v>3.892808673067641E-5</v>
      </c>
      <c r="AU75" s="4">
        <f t="shared" ca="1" si="59"/>
        <v>0.11601223355699246</v>
      </c>
      <c r="AV75" s="4">
        <f t="shared" ca="1" si="59"/>
        <v>3.905080146184844E-5</v>
      </c>
      <c r="AW75" s="4">
        <f t="shared" ca="1" si="59"/>
        <v>3.9052055931787852E-5</v>
      </c>
      <c r="AX75" s="4">
        <f t="shared" ca="1" si="59"/>
        <v>3.9079144590956175E-5</v>
      </c>
      <c r="AY75" s="4">
        <f t="shared" ca="1" si="59"/>
        <v>3.9083698004958159E-5</v>
      </c>
      <c r="AZ75" s="4">
        <f t="shared" ca="1" si="60"/>
        <v>1.5694532996304516E-6</v>
      </c>
      <c r="BA75" s="4">
        <f t="shared" ca="1" si="60"/>
        <v>8.435678738925376E-6</v>
      </c>
      <c r="BB75" s="4">
        <f t="shared" ca="1" si="60"/>
        <v>3.9513498332657366E-9</v>
      </c>
      <c r="BC75" s="4">
        <f t="shared" ca="1" si="60"/>
        <v>3.9532575659150395E-9</v>
      </c>
      <c r="BD75" s="4">
        <f t="shared" ca="1" si="60"/>
        <v>8.4878197639265931E-6</v>
      </c>
      <c r="BE75" s="4">
        <f t="shared" ca="1" si="60"/>
        <v>3.9953550164733699E-9</v>
      </c>
      <c r="BF75" s="4">
        <f t="shared" ca="1" si="60"/>
        <v>4.0022939169976685E-9</v>
      </c>
      <c r="BG75" s="4">
        <f t="shared" ca="1" si="60"/>
        <v>1.1927507762578287E-5</v>
      </c>
      <c r="BH75" s="4">
        <f t="shared" ca="1" si="60"/>
        <v>4.0149105252962927E-9</v>
      </c>
      <c r="BI75" s="4">
        <f t="shared" ca="1" si="60"/>
        <v>4.0150395004869381E-9</v>
      </c>
      <c r="BJ75" s="4">
        <f t="shared" ca="1" si="60"/>
        <v>4.0178245532576816E-9</v>
      </c>
      <c r="BK75" s="4">
        <f t="shared" ca="1" si="60"/>
        <v>4.0182927011347609E-9</v>
      </c>
      <c r="BL75" s="4">
        <f t="shared" ca="1" si="61"/>
        <v>3.1389065992609037E-12</v>
      </c>
      <c r="BM75" s="4">
        <f t="shared" ca="1" si="61"/>
        <v>1.6871357477850753E-11</v>
      </c>
      <c r="BN75" s="4">
        <f t="shared" ca="1" si="61"/>
        <v>7.9026996665314745E-15</v>
      </c>
      <c r="BO75" s="4">
        <f t="shared" ca="1" si="61"/>
        <v>7.9065151318300806E-15</v>
      </c>
      <c r="BP75" s="4">
        <f t="shared" ca="1" si="61"/>
        <v>1.697563952785319E-11</v>
      </c>
      <c r="BQ75" s="4">
        <f t="shared" ca="1" si="61"/>
        <v>7.9907100329467418E-15</v>
      </c>
      <c r="BR75" s="4">
        <f t="shared" ca="1" si="61"/>
        <v>8.0045878339953389E-15</v>
      </c>
      <c r="BS75" s="4">
        <f t="shared" ca="1" si="61"/>
        <v>2.3855015525156579E-11</v>
      </c>
      <c r="BT75" s="4">
        <f t="shared" ca="1" si="61"/>
        <v>8.0298210505925866E-15</v>
      </c>
      <c r="BU75" s="4">
        <f t="shared" ca="1" si="61"/>
        <v>8.0300790009738771E-15</v>
      </c>
      <c r="BV75" s="4">
        <f t="shared" ca="1" si="61"/>
        <v>8.0356491065153652E-15</v>
      </c>
      <c r="BW75" s="4">
        <f t="shared" ca="1" si="61"/>
        <v>8.0365854022695236E-15</v>
      </c>
      <c r="BX75" s="4">
        <f t="shared" ca="1" si="62"/>
        <v>1.7938463519085509E-3</v>
      </c>
      <c r="BY75" s="4">
        <f t="shared" ca="1" si="62"/>
        <v>0.29795871992758594</v>
      </c>
      <c r="BZ75" s="4">
        <f t="shared" ca="1" si="62"/>
        <v>6.2615244258112391E-6</v>
      </c>
      <c r="CA75" s="4">
        <f t="shared" ca="1" si="62"/>
        <v>6.330635376647314E-6</v>
      </c>
      <c r="CB75" s="4">
        <f t="shared" ca="1" si="62"/>
        <v>0.30196988785466605</v>
      </c>
      <c r="CC75" s="4">
        <f t="shared" ca="1" si="62"/>
        <v>4.659147946587638E-5</v>
      </c>
      <c r="CD75" s="4">
        <f t="shared" ca="1" si="62"/>
        <v>8.2163210181173009E-5</v>
      </c>
      <c r="CE75" s="4">
        <f t="shared" ca="1" si="62"/>
        <v>50.157339922744853</v>
      </c>
      <c r="CF75" s="4">
        <f t="shared" ca="1" si="62"/>
        <v>1.0540433558591999E-3</v>
      </c>
      <c r="CG75" s="4">
        <f t="shared" ca="1" si="62"/>
        <v>1.0656772541868325E-3</v>
      </c>
      <c r="CH75" s="4">
        <f t="shared" ca="1" si="62"/>
        <v>7.738866579300346E-3</v>
      </c>
      <c r="CI75" s="4">
        <f t="shared" ca="1" si="62"/>
        <v>1.3647347725560133E-2</v>
      </c>
      <c r="CJ75" s="4">
        <f t="shared" ca="1" si="63"/>
        <v>1.7853452726832742E-3</v>
      </c>
      <c r="CK75" s="4">
        <f t="shared" ca="1" si="63"/>
        <v>0.16637354296987128</v>
      </c>
      <c r="CL75" s="4">
        <f t="shared" ca="1" si="63"/>
        <v>5.7323910103360745E-6</v>
      </c>
      <c r="CM75" s="4">
        <f t="shared" ca="1" si="63"/>
        <v>5.7902610040951699E-6</v>
      </c>
      <c r="CN75" s="4">
        <f t="shared" ca="1" si="63"/>
        <v>0.16761677690785173</v>
      </c>
      <c r="CO75" s="4">
        <f t="shared" ca="1" si="63"/>
        <v>2.7620562493036588E-5</v>
      </c>
      <c r="CP75" s="4">
        <f t="shared" ca="1" si="63"/>
        <v>3.7157238970546012E-5</v>
      </c>
      <c r="CQ75" s="4">
        <f t="shared" ca="1" si="63"/>
        <v>0.37392421547656352</v>
      </c>
      <c r="CR75" s="4">
        <f t="shared" ca="1" si="63"/>
        <v>6.3732886996530877E-5</v>
      </c>
      <c r="CS75" s="4">
        <f t="shared" ca="1" si="63"/>
        <v>6.3774984374369618E-5</v>
      </c>
      <c r="CT75" s="4">
        <f t="shared" ca="1" si="63"/>
        <v>6.7245078512115982E-5</v>
      </c>
      <c r="CU75" s="4">
        <f t="shared" ca="1" si="63"/>
        <v>6.7499005063114735E-5</v>
      </c>
      <c r="CV75" s="4">
        <f t="shared" ca="1" si="64"/>
        <v>2.1111707849479717E-7</v>
      </c>
      <c r="CW75" s="4">
        <f t="shared" ca="1" si="64"/>
        <v>1.9673671456187278E-5</v>
      </c>
      <c r="CX75" s="4">
        <f t="shared" ca="1" si="64"/>
        <v>6.7785523697224078E-10</v>
      </c>
      <c r="CY75" s="4">
        <f t="shared" ca="1" si="64"/>
        <v>6.8469836373425389E-10</v>
      </c>
      <c r="CZ75" s="4">
        <f t="shared" ca="1" si="64"/>
        <v>1.9820683869353466E-5</v>
      </c>
      <c r="DA75" s="4">
        <f t="shared" ca="1" si="64"/>
        <v>3.2661315148015767E-9</v>
      </c>
      <c r="DB75" s="4">
        <f t="shared" ca="1" si="64"/>
        <v>4.3938435082670656E-9</v>
      </c>
      <c r="DC75" s="4">
        <f t="shared" ca="1" si="64"/>
        <v>4.4216538480103638E-5</v>
      </c>
      <c r="DD75" s="4">
        <f t="shared" ca="1" si="64"/>
        <v>7.5364138873397758E-9</v>
      </c>
      <c r="DE75" s="4">
        <f t="shared" ca="1" si="64"/>
        <v>7.5413919022692066E-9</v>
      </c>
      <c r="DF75" s="4">
        <f t="shared" ca="1" si="64"/>
        <v>7.9517305340577149E-9</v>
      </c>
      <c r="DG75" s="4">
        <f t="shared" ca="1" si="64"/>
        <v>7.9817573487133168E-9</v>
      </c>
      <c r="DH75" s="4">
        <f t="shared" ca="1" si="65"/>
        <v>3.8001074129063494E-12</v>
      </c>
      <c r="DI75" s="4">
        <f t="shared" ca="1" si="65"/>
        <v>3.5412608621137104E-10</v>
      </c>
      <c r="DJ75" s="4">
        <f t="shared" ca="1" si="65"/>
        <v>1.2201394265500335E-14</v>
      </c>
      <c r="DK75" s="4">
        <f t="shared" ca="1" si="65"/>
        <v>1.2324570547216571E-14</v>
      </c>
      <c r="DL75" s="4">
        <f t="shared" ca="1" si="65"/>
        <v>3.5677230964836242E-10</v>
      </c>
      <c r="DM75" s="4">
        <f t="shared" ca="1" si="65"/>
        <v>5.8790367266428378E-14</v>
      </c>
      <c r="DN75" s="4">
        <f t="shared" ca="1" si="65"/>
        <v>7.9089183148807183E-14</v>
      </c>
      <c r="DO75" s="4">
        <f t="shared" ca="1" si="65"/>
        <v>7.9589769264186553E-10</v>
      </c>
      <c r="DP75" s="4">
        <f t="shared" ca="1" si="65"/>
        <v>1.3565544997211597E-13</v>
      </c>
      <c r="DQ75" s="4">
        <f t="shared" ca="1" si="65"/>
        <v>1.3574505424084572E-13</v>
      </c>
      <c r="DR75" s="4">
        <f t="shared" ca="1" si="65"/>
        <v>1.4313114961303886E-13</v>
      </c>
      <c r="DS75" s="4">
        <f t="shared" ca="1" si="65"/>
        <v>1.4367163227683971E-13</v>
      </c>
      <c r="DT75" s="4">
        <f t="shared" ca="1" si="66"/>
        <v>6.6153605237731037E-3</v>
      </c>
      <c r="DU75" s="4">
        <f t="shared" ca="1" si="66"/>
        <v>2.5898670093069582E-2</v>
      </c>
      <c r="DV75" s="4">
        <f t="shared" ca="1" si="66"/>
        <v>0.10097874113783799</v>
      </c>
      <c r="DW75" s="4">
        <f t="shared" ca="1" si="66"/>
        <v>0.38757276313893829</v>
      </c>
      <c r="DX75" s="4">
        <f t="shared" ca="1" si="66"/>
        <v>2.4510680629085116E-3</v>
      </c>
      <c r="DY75" s="4">
        <f t="shared" ca="1" si="66"/>
        <v>3.3571381689555834E-3</v>
      </c>
      <c r="DZ75" s="4">
        <f t="shared" ca="1" si="66"/>
        <v>3.4487897186372307E-3</v>
      </c>
      <c r="EA75" s="4">
        <f t="shared" ca="1" si="66"/>
        <v>3.4555717090770121E-3</v>
      </c>
      <c r="EB75" s="4">
        <f t="shared" ca="1" si="67"/>
        <v>6.5352670085468819E-3</v>
      </c>
      <c r="EC75" s="4">
        <f t="shared" ca="1" si="67"/>
        <v>2.4712949020516364E-2</v>
      </c>
      <c r="ED75" s="4">
        <f t="shared" ca="1" si="67"/>
        <v>8.5065337362926388E-2</v>
      </c>
      <c r="EE75" s="4">
        <f t="shared" ca="1" si="67"/>
        <v>0.22559330160304814</v>
      </c>
      <c r="EF75" s="4">
        <f t="shared" ca="1" si="67"/>
        <v>1.226193101054634E-3</v>
      </c>
      <c r="EG75" s="4">
        <f t="shared" ca="1" si="67"/>
        <v>1.417596026091081E-3</v>
      </c>
      <c r="EH75" s="4">
        <f t="shared" ca="1" si="67"/>
        <v>1.4336843167272509E-3</v>
      </c>
      <c r="EI75" s="4">
        <f t="shared" ca="1" si="67"/>
        <v>1.4348549802663734E-3</v>
      </c>
      <c r="EJ75" s="4">
        <f t="shared" ca="1" si="68"/>
        <v>2.6876285572649054E-6</v>
      </c>
      <c r="EK75" s="4">
        <f t="shared" ca="1" si="68"/>
        <v>1.0163200284687355E-5</v>
      </c>
      <c r="EL75" s="4">
        <f t="shared" ca="1" si="68"/>
        <v>3.4983119990503475E-5</v>
      </c>
      <c r="EM75" s="4">
        <f t="shared" ca="1" si="68"/>
        <v>9.2775245284253539E-5</v>
      </c>
      <c r="EN75" s="4">
        <f t="shared" ca="1" si="68"/>
        <v>2.521359564043591E-7</v>
      </c>
      <c r="EO75" s="4">
        <f t="shared" ca="1" si="68"/>
        <v>2.9149318286497853E-7</v>
      </c>
      <c r="EP75" s="4">
        <f t="shared" ca="1" si="68"/>
        <v>2.9480133762704097E-7</v>
      </c>
      <c r="EQ75" s="4">
        <f t="shared" ca="1" si="68"/>
        <v>2.9504205531727304E-7</v>
      </c>
      <c r="ER75" s="4">
        <f t="shared" ca="1" si="69"/>
        <v>5.3752571145298118E-12</v>
      </c>
      <c r="ES75" s="4">
        <f t="shared" ca="1" si="69"/>
        <v>2.0326400569374713E-11</v>
      </c>
      <c r="ET75" s="4">
        <f t="shared" ca="1" si="69"/>
        <v>6.9966239981006957E-11</v>
      </c>
      <c r="EU75" s="4">
        <f t="shared" ca="1" si="69"/>
        <v>1.855504905685071E-10</v>
      </c>
      <c r="EV75" s="4">
        <f t="shared" ca="1" si="69"/>
        <v>5.0427191280871833E-13</v>
      </c>
      <c r="EW75" s="4">
        <f t="shared" ca="1" si="69"/>
        <v>5.8298636572995717E-13</v>
      </c>
      <c r="EX75" s="4">
        <f t="shared" ca="1" si="69"/>
        <v>5.8960267525408204E-13</v>
      </c>
      <c r="EY75" s="4">
        <f t="shared" ca="1" si="69"/>
        <v>5.9008411063454616E-13</v>
      </c>
      <c r="EZ75" s="4">
        <f t="shared" ca="1" si="70"/>
        <v>5.6297584944584706E-4</v>
      </c>
      <c r="FA75" s="4">
        <f t="shared" ca="1" si="70"/>
        <v>7.3078253229869562E-3</v>
      </c>
      <c r="FB75" s="4">
        <f t="shared" ca="1" si="70"/>
        <v>9.4769406499712522E-2</v>
      </c>
      <c r="FC75" s="4">
        <f t="shared" ca="1" si="70"/>
        <v>1.2138332117323916</v>
      </c>
      <c r="FD75" s="4">
        <f t="shared" ca="1" si="70"/>
        <v>1.4622142917275716E-5</v>
      </c>
      <c r="FE75" s="4">
        <f t="shared" ca="1" si="70"/>
        <v>2.550838688651382E-5</v>
      </c>
      <c r="FF75" s="4">
        <f t="shared" ca="1" si="70"/>
        <v>2.5785877924120918E-5</v>
      </c>
      <c r="FG75" s="4">
        <f t="shared" ca="1" si="70"/>
        <v>2.5789933160573597E-5</v>
      </c>
      <c r="FH75" s="4">
        <f t="shared" ca="1" si="71"/>
        <v>5.6245702447100501E-4</v>
      </c>
      <c r="FI75" s="4">
        <f t="shared" ca="1" si="71"/>
        <v>7.2213586327166427E-3</v>
      </c>
      <c r="FJ75" s="4">
        <f t="shared" ca="1" si="71"/>
        <v>8.2031689876737049E-2</v>
      </c>
      <c r="FK75" s="4">
        <f t="shared" ca="1" si="71"/>
        <v>0.40612126274123195</v>
      </c>
      <c r="FL75" s="4">
        <f t="shared" ca="1" si="71"/>
        <v>1.449740929448606E-5</v>
      </c>
      <c r="FM75" s="4">
        <f t="shared" ca="1" si="71"/>
        <v>2.5131181390609239E-5</v>
      </c>
      <c r="FN75" s="4">
        <f t="shared" ca="1" si="71"/>
        <v>2.5400482983825799E-5</v>
      </c>
      <c r="FO75" s="4">
        <f t="shared" ca="1" si="71"/>
        <v>2.5404417898017128E-5</v>
      </c>
      <c r="FP75" s="4">
        <f t="shared" ca="1" si="72"/>
        <v>3.9906325886217804E-7</v>
      </c>
      <c r="FQ75" s="4">
        <f t="shared" ca="1" si="72"/>
        <v>5.1235539499124579E-6</v>
      </c>
      <c r="FR75" s="4">
        <f t="shared" ca="1" si="72"/>
        <v>5.8201483967544934E-5</v>
      </c>
      <c r="FS75" s="4">
        <f t="shared" ca="1" si="72"/>
        <v>2.8814303591490406E-4</v>
      </c>
      <c r="FT75" s="4">
        <f t="shared" ca="1" si="72"/>
        <v>5.1429559472189296E-9</v>
      </c>
      <c r="FU75" s="4">
        <f t="shared" ca="1" si="72"/>
        <v>8.9152865983186275E-9</v>
      </c>
      <c r="FV75" s="4">
        <f t="shared" ca="1" si="72"/>
        <v>9.0108213385122022E-9</v>
      </c>
      <c r="FW75" s="4">
        <f t="shared" ca="1" si="72"/>
        <v>9.0122172493215751E-9</v>
      </c>
      <c r="FX75" s="4">
        <f t="shared" ca="1" si="73"/>
        <v>7.1831386595192046E-12</v>
      </c>
      <c r="FY75" s="4">
        <f t="shared" ca="1" si="73"/>
        <v>9.2223971098424247E-11</v>
      </c>
      <c r="FZ75" s="4">
        <f t="shared" ca="1" si="73"/>
        <v>1.0476267114158088E-9</v>
      </c>
      <c r="GA75" s="4">
        <f t="shared" ca="1" si="73"/>
        <v>5.1865746464682734E-9</v>
      </c>
      <c r="GB75" s="4">
        <f t="shared" ca="1" si="73"/>
        <v>9.2573207049940739E-14</v>
      </c>
      <c r="GC75" s="4">
        <f t="shared" ca="1" si="73"/>
        <v>1.604751587697353E-13</v>
      </c>
      <c r="GD75" s="4">
        <f t="shared" ca="1" si="73"/>
        <v>1.6219478409321964E-13</v>
      </c>
      <c r="GE75" s="4">
        <f t="shared" ca="1" si="73"/>
        <v>1.6221991048778836E-13</v>
      </c>
    </row>
    <row r="76" spans="1:187" x14ac:dyDescent="0.2">
      <c r="A76">
        <v>3</v>
      </c>
      <c r="B76">
        <v>3</v>
      </c>
      <c r="C76">
        <v>6</v>
      </c>
      <c r="D76" s="10" t="s">
        <v>11</v>
      </c>
      <c r="E76">
        <v>1</v>
      </c>
      <c r="F76" s="3">
        <v>3</v>
      </c>
      <c r="G76" s="10"/>
      <c r="H76" s="10"/>
      <c r="I76" s="10">
        <v>1</v>
      </c>
      <c r="J76" s="10"/>
      <c r="K76" s="10"/>
      <c r="L76" s="4">
        <v>1.3756120000000001E-4</v>
      </c>
      <c r="M76" s="11">
        <f t="shared" si="56"/>
        <v>1.3755507421430769E-4</v>
      </c>
      <c r="N76" s="4">
        <v>1.340185E-4</v>
      </c>
      <c r="O76" s="9">
        <f t="shared" si="57"/>
        <v>0.97428975823314379</v>
      </c>
      <c r="P76" s="4"/>
      <c r="Q76" s="4"/>
      <c r="R76" s="4"/>
      <c r="S76" s="4"/>
      <c r="T76" s="4"/>
      <c r="U76" s="4"/>
      <c r="V76" s="4"/>
      <c r="W76" s="4"/>
      <c r="AB76" s="4"/>
      <c r="BX76" s="4"/>
    </row>
    <row r="77" spans="1:187" x14ac:dyDescent="0.2">
      <c r="A77">
        <v>4</v>
      </c>
      <c r="B77">
        <v>6</v>
      </c>
      <c r="C77">
        <v>7</v>
      </c>
      <c r="D77" s="10" t="s">
        <v>12</v>
      </c>
      <c r="E77">
        <v>1</v>
      </c>
      <c r="F77" s="3">
        <v>6</v>
      </c>
      <c r="G77" s="10"/>
      <c r="H77" s="10"/>
      <c r="I77" s="10">
        <v>1</v>
      </c>
      <c r="J77" s="10"/>
      <c r="K77" s="10"/>
      <c r="L77" s="4">
        <v>6.7138500000000001E-6</v>
      </c>
      <c r="M77" s="11">
        <f t="shared" si="56"/>
        <v>6.713551019834058E-6</v>
      </c>
      <c r="N77" s="4">
        <v>6.5409439999999999E-6</v>
      </c>
      <c r="O77" s="9">
        <f t="shared" si="57"/>
        <v>0.97428975823314379</v>
      </c>
      <c r="P77" s="4"/>
      <c r="Q77" s="4"/>
      <c r="R77" s="4"/>
      <c r="S77" s="4"/>
      <c r="T77" s="4"/>
      <c r="U77" s="4"/>
      <c r="V77" s="4"/>
      <c r="W77" s="4"/>
      <c r="AB77" s="4"/>
      <c r="BX77" s="4"/>
    </row>
    <row r="78" spans="1:187" x14ac:dyDescent="0.2">
      <c r="A78">
        <v>58</v>
      </c>
      <c r="B78">
        <v>51</v>
      </c>
      <c r="D78" s="10" t="s">
        <v>184</v>
      </c>
      <c r="E78">
        <v>-1</v>
      </c>
      <c r="F78" s="3">
        <v>51</v>
      </c>
      <c r="G78" s="10"/>
      <c r="H78" s="10"/>
      <c r="I78" s="10">
        <v>1</v>
      </c>
      <c r="J78" s="10"/>
      <c r="K78" s="10"/>
      <c r="L78" s="4"/>
      <c r="M78" s="11">
        <f t="shared" si="56"/>
        <v>1.7152587384050414E-7</v>
      </c>
      <c r="N78" s="4">
        <f>10^AA78/N72</f>
        <v>1.6711590215479349E-7</v>
      </c>
      <c r="O78" s="9">
        <f t="shared" si="57"/>
        <v>0.97428975823314379</v>
      </c>
      <c r="P78" s="4"/>
      <c r="Q78" s="4"/>
      <c r="R78" s="4"/>
      <c r="S78" s="4"/>
      <c r="T78">
        <v>-14</v>
      </c>
      <c r="U78">
        <f>Y78*220*8.314*LN(10)</f>
        <v>56186.737379352584</v>
      </c>
      <c r="V78" s="17">
        <f>1/0.003354</f>
        <v>298.15146094215862</v>
      </c>
      <c r="W78">
        <f>LOG10((10^T78)*EXP(U78*(1/V78-1/$H$8)/8.314))</f>
        <v>-14.346982222222222</v>
      </c>
      <c r="X78">
        <v>-14</v>
      </c>
      <c r="Y78">
        <f>2935/220</f>
        <v>13.340909090909092</v>
      </c>
      <c r="Z78">
        <f>2935*(0.003354-(1/$H$8))</f>
        <v>-0.34698222222222103</v>
      </c>
      <c r="AA78" s="13">
        <f>X78+Z78</f>
        <v>-14.346982222222222</v>
      </c>
      <c r="AB78" s="4"/>
      <c r="BX78" s="4"/>
    </row>
    <row r="79" spans="1:187" x14ac:dyDescent="0.2">
      <c r="A79">
        <v>5</v>
      </c>
      <c r="B79">
        <v>54</v>
      </c>
      <c r="C79">
        <v>8</v>
      </c>
      <c r="D79" s="10" t="s">
        <v>13</v>
      </c>
      <c r="E79">
        <v>-2</v>
      </c>
      <c r="F79" s="3">
        <v>54</v>
      </c>
      <c r="G79" s="10"/>
      <c r="H79" s="10"/>
      <c r="I79" s="10">
        <v>1</v>
      </c>
      <c r="J79" s="10"/>
      <c r="K79" s="10"/>
      <c r="L79" s="4">
        <v>9.9935870000000004E-5</v>
      </c>
      <c r="M79" s="11">
        <f t="shared" si="56"/>
        <v>9.8519591561822242E-5</v>
      </c>
      <c r="N79" s="4">
        <v>8.8974510000000001E-5</v>
      </c>
      <c r="O79" s="9">
        <f t="shared" si="57"/>
        <v>0.9031148890235442</v>
      </c>
      <c r="P79" s="4"/>
      <c r="Q79" s="4"/>
      <c r="R79" s="4"/>
      <c r="S79" s="4"/>
      <c r="AB79" s="4"/>
      <c r="BX79" s="4"/>
    </row>
    <row r="80" spans="1:187" x14ac:dyDescent="0.2">
      <c r="A80">
        <v>6</v>
      </c>
      <c r="B80">
        <v>52</v>
      </c>
      <c r="C80">
        <v>9</v>
      </c>
      <c r="D80" s="10" t="s">
        <v>14</v>
      </c>
      <c r="E80">
        <v>-1</v>
      </c>
      <c r="F80" s="3">
        <v>52</v>
      </c>
      <c r="G80" s="10"/>
      <c r="H80" s="10"/>
      <c r="I80" s="10">
        <v>1</v>
      </c>
      <c r="J80" s="10"/>
      <c r="K80" s="10"/>
      <c r="L80" s="4">
        <v>6.6990120000000001E-6</v>
      </c>
      <c r="M80" s="11">
        <f t="shared" si="56"/>
        <v>6.6994166210234067E-6</v>
      </c>
      <c r="N80" s="4">
        <v>6.5271730000000003E-6</v>
      </c>
      <c r="O80" s="9">
        <f t="shared" si="57"/>
        <v>0.97428975823314379</v>
      </c>
      <c r="P80" s="4"/>
      <c r="Q80" s="4"/>
      <c r="R80" s="4"/>
      <c r="S80" s="4"/>
      <c r="AB80" s="4"/>
      <c r="BX80" s="4"/>
    </row>
    <row r="81" spans="1:187" x14ac:dyDescent="0.2">
      <c r="A81">
        <v>7</v>
      </c>
      <c r="B81">
        <v>55</v>
      </c>
      <c r="C81">
        <v>10</v>
      </c>
      <c r="D81" s="10" t="s">
        <v>15</v>
      </c>
      <c r="E81">
        <v>-2</v>
      </c>
      <c r="F81" s="3">
        <v>55</v>
      </c>
      <c r="G81" s="10"/>
      <c r="H81" s="10"/>
      <c r="I81" s="10">
        <v>1</v>
      </c>
      <c r="J81" s="10"/>
      <c r="K81" s="10"/>
      <c r="L81" s="4">
        <v>1.3748370000000001E-4</v>
      </c>
      <c r="M81" s="11">
        <f t="shared" si="56"/>
        <v>1.9474388268602105E-7</v>
      </c>
      <c r="N81" s="4">
        <v>1.758761E-7</v>
      </c>
      <c r="O81" s="9">
        <f t="shared" si="57"/>
        <v>0.9031148890235442</v>
      </c>
      <c r="P81" s="4"/>
      <c r="Q81" s="4"/>
      <c r="R81" s="4"/>
      <c r="S81" s="4"/>
      <c r="AB81" s="4"/>
      <c r="BX81" s="4"/>
    </row>
    <row r="82" spans="1:187" x14ac:dyDescent="0.2">
      <c r="B82">
        <v>60</v>
      </c>
      <c r="C82">
        <v>11</v>
      </c>
      <c r="D82" s="10" t="s">
        <v>16</v>
      </c>
      <c r="E82">
        <v>-2</v>
      </c>
      <c r="F82" s="3">
        <v>60</v>
      </c>
      <c r="G82" s="10"/>
      <c r="H82" s="10"/>
      <c r="I82" s="10">
        <v>1</v>
      </c>
      <c r="J82" s="10"/>
      <c r="K82" s="10"/>
      <c r="L82" s="4">
        <v>3.1187599999999998E-20</v>
      </c>
      <c r="M82" s="11">
        <f t="shared" si="56"/>
        <v>1.2468313984032261E-26</v>
      </c>
      <c r="N82" s="4">
        <v>1.126032E-26</v>
      </c>
      <c r="O82" s="9">
        <f t="shared" si="57"/>
        <v>0.9031148890235442</v>
      </c>
      <c r="P82" s="4"/>
      <c r="Q82" s="4"/>
      <c r="R82" s="4"/>
      <c r="S82" s="4"/>
      <c r="AB82" s="4"/>
      <c r="BX82" s="4"/>
    </row>
    <row r="83" spans="1:187" x14ac:dyDescent="0.2">
      <c r="A83">
        <v>59</v>
      </c>
      <c r="B83">
        <v>101</v>
      </c>
      <c r="C83">
        <v>99</v>
      </c>
      <c r="D83" s="10" t="s">
        <v>24</v>
      </c>
      <c r="E83">
        <f>E72+E81</f>
        <v>-1</v>
      </c>
      <c r="F83" s="10">
        <v>1</v>
      </c>
      <c r="G83" s="10">
        <v>55</v>
      </c>
      <c r="H83" s="10"/>
      <c r="I83" s="10">
        <v>1</v>
      </c>
      <c r="J83" s="10">
        <v>1</v>
      </c>
      <c r="K83" s="10"/>
      <c r="M83" s="11">
        <f t="shared" si="56"/>
        <v>1.2827332218170448E-4</v>
      </c>
      <c r="N83" s="4">
        <f t="shared" ref="N83:N99" si="74">10^(AA83+I83*LOG10(_xlfn.XLOOKUP(F83,$B$72:$B$82,$N$72:$N$82))+J83*LOG10(_xlfn.XLOOKUP(G83,$B$72:$B$82,$N$72:$N$82))+IFERROR(K83*LOG10(_xlfn.XLOOKUP(H83,$B$72:$B$82,$N$72:$N$82)),0))</f>
        <v>1.2497538405617501E-4</v>
      </c>
      <c r="O83" s="9">
        <f t="shared" si="57"/>
        <v>0.97428975823314379</v>
      </c>
      <c r="P83" s="4"/>
      <c r="Q83" s="4"/>
      <c r="R83" s="4"/>
      <c r="S83" s="4"/>
      <c r="T83">
        <v>10.329000000000001</v>
      </c>
      <c r="U83">
        <f>Y83*220*8.314*LN(10)</f>
        <v>-14997.551549482929</v>
      </c>
      <c r="V83">
        <f>1/0.003354</f>
        <v>298.15146094215862</v>
      </c>
      <c r="W83">
        <f>LOG10((10^T83)*EXP(U83/8.314*(1/V83-1/$H$8)))</f>
        <v>10.421617653333335</v>
      </c>
      <c r="X83">
        <v>10.329000000000001</v>
      </c>
      <c r="Y83">
        <v>-3.5609999999999999</v>
      </c>
      <c r="Z83">
        <f t="shared" ref="Z83:Z99" si="75">220*Y83*(0.003354-(1/$H$8))</f>
        <v>9.2617653333333008E-2</v>
      </c>
      <c r="AA83">
        <f t="shared" ref="AA83:AA99" si="76">X83+Z83</f>
        <v>10.421617653333334</v>
      </c>
      <c r="AB83" s="4"/>
      <c r="BX83" s="4"/>
    </row>
    <row r="84" spans="1:187" x14ac:dyDescent="0.2">
      <c r="A84">
        <v>60</v>
      </c>
      <c r="B84">
        <v>102</v>
      </c>
      <c r="C84">
        <v>100</v>
      </c>
      <c r="D84" s="10" t="s">
        <v>25</v>
      </c>
      <c r="E84">
        <f>2*E72+E81</f>
        <v>0</v>
      </c>
      <c r="F84" s="10">
        <v>1</v>
      </c>
      <c r="G84" s="10">
        <v>55</v>
      </c>
      <c r="H84" s="10"/>
      <c r="I84" s="10">
        <v>2</v>
      </c>
      <c r="J84" s="10">
        <v>1</v>
      </c>
      <c r="K84" s="10"/>
      <c r="M84" s="11">
        <f t="shared" si="56"/>
        <v>8.618780713369603E-6</v>
      </c>
      <c r="N84" s="4">
        <f t="shared" si="74"/>
        <v>8.618780713369603E-6</v>
      </c>
      <c r="O84" s="9">
        <f t="shared" si="57"/>
        <v>1</v>
      </c>
      <c r="P84" s="4"/>
      <c r="Q84" s="4"/>
      <c r="R84" s="4"/>
      <c r="S84" s="4"/>
      <c r="T84">
        <v>16.681000000000001</v>
      </c>
      <c r="U84">
        <f>Y84*220*8.314*LN(10)</f>
        <v>-24166.23161778519</v>
      </c>
      <c r="V84">
        <f>1/0.003354</f>
        <v>298.15146094215862</v>
      </c>
      <c r="W84">
        <f>LOG10((10^T84)*EXP(U84*(1/V84-1/$H$8)/8.314))</f>
        <v>16.830239004444447</v>
      </c>
      <c r="X84">
        <v>16.681000000000001</v>
      </c>
      <c r="Y84">
        <v>-5.7380000000000004</v>
      </c>
      <c r="Z84">
        <f t="shared" si="75"/>
        <v>0.14923900444444396</v>
      </c>
      <c r="AA84">
        <f t="shared" si="76"/>
        <v>16.830239004444444</v>
      </c>
      <c r="AB84" s="4"/>
      <c r="BX84" s="4"/>
    </row>
    <row r="85" spans="1:187" x14ac:dyDescent="0.2">
      <c r="B85">
        <v>108</v>
      </c>
      <c r="C85">
        <v>101</v>
      </c>
      <c r="D85" s="10" t="s">
        <v>26</v>
      </c>
      <c r="E85">
        <f>E72+E82</f>
        <v>-1</v>
      </c>
      <c r="F85" s="10">
        <v>1</v>
      </c>
      <c r="G85" s="10">
        <v>60</v>
      </c>
      <c r="H85" s="10"/>
      <c r="I85" s="10">
        <v>1</v>
      </c>
      <c r="J85" s="10">
        <v>1</v>
      </c>
      <c r="K85" s="10"/>
      <c r="M85" s="11">
        <f t="shared" si="56"/>
        <v>2.4709422502112302E-20</v>
      </c>
      <c r="N85" s="4">
        <f t="shared" si="74"/>
        <v>2.4074137275663599E-20</v>
      </c>
      <c r="O85" s="9">
        <f t="shared" si="57"/>
        <v>0.97428975823314379</v>
      </c>
      <c r="P85" s="4"/>
      <c r="Q85" s="4"/>
      <c r="R85" s="4"/>
      <c r="S85" s="4"/>
      <c r="U85">
        <f>Y85*8.314*LN(10)*1000</f>
        <v>0</v>
      </c>
      <c r="X85">
        <v>13.9</v>
      </c>
      <c r="Y85">
        <v>0</v>
      </c>
      <c r="Z85">
        <f t="shared" si="75"/>
        <v>0</v>
      </c>
      <c r="AA85">
        <f t="shared" si="76"/>
        <v>13.9</v>
      </c>
      <c r="AB85" s="4"/>
      <c r="BX85" s="4"/>
    </row>
    <row r="86" spans="1:187" x14ac:dyDescent="0.2">
      <c r="B86">
        <v>109</v>
      </c>
      <c r="C86">
        <v>102</v>
      </c>
      <c r="D86" s="10" t="s">
        <v>27</v>
      </c>
      <c r="E86">
        <f>2*E72+E82</f>
        <v>0</v>
      </c>
      <c r="F86" s="10">
        <v>1</v>
      </c>
      <c r="G86" s="10">
        <v>60</v>
      </c>
      <c r="H86" s="10"/>
      <c r="I86" s="10">
        <v>2</v>
      </c>
      <c r="J86" s="10">
        <v>1</v>
      </c>
      <c r="K86" s="10"/>
      <c r="M86" s="11">
        <f t="shared" si="56"/>
        <v>6.4796378351962301E-21</v>
      </c>
      <c r="N86" s="4">
        <f t="shared" si="74"/>
        <v>6.4796378351962301E-21</v>
      </c>
      <c r="O86" s="9">
        <f t="shared" si="57"/>
        <v>1</v>
      </c>
      <c r="P86" s="4"/>
      <c r="Q86" s="4"/>
      <c r="R86" s="4"/>
      <c r="S86" s="4"/>
      <c r="U86">
        <f>Y86*8.314*LN(10)*1000</f>
        <v>0</v>
      </c>
      <c r="X86">
        <v>20.9</v>
      </c>
      <c r="Y86">
        <v>0</v>
      </c>
      <c r="Z86">
        <f t="shared" si="75"/>
        <v>0</v>
      </c>
      <c r="AA86">
        <f t="shared" si="76"/>
        <v>20.9</v>
      </c>
      <c r="AB86" s="4"/>
      <c r="BX86" s="4"/>
    </row>
    <row r="87" spans="1:187" x14ac:dyDescent="0.2">
      <c r="A87">
        <v>61</v>
      </c>
      <c r="B87">
        <v>124</v>
      </c>
      <c r="C87">
        <v>103</v>
      </c>
      <c r="D87" s="10" t="s">
        <v>28</v>
      </c>
      <c r="E87">
        <f>E75+E72+E81</f>
        <v>1</v>
      </c>
      <c r="F87" s="10">
        <v>4</v>
      </c>
      <c r="G87" s="10">
        <v>1</v>
      </c>
      <c r="H87" s="10">
        <v>55</v>
      </c>
      <c r="I87" s="10">
        <v>1</v>
      </c>
      <c r="J87" s="10">
        <v>1</v>
      </c>
      <c r="K87" s="10">
        <v>1</v>
      </c>
      <c r="M87" s="11">
        <f t="shared" si="56"/>
        <v>8.0347629289543102E-8</v>
      </c>
      <c r="N87" s="4">
        <f t="shared" si="74"/>
        <v>7.8281872315115207E-8</v>
      </c>
      <c r="O87" s="9">
        <f t="shared" si="57"/>
        <v>0.97428975823314379</v>
      </c>
      <c r="P87" s="4"/>
      <c r="Q87" s="4"/>
      <c r="R87" s="4"/>
      <c r="S87" s="4"/>
      <c r="T87">
        <v>11.4</v>
      </c>
      <c r="U87">
        <f t="shared" ref="U87:U92" si="77">Y87*220*8.314*LN(10)</f>
        <v>-11666.166187045132</v>
      </c>
      <c r="V87">
        <f t="shared" ref="V87:V91" si="78">1/0.003354</f>
        <v>298.15146094215862</v>
      </c>
      <c r="W87">
        <f t="shared" ref="W87:W99" si="79">LOG10((10^T87)*EXP(U87*(1/V87-1/$H$8)/8.314))</f>
        <v>11.472044622222224</v>
      </c>
      <c r="X87">
        <v>11.4</v>
      </c>
      <c r="Y87">
        <v>-2.77</v>
      </c>
      <c r="Z87">
        <f t="shared" si="75"/>
        <v>7.204462222222198E-2</v>
      </c>
      <c r="AA87">
        <f t="shared" si="76"/>
        <v>11.472044622222223</v>
      </c>
      <c r="AB87" s="4"/>
      <c r="BX87" s="4"/>
    </row>
    <row r="88" spans="1:187" x14ac:dyDescent="0.2">
      <c r="A88">
        <v>62</v>
      </c>
      <c r="B88">
        <v>125</v>
      </c>
      <c r="C88">
        <v>104</v>
      </c>
      <c r="D88" s="10" t="s">
        <v>29</v>
      </c>
      <c r="E88">
        <f>E75+E81</f>
        <v>0</v>
      </c>
      <c r="F88" s="10">
        <v>4</v>
      </c>
      <c r="G88" s="10">
        <v>55</v>
      </c>
      <c r="H88" s="10"/>
      <c r="I88" s="10">
        <v>1</v>
      </c>
      <c r="J88" s="10">
        <v>1</v>
      </c>
      <c r="K88" s="10"/>
      <c r="M88" s="11">
        <f t="shared" si="56"/>
        <v>7.9640227742585678E-9</v>
      </c>
      <c r="N88" s="4">
        <f t="shared" si="74"/>
        <v>7.9640227742585678E-9</v>
      </c>
      <c r="O88" s="9">
        <f t="shared" si="57"/>
        <v>1</v>
      </c>
      <c r="P88" s="4"/>
      <c r="Q88" s="4"/>
      <c r="R88" s="4"/>
      <c r="S88" s="4"/>
      <c r="T88">
        <v>2.98</v>
      </c>
      <c r="U88">
        <f t="shared" si="77"/>
        <v>11413.469446531521</v>
      </c>
      <c r="V88">
        <f t="shared" si="78"/>
        <v>298.15146094215862</v>
      </c>
      <c r="W88">
        <f t="shared" si="79"/>
        <v>2.9095159111111113</v>
      </c>
      <c r="X88">
        <v>2.98</v>
      </c>
      <c r="Y88">
        <v>2.71</v>
      </c>
      <c r="Z88">
        <f t="shared" si="75"/>
        <v>-7.0484088888888657E-2</v>
      </c>
      <c r="AA88">
        <f t="shared" si="76"/>
        <v>2.9095159111111113</v>
      </c>
      <c r="AB88" s="4"/>
      <c r="BX88" s="4"/>
    </row>
    <row r="89" spans="1:187" x14ac:dyDescent="0.2">
      <c r="A89">
        <v>63</v>
      </c>
      <c r="B89">
        <v>126</v>
      </c>
      <c r="C89">
        <v>105</v>
      </c>
      <c r="D89" s="10" t="s">
        <v>30</v>
      </c>
      <c r="E89">
        <f>E75+E79</f>
        <v>0</v>
      </c>
      <c r="F89" s="10">
        <v>4</v>
      </c>
      <c r="G89" s="10">
        <v>54</v>
      </c>
      <c r="H89" s="10"/>
      <c r="I89" s="10">
        <v>1</v>
      </c>
      <c r="J89" s="10">
        <v>1</v>
      </c>
      <c r="K89" s="10"/>
      <c r="M89" s="11">
        <f t="shared" si="56"/>
        <v>8.8579844991081722E-7</v>
      </c>
      <c r="N89" s="4">
        <f t="shared" si="74"/>
        <v>8.8579844991081722E-7</v>
      </c>
      <c r="O89" s="9">
        <f t="shared" si="57"/>
        <v>1</v>
      </c>
      <c r="P89" s="4"/>
      <c r="Q89" s="4"/>
      <c r="R89" s="4"/>
      <c r="S89" s="4"/>
      <c r="T89">
        <v>2.37</v>
      </c>
      <c r="U89">
        <f t="shared" si="77"/>
        <v>19162.836155615652</v>
      </c>
      <c r="V89">
        <f t="shared" si="78"/>
        <v>298.15146094215862</v>
      </c>
      <c r="W89">
        <f t="shared" si="79"/>
        <v>2.2516595555555559</v>
      </c>
      <c r="X89">
        <v>2.37</v>
      </c>
      <c r="Y89">
        <v>4.55</v>
      </c>
      <c r="Z89">
        <f t="shared" si="75"/>
        <v>-0.11834044444444404</v>
      </c>
      <c r="AA89">
        <f t="shared" si="76"/>
        <v>2.2516595555555559</v>
      </c>
      <c r="AB89" s="4"/>
      <c r="BX89" s="4"/>
    </row>
    <row r="90" spans="1:187" x14ac:dyDescent="0.2">
      <c r="A90">
        <v>64</v>
      </c>
      <c r="B90">
        <v>145</v>
      </c>
      <c r="C90">
        <v>106</v>
      </c>
      <c r="D90" s="10" t="s">
        <v>31</v>
      </c>
      <c r="E90">
        <f>E74+E72+E81</f>
        <v>1</v>
      </c>
      <c r="F90" s="10">
        <v>7</v>
      </c>
      <c r="G90" s="10">
        <v>1</v>
      </c>
      <c r="H90" s="10">
        <v>55</v>
      </c>
      <c r="I90" s="10">
        <v>1</v>
      </c>
      <c r="J90" s="10">
        <v>1</v>
      </c>
      <c r="K90" s="10">
        <v>1</v>
      </c>
      <c r="M90" s="11">
        <f t="shared" si="56"/>
        <v>4.6888398915269773E-8</v>
      </c>
      <c r="N90" s="4">
        <f t="shared" si="74"/>
        <v>4.568288684309739E-8</v>
      </c>
      <c r="O90" s="9">
        <f t="shared" si="57"/>
        <v>0.97428975823314379</v>
      </c>
      <c r="P90" s="4"/>
      <c r="Q90" s="4"/>
      <c r="R90" s="4"/>
      <c r="S90" s="4"/>
      <c r="T90">
        <v>11.44</v>
      </c>
      <c r="U90">
        <f t="shared" si="77"/>
        <v>-3664.1027374473883</v>
      </c>
      <c r="V90">
        <f t="shared" si="78"/>
        <v>298.15146094215862</v>
      </c>
      <c r="W90">
        <f t="shared" si="79"/>
        <v>11.462627733333333</v>
      </c>
      <c r="X90">
        <v>11.44</v>
      </c>
      <c r="Y90">
        <v>-0.87</v>
      </c>
      <c r="Z90">
        <f t="shared" si="75"/>
        <v>2.2627733333333257E-2</v>
      </c>
      <c r="AA90">
        <f t="shared" si="76"/>
        <v>11.462627733333333</v>
      </c>
      <c r="AB90" s="4"/>
      <c r="BX90" s="4"/>
    </row>
    <row r="91" spans="1:187" x14ac:dyDescent="0.2">
      <c r="A91">
        <v>65</v>
      </c>
      <c r="B91">
        <v>146</v>
      </c>
      <c r="C91">
        <v>107</v>
      </c>
      <c r="D91" s="10" t="s">
        <v>32</v>
      </c>
      <c r="E91">
        <f>E74+E81</f>
        <v>0</v>
      </c>
      <c r="F91" s="10">
        <v>7</v>
      </c>
      <c r="G91" s="10">
        <v>55</v>
      </c>
      <c r="H91" s="10"/>
      <c r="I91" s="10">
        <v>1</v>
      </c>
      <c r="J91" s="10">
        <v>1</v>
      </c>
      <c r="K91" s="10"/>
      <c r="M91" s="11">
        <f t="shared" si="56"/>
        <v>7.8486371487557126E-9</v>
      </c>
      <c r="N91" s="4">
        <f t="shared" si="74"/>
        <v>7.8486371487557126E-9</v>
      </c>
      <c r="O91" s="9">
        <f t="shared" si="57"/>
        <v>1</v>
      </c>
      <c r="P91" s="4"/>
      <c r="Q91" s="4"/>
      <c r="R91" s="4"/>
      <c r="S91" s="4"/>
      <c r="T91">
        <v>3.22</v>
      </c>
      <c r="U91">
        <f t="shared" si="77"/>
        <v>14951.223813722101</v>
      </c>
      <c r="V91">
        <f t="shared" si="78"/>
        <v>298.15146094215862</v>
      </c>
      <c r="W91">
        <f t="shared" si="79"/>
        <v>3.1276684444444451</v>
      </c>
      <c r="X91">
        <v>3.22</v>
      </c>
      <c r="Y91">
        <v>3.55</v>
      </c>
      <c r="Z91">
        <f t="shared" si="75"/>
        <v>-9.2331555555555236E-2</v>
      </c>
      <c r="AA91">
        <f t="shared" si="76"/>
        <v>3.1276684444444451</v>
      </c>
      <c r="AB91" s="4"/>
      <c r="BX91" s="4"/>
    </row>
    <row r="92" spans="1:187" x14ac:dyDescent="0.2">
      <c r="A92">
        <v>66</v>
      </c>
      <c r="B92">
        <v>147</v>
      </c>
      <c r="C92">
        <v>108</v>
      </c>
      <c r="D92" s="10" t="s">
        <v>33</v>
      </c>
      <c r="E92">
        <f>E74+E79</f>
        <v>0</v>
      </c>
      <c r="F92" s="10">
        <v>7</v>
      </c>
      <c r="G92" s="10">
        <v>54</v>
      </c>
      <c r="H92" s="10"/>
      <c r="I92" s="10">
        <v>1</v>
      </c>
      <c r="J92" s="10">
        <v>1</v>
      </c>
      <c r="K92" s="10"/>
      <c r="M92" s="11">
        <f t="shared" si="56"/>
        <v>5.3489670023657487E-7</v>
      </c>
      <c r="N92" s="4">
        <f t="shared" si="74"/>
        <v>5.3489670023657487E-7</v>
      </c>
      <c r="O92" s="9">
        <f t="shared" si="57"/>
        <v>1</v>
      </c>
      <c r="P92" s="4"/>
      <c r="Q92" s="4"/>
      <c r="R92" s="4"/>
      <c r="S92" s="4"/>
      <c r="T92">
        <v>2.2999999999999998</v>
      </c>
      <c r="U92">
        <f t="shared" si="77"/>
        <v>6949.1603641243564</v>
      </c>
      <c r="V92">
        <f>1/0.003354</f>
        <v>298.15146094215862</v>
      </c>
      <c r="W92">
        <f t="shared" si="79"/>
        <v>2.2570853333333334</v>
      </c>
      <c r="X92">
        <v>2.2999999999999998</v>
      </c>
      <c r="Y92">
        <v>1.65</v>
      </c>
      <c r="Z92">
        <f t="shared" si="75"/>
        <v>-4.2914666666666518E-2</v>
      </c>
      <c r="AA92">
        <f t="shared" si="76"/>
        <v>2.2570853333333334</v>
      </c>
      <c r="AB92" s="4"/>
      <c r="BX92" s="4"/>
    </row>
    <row r="93" spans="1:187" x14ac:dyDescent="0.2">
      <c r="A93">
        <v>67</v>
      </c>
      <c r="B93">
        <v>221</v>
      </c>
      <c r="C93">
        <v>109</v>
      </c>
      <c r="D93" s="10" t="s">
        <v>34</v>
      </c>
      <c r="E93">
        <f>E73-E72</f>
        <v>1</v>
      </c>
      <c r="F93" s="10">
        <v>14</v>
      </c>
      <c r="G93" s="10">
        <v>51</v>
      </c>
      <c r="H93" s="10"/>
      <c r="I93" s="10">
        <v>1</v>
      </c>
      <c r="J93" s="10">
        <v>1</v>
      </c>
      <c r="K93" s="10"/>
      <c r="M93" s="11">
        <f t="shared" si="56"/>
        <v>4.4909774411317496E-8</v>
      </c>
      <c r="N93" s="4">
        <f t="shared" si="74"/>
        <v>4.3755133253507548E-8</v>
      </c>
      <c r="O93" s="9">
        <f t="shared" si="57"/>
        <v>0.97428975823314379</v>
      </c>
      <c r="P93" s="4">
        <f>10^-I4</f>
        <v>3.1622776601683784E-2</v>
      </c>
      <c r="Q93" s="4">
        <f>10^-J4</f>
        <v>0.15848931924611132</v>
      </c>
      <c r="R93" s="4">
        <f>10^-L4</f>
        <v>3.1622776601683784E-2</v>
      </c>
      <c r="S93" s="4">
        <f>10^-M4</f>
        <v>6.7920363261718376E-4</v>
      </c>
      <c r="T93" s="8">
        <f>X93+T78</f>
        <v>-7.52</v>
      </c>
      <c r="U93">
        <f>Y93*220*8.314*LN(10)+U78</f>
        <v>56186.737379352584</v>
      </c>
      <c r="V93">
        <f t="shared" ref="V93:V99" si="80">1/0.003354</f>
        <v>298.15146094215862</v>
      </c>
      <c r="W93">
        <f t="shared" si="79"/>
        <v>-7.8669822222222221</v>
      </c>
      <c r="X93">
        <v>6.48</v>
      </c>
      <c r="Y93">
        <v>0</v>
      </c>
      <c r="Z93">
        <f t="shared" si="75"/>
        <v>0</v>
      </c>
      <c r="AA93">
        <f t="shared" si="76"/>
        <v>6.48</v>
      </c>
      <c r="AB93" s="4">
        <f t="shared" ref="AB93:AM93" ca="1" si="81">(IF(AB$68&lt;=4,$P93,$R93)*IF(AB$69&lt;=4,$P93,$R93)*$N93*EXP(2*$N$8*$N$9*(2-$E93)))*OFFSET($J$19,AB$68,0)*OFFSET($J$19,AB$69,0)/($N$72^2)</f>
        <v>4.1258320689573627E-3</v>
      </c>
      <c r="AC93" s="4">
        <f t="shared" ca="1" si="81"/>
        <v>6.1742943922087803E-2</v>
      </c>
      <c r="AD93" s="4">
        <f t="shared" ca="1" si="81"/>
        <v>2.1291354917426166</v>
      </c>
      <c r="AE93" s="4">
        <f t="shared" ca="1" si="81"/>
        <v>2.1915631707069312</v>
      </c>
      <c r="AF93" s="4">
        <f t="shared" ca="1" si="81"/>
        <v>6.2977872025607159E-2</v>
      </c>
      <c r="AG93" s="4">
        <f t="shared" ca="1" si="81"/>
        <v>6.0857400970058011</v>
      </c>
      <c r="AH93" s="4">
        <f t="shared" ca="1" si="81"/>
        <v>8.5629763589455088</v>
      </c>
      <c r="AI93" s="4">
        <f t="shared" ca="1" si="81"/>
        <v>0.94246182486824559</v>
      </c>
      <c r="AJ93" s="4">
        <f t="shared" ca="1" si="81"/>
        <v>32.499728608205359</v>
      </c>
      <c r="AK93" s="4">
        <f t="shared" ca="1" si="81"/>
        <v>33.452642423154643</v>
      </c>
      <c r="AL93" s="4">
        <f t="shared" ca="1" si="81"/>
        <v>91.072904387207984</v>
      </c>
      <c r="AM93" s="4">
        <f t="shared" ca="1" si="81"/>
        <v>128.14466519723004</v>
      </c>
      <c r="AN93" s="4">
        <f t="shared" ref="AN93:AY93" ca="1" si="82">AB93/AB$66</f>
        <v>3.5986981612707472E-3</v>
      </c>
      <c r="AO93" s="4">
        <f t="shared" ca="1" si="82"/>
        <v>1.9342698233830568E-2</v>
      </c>
      <c r="AP93" s="4">
        <f t="shared" ca="1" si="82"/>
        <v>3.6069698009785073E-2</v>
      </c>
      <c r="AQ93" s="4">
        <f t="shared" ca="1" si="82"/>
        <v>3.6087112651223413E-2</v>
      </c>
      <c r="AR93" s="4">
        <f t="shared" ca="1" si="82"/>
        <v>1.9462255668793955E-2</v>
      </c>
      <c r="AS93" s="4">
        <f t="shared" ca="1" si="82"/>
        <v>3.6471397109116094E-2</v>
      </c>
      <c r="AT93" s="4">
        <f t="shared" ca="1" si="82"/>
        <v>3.6534738513191299E-2</v>
      </c>
      <c r="AU93" s="4">
        <f t="shared" ca="1" si="82"/>
        <v>2.734933257577014E-2</v>
      </c>
      <c r="AV93" s="4">
        <f t="shared" ca="1" si="82"/>
        <v>3.6649908586822322E-2</v>
      </c>
      <c r="AW93" s="4">
        <f t="shared" ca="1" si="82"/>
        <v>3.6651085930356465E-2</v>
      </c>
      <c r="AX93" s="4">
        <f t="shared" ca="1" si="82"/>
        <v>3.6676509144351915E-2</v>
      </c>
      <c r="AY93" s="4">
        <f t="shared" ca="1" si="82"/>
        <v>3.6680782608677444E-2</v>
      </c>
      <c r="AZ93" s="4">
        <f t="shared" ref="AZ93:BK93" ca="1" si="83">AN93*OFFSET($E$30,AZ$67,0)</f>
        <v>3.6999115470564869E-7</v>
      </c>
      <c r="BA93" s="4">
        <f t="shared" ca="1" si="83"/>
        <v>1.9886711621657054E-6</v>
      </c>
      <c r="BB93" s="4">
        <f t="shared" ca="1" si="83"/>
        <v>3.7084158266310276E-6</v>
      </c>
      <c r="BC93" s="4">
        <f t="shared" ca="1" si="83"/>
        <v>3.710206269453907E-6</v>
      </c>
      <c r="BD93" s="4">
        <f t="shared" ca="1" si="83"/>
        <v>2.0009631609478783E-6</v>
      </c>
      <c r="BE93" s="4">
        <f t="shared" ca="1" si="83"/>
        <v>3.7497155152809984E-6</v>
      </c>
      <c r="BF93" s="4">
        <f t="shared" ca="1" si="83"/>
        <v>3.7562278033874802E-6</v>
      </c>
      <c r="BG93" s="4">
        <f t="shared" ca="1" si="83"/>
        <v>2.8118532554463674E-6</v>
      </c>
      <c r="BH93" s="4">
        <f t="shared" ca="1" si="83"/>
        <v>3.76806872658267E-6</v>
      </c>
      <c r="BI93" s="4">
        <f t="shared" ca="1" si="83"/>
        <v>3.768189772214774E-6</v>
      </c>
      <c r="BJ93" s="4">
        <f t="shared" ca="1" si="83"/>
        <v>3.7708035964036814E-6</v>
      </c>
      <c r="BK93" s="4">
        <f t="shared" ca="1" si="83"/>
        <v>3.7712429619546496E-6</v>
      </c>
      <c r="BL93" s="4">
        <f t="shared" ref="BL93:BW93" ca="1" si="84">AZ93*$N$11</f>
        <v>7.3998230941129746E-13</v>
      </c>
      <c r="BM93" s="4">
        <f t="shared" ca="1" si="84"/>
        <v>3.9773423243314113E-12</v>
      </c>
      <c r="BN93" s="4">
        <f t="shared" ca="1" si="84"/>
        <v>7.4168316532620564E-12</v>
      </c>
      <c r="BO93" s="4">
        <f t="shared" ca="1" si="84"/>
        <v>7.4204125389078159E-12</v>
      </c>
      <c r="BP93" s="4">
        <f t="shared" ca="1" si="84"/>
        <v>4.0019263218957572E-12</v>
      </c>
      <c r="BQ93" s="4">
        <f t="shared" ca="1" si="84"/>
        <v>7.4994310305619983E-12</v>
      </c>
      <c r="BR93" s="4">
        <f t="shared" ca="1" si="84"/>
        <v>7.5124556067749622E-12</v>
      </c>
      <c r="BS93" s="4">
        <f t="shared" ca="1" si="84"/>
        <v>5.6237065108927356E-12</v>
      </c>
      <c r="BT93" s="4">
        <f t="shared" ca="1" si="84"/>
        <v>7.5361374531653411E-12</v>
      </c>
      <c r="BU93" s="4">
        <f t="shared" ca="1" si="84"/>
        <v>7.5363795444295488E-12</v>
      </c>
      <c r="BV93" s="4">
        <f t="shared" ca="1" si="84"/>
        <v>7.5416071928073635E-12</v>
      </c>
      <c r="BW93" s="4">
        <f t="shared" ca="1" si="84"/>
        <v>7.5424859239093011E-12</v>
      </c>
      <c r="BX93" s="4">
        <f t="shared" ref="BX93:CI93" ca="1" si="85">(IF(BX$68&lt;=4,$Q93,$S93)*IF(BX$69&lt;=4,$Q93,$S93)*$N93*EXP(2*$O$8*$O$9*(2-$E93)))*OFFSET($K$19,BX$68,0)*OFFSET($K$19,BX$69,0)/($N$72^2)</f>
        <v>1.3847234094455167E-4</v>
      </c>
      <c r="BY93" s="4">
        <f t="shared" ca="1" si="85"/>
        <v>2.3000320740579356E-2</v>
      </c>
      <c r="BZ93" s="4">
        <f t="shared" ca="1" si="85"/>
        <v>6.7337636913187924E-3</v>
      </c>
      <c r="CA93" s="4">
        <f t="shared" ca="1" si="85"/>
        <v>6.8080869359098553E-3</v>
      </c>
      <c r="CB93" s="4">
        <f t="shared" ca="1" si="85"/>
        <v>2.3309954735817321E-2</v>
      </c>
      <c r="CC93" s="4">
        <f t="shared" ca="1" si="85"/>
        <v>5.0105372336944301E-2</v>
      </c>
      <c r="CD93" s="4">
        <f t="shared" ca="1" si="85"/>
        <v>8.8359895107890815E-2</v>
      </c>
      <c r="CE93" s="4">
        <f t="shared" ca="1" si="85"/>
        <v>3.871794408291759</v>
      </c>
      <c r="CF93" s="4">
        <f t="shared" ca="1" si="85"/>
        <v>1.1335384797833672</v>
      </c>
      <c r="CG93" s="4">
        <f t="shared" ca="1" si="85"/>
        <v>1.146049797606256</v>
      </c>
      <c r="CH93" s="4">
        <f t="shared" ca="1" si="85"/>
        <v>8.3225258323417908</v>
      </c>
      <c r="CI93" s="4">
        <f t="shared" ca="1" si="85"/>
        <v>14.676619996618903</v>
      </c>
      <c r="CJ93" s="4">
        <f t="shared" ref="CJ93:CU93" ca="1" si="86">BX93/BX$66</f>
        <v>1.3781611732783738E-4</v>
      </c>
      <c r="CK93" s="4">
        <f t="shared" ca="1" si="86"/>
        <v>1.2842869146382442E-2</v>
      </c>
      <c r="CL93" s="4">
        <f t="shared" ca="1" si="86"/>
        <v>6.1647234482906672E-3</v>
      </c>
      <c r="CM93" s="4">
        <f t="shared" ca="1" si="86"/>
        <v>6.2269579516307004E-3</v>
      </c>
      <c r="CN93" s="4">
        <f t="shared" ca="1" si="86"/>
        <v>1.2938838075689407E-2</v>
      </c>
      <c r="CO93" s="4">
        <f t="shared" ca="1" si="86"/>
        <v>2.97036836720979E-2</v>
      </c>
      <c r="CP93" s="4">
        <f t="shared" ca="1" si="86"/>
        <v>3.9959608816362895E-2</v>
      </c>
      <c r="CQ93" s="4">
        <f t="shared" ca="1" si="86"/>
        <v>2.8864323523475507E-2</v>
      </c>
      <c r="CR93" s="4">
        <f t="shared" ca="1" si="86"/>
        <v>6.8539571391125126E-2</v>
      </c>
      <c r="CS93" s="4">
        <f t="shared" ca="1" si="86"/>
        <v>6.8584843720211897E-2</v>
      </c>
      <c r="CT93" s="4">
        <f t="shared" ca="1" si="86"/>
        <v>7.2316649638574565E-2</v>
      </c>
      <c r="CU93" s="4">
        <f t="shared" ca="1" si="86"/>
        <v>7.2589727131066442E-2</v>
      </c>
      <c r="CV93" s="4">
        <f t="shared" ref="CV93:DG93" ca="1" si="87">CJ93*OFFSET($F$30,CV$67,0)</f>
        <v>1.6296755874016772E-8</v>
      </c>
      <c r="CW93" s="4">
        <f t="shared" ca="1" si="87"/>
        <v>1.5186692765597239E-6</v>
      </c>
      <c r="CX93" s="4">
        <f t="shared" ca="1" si="87"/>
        <v>7.2897854776037145E-7</v>
      </c>
      <c r="CY93" s="4">
        <f t="shared" ca="1" si="87"/>
        <v>7.3633777778033034E-7</v>
      </c>
      <c r="CZ93" s="4">
        <f t="shared" ca="1" si="87"/>
        <v>1.5300176024502724E-6</v>
      </c>
      <c r="DA93" s="4">
        <f t="shared" ca="1" si="87"/>
        <v>3.5124605942255766E-6</v>
      </c>
      <c r="DB93" s="4">
        <f t="shared" ca="1" si="87"/>
        <v>4.7252237425349123E-6</v>
      </c>
      <c r="DC93" s="4">
        <f t="shared" ca="1" si="87"/>
        <v>3.4132062566509787E-6</v>
      </c>
      <c r="DD93" s="4">
        <f t="shared" ca="1" si="87"/>
        <v>8.1048043170005457E-6</v>
      </c>
      <c r="DE93" s="4">
        <f t="shared" ca="1" si="87"/>
        <v>8.1101577699150576E-6</v>
      </c>
      <c r="DF93" s="4">
        <f t="shared" ca="1" si="87"/>
        <v>8.5514438197614426E-6</v>
      </c>
      <c r="DG93" s="4">
        <f t="shared" ca="1" si="87"/>
        <v>8.5837352332486074E-6</v>
      </c>
      <c r="DH93" s="4">
        <f t="shared" ref="DH93:DS93" ca="1" si="88">CV93*$O$11</f>
        <v>2.9334160573230187E-13</v>
      </c>
      <c r="DI93" s="4">
        <f t="shared" ca="1" si="88"/>
        <v>2.733604697807503E-11</v>
      </c>
      <c r="DJ93" s="4">
        <f t="shared" ca="1" si="88"/>
        <v>1.3121613859686686E-11</v>
      </c>
      <c r="DK93" s="4">
        <f t="shared" ca="1" si="88"/>
        <v>1.3254080000045946E-11</v>
      </c>
      <c r="DL93" s="4">
        <f t="shared" ca="1" si="88"/>
        <v>2.7540316844104903E-11</v>
      </c>
      <c r="DM93" s="4">
        <f t="shared" ca="1" si="88"/>
        <v>6.3224290696060385E-11</v>
      </c>
      <c r="DN93" s="4">
        <f t="shared" ca="1" si="88"/>
        <v>8.5054027365628421E-11</v>
      </c>
      <c r="DO93" s="4">
        <f t="shared" ca="1" si="88"/>
        <v>6.1437712619717622E-11</v>
      </c>
      <c r="DP93" s="4">
        <f t="shared" ca="1" si="88"/>
        <v>1.4588647770600982E-10</v>
      </c>
      <c r="DQ93" s="4">
        <f t="shared" ca="1" si="88"/>
        <v>1.4598283985847103E-10</v>
      </c>
      <c r="DR93" s="4">
        <f t="shared" ca="1" si="88"/>
        <v>1.5392598875570597E-10</v>
      </c>
      <c r="DS93" s="4">
        <f t="shared" ca="1" si="88"/>
        <v>1.5450723419847494E-10</v>
      </c>
      <c r="DT93" s="4">
        <f t="shared" ref="DT93:EA93" ca="1" si="89">(IF(DT$67&lt;=4,$P93,$R93)*$N93*EXP(2*$N$8*$N$9*(1-$E93)))*OFFSET($J$19,DT$67,0)/$N$72</f>
        <v>2.4717040063028047E-5</v>
      </c>
      <c r="DU93" s="4">
        <f t="shared" ca="1" si="89"/>
        <v>9.6765469390387981E-5</v>
      </c>
      <c r="DV93" s="4">
        <f t="shared" ca="1" si="89"/>
        <v>3.772879166976275E-4</v>
      </c>
      <c r="DW93" s="4">
        <f t="shared" ca="1" si="89"/>
        <v>1.4480921303408898E-3</v>
      </c>
      <c r="DX93" s="4">
        <f t="shared" ca="1" si="89"/>
        <v>3.6458459597188971E-2</v>
      </c>
      <c r="DY93" s="4">
        <f t="shared" ca="1" si="89"/>
        <v>4.9935817020849753E-2</v>
      </c>
      <c r="DZ93" s="4">
        <f t="shared" ca="1" si="89"/>
        <v>5.129908978004151E-2</v>
      </c>
      <c r="EA93" s="4">
        <f t="shared" ca="1" si="89"/>
        <v>5.1399968628809141E-2</v>
      </c>
      <c r="EB93" s="4">
        <f t="shared" ref="EB93:EI93" ca="1" si="90">DT93/DT$66</f>
        <v>2.441778583228415E-5</v>
      </c>
      <c r="EC93" s="4">
        <f t="shared" ca="1" si="90"/>
        <v>9.233524746241379E-5</v>
      </c>
      <c r="ED93" s="4">
        <f t="shared" ca="1" si="90"/>
        <v>3.1783050130353911E-4</v>
      </c>
      <c r="EE93" s="4">
        <f t="shared" ca="1" si="90"/>
        <v>8.4288659002563506E-4</v>
      </c>
      <c r="EF93" s="4">
        <f t="shared" ca="1" si="90"/>
        <v>1.8239033142190181E-2</v>
      </c>
      <c r="EG93" s="4">
        <f t="shared" ca="1" si="90"/>
        <v>2.1086059675163922E-2</v>
      </c>
      <c r="EH93" s="4">
        <f t="shared" ca="1" si="90"/>
        <v>2.1325365267294484E-2</v>
      </c>
      <c r="EI93" s="4">
        <f t="shared" ca="1" si="90"/>
        <v>2.1342778324887166E-2</v>
      </c>
      <c r="EJ93" s="4">
        <f t="shared" ref="EJ93:EQ93" ca="1" si="91">EB93*OFFSET($H$19,EJ$67,0)</f>
        <v>1.0041814423526857E-8</v>
      </c>
      <c r="EK93" s="4">
        <f t="shared" ca="1" si="91"/>
        <v>3.7972870518917672E-8</v>
      </c>
      <c r="EL93" s="4">
        <f t="shared" ca="1" si="91"/>
        <v>1.3070779366108047E-7</v>
      </c>
      <c r="EM93" s="4">
        <f t="shared" ca="1" si="91"/>
        <v>3.4663711014804239E-7</v>
      </c>
      <c r="EN93" s="4">
        <f t="shared" ca="1" si="91"/>
        <v>3.750401189862856E-6</v>
      </c>
      <c r="EO93" s="4">
        <f t="shared" ca="1" si="91"/>
        <v>4.3358210207055815E-6</v>
      </c>
      <c r="EP93" s="4">
        <f t="shared" ca="1" si="91"/>
        <v>4.385028233087428E-6</v>
      </c>
      <c r="EQ93" s="4">
        <f t="shared" ca="1" si="91"/>
        <v>4.3886087930549231E-6</v>
      </c>
      <c r="ER93" s="4">
        <f t="shared" ref="ER93:EY93" ca="1" si="92">EJ93*$N$11</f>
        <v>2.0083628847053718E-14</v>
      </c>
      <c r="ES93" s="4">
        <f t="shared" ca="1" si="92"/>
        <v>7.5945741037835357E-14</v>
      </c>
      <c r="ET93" s="4">
        <f t="shared" ca="1" si="92"/>
        <v>2.61415587322161E-13</v>
      </c>
      <c r="EU93" s="4">
        <f t="shared" ca="1" si="92"/>
        <v>6.9327422029608492E-13</v>
      </c>
      <c r="EV93" s="4">
        <f t="shared" ca="1" si="92"/>
        <v>7.5008023797257138E-12</v>
      </c>
      <c r="EW93" s="4">
        <f t="shared" ca="1" si="92"/>
        <v>8.6716420414111643E-12</v>
      </c>
      <c r="EX93" s="4">
        <f t="shared" ca="1" si="92"/>
        <v>8.7700564661748572E-12</v>
      </c>
      <c r="EY93" s="4">
        <f t="shared" ca="1" si="92"/>
        <v>8.7772175861098481E-12</v>
      </c>
      <c r="EZ93" s="4">
        <f t="shared" ref="EZ93:FG93" ca="1" si="93">(IF(EZ$67&lt;=4,$Q93,$S93)*$N93*EXP(2*$O$8*$O$9*(1-$E93)))*OFFSET($K$19,EZ$67,0)/$N$72</f>
        <v>1.7300854645037535E-6</v>
      </c>
      <c r="FA93" s="4">
        <f t="shared" ca="1" si="93"/>
        <v>2.2457734875975938E-5</v>
      </c>
      <c r="FB93" s="4">
        <f t="shared" ca="1" si="93"/>
        <v>2.9123660069288893E-4</v>
      </c>
      <c r="FC93" s="4">
        <f t="shared" ca="1" si="93"/>
        <v>3.7302402900892483E-3</v>
      </c>
      <c r="FD93" s="4">
        <f t="shared" ca="1" si="93"/>
        <v>6.2602087739967941E-4</v>
      </c>
      <c r="FE93" s="4">
        <f t="shared" ca="1" si="93"/>
        <v>1.0920959280789904E-3</v>
      </c>
      <c r="FF93" s="4">
        <f t="shared" ca="1" si="93"/>
        <v>1.1039762101837495E-3</v>
      </c>
      <c r="FG93" s="4">
        <f t="shared" ca="1" si="93"/>
        <v>1.1041498278741612E-3</v>
      </c>
      <c r="FH93" s="4">
        <f t="shared" ref="FH93:FO93" ca="1" si="94">EZ93/EZ$66</f>
        <v>1.7284910594356154E-6</v>
      </c>
      <c r="FI93" s="4">
        <f t="shared" ca="1" si="94"/>
        <v>2.2192013417146633E-5</v>
      </c>
      <c r="FJ93" s="4">
        <f t="shared" ca="1" si="94"/>
        <v>2.5209222460274286E-4</v>
      </c>
      <c r="FK93" s="4">
        <f t="shared" ca="1" si="94"/>
        <v>1.248054413321865E-3</v>
      </c>
      <c r="FL93" s="4">
        <f t="shared" ca="1" si="94"/>
        <v>6.2068063059578823E-4</v>
      </c>
      <c r="FM93" s="4">
        <f t="shared" ca="1" si="94"/>
        <v>1.0759465499172454E-3</v>
      </c>
      <c r="FN93" s="4">
        <f t="shared" ca="1" si="94"/>
        <v>1.0874762156183907E-3</v>
      </c>
      <c r="FO93" s="4">
        <f t="shared" ca="1" si="94"/>
        <v>1.0876446819265428E-3</v>
      </c>
      <c r="FP93" s="4">
        <f t="shared" ref="FP93:FW93" ca="1" si="95">FH93*OFFSET($I$19,FP$67,0)</f>
        <v>1.2263644066695691E-9</v>
      </c>
      <c r="FQ93" s="4">
        <f t="shared" ca="1" si="95"/>
        <v>1.5745233519465535E-8</v>
      </c>
      <c r="FR93" s="4">
        <f t="shared" ca="1" si="95"/>
        <v>1.7885943335564604E-7</v>
      </c>
      <c r="FS93" s="4">
        <f t="shared" ca="1" si="95"/>
        <v>8.8549460625186318E-7</v>
      </c>
      <c r="FT93" s="4">
        <f t="shared" ca="1" si="95"/>
        <v>2.2018645370385586E-7</v>
      </c>
      <c r="FU93" s="4">
        <f t="shared" ca="1" si="95"/>
        <v>3.8169203858314275E-7</v>
      </c>
      <c r="FV93" s="4">
        <f t="shared" ca="1" si="95"/>
        <v>3.8578218749062408E-7</v>
      </c>
      <c r="FW93" s="4">
        <f t="shared" ca="1" si="95"/>
        <v>3.8584195091344102E-7</v>
      </c>
      <c r="FX93" s="4">
        <f t="shared" ref="FX93:GE93" ca="1" si="96">FP93*$O$11</f>
        <v>2.2074559320052245E-14</v>
      </c>
      <c r="FY93" s="4">
        <f t="shared" ca="1" si="96"/>
        <v>2.8341420335037961E-13</v>
      </c>
      <c r="FZ93" s="4">
        <f t="shared" ca="1" si="96"/>
        <v>3.2194698004016286E-12</v>
      </c>
      <c r="GA93" s="4">
        <f t="shared" ca="1" si="96"/>
        <v>1.5938902912533536E-11</v>
      </c>
      <c r="GB93" s="4">
        <f t="shared" ca="1" si="96"/>
        <v>3.9633561666694055E-12</v>
      </c>
      <c r="GC93" s="4">
        <f t="shared" ca="1" si="96"/>
        <v>6.8704566944965694E-12</v>
      </c>
      <c r="GD93" s="4">
        <f t="shared" ca="1" si="96"/>
        <v>6.9440793748312334E-12</v>
      </c>
      <c r="GE93" s="4">
        <f t="shared" ca="1" si="96"/>
        <v>6.9451551164419384E-12</v>
      </c>
    </row>
    <row r="94" spans="1:187" x14ac:dyDescent="0.2">
      <c r="A94">
        <v>68</v>
      </c>
      <c r="B94">
        <v>222</v>
      </c>
      <c r="C94">
        <v>126</v>
      </c>
      <c r="D94" s="10" t="s">
        <v>35</v>
      </c>
      <c r="E94">
        <f>E73-2*E72</f>
        <v>0</v>
      </c>
      <c r="F94" s="10">
        <v>14</v>
      </c>
      <c r="G94" s="10">
        <v>51</v>
      </c>
      <c r="H94" s="10"/>
      <c r="I94" s="10">
        <v>1</v>
      </c>
      <c r="J94" s="10">
        <v>2</v>
      </c>
      <c r="K94" s="10"/>
      <c r="M94" s="11">
        <f t="shared" si="56"/>
        <v>1.4589714336181798E-9</v>
      </c>
      <c r="N94" s="4">
        <f t="shared" si="74"/>
        <v>1.4589714336181798E-9</v>
      </c>
      <c r="O94" s="9">
        <f t="shared" si="57"/>
        <v>1</v>
      </c>
      <c r="P94" s="4"/>
      <c r="Q94" s="4"/>
      <c r="R94" s="4"/>
      <c r="S94" s="4"/>
      <c r="T94" s="8">
        <f>X94+2*T78</f>
        <v>-16.22</v>
      </c>
      <c r="U94" s="13">
        <f>Y94*220*8.314*LN(10)+2*U78</f>
        <v>112373.47475870517</v>
      </c>
      <c r="V94">
        <f t="shared" si="80"/>
        <v>298.15146094215862</v>
      </c>
      <c r="W94">
        <f t="shared" si="79"/>
        <v>-16.913964444444446</v>
      </c>
      <c r="X94">
        <v>11.78</v>
      </c>
      <c r="Y94">
        <v>0</v>
      </c>
      <c r="Z94">
        <f t="shared" si="75"/>
        <v>0</v>
      </c>
      <c r="AA94">
        <f t="shared" si="76"/>
        <v>11.78</v>
      </c>
      <c r="AB94" s="4"/>
    </row>
    <row r="95" spans="1:187" x14ac:dyDescent="0.2">
      <c r="A95">
        <v>69</v>
      </c>
      <c r="B95">
        <v>223</v>
      </c>
      <c r="C95">
        <v>127</v>
      </c>
      <c r="D95" s="10" t="s">
        <v>36</v>
      </c>
      <c r="E95">
        <f>E73+E79</f>
        <v>0</v>
      </c>
      <c r="F95" s="10">
        <v>14</v>
      </c>
      <c r="G95" s="10">
        <v>54</v>
      </c>
      <c r="H95" s="10"/>
      <c r="I95" s="10">
        <v>1</v>
      </c>
      <c r="J95" s="10">
        <v>1</v>
      </c>
      <c r="K95" s="10"/>
      <c r="M95" s="11">
        <f t="shared" si="56"/>
        <v>1.5583254780785923E-9</v>
      </c>
      <c r="N95" s="4">
        <f t="shared" si="74"/>
        <v>1.5583254780785923E-9</v>
      </c>
      <c r="O95" s="9">
        <f t="shared" si="57"/>
        <v>1</v>
      </c>
      <c r="P95" s="4"/>
      <c r="Q95" s="4"/>
      <c r="R95" s="4"/>
      <c r="S95" s="4"/>
      <c r="T95">
        <v>2.36</v>
      </c>
      <c r="U95">
        <f>Y95*220*8.314*LN(10)</f>
        <v>8844.3859179764549</v>
      </c>
      <c r="V95">
        <f t="shared" si="80"/>
        <v>298.15146094215862</v>
      </c>
      <c r="W95">
        <f t="shared" si="79"/>
        <v>2.3053813333333335</v>
      </c>
      <c r="X95">
        <v>2.36</v>
      </c>
      <c r="Y95">
        <v>2.1</v>
      </c>
      <c r="Z95">
        <f t="shared" si="75"/>
        <v>-5.4618666666666482E-2</v>
      </c>
      <c r="AA95">
        <f t="shared" si="76"/>
        <v>2.3053813333333335</v>
      </c>
      <c r="AB95" s="4"/>
    </row>
    <row r="96" spans="1:187" x14ac:dyDescent="0.2">
      <c r="A96">
        <v>71</v>
      </c>
      <c r="B96">
        <v>224</v>
      </c>
      <c r="C96">
        <v>128</v>
      </c>
      <c r="D96" s="10" t="s">
        <v>37</v>
      </c>
      <c r="E96">
        <f>E73+E81</f>
        <v>0</v>
      </c>
      <c r="F96" s="10">
        <v>14</v>
      </c>
      <c r="G96" s="10">
        <v>55</v>
      </c>
      <c r="H96" s="10"/>
      <c r="I96" s="10">
        <v>1</v>
      </c>
      <c r="J96" s="10">
        <v>1</v>
      </c>
      <c r="K96" s="10"/>
      <c r="M96" s="11">
        <f t="shared" si="56"/>
        <v>8.5746827289583347E-8</v>
      </c>
      <c r="N96" s="4">
        <f t="shared" si="74"/>
        <v>8.5746827289583347E-8</v>
      </c>
      <c r="O96" s="9">
        <f t="shared" si="57"/>
        <v>1</v>
      </c>
      <c r="P96" s="4"/>
      <c r="Q96" s="4"/>
      <c r="R96" s="4"/>
      <c r="S96" s="4"/>
      <c r="T96">
        <v>6.75</v>
      </c>
      <c r="U96">
        <v>0</v>
      </c>
      <c r="V96">
        <f t="shared" si="80"/>
        <v>298.15146094215862</v>
      </c>
      <c r="W96">
        <f t="shared" si="79"/>
        <v>6.7500000000000009</v>
      </c>
      <c r="X96">
        <v>6.75</v>
      </c>
      <c r="Y96">
        <v>0</v>
      </c>
      <c r="Z96">
        <f t="shared" si="75"/>
        <v>0</v>
      </c>
      <c r="AA96">
        <f t="shared" si="76"/>
        <v>6.75</v>
      </c>
      <c r="AB96" s="4"/>
    </row>
    <row r="97" spans="1:28" x14ac:dyDescent="0.2">
      <c r="A97">
        <v>72</v>
      </c>
      <c r="B97">
        <v>225</v>
      </c>
      <c r="C97">
        <v>129</v>
      </c>
      <c r="D97" s="10" t="s">
        <v>38</v>
      </c>
      <c r="E97">
        <f>E73+2*E81</f>
        <v>-2</v>
      </c>
      <c r="F97" s="10">
        <v>14</v>
      </c>
      <c r="G97" s="10">
        <v>55</v>
      </c>
      <c r="H97" s="10"/>
      <c r="I97" s="10">
        <v>1</v>
      </c>
      <c r="J97" s="10">
        <v>2</v>
      </c>
      <c r="K97" s="10"/>
      <c r="M97" s="11">
        <f t="shared" si="56"/>
        <v>2.4699142978270598E-11</v>
      </c>
      <c r="N97" s="4">
        <f t="shared" si="74"/>
        <v>2.2306163769797501E-11</v>
      </c>
      <c r="O97" s="9">
        <f t="shared" si="57"/>
        <v>0.9031148890235442</v>
      </c>
      <c r="P97" s="4"/>
      <c r="Q97" s="4"/>
      <c r="R97" s="4"/>
      <c r="S97" s="4"/>
      <c r="T97">
        <v>9.92</v>
      </c>
      <c r="U97">
        <v>0</v>
      </c>
      <c r="V97">
        <f t="shared" si="80"/>
        <v>298.15146094215862</v>
      </c>
      <c r="W97">
        <f t="shared" si="79"/>
        <v>9.92</v>
      </c>
      <c r="X97">
        <v>9.92</v>
      </c>
      <c r="Y97">
        <v>0</v>
      </c>
      <c r="Z97">
        <f t="shared" si="75"/>
        <v>0</v>
      </c>
      <c r="AA97">
        <f t="shared" si="76"/>
        <v>9.92</v>
      </c>
      <c r="AB97" s="4"/>
    </row>
    <row r="98" spans="1:28" x14ac:dyDescent="0.2">
      <c r="A98">
        <v>70</v>
      </c>
      <c r="B98">
        <v>226</v>
      </c>
      <c r="C98">
        <v>130</v>
      </c>
      <c r="D98" s="10" t="s">
        <v>39</v>
      </c>
      <c r="E98">
        <f>E73+E80</f>
        <v>1</v>
      </c>
      <c r="F98" s="10">
        <v>14</v>
      </c>
      <c r="G98" s="10">
        <v>52</v>
      </c>
      <c r="H98" s="10"/>
      <c r="I98" s="10">
        <v>1</v>
      </c>
      <c r="J98" s="10">
        <v>1</v>
      </c>
      <c r="K98" s="10"/>
      <c r="M98" s="11">
        <f t="shared" si="56"/>
        <v>1.3256656316292775E-12</v>
      </c>
      <c r="N98" s="4">
        <f t="shared" si="74"/>
        <v>1.2915824477380767E-12</v>
      </c>
      <c r="O98" s="9">
        <f t="shared" si="57"/>
        <v>0.97428975823314379</v>
      </c>
      <c r="P98" s="4"/>
      <c r="Q98" s="4"/>
      <c r="R98" s="4"/>
      <c r="S98" s="4"/>
      <c r="T98">
        <v>0.4</v>
      </c>
      <c r="U98">
        <f>Y98*220*8.314*LN(10)</f>
        <v>6738.5797470296793</v>
      </c>
      <c r="V98">
        <f t="shared" si="80"/>
        <v>298.15146094215862</v>
      </c>
      <c r="W98">
        <f t="shared" si="79"/>
        <v>0.35838577777777786</v>
      </c>
      <c r="X98">
        <v>0.4</v>
      </c>
      <c r="Y98">
        <v>1.6</v>
      </c>
      <c r="Z98">
        <f t="shared" si="75"/>
        <v>-4.161422222222208E-2</v>
      </c>
      <c r="AA98">
        <f t="shared" si="76"/>
        <v>0.35838577777777791</v>
      </c>
      <c r="AB98" s="4"/>
    </row>
    <row r="99" spans="1:28" x14ac:dyDescent="0.2">
      <c r="A99">
        <v>73</v>
      </c>
      <c r="B99">
        <v>227</v>
      </c>
      <c r="C99">
        <v>131</v>
      </c>
      <c r="D99" s="10" t="s">
        <v>40</v>
      </c>
      <c r="E99">
        <f>E73+E72+E81</f>
        <v>1</v>
      </c>
      <c r="F99" s="10">
        <v>14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6"/>
        <v>1.7560218782276209E-7</v>
      </c>
      <c r="N99" s="4">
        <f t="shared" si="74"/>
        <v>1.7108741311905E-7</v>
      </c>
      <c r="O99" s="9">
        <f t="shared" si="57"/>
        <v>0.97428975823314379</v>
      </c>
      <c r="P99" s="4"/>
      <c r="Q99" s="4"/>
      <c r="R99" s="4"/>
      <c r="S99" s="4"/>
      <c r="T99">
        <v>14.62</v>
      </c>
      <c r="U99">
        <v>0</v>
      </c>
      <c r="V99">
        <f t="shared" si="80"/>
        <v>298.15146094215862</v>
      </c>
      <c r="W99">
        <f t="shared" si="79"/>
        <v>14.620000000000001</v>
      </c>
      <c r="X99">
        <v>14.62</v>
      </c>
      <c r="Y99">
        <v>0</v>
      </c>
      <c r="Z99">
        <f t="shared" si="75"/>
        <v>0</v>
      </c>
      <c r="AA99">
        <f t="shared" si="76"/>
        <v>14.62</v>
      </c>
      <c r="AB99" s="4"/>
    </row>
    <row r="100" spans="1:28" x14ac:dyDescent="0.2">
      <c r="B100" s="2"/>
    </row>
    <row r="102" spans="1:28" x14ac:dyDescent="0.2">
      <c r="A102" s="12" t="s">
        <v>244</v>
      </c>
    </row>
    <row r="103" spans="1:28" x14ac:dyDescent="0.2">
      <c r="A103" s="6" t="s">
        <v>933</v>
      </c>
      <c r="B103" s="2" t="s">
        <v>934</v>
      </c>
      <c r="C103" s="6" t="s">
        <v>243</v>
      </c>
      <c r="D103" s="6" t="s">
        <v>932</v>
      </c>
      <c r="E103" s="6" t="s">
        <v>189</v>
      </c>
      <c r="F103" s="6" t="s">
        <v>26</v>
      </c>
      <c r="G103" s="6" t="s">
        <v>936</v>
      </c>
      <c r="H103" s="6" t="s">
        <v>937</v>
      </c>
      <c r="I103" s="6" t="s">
        <v>938</v>
      </c>
      <c r="J103" s="6" t="s">
        <v>945</v>
      </c>
      <c r="K103" s="6" t="s">
        <v>935</v>
      </c>
      <c r="L103" s="6" t="s">
        <v>946</v>
      </c>
      <c r="M103" s="6"/>
      <c r="O103" s="4" t="str">
        <f>"IonicStrength = "&amp;H7&amp;";"&amp;CHAR(10)&amp;"WHAMSpecCharge[0] = "&amp;N9&amp;";"&amp;CHAR(10)&amp;"WHAMSpecCharge[1] = "&amp;O9&amp;";"</f>
        <v>IonicStrength = 0.000534679;
WHAMSpecCharge[0] = -0.001055782;
WHAMSpecCharge[1] = -0.002757042;</v>
      </c>
    </row>
    <row r="104" spans="1:28" x14ac:dyDescent="0.2">
      <c r="A104" s="21" t="s">
        <v>7</v>
      </c>
      <c r="B104" s="40">
        <v>9.5999300000000001E-8</v>
      </c>
      <c r="C104" s="22">
        <v>0</v>
      </c>
      <c r="D104" s="22">
        <v>1</v>
      </c>
      <c r="E104" s="22">
        <f ca="1">OFFSET($B$71,_xlfn.XMATCH($A104,$D$72:$D$99),0)</f>
        <v>14</v>
      </c>
      <c r="F104" s="22"/>
      <c r="G104" s="22"/>
      <c r="H104" s="22"/>
      <c r="I104" s="22"/>
      <c r="J104" s="22">
        <v>2</v>
      </c>
      <c r="K104" s="40">
        <f ca="1">OFFSET(M$71,_xlfn.XMATCH($A104,$D$72:$D$99),0)</f>
        <v>9.5999336356572653E-8</v>
      </c>
      <c r="L104" s="40">
        <f ca="1">OFFSET(N$71,_xlfn.XMATCH($A104,$D$72:$D$99),0)</f>
        <v>8.6698429999999998E-8</v>
      </c>
      <c r="M104" s="41">
        <f t="shared" ref="M104:M167" ca="1" si="97">B104/K104</f>
        <v>0.99999962128308351</v>
      </c>
      <c r="O104" s="4" t="str">
        <f ca="1">"CompConc["&amp;C104&amp;"] = "&amp;K104&amp;";"</f>
        <v>CompConc[0] = 9.59993363565727E-08;</v>
      </c>
      <c r="P104" s="4"/>
      <c r="R104" s="4"/>
      <c r="S104" s="4" t="s">
        <v>245</v>
      </c>
      <c r="T104" s="4">
        <v>9.5999300000000001E-8</v>
      </c>
    </row>
    <row r="105" spans="1:28" x14ac:dyDescent="0.2">
      <c r="A105" s="32" t="s">
        <v>9</v>
      </c>
      <c r="B105" s="11">
        <v>3.68278E-5</v>
      </c>
      <c r="C105">
        <v>1</v>
      </c>
      <c r="D105">
        <v>2</v>
      </c>
      <c r="E105">
        <f t="shared" ref="E105:E168" ca="1" si="98">OFFSET($B$71,_xlfn.XMATCH($A105,$D$72:$D$99),0)</f>
        <v>7</v>
      </c>
      <c r="J105">
        <v>2</v>
      </c>
      <c r="K105" s="11">
        <f t="shared" ref="K105:K113" ca="1" si="99">OFFSET($M$71,_xlfn.XMATCH(A105,$D$72:$D$99),0)</f>
        <v>3.6827817151769845E-5</v>
      </c>
      <c r="L105" s="11">
        <f t="shared" ref="L105:L112" ca="1" si="100">OFFSET(N$71,_xlfn.XMATCH($A105,$D$72:$D$99),0)</f>
        <v>3.3259749999999999E-5</v>
      </c>
      <c r="M105" s="42">
        <f t="shared" ca="1" si="97"/>
        <v>0.99999953427134236</v>
      </c>
      <c r="O105" s="4" t="str">
        <f t="shared" ref="O105:O155" ca="1" si="101">"CompConc["&amp;C105&amp;"] = "&amp;K105&amp;";"</f>
        <v>CompConc[1] = 3.68278171517698E-05;</v>
      </c>
      <c r="P105" s="4"/>
      <c r="R105" s="4"/>
      <c r="S105" s="4" t="s">
        <v>246</v>
      </c>
      <c r="T105" s="4">
        <v>3.68278E-5</v>
      </c>
    </row>
    <row r="106" spans="1:28" x14ac:dyDescent="0.2">
      <c r="A106" s="32" t="s">
        <v>10</v>
      </c>
      <c r="B106" s="11">
        <v>6.1754200000000006E-5</v>
      </c>
      <c r="C106">
        <v>2</v>
      </c>
      <c r="D106">
        <v>3</v>
      </c>
      <c r="E106">
        <f t="shared" ca="1" si="98"/>
        <v>4</v>
      </c>
      <c r="J106">
        <v>2</v>
      </c>
      <c r="K106" s="11">
        <f t="shared" ca="1" si="99"/>
        <v>6.1754236008998008E-5</v>
      </c>
      <c r="L106" s="11">
        <f t="shared" ca="1" si="100"/>
        <v>5.5771169999999997E-5</v>
      </c>
      <c r="M106" s="42">
        <f t="shared" ca="1" si="97"/>
        <v>0.99999941689833238</v>
      </c>
      <c r="O106" s="4" t="str">
        <f t="shared" ca="1" si="101"/>
        <v>CompConc[2] = 0.000061754236008998;</v>
      </c>
      <c r="P106" s="4"/>
      <c r="R106" s="4"/>
      <c r="S106" s="4" t="s">
        <v>247</v>
      </c>
      <c r="T106" s="4">
        <v>6.1754200000000006E-5</v>
      </c>
    </row>
    <row r="107" spans="1:28" x14ac:dyDescent="0.2">
      <c r="A107" s="32" t="s">
        <v>11</v>
      </c>
      <c r="B107" s="11">
        <v>1.3755500000000001E-4</v>
      </c>
      <c r="C107">
        <v>3</v>
      </c>
      <c r="D107">
        <v>4</v>
      </c>
      <c r="E107">
        <f t="shared" ca="1" si="98"/>
        <v>3</v>
      </c>
      <c r="J107">
        <v>1</v>
      </c>
      <c r="K107" s="11">
        <f t="shared" ca="1" si="99"/>
        <v>1.3755507421430769E-4</v>
      </c>
      <c r="L107" s="11">
        <f t="shared" ca="1" si="100"/>
        <v>1.340185E-4</v>
      </c>
      <c r="M107" s="42">
        <f t="shared" ca="1" si="97"/>
        <v>0.99999946047568145</v>
      </c>
      <c r="O107" s="4" t="str">
        <f t="shared" ca="1" si="101"/>
        <v>CompConc[3] = 0.000137555074214308;</v>
      </c>
      <c r="S107" t="s">
        <v>248</v>
      </c>
      <c r="T107">
        <v>1.3755500000000001E-4</v>
      </c>
    </row>
    <row r="108" spans="1:28" x14ac:dyDescent="0.2">
      <c r="A108" s="32" t="s">
        <v>12</v>
      </c>
      <c r="B108" s="11">
        <v>6.7135500000000003E-6</v>
      </c>
      <c r="C108">
        <v>4</v>
      </c>
      <c r="D108">
        <v>5</v>
      </c>
      <c r="E108">
        <f t="shared" ca="1" si="98"/>
        <v>6</v>
      </c>
      <c r="J108">
        <v>1</v>
      </c>
      <c r="K108" s="11">
        <f t="shared" ca="1" si="99"/>
        <v>6.713551019834058E-6</v>
      </c>
      <c r="L108" s="11">
        <f t="shared" ca="1" si="100"/>
        <v>6.5409439999999999E-6</v>
      </c>
      <c r="M108" s="42">
        <f t="shared" ca="1" si="97"/>
        <v>0.9999998480931992</v>
      </c>
      <c r="O108" s="4" t="str">
        <f t="shared" ca="1" si="101"/>
        <v>CompConc[4] = 6.71355101983406E-06;</v>
      </c>
      <c r="P108" s="4"/>
      <c r="R108" s="4"/>
      <c r="S108" s="4" t="s">
        <v>249</v>
      </c>
      <c r="T108" s="4">
        <v>6.7135500000000003E-6</v>
      </c>
    </row>
    <row r="109" spans="1:28" x14ac:dyDescent="0.2">
      <c r="A109" s="32" t="s">
        <v>13</v>
      </c>
      <c r="B109" s="11">
        <v>9.8519599999999998E-5</v>
      </c>
      <c r="C109">
        <v>5</v>
      </c>
      <c r="D109">
        <v>6</v>
      </c>
      <c r="E109">
        <f t="shared" ca="1" si="98"/>
        <v>54</v>
      </c>
      <c r="J109">
        <v>-2</v>
      </c>
      <c r="K109" s="11">
        <f t="shared" ca="1" si="99"/>
        <v>9.8519591561822242E-5</v>
      </c>
      <c r="L109" s="11">
        <f t="shared" ca="1" si="100"/>
        <v>8.8974510000000001E-5</v>
      </c>
      <c r="M109" s="42">
        <f t="shared" ca="1" si="97"/>
        <v>1.0000000856497435</v>
      </c>
      <c r="O109" s="4" t="str">
        <f t="shared" ca="1" si="101"/>
        <v>CompConc[5] = 9.85195915618222E-05;</v>
      </c>
      <c r="P109" s="4"/>
      <c r="R109" s="4"/>
      <c r="S109" s="4" t="s">
        <v>250</v>
      </c>
      <c r="T109" s="4">
        <v>9.8519599999999998E-5</v>
      </c>
    </row>
    <row r="110" spans="1:28" x14ac:dyDescent="0.2">
      <c r="A110" s="32" t="s">
        <v>14</v>
      </c>
      <c r="B110" s="11">
        <v>6.6994200000000003E-6</v>
      </c>
      <c r="C110">
        <v>6</v>
      </c>
      <c r="D110">
        <v>7</v>
      </c>
      <c r="E110">
        <f t="shared" ca="1" si="98"/>
        <v>52</v>
      </c>
      <c r="J110">
        <v>-1</v>
      </c>
      <c r="K110" s="11">
        <f t="shared" ca="1" si="99"/>
        <v>6.6994166210234067E-6</v>
      </c>
      <c r="L110" s="11">
        <f t="shared" ca="1" si="100"/>
        <v>6.5271730000000003E-6</v>
      </c>
      <c r="M110" s="42">
        <f t="shared" ca="1" si="97"/>
        <v>1.000000504368781</v>
      </c>
      <c r="O110" s="4" t="str">
        <f t="shared" ca="1" si="101"/>
        <v>CompConc[6] = 6.69941662102341E-06;</v>
      </c>
      <c r="P110" s="4"/>
      <c r="R110" s="4"/>
      <c r="S110" s="4" t="s">
        <v>251</v>
      </c>
      <c r="T110" s="4">
        <v>6.6994200000000003E-6</v>
      </c>
    </row>
    <row r="111" spans="1:28" x14ac:dyDescent="0.2">
      <c r="A111" s="32" t="s">
        <v>15</v>
      </c>
      <c r="B111" s="11">
        <v>1.9474400000000001E-7</v>
      </c>
      <c r="C111">
        <v>7</v>
      </c>
      <c r="D111">
        <v>8</v>
      </c>
      <c r="E111">
        <f t="shared" ca="1" si="98"/>
        <v>55</v>
      </c>
      <c r="J111">
        <v>-2</v>
      </c>
      <c r="K111" s="11">
        <f t="shared" ca="1" si="99"/>
        <v>1.9474388268602105E-7</v>
      </c>
      <c r="L111" s="11">
        <f t="shared" ca="1" si="100"/>
        <v>1.758761E-7</v>
      </c>
      <c r="M111" s="42">
        <f t="shared" ca="1" si="97"/>
        <v>1.0000006024013559</v>
      </c>
      <c r="O111" s="4" t="str">
        <f t="shared" ca="1" si="101"/>
        <v>CompConc[7] = 1.94743882686021E-07;</v>
      </c>
      <c r="P111" s="4"/>
      <c r="R111" s="4"/>
      <c r="S111" s="4" t="s">
        <v>252</v>
      </c>
      <c r="T111" s="4">
        <v>1.9474400000000001E-7</v>
      </c>
    </row>
    <row r="112" spans="1:28" x14ac:dyDescent="0.2">
      <c r="A112" s="33" t="s">
        <v>6</v>
      </c>
      <c r="B112" s="43">
        <v>2.76256E-8</v>
      </c>
      <c r="C112" s="28">
        <v>8</v>
      </c>
      <c r="D112" s="28">
        <v>9</v>
      </c>
      <c r="E112" s="28">
        <f t="shared" ca="1" si="98"/>
        <v>1</v>
      </c>
      <c r="F112" s="28"/>
      <c r="G112" s="28"/>
      <c r="H112" s="28"/>
      <c r="I112" s="28"/>
      <c r="J112" s="28">
        <v>1</v>
      </c>
      <c r="K112" s="43">
        <f t="shared" ca="1" si="99"/>
        <v>2.7625609128930574E-8</v>
      </c>
      <c r="L112" s="43">
        <f t="shared" ca="1" si="100"/>
        <v>2.6915348039269097E-8</v>
      </c>
      <c r="M112" s="44">
        <f t="shared" ca="1" si="97"/>
        <v>0.99999966954826114</v>
      </c>
      <c r="O112" s="4" t="str">
        <f t="shared" ca="1" si="101"/>
        <v>CompConc[8] = 2.76256091289306E-08;</v>
      </c>
      <c r="P112" s="4"/>
      <c r="R112" s="4"/>
      <c r="S112" s="4" t="s">
        <v>253</v>
      </c>
      <c r="T112" s="4">
        <v>2.76256E-8</v>
      </c>
    </row>
    <row r="113" spans="1:20" x14ac:dyDescent="0.2">
      <c r="A113" s="64" t="s">
        <v>601</v>
      </c>
      <c r="B113" s="65">
        <v>1.3307399999999999E-10</v>
      </c>
      <c r="C113" s="66">
        <v>9</v>
      </c>
      <c r="D113" s="66">
        <v>10</v>
      </c>
      <c r="E113" s="66" t="e">
        <f t="shared" ca="1" si="98"/>
        <v>#N/A</v>
      </c>
      <c r="F113" s="66"/>
      <c r="G113" s="66"/>
      <c r="H113" s="66"/>
      <c r="I113" s="66"/>
      <c r="J113" s="66">
        <v>-1</v>
      </c>
      <c r="K113" s="65" t="e">
        <f t="shared" ca="1" si="99"/>
        <v>#N/A</v>
      </c>
      <c r="L113" s="66"/>
      <c r="M113" s="67" t="e">
        <f t="shared" ca="1" si="97"/>
        <v>#N/A</v>
      </c>
      <c r="O113" s="4"/>
      <c r="P113" s="4"/>
      <c r="R113" s="4"/>
      <c r="S113" s="4" t="s">
        <v>254</v>
      </c>
      <c r="T113" s="4">
        <v>1.3307399999999999E-10</v>
      </c>
    </row>
    <row r="114" spans="1:20" x14ac:dyDescent="0.2">
      <c r="A114" s="21" t="s">
        <v>602</v>
      </c>
      <c r="B114" s="40">
        <v>4.0018099999999999</v>
      </c>
      <c r="C114" s="22">
        <v>10</v>
      </c>
      <c r="D114" s="22">
        <v>11</v>
      </c>
      <c r="E114" s="22" t="e">
        <f t="shared" ca="1" si="98"/>
        <v>#N/A</v>
      </c>
      <c r="F114" s="22"/>
      <c r="G114" s="22"/>
      <c r="H114" s="22"/>
      <c r="I114" s="22"/>
      <c r="J114" s="22">
        <v>0</v>
      </c>
      <c r="K114" s="40">
        <f>$N$10</f>
        <v>4.0018070000000003</v>
      </c>
      <c r="L114" s="22"/>
      <c r="M114" s="41">
        <f t="shared" si="97"/>
        <v>1.0000007496613403</v>
      </c>
      <c r="O114" s="4" t="str">
        <f t="shared" si="101"/>
        <v>CompConc[10] = 4.001807;</v>
      </c>
      <c r="S114" t="s">
        <v>255</v>
      </c>
      <c r="T114">
        <v>4.0018099999999999</v>
      </c>
    </row>
    <row r="115" spans="1:20" x14ac:dyDescent="0.2">
      <c r="A115" s="33" t="s">
        <v>603</v>
      </c>
      <c r="B115" s="43">
        <v>1.71265</v>
      </c>
      <c r="C115" s="28">
        <v>11</v>
      </c>
      <c r="D115" s="28">
        <v>12</v>
      </c>
      <c r="E115" s="28" t="e">
        <f t="shared" ca="1" si="98"/>
        <v>#N/A</v>
      </c>
      <c r="F115" s="28"/>
      <c r="G115" s="28"/>
      <c r="H115" s="28"/>
      <c r="I115" s="28"/>
      <c r="J115" s="28">
        <v>0</v>
      </c>
      <c r="K115" s="43">
        <f>$O$10</f>
        <v>1.7126520000000001</v>
      </c>
      <c r="L115" s="28"/>
      <c r="M115" s="44">
        <f t="shared" si="97"/>
        <v>0.99999883222043939</v>
      </c>
      <c r="O115" s="4" t="str">
        <f t="shared" si="101"/>
        <v>CompConc[11] = 1.712652;</v>
      </c>
      <c r="S115" t="s">
        <v>256</v>
      </c>
      <c r="T115">
        <v>1.71265</v>
      </c>
    </row>
    <row r="116" spans="1:20" x14ac:dyDescent="0.2">
      <c r="A116" s="59" t="s">
        <v>604</v>
      </c>
      <c r="B116" s="58">
        <v>3.9067300000000001E-13</v>
      </c>
      <c r="C116" s="60">
        <v>12</v>
      </c>
      <c r="D116" s="60">
        <v>13</v>
      </c>
      <c r="E116" s="60" t="e">
        <f t="shared" ca="1" si="98"/>
        <v>#N/A</v>
      </c>
      <c r="F116" s="60" t="s">
        <v>143</v>
      </c>
      <c r="G116" s="60">
        <v>1</v>
      </c>
      <c r="H116" s="60">
        <v>0</v>
      </c>
      <c r="I116" s="60" t="s">
        <v>6</v>
      </c>
      <c r="J116" s="60">
        <v>0</v>
      </c>
      <c r="K116" s="58">
        <f t="shared" ref="K116:K123" ca="1" si="102">T20</f>
        <v>3.9067280078493694E-13</v>
      </c>
      <c r="L116" s="22"/>
      <c r="M116" s="61">
        <f t="shared" ca="1" si="97"/>
        <v>1.0000005099281615</v>
      </c>
      <c r="O116" s="4" t="str">
        <f t="shared" ca="1" si="101"/>
        <v>CompConc[12] = 3.90672800784937E-13;</v>
      </c>
      <c r="P116" s="11"/>
      <c r="R116" s="4"/>
      <c r="S116" s="4" t="s">
        <v>257</v>
      </c>
      <c r="T116" s="4">
        <v>3.9067300000000001E-13</v>
      </c>
    </row>
    <row r="117" spans="1:20" x14ac:dyDescent="0.2">
      <c r="A117" s="62" t="s">
        <v>605</v>
      </c>
      <c r="B117" s="20">
        <v>1.47732E-12</v>
      </c>
      <c r="C117" s="14">
        <v>13</v>
      </c>
      <c r="D117" s="14">
        <v>14</v>
      </c>
      <c r="E117" s="14" t="e">
        <f t="shared" ca="1" si="98"/>
        <v>#N/A</v>
      </c>
      <c r="F117" s="14" t="s">
        <v>143</v>
      </c>
      <c r="G117" s="14">
        <v>2</v>
      </c>
      <c r="H117" s="14">
        <v>0</v>
      </c>
      <c r="I117" s="14" t="s">
        <v>6</v>
      </c>
      <c r="J117" s="14">
        <v>0</v>
      </c>
      <c r="K117" s="20">
        <f t="shared" ca="1" si="102"/>
        <v>1.4773194418642755E-12</v>
      </c>
      <c r="M117" s="63">
        <f t="shared" ca="1" si="97"/>
        <v>1.0000003778030051</v>
      </c>
      <c r="O117" s="4" t="str">
        <f t="shared" ca="1" si="101"/>
        <v>CompConc[13] = 1.47731944186428E-12;</v>
      </c>
      <c r="P117" s="4"/>
      <c r="R117" s="4"/>
      <c r="S117" s="4" t="s">
        <v>258</v>
      </c>
      <c r="T117" s="4">
        <v>1.47732E-12</v>
      </c>
    </row>
    <row r="118" spans="1:20" x14ac:dyDescent="0.2">
      <c r="A118" s="62" t="s">
        <v>606</v>
      </c>
      <c r="B118" s="20">
        <v>5.0851300000000002E-12</v>
      </c>
      <c r="C118" s="14">
        <v>14</v>
      </c>
      <c r="D118" s="14">
        <v>15</v>
      </c>
      <c r="E118" s="14" t="e">
        <f t="shared" ca="1" si="98"/>
        <v>#N/A</v>
      </c>
      <c r="F118" s="14" t="s">
        <v>143</v>
      </c>
      <c r="G118" s="14">
        <v>3</v>
      </c>
      <c r="H118" s="14">
        <v>0</v>
      </c>
      <c r="I118" s="14" t="s">
        <v>6</v>
      </c>
      <c r="J118" s="14">
        <v>0</v>
      </c>
      <c r="K118" s="20">
        <f t="shared" ca="1" si="102"/>
        <v>5.0851347854384447E-12</v>
      </c>
      <c r="M118" s="63">
        <f t="shared" ca="1" si="97"/>
        <v>0.99999905893577135</v>
      </c>
      <c r="O118" s="4" t="str">
        <f t="shared" ca="1" si="101"/>
        <v>CompConc[14] = 5.08513478543844E-12;</v>
      </c>
      <c r="P118" s="4"/>
      <c r="R118" s="4"/>
      <c r="S118" s="4" t="s">
        <v>259</v>
      </c>
      <c r="T118" s="4">
        <v>5.0851300000000002E-12</v>
      </c>
    </row>
    <row r="119" spans="1:20" x14ac:dyDescent="0.2">
      <c r="A119" s="62" t="s">
        <v>607</v>
      </c>
      <c r="B119" s="20">
        <v>1.3485800000000001E-11</v>
      </c>
      <c r="C119" s="14">
        <v>15</v>
      </c>
      <c r="D119" s="14">
        <v>16</v>
      </c>
      <c r="E119" s="14" t="e">
        <f t="shared" ca="1" si="98"/>
        <v>#N/A</v>
      </c>
      <c r="F119" s="14" t="s">
        <v>143</v>
      </c>
      <c r="G119" s="14">
        <v>4</v>
      </c>
      <c r="H119" s="14">
        <v>0</v>
      </c>
      <c r="I119" s="14" t="s">
        <v>6</v>
      </c>
      <c r="J119" s="14">
        <v>0</v>
      </c>
      <c r="K119" s="20">
        <f t="shared" ca="1" si="102"/>
        <v>1.348577906003266E-11</v>
      </c>
      <c r="M119" s="63">
        <f t="shared" ca="1" si="97"/>
        <v>1.0000015527443573</v>
      </c>
      <c r="O119" s="4" t="str">
        <f t="shared" ca="1" si="101"/>
        <v>CompConc[15] = 1.34857790600327E-11;</v>
      </c>
      <c r="P119" s="4"/>
      <c r="R119" s="4"/>
      <c r="S119" s="4" t="s">
        <v>260</v>
      </c>
      <c r="T119" s="4">
        <v>1.3485800000000001E-11</v>
      </c>
    </row>
    <row r="120" spans="1:20" x14ac:dyDescent="0.2">
      <c r="A120" s="62" t="s">
        <v>608</v>
      </c>
      <c r="B120" s="20">
        <v>1.45908E-10</v>
      </c>
      <c r="C120" s="14">
        <v>16</v>
      </c>
      <c r="D120" s="14">
        <v>17</v>
      </c>
      <c r="E120" s="14" t="e">
        <f t="shared" ca="1" si="98"/>
        <v>#N/A</v>
      </c>
      <c r="F120" s="14" t="s">
        <v>143</v>
      </c>
      <c r="G120" s="14">
        <v>5</v>
      </c>
      <c r="H120" s="14">
        <v>0</v>
      </c>
      <c r="I120" s="14" t="s">
        <v>6</v>
      </c>
      <c r="J120" s="14">
        <v>0</v>
      </c>
      <c r="K120" s="20">
        <f ca="1">T24</f>
        <v>1.459078683507762E-10</v>
      </c>
      <c r="M120" s="63">
        <f t="shared" ca="1" si="97"/>
        <v>1.0000009022763836</v>
      </c>
      <c r="O120" s="4" t="str">
        <f t="shared" ca="1" si="101"/>
        <v>CompConc[16] = 1.45907868350776E-10;</v>
      </c>
      <c r="P120" s="4"/>
      <c r="R120" s="4"/>
      <c r="S120" s="4" t="s">
        <v>261</v>
      </c>
      <c r="T120" s="4">
        <v>1.45908E-10</v>
      </c>
    </row>
    <row r="121" spans="1:20" x14ac:dyDescent="0.2">
      <c r="A121" s="62" t="s">
        <v>609</v>
      </c>
      <c r="B121" s="20">
        <v>1.6868300000000001E-10</v>
      </c>
      <c r="C121" s="14">
        <v>17</v>
      </c>
      <c r="D121" s="14">
        <v>18</v>
      </c>
      <c r="E121" s="14" t="e">
        <f t="shared" ca="1" si="98"/>
        <v>#N/A</v>
      </c>
      <c r="F121" s="14" t="s">
        <v>143</v>
      </c>
      <c r="G121" s="14">
        <v>6</v>
      </c>
      <c r="H121" s="14">
        <v>0</v>
      </c>
      <c r="I121" s="14" t="s">
        <v>6</v>
      </c>
      <c r="J121" s="14">
        <v>0</v>
      </c>
      <c r="K121" s="20">
        <f t="shared" ca="1" si="102"/>
        <v>1.68683394297017E-10</v>
      </c>
      <c r="M121" s="63">
        <f t="shared" ca="1" si="97"/>
        <v>0.99999766250247313</v>
      </c>
      <c r="O121" s="4" t="str">
        <f t="shared" ca="1" si="101"/>
        <v>CompConc[17] = 1.68683394297017E-10;</v>
      </c>
      <c r="P121" s="4"/>
      <c r="R121" s="4"/>
      <c r="S121" s="4" t="s">
        <v>262</v>
      </c>
      <c r="T121" s="4">
        <v>1.6868300000000001E-10</v>
      </c>
    </row>
    <row r="122" spans="1:20" x14ac:dyDescent="0.2">
      <c r="A122" s="62" t="s">
        <v>610</v>
      </c>
      <c r="B122" s="20">
        <v>1.7059799999999999E-10</v>
      </c>
      <c r="C122" s="14">
        <v>18</v>
      </c>
      <c r="D122" s="14">
        <v>19</v>
      </c>
      <c r="E122" s="14" t="e">
        <f t="shared" ca="1" si="98"/>
        <v>#N/A</v>
      </c>
      <c r="F122" s="14" t="s">
        <v>143</v>
      </c>
      <c r="G122" s="14">
        <v>7</v>
      </c>
      <c r="H122" s="14">
        <v>0</v>
      </c>
      <c r="I122" s="14" t="s">
        <v>6</v>
      </c>
      <c r="J122" s="14">
        <v>0</v>
      </c>
      <c r="K122" s="20">
        <f t="shared" ca="1" si="102"/>
        <v>1.7059778134593475E-10</v>
      </c>
      <c r="M122" s="63">
        <f t="shared" ca="1" si="97"/>
        <v>1.0000012816934869</v>
      </c>
      <c r="O122" s="4" t="str">
        <f t="shared" ca="1" si="101"/>
        <v>CompConc[18] = 1.70597781345935E-10;</v>
      </c>
      <c r="P122" s="4"/>
      <c r="R122" s="4"/>
      <c r="S122" s="4" t="s">
        <v>263</v>
      </c>
      <c r="T122" s="4">
        <v>1.7059799999999999E-10</v>
      </c>
    </row>
    <row r="123" spans="1:20" x14ac:dyDescent="0.2">
      <c r="A123" s="45" t="s">
        <v>611</v>
      </c>
      <c r="B123" s="46">
        <v>1.70737E-10</v>
      </c>
      <c r="C123" s="47">
        <v>19</v>
      </c>
      <c r="D123" s="47">
        <v>20</v>
      </c>
      <c r="E123" s="47" t="e">
        <f t="shared" ca="1" si="98"/>
        <v>#N/A</v>
      </c>
      <c r="F123" s="47" t="s">
        <v>143</v>
      </c>
      <c r="G123" s="47">
        <v>8</v>
      </c>
      <c r="H123" s="47">
        <v>0</v>
      </c>
      <c r="I123" s="47" t="s">
        <v>6</v>
      </c>
      <c r="J123" s="47">
        <v>0</v>
      </c>
      <c r="K123" s="46">
        <f t="shared" ca="1" si="102"/>
        <v>1.7073708160900305E-10</v>
      </c>
      <c r="L123" s="28"/>
      <c r="M123" s="48">
        <f t="shared" ca="1" si="97"/>
        <v>0.99999952201945652</v>
      </c>
      <c r="N123">
        <f ca="1">LOG10(K123/($L$112*K219))</f>
        <v>11.387176311155322</v>
      </c>
      <c r="O123" s="4" t="str">
        <f t="shared" ca="1" si="101"/>
        <v>CompConc[19] = 1.70737081609003E-10;</v>
      </c>
      <c r="P123" s="4"/>
      <c r="R123" s="4"/>
      <c r="S123" s="4" t="s">
        <v>264</v>
      </c>
      <c r="T123" s="4">
        <v>1.70737E-10</v>
      </c>
    </row>
    <row r="124" spans="1:20" x14ac:dyDescent="0.2">
      <c r="A124" s="21" t="s">
        <v>612</v>
      </c>
      <c r="B124" s="40">
        <v>1.62319E-16</v>
      </c>
      <c r="C124" s="22">
        <v>20</v>
      </c>
      <c r="D124" s="22">
        <v>21</v>
      </c>
      <c r="E124" s="22" t="e">
        <f t="shared" ca="1" si="98"/>
        <v>#N/A</v>
      </c>
      <c r="F124" s="22" t="s">
        <v>143</v>
      </c>
      <c r="G124" s="22">
        <v>1</v>
      </c>
      <c r="H124" s="22">
        <v>2</v>
      </c>
      <c r="I124" s="22" t="s">
        <v>6</v>
      </c>
      <c r="J124" s="22">
        <v>0</v>
      </c>
      <c r="K124" s="40">
        <f t="shared" ref="K124:K135" ca="1" si="103">R31</f>
        <v>1.6231873058500325E-16</v>
      </c>
      <c r="L124" s="22"/>
      <c r="M124" s="41">
        <f t="shared" ca="1" si="97"/>
        <v>1.0000016597899439</v>
      </c>
      <c r="N124">
        <f ca="1">LOG10(K124/($L$112^2*K276))</f>
        <v>9.0976859556436889</v>
      </c>
      <c r="O124" s="4" t="str">
        <f t="shared" ca="1" si="101"/>
        <v>CompConc[20] = 1.62318730585003E-16;</v>
      </c>
      <c r="P124" s="4"/>
      <c r="R124" s="4"/>
      <c r="S124" s="4" t="s">
        <v>265</v>
      </c>
      <c r="T124" s="4">
        <v>1.62319E-16</v>
      </c>
    </row>
    <row r="125" spans="1:20" x14ac:dyDescent="0.2">
      <c r="A125" s="32" t="s">
        <v>613</v>
      </c>
      <c r="B125" s="11">
        <v>8.7244899999999999E-16</v>
      </c>
      <c r="C125">
        <v>21</v>
      </c>
      <c r="D125">
        <v>22</v>
      </c>
      <c r="E125" t="e">
        <f t="shared" ca="1" si="98"/>
        <v>#N/A</v>
      </c>
      <c r="F125" t="s">
        <v>143</v>
      </c>
      <c r="G125">
        <v>1</v>
      </c>
      <c r="H125">
        <v>4</v>
      </c>
      <c r="I125" t="s">
        <v>6</v>
      </c>
      <c r="J125">
        <v>0</v>
      </c>
      <c r="K125" s="11">
        <f t="shared" ca="1" si="103"/>
        <v>8.7244944774570918E-16</v>
      </c>
      <c r="M125" s="42">
        <f t="shared" ca="1" si="97"/>
        <v>0.99999948679466721</v>
      </c>
      <c r="O125" s="4" t="str">
        <f t="shared" ca="1" si="101"/>
        <v>CompConc[21] = 8.72449447745709E-16;</v>
      </c>
      <c r="P125" s="4"/>
      <c r="R125" s="4"/>
      <c r="S125" s="4" t="s">
        <v>266</v>
      </c>
      <c r="T125" s="4">
        <v>8.7244899999999999E-16</v>
      </c>
    </row>
    <row r="126" spans="1:20" x14ac:dyDescent="0.2">
      <c r="A126" s="32" t="s">
        <v>614</v>
      </c>
      <c r="B126" s="11">
        <v>1.62692E-15</v>
      </c>
      <c r="C126">
        <v>22</v>
      </c>
      <c r="D126">
        <v>23</v>
      </c>
      <c r="E126" t="e">
        <f t="shared" ca="1" si="98"/>
        <v>#N/A</v>
      </c>
      <c r="F126" t="s">
        <v>143</v>
      </c>
      <c r="G126">
        <v>1</v>
      </c>
      <c r="H126">
        <v>6</v>
      </c>
      <c r="I126" t="s">
        <v>6</v>
      </c>
      <c r="J126">
        <v>0</v>
      </c>
      <c r="K126" s="11">
        <f t="shared" ca="1" si="103"/>
        <v>1.6269182162988908E-15</v>
      </c>
      <c r="M126" s="42">
        <f t="shared" ca="1" si="97"/>
        <v>1.0000010963680235</v>
      </c>
      <c r="O126" s="4" t="str">
        <f t="shared" ca="1" si="101"/>
        <v>CompConc[22] = 1.62691821629889E-15;</v>
      </c>
      <c r="P126" s="4"/>
      <c r="R126" s="4"/>
      <c r="S126" s="4" t="s">
        <v>267</v>
      </c>
      <c r="T126" s="4">
        <v>1.62692E-15</v>
      </c>
    </row>
    <row r="127" spans="1:20" x14ac:dyDescent="0.2">
      <c r="A127" s="32" t="s">
        <v>615</v>
      </c>
      <c r="B127" s="11">
        <v>1.6277E-15</v>
      </c>
      <c r="C127">
        <v>23</v>
      </c>
      <c r="D127">
        <v>24</v>
      </c>
      <c r="E127" t="e">
        <f t="shared" ca="1" si="98"/>
        <v>#N/A</v>
      </c>
      <c r="F127" t="s">
        <v>143</v>
      </c>
      <c r="G127">
        <v>1</v>
      </c>
      <c r="H127">
        <v>8</v>
      </c>
      <c r="I127" t="s">
        <v>6</v>
      </c>
      <c r="J127">
        <v>0</v>
      </c>
      <c r="K127" s="11">
        <f t="shared" ca="1" si="103"/>
        <v>1.6277037010395452E-15</v>
      </c>
      <c r="M127" s="42">
        <f t="shared" ca="1" si="97"/>
        <v>0.99999772622035399</v>
      </c>
      <c r="N127">
        <f ca="1">LOG10(K127/($L$112^2*K279))</f>
        <v>15.639352622310296</v>
      </c>
      <c r="O127" s="4" t="str">
        <f t="shared" ca="1" si="101"/>
        <v>CompConc[23] = 1.62770370103955E-15;</v>
      </c>
      <c r="P127" s="4"/>
      <c r="R127" s="4"/>
      <c r="S127" s="4" t="s">
        <v>268</v>
      </c>
      <c r="T127" s="4">
        <v>1.6277E-15</v>
      </c>
    </row>
    <row r="128" spans="1:20" x14ac:dyDescent="0.2">
      <c r="A128" s="32" t="s">
        <v>616</v>
      </c>
      <c r="B128" s="11">
        <v>8.7784200000000002E-16</v>
      </c>
      <c r="C128">
        <v>24</v>
      </c>
      <c r="D128">
        <v>25</v>
      </c>
      <c r="E128" t="e">
        <f t="shared" ca="1" si="98"/>
        <v>#N/A</v>
      </c>
      <c r="F128" t="s">
        <v>143</v>
      </c>
      <c r="G128">
        <v>2</v>
      </c>
      <c r="H128">
        <v>3</v>
      </c>
      <c r="I128" t="s">
        <v>6</v>
      </c>
      <c r="J128">
        <v>0</v>
      </c>
      <c r="K128" s="11">
        <f t="shared" ca="1" si="103"/>
        <v>8.7784206757809911E-16</v>
      </c>
      <c r="M128" s="42">
        <f t="shared" ca="1" si="97"/>
        <v>0.9999999230179305</v>
      </c>
      <c r="O128" s="4" t="str">
        <f t="shared" ca="1" si="101"/>
        <v>CompConc[24] = 8.77842067578099E-16;</v>
      </c>
      <c r="P128" s="4"/>
      <c r="R128" s="4"/>
      <c r="S128" s="4" t="s">
        <v>269</v>
      </c>
      <c r="T128" s="4">
        <v>8.7784200000000002E-16</v>
      </c>
    </row>
    <row r="129" spans="1:20" x14ac:dyDescent="0.2">
      <c r="A129" s="32" t="s">
        <v>617</v>
      </c>
      <c r="B129" s="11">
        <v>1.64504E-15</v>
      </c>
      <c r="C129">
        <v>25</v>
      </c>
      <c r="D129">
        <v>26</v>
      </c>
      <c r="E129" t="e">
        <f t="shared" ca="1" si="98"/>
        <v>#N/A</v>
      </c>
      <c r="F129" t="s">
        <v>143</v>
      </c>
      <c r="G129">
        <v>2</v>
      </c>
      <c r="H129">
        <v>5</v>
      </c>
      <c r="I129" t="s">
        <v>6</v>
      </c>
      <c r="J129">
        <v>0</v>
      </c>
      <c r="K129" s="11">
        <f t="shared" ca="1" si="103"/>
        <v>1.6450367927836955E-15</v>
      </c>
      <c r="M129" s="42">
        <f t="shared" ca="1" si="97"/>
        <v>1.0000019496319588</v>
      </c>
      <c r="O129" s="4" t="str">
        <f t="shared" ca="1" si="101"/>
        <v>CompConc[25] = 1.6450367927837E-15;</v>
      </c>
      <c r="P129" s="4"/>
      <c r="R129" s="4"/>
      <c r="S129" s="4" t="s">
        <v>270</v>
      </c>
      <c r="T129" s="4">
        <v>1.64504E-15</v>
      </c>
    </row>
    <row r="130" spans="1:20" x14ac:dyDescent="0.2">
      <c r="A130" s="32" t="s">
        <v>618</v>
      </c>
      <c r="B130" s="11">
        <v>1.64789E-15</v>
      </c>
      <c r="C130">
        <v>26</v>
      </c>
      <c r="D130">
        <v>27</v>
      </c>
      <c r="E130" t="e">
        <f t="shared" ca="1" si="98"/>
        <v>#N/A</v>
      </c>
      <c r="F130" t="s">
        <v>143</v>
      </c>
      <c r="G130">
        <v>2</v>
      </c>
      <c r="H130">
        <v>7</v>
      </c>
      <c r="I130" t="s">
        <v>6</v>
      </c>
      <c r="J130">
        <v>0</v>
      </c>
      <c r="K130" s="11">
        <f t="shared" ca="1" si="103"/>
        <v>1.6478937971342278E-15</v>
      </c>
      <c r="M130" s="42">
        <f t="shared" ca="1" si="97"/>
        <v>0.99999769576520381</v>
      </c>
      <c r="O130" s="4" t="str">
        <f t="shared" ca="1" si="101"/>
        <v>CompConc[26] = 1.64789379713423E-15;</v>
      </c>
      <c r="P130" s="4"/>
      <c r="R130" s="4"/>
      <c r="S130" s="4" t="s">
        <v>271</v>
      </c>
      <c r="T130" s="4">
        <v>1.64789E-15</v>
      </c>
    </row>
    <row r="131" spans="1:20" x14ac:dyDescent="0.2">
      <c r="A131" s="32" t="s">
        <v>619</v>
      </c>
      <c r="B131" s="11">
        <v>1.23359E-15</v>
      </c>
      <c r="C131">
        <v>27</v>
      </c>
      <c r="D131">
        <v>28</v>
      </c>
      <c r="E131" t="e">
        <f t="shared" ca="1" si="98"/>
        <v>#N/A</v>
      </c>
      <c r="F131" t="s">
        <v>143</v>
      </c>
      <c r="G131">
        <v>3</v>
      </c>
      <c r="H131">
        <v>4</v>
      </c>
      <c r="I131" t="s">
        <v>6</v>
      </c>
      <c r="J131">
        <v>0</v>
      </c>
      <c r="K131" s="11">
        <f t="shared" ca="1" si="103"/>
        <v>1.2335874661070579E-15</v>
      </c>
      <c r="M131" s="42">
        <f t="shared" ca="1" si="97"/>
        <v>1.0000020540845393</v>
      </c>
      <c r="O131" s="4" t="str">
        <f t="shared" ca="1" si="101"/>
        <v>CompConc[27] = 1.23358746610706E-15;</v>
      </c>
      <c r="P131" s="4"/>
      <c r="R131" s="4"/>
      <c r="S131" s="4" t="s">
        <v>272</v>
      </c>
      <c r="T131" s="4">
        <v>1.23359E-15</v>
      </c>
    </row>
    <row r="132" spans="1:20" x14ac:dyDescent="0.2">
      <c r="A132" s="32" t="s">
        <v>620</v>
      </c>
      <c r="B132" s="11">
        <v>1.65309E-15</v>
      </c>
      <c r="C132">
        <v>28</v>
      </c>
      <c r="D132">
        <v>29</v>
      </c>
      <c r="E132" t="e">
        <f t="shared" ca="1" si="98"/>
        <v>#N/A</v>
      </c>
      <c r="F132" t="s">
        <v>143</v>
      </c>
      <c r="G132">
        <v>3</v>
      </c>
      <c r="H132">
        <v>6</v>
      </c>
      <c r="I132" t="s">
        <v>6</v>
      </c>
      <c r="J132">
        <v>0</v>
      </c>
      <c r="K132" s="11">
        <f t="shared" ca="1" si="103"/>
        <v>1.6530885257042107E-15</v>
      </c>
      <c r="M132" s="42">
        <f t="shared" ca="1" si="97"/>
        <v>1.0000008918432173</v>
      </c>
      <c r="O132" s="4" t="str">
        <f t="shared" ca="1" si="101"/>
        <v>CompConc[28] = 1.65308852570421E-15;</v>
      </c>
      <c r="P132" s="4"/>
      <c r="R132" s="4"/>
      <c r="S132" s="4" t="s">
        <v>273</v>
      </c>
      <c r="T132" s="4">
        <v>1.65309E-15</v>
      </c>
    </row>
    <row r="133" spans="1:20" x14ac:dyDescent="0.2">
      <c r="A133" s="32" t="s">
        <v>621</v>
      </c>
      <c r="B133" s="11">
        <v>1.6531400000000001E-15</v>
      </c>
      <c r="C133">
        <v>29</v>
      </c>
      <c r="D133">
        <v>30</v>
      </c>
      <c r="E133" t="e">
        <f t="shared" ca="1" si="98"/>
        <v>#N/A</v>
      </c>
      <c r="F133" t="s">
        <v>143</v>
      </c>
      <c r="G133">
        <v>3</v>
      </c>
      <c r="H133">
        <v>8</v>
      </c>
      <c r="I133" t="s">
        <v>6</v>
      </c>
      <c r="J133">
        <v>0</v>
      </c>
      <c r="K133" s="11">
        <f t="shared" ca="1" si="103"/>
        <v>1.6531416296044843E-15</v>
      </c>
      <c r="M133" s="42">
        <f t="shared" ca="1" si="97"/>
        <v>0.99999901423782755</v>
      </c>
      <c r="O133" s="4" t="str">
        <f t="shared" ca="1" si="101"/>
        <v>CompConc[29] = 1.65314162960448E-15;</v>
      </c>
      <c r="P133" s="4"/>
      <c r="R133" s="4"/>
      <c r="S133" s="4" t="s">
        <v>274</v>
      </c>
      <c r="T133" s="4">
        <v>1.6531400000000001E-15</v>
      </c>
    </row>
    <row r="134" spans="1:20" x14ac:dyDescent="0.2">
      <c r="A134" s="32" t="s">
        <v>622</v>
      </c>
      <c r="B134" s="11">
        <v>1.6542899999999999E-15</v>
      </c>
      <c r="C134">
        <v>30</v>
      </c>
      <c r="D134">
        <v>31</v>
      </c>
      <c r="E134" t="e">
        <f t="shared" ca="1" si="98"/>
        <v>#N/A</v>
      </c>
      <c r="F134" t="s">
        <v>143</v>
      </c>
      <c r="G134">
        <v>4</v>
      </c>
      <c r="H134">
        <v>5</v>
      </c>
      <c r="I134" t="s">
        <v>6</v>
      </c>
      <c r="J134">
        <v>0</v>
      </c>
      <c r="K134" s="11">
        <f t="shared" ca="1" si="103"/>
        <v>1.6542883397858803E-15</v>
      </c>
      <c r="M134" s="42">
        <f t="shared" ca="1" si="97"/>
        <v>1.0000010035820719</v>
      </c>
      <c r="O134" s="4" t="str">
        <f t="shared" ca="1" si="101"/>
        <v>CompConc[30] = 1.65428833978588E-15;</v>
      </c>
      <c r="P134" s="4"/>
      <c r="R134" s="4"/>
      <c r="S134" s="4" t="s">
        <v>275</v>
      </c>
      <c r="T134" s="4">
        <v>1.6542899999999999E-15</v>
      </c>
    </row>
    <row r="135" spans="1:20" x14ac:dyDescent="0.2">
      <c r="A135" s="45" t="s">
        <v>623</v>
      </c>
      <c r="B135" s="46">
        <v>1.65448E-15</v>
      </c>
      <c r="C135" s="47">
        <v>31</v>
      </c>
      <c r="D135" s="47">
        <v>32</v>
      </c>
      <c r="E135" s="47" t="e">
        <f t="shared" ca="1" si="98"/>
        <v>#N/A</v>
      </c>
      <c r="F135" s="47" t="s">
        <v>143</v>
      </c>
      <c r="G135" s="47">
        <v>4</v>
      </c>
      <c r="H135" s="47">
        <v>7</v>
      </c>
      <c r="I135" s="47" t="s">
        <v>6</v>
      </c>
      <c r="J135">
        <v>0</v>
      </c>
      <c r="K135" s="46">
        <f t="shared" ca="1" si="103"/>
        <v>1.6544810937404907E-15</v>
      </c>
      <c r="L135" s="47"/>
      <c r="M135" s="48">
        <f t="shared" ca="1" si="97"/>
        <v>0.99999933892233961</v>
      </c>
      <c r="O135" s="4" t="str">
        <f t="shared" ca="1" si="101"/>
        <v>CompConc[31] = 1.65448109374049E-15;</v>
      </c>
      <c r="P135" s="4"/>
      <c r="R135" s="4"/>
      <c r="S135" s="4" t="s">
        <v>276</v>
      </c>
      <c r="T135" s="4">
        <v>1.65448E-15</v>
      </c>
    </row>
    <row r="136" spans="1:20" x14ac:dyDescent="0.2">
      <c r="A136" s="21" t="s">
        <v>624</v>
      </c>
      <c r="B136" s="40">
        <v>8.5676800000000003E-14</v>
      </c>
      <c r="C136" s="22">
        <v>32</v>
      </c>
      <c r="D136" s="22">
        <v>33</v>
      </c>
      <c r="E136" s="22" t="e">
        <f t="shared" ca="1" si="98"/>
        <v>#N/A</v>
      </c>
      <c r="F136" s="22" t="s">
        <v>144</v>
      </c>
      <c r="G136" s="22">
        <v>1</v>
      </c>
      <c r="H136" s="22">
        <v>0</v>
      </c>
      <c r="I136" s="22" t="s">
        <v>6</v>
      </c>
      <c r="J136" s="22">
        <v>0</v>
      </c>
      <c r="K136" s="58">
        <f ca="1">AC20</f>
        <v>8.5676759407797546E-14</v>
      </c>
      <c r="L136" s="22"/>
      <c r="M136" s="41">
        <f t="shared" ca="1" si="97"/>
        <v>1.0000004737831207</v>
      </c>
      <c r="O136" s="4" t="str">
        <f t="shared" ca="1" si="101"/>
        <v>CompConc[32] = 8.56767594077975E-14;</v>
      </c>
      <c r="P136" s="4"/>
      <c r="R136" s="4"/>
      <c r="S136" s="4" t="s">
        <v>277</v>
      </c>
      <c r="T136" s="4">
        <v>8.5676800000000003E-14</v>
      </c>
    </row>
    <row r="137" spans="1:20" x14ac:dyDescent="0.2">
      <c r="A137" s="32" t="s">
        <v>625</v>
      </c>
      <c r="B137" s="11">
        <v>1.1E-12</v>
      </c>
      <c r="C137">
        <v>33</v>
      </c>
      <c r="D137">
        <v>34</v>
      </c>
      <c r="E137" t="e">
        <f t="shared" ca="1" si="98"/>
        <v>#N/A</v>
      </c>
      <c r="F137" t="s">
        <v>144</v>
      </c>
      <c r="G137">
        <v>2</v>
      </c>
      <c r="H137">
        <v>0</v>
      </c>
      <c r="I137" t="s">
        <v>6</v>
      </c>
      <c r="J137">
        <v>0</v>
      </c>
      <c r="K137" s="11">
        <f t="shared" ref="K137:K143" ca="1" si="104">AC21</f>
        <v>1.0999997853250746E-12</v>
      </c>
      <c r="M137" s="42">
        <f t="shared" ca="1" si="97"/>
        <v>1.0000001951590611</v>
      </c>
      <c r="O137" s="4" t="str">
        <f t="shared" ca="1" si="101"/>
        <v>CompConc[33] = 1.09999978532507E-12;</v>
      </c>
      <c r="P137" s="4"/>
      <c r="R137" s="4"/>
      <c r="S137" s="4" t="s">
        <v>278</v>
      </c>
      <c r="T137" s="4">
        <v>1.1E-12</v>
      </c>
    </row>
    <row r="138" spans="1:20" x14ac:dyDescent="0.2">
      <c r="A138" s="32" t="s">
        <v>626</v>
      </c>
      <c r="B138" s="11">
        <v>1.2495500000000001E-11</v>
      </c>
      <c r="C138">
        <v>34</v>
      </c>
      <c r="D138">
        <v>35</v>
      </c>
      <c r="E138" t="e">
        <f t="shared" ca="1" si="98"/>
        <v>#N/A</v>
      </c>
      <c r="F138" t="s">
        <v>144</v>
      </c>
      <c r="G138">
        <v>3</v>
      </c>
      <c r="H138">
        <v>0</v>
      </c>
      <c r="I138" t="s">
        <v>6</v>
      </c>
      <c r="J138">
        <v>0</v>
      </c>
      <c r="K138" s="11">
        <f t="shared" ca="1" si="104"/>
        <v>1.2495549084828915E-11</v>
      </c>
      <c r="M138" s="42">
        <f t="shared" ca="1" si="97"/>
        <v>0.99999607181496541</v>
      </c>
      <c r="O138" s="4" t="str">
        <f t="shared" ca="1" si="101"/>
        <v>CompConc[34] = 1.24955490848289E-11;</v>
      </c>
      <c r="P138" s="4"/>
      <c r="R138" s="4"/>
      <c r="S138" s="4" t="s">
        <v>279</v>
      </c>
      <c r="T138" s="4">
        <v>1.2495500000000001E-11</v>
      </c>
    </row>
    <row r="139" spans="1:20" x14ac:dyDescent="0.2">
      <c r="A139" s="32" t="s">
        <v>627</v>
      </c>
      <c r="B139" s="11">
        <v>6.1862799999999994E-11</v>
      </c>
      <c r="C139">
        <v>35</v>
      </c>
      <c r="D139">
        <v>36</v>
      </c>
      <c r="E139" t="e">
        <f t="shared" ca="1" si="98"/>
        <v>#N/A</v>
      </c>
      <c r="F139" t="s">
        <v>144</v>
      </c>
      <c r="G139">
        <v>4</v>
      </c>
      <c r="H139">
        <v>0</v>
      </c>
      <c r="I139" t="s">
        <v>6</v>
      </c>
      <c r="J139">
        <v>0</v>
      </c>
      <c r="K139" s="11">
        <f t="shared" ca="1" si="104"/>
        <v>6.1862777429078359E-11</v>
      </c>
      <c r="M139" s="42">
        <f t="shared" ca="1" si="97"/>
        <v>1.0000003648546441</v>
      </c>
      <c r="O139" s="4" t="str">
        <f t="shared" ca="1" si="101"/>
        <v>CompConc[35] = 6.18627774290784E-11;</v>
      </c>
      <c r="P139" s="4"/>
      <c r="R139" s="4"/>
      <c r="S139" s="4" t="s">
        <v>280</v>
      </c>
      <c r="T139" s="4">
        <v>6.1862799999999994E-11</v>
      </c>
    </row>
    <row r="140" spans="1:20" x14ac:dyDescent="0.2">
      <c r="A140" s="32" t="s">
        <v>628</v>
      </c>
      <c r="B140" s="11">
        <v>3.5895000000000001E-9</v>
      </c>
      <c r="C140">
        <v>36</v>
      </c>
      <c r="D140">
        <v>37</v>
      </c>
      <c r="E140" t="e">
        <f t="shared" ca="1" si="98"/>
        <v>#N/A</v>
      </c>
      <c r="F140" t="s">
        <v>144</v>
      </c>
      <c r="G140">
        <v>5</v>
      </c>
      <c r="H140">
        <v>0</v>
      </c>
      <c r="I140" t="s">
        <v>6</v>
      </c>
      <c r="J140">
        <v>0</v>
      </c>
      <c r="K140" s="11">
        <f t="shared" ca="1" si="104"/>
        <v>3.5895011030643377E-9</v>
      </c>
      <c r="M140" s="42">
        <f t="shared" ca="1" si="97"/>
        <v>0.99999969269703337</v>
      </c>
      <c r="O140" s="4" t="str">
        <f t="shared" ca="1" si="101"/>
        <v>CompConc[36] = 3.58950110306434E-09;</v>
      </c>
      <c r="P140" s="4"/>
      <c r="R140" s="4"/>
      <c r="S140" s="4" t="s">
        <v>281</v>
      </c>
      <c r="T140" s="4">
        <v>3.5895000000000001E-9</v>
      </c>
    </row>
    <row r="141" spans="1:20" x14ac:dyDescent="0.2">
      <c r="A141" s="32" t="s">
        <v>629</v>
      </c>
      <c r="B141" s="11">
        <v>6.2223799999999998E-9</v>
      </c>
      <c r="C141">
        <v>37</v>
      </c>
      <c r="D141">
        <v>38</v>
      </c>
      <c r="E141" t="e">
        <f t="shared" ca="1" si="98"/>
        <v>#N/A</v>
      </c>
      <c r="F141" t="s">
        <v>144</v>
      </c>
      <c r="G141">
        <v>6</v>
      </c>
      <c r="H141">
        <v>0</v>
      </c>
      <c r="I141" t="s">
        <v>6</v>
      </c>
      <c r="J141">
        <v>0</v>
      </c>
      <c r="K141" s="11">
        <f t="shared" ca="1" si="104"/>
        <v>6.2223809434152933E-9</v>
      </c>
      <c r="M141" s="42">
        <f t="shared" ca="1" si="97"/>
        <v>0.99999984838355249</v>
      </c>
      <c r="O141" s="4" t="str">
        <f t="shared" ca="1" si="101"/>
        <v>CompConc[37] = 6.22238094341529E-09;</v>
      </c>
      <c r="P141" s="4"/>
      <c r="R141" s="4"/>
      <c r="S141" s="4" t="s">
        <v>282</v>
      </c>
      <c r="T141" s="4">
        <v>6.2223799999999998E-9</v>
      </c>
    </row>
    <row r="142" spans="1:20" x14ac:dyDescent="0.2">
      <c r="A142" s="32" t="s">
        <v>630</v>
      </c>
      <c r="B142" s="11">
        <v>6.2890600000000002E-9</v>
      </c>
      <c r="C142">
        <v>38</v>
      </c>
      <c r="D142">
        <v>39</v>
      </c>
      <c r="E142" t="e">
        <f t="shared" ca="1" si="98"/>
        <v>#N/A</v>
      </c>
      <c r="F142" t="s">
        <v>144</v>
      </c>
      <c r="G142">
        <v>7</v>
      </c>
      <c r="H142">
        <v>0</v>
      </c>
      <c r="I142" t="s">
        <v>6</v>
      </c>
      <c r="J142">
        <v>0</v>
      </c>
      <c r="K142" s="11">
        <f t="shared" ca="1" si="104"/>
        <v>6.2890589509318147E-9</v>
      </c>
      <c r="M142" s="42">
        <f t="shared" ca="1" si="97"/>
        <v>1.0000001668084515</v>
      </c>
      <c r="O142" s="4" t="str">
        <f t="shared" ca="1" si="101"/>
        <v>CompConc[38] = 6.28905895093181E-09;</v>
      </c>
      <c r="P142" s="4"/>
      <c r="R142" s="4"/>
      <c r="S142" s="4" t="s">
        <v>283</v>
      </c>
      <c r="T142" s="4">
        <v>6.2890600000000002E-9</v>
      </c>
    </row>
    <row r="143" spans="1:20" x14ac:dyDescent="0.2">
      <c r="A143" s="33" t="s">
        <v>631</v>
      </c>
      <c r="B143" s="43">
        <v>6.29003E-9</v>
      </c>
      <c r="C143" s="28">
        <v>39</v>
      </c>
      <c r="D143" s="28">
        <v>40</v>
      </c>
      <c r="E143" s="28" t="e">
        <f t="shared" ca="1" si="98"/>
        <v>#N/A</v>
      </c>
      <c r="F143" s="28" t="s">
        <v>144</v>
      </c>
      <c r="G143" s="28">
        <v>8</v>
      </c>
      <c r="H143" s="28">
        <v>0</v>
      </c>
      <c r="I143" s="28" t="s">
        <v>6</v>
      </c>
      <c r="J143" s="28">
        <v>0</v>
      </c>
      <c r="K143" s="43">
        <f t="shared" ca="1" si="104"/>
        <v>6.2900332200955897E-9</v>
      </c>
      <c r="L143" s="28"/>
      <c r="M143" s="44">
        <f t="shared" ca="1" si="97"/>
        <v>0.99999948806381822</v>
      </c>
      <c r="O143" s="4" t="str">
        <f t="shared" ca="1" si="101"/>
        <v>CompConc[39] = 6.29003322009559E-09;</v>
      </c>
      <c r="P143" s="4"/>
      <c r="R143" s="4"/>
      <c r="S143" s="4" t="s">
        <v>284</v>
      </c>
      <c r="T143" s="4">
        <v>6.29003E-9</v>
      </c>
    </row>
    <row r="144" spans="1:20" x14ac:dyDescent="0.2">
      <c r="A144" s="21" t="s">
        <v>632</v>
      </c>
      <c r="B144" s="40">
        <v>1.2399E-18</v>
      </c>
      <c r="C144" s="22">
        <v>40</v>
      </c>
      <c r="D144" s="22">
        <v>41</v>
      </c>
      <c r="E144" s="22" t="e">
        <f t="shared" ca="1" si="98"/>
        <v>#N/A</v>
      </c>
      <c r="F144" s="22" t="s">
        <v>144</v>
      </c>
      <c r="G144" s="22">
        <v>1</v>
      </c>
      <c r="H144" s="22">
        <v>2</v>
      </c>
      <c r="I144" s="22" t="s">
        <v>6</v>
      </c>
      <c r="J144" s="22">
        <v>0</v>
      </c>
      <c r="K144" s="40">
        <f ca="1">AC31</f>
        <v>1.2398984496964711E-18</v>
      </c>
      <c r="L144" s="22"/>
      <c r="M144" s="41">
        <f t="shared" ca="1" si="97"/>
        <v>1.0000012503471791</v>
      </c>
      <c r="O144" s="4" t="str">
        <f t="shared" ca="1" si="101"/>
        <v>CompConc[40] = 1.23989844969647E-18;</v>
      </c>
      <c r="P144" s="4"/>
      <c r="R144" s="4"/>
      <c r="S144" s="4" t="s">
        <v>285</v>
      </c>
      <c r="T144" s="4">
        <v>1.2399E-18</v>
      </c>
    </row>
    <row r="145" spans="1:20" x14ac:dyDescent="0.2">
      <c r="A145" s="32" t="s">
        <v>633</v>
      </c>
      <c r="B145" s="11">
        <v>1.1554399999999999E-16</v>
      </c>
      <c r="C145">
        <v>41</v>
      </c>
      <c r="D145">
        <v>42</v>
      </c>
      <c r="E145" t="e">
        <f t="shared" ca="1" si="98"/>
        <v>#N/A</v>
      </c>
      <c r="F145" t="s">
        <v>144</v>
      </c>
      <c r="G145">
        <v>1</v>
      </c>
      <c r="H145">
        <v>4</v>
      </c>
      <c r="I145" t="s">
        <v>6</v>
      </c>
      <c r="J145">
        <v>0</v>
      </c>
      <c r="K145" s="11">
        <f t="shared" ref="K145:K155" ca="1" si="105">AC32</f>
        <v>1.1554420377679426E-16</v>
      </c>
      <c r="M145" s="42">
        <f t="shared" ca="1" si="97"/>
        <v>0.99999823637372021</v>
      </c>
      <c r="O145" s="4" t="str">
        <f t="shared" ca="1" si="101"/>
        <v>CompConc[41] = 1.15544203776794E-16;</v>
      </c>
      <c r="P145" s="4"/>
      <c r="R145" s="4"/>
      <c r="S145" s="4" t="s">
        <v>286</v>
      </c>
      <c r="T145" s="4">
        <v>1.1554399999999999E-16</v>
      </c>
    </row>
    <row r="146" spans="1:20" x14ac:dyDescent="0.2">
      <c r="A146" s="32" t="s">
        <v>634</v>
      </c>
      <c r="B146" s="11">
        <v>1.29419E-14</v>
      </c>
      <c r="C146">
        <v>42</v>
      </c>
      <c r="D146">
        <v>43</v>
      </c>
      <c r="E146" t="e">
        <f t="shared" ca="1" si="98"/>
        <v>#N/A</v>
      </c>
      <c r="F146" t="s">
        <v>144</v>
      </c>
      <c r="G146">
        <v>1</v>
      </c>
      <c r="H146">
        <v>6</v>
      </c>
      <c r="I146" t="s">
        <v>6</v>
      </c>
      <c r="J146">
        <v>0</v>
      </c>
      <c r="K146" s="11">
        <f t="shared" ca="1" si="105"/>
        <v>1.2941949632612356E-14</v>
      </c>
      <c r="M146" s="42">
        <f t="shared" ca="1" si="97"/>
        <v>0.99999616498180222</v>
      </c>
      <c r="O146" s="4" t="str">
        <f t="shared" ca="1" si="101"/>
        <v>CompConc[42] = 1.29419496326124E-14;</v>
      </c>
      <c r="P146" s="4"/>
      <c r="R146" s="4"/>
      <c r="S146" s="4" t="s">
        <v>287</v>
      </c>
      <c r="T146" s="4">
        <v>1.29419E-14</v>
      </c>
    </row>
    <row r="147" spans="1:20" x14ac:dyDescent="0.2">
      <c r="A147" s="32" t="s">
        <v>635</v>
      </c>
      <c r="B147" s="11">
        <v>1.30726E-14</v>
      </c>
      <c r="C147">
        <v>43</v>
      </c>
      <c r="D147">
        <v>44</v>
      </c>
      <c r="E147" t="e">
        <f t="shared" ca="1" si="98"/>
        <v>#N/A</v>
      </c>
      <c r="F147" t="s">
        <v>144</v>
      </c>
      <c r="G147">
        <v>1</v>
      </c>
      <c r="H147">
        <v>8</v>
      </c>
      <c r="I147" t="s">
        <v>6</v>
      </c>
      <c r="J147">
        <v>0</v>
      </c>
      <c r="K147" s="11">
        <f t="shared" ca="1" si="105"/>
        <v>1.3072602015382366E-14</v>
      </c>
      <c r="M147" s="42">
        <f t="shared" ca="1" si="97"/>
        <v>0.99999984583158241</v>
      </c>
      <c r="O147" s="4" t="str">
        <f t="shared" ca="1" si="101"/>
        <v>CompConc[43] = 1.30726020153824E-14;</v>
      </c>
      <c r="P147" s="4"/>
      <c r="R147" s="4"/>
      <c r="S147" s="4" t="s">
        <v>288</v>
      </c>
      <c r="T147" s="4">
        <v>1.30726E-14</v>
      </c>
    </row>
    <row r="148" spans="1:20" x14ac:dyDescent="0.2">
      <c r="A148" s="32" t="s">
        <v>636</v>
      </c>
      <c r="B148" s="11">
        <v>1.1640799999999999E-16</v>
      </c>
      <c r="C148">
        <v>44</v>
      </c>
      <c r="D148">
        <v>45</v>
      </c>
      <c r="E148" t="e">
        <f t="shared" ca="1" si="98"/>
        <v>#N/A</v>
      </c>
      <c r="F148" t="s">
        <v>144</v>
      </c>
      <c r="G148">
        <v>2</v>
      </c>
      <c r="H148">
        <v>3</v>
      </c>
      <c r="I148" t="s">
        <v>6</v>
      </c>
      <c r="J148">
        <v>0</v>
      </c>
      <c r="K148" s="11">
        <f t="shared" ca="1" si="105"/>
        <v>1.1640761314410129E-16</v>
      </c>
      <c r="M148" s="42">
        <f t="shared" ca="1" si="97"/>
        <v>1.0000033232869248</v>
      </c>
      <c r="O148" s="4" t="str">
        <f t="shared" ca="1" si="101"/>
        <v>CompConc[44] = 1.16407613144101E-16;</v>
      </c>
      <c r="P148" s="4"/>
      <c r="R148" s="4"/>
      <c r="S148" s="4" t="s">
        <v>289</v>
      </c>
      <c r="T148" s="4">
        <v>1.1640799999999999E-16</v>
      </c>
    </row>
    <row r="149" spans="1:20" x14ac:dyDescent="0.2">
      <c r="A149" s="32" t="s">
        <v>637</v>
      </c>
      <c r="B149" s="11">
        <v>6.2358599999999998E-14</v>
      </c>
      <c r="C149">
        <v>45</v>
      </c>
      <c r="D149">
        <v>46</v>
      </c>
      <c r="E149" t="e">
        <f t="shared" ca="1" si="98"/>
        <v>#N/A</v>
      </c>
      <c r="F149" t="s">
        <v>144</v>
      </c>
      <c r="G149">
        <v>2</v>
      </c>
      <c r="H149">
        <v>5</v>
      </c>
      <c r="I149" t="s">
        <v>6</v>
      </c>
      <c r="J149">
        <v>0</v>
      </c>
      <c r="K149" s="11">
        <f t="shared" ca="1" si="105"/>
        <v>6.2358608818686345E-14</v>
      </c>
      <c r="M149" s="42">
        <f t="shared" ca="1" si="97"/>
        <v>0.9999998585810923</v>
      </c>
      <c r="O149" s="4" t="str">
        <f t="shared" ca="1" si="101"/>
        <v>CompConc[45] = 6.23586088186863E-14;</v>
      </c>
      <c r="P149" s="4"/>
      <c r="R149" s="4"/>
      <c r="S149" s="4" t="s">
        <v>290</v>
      </c>
      <c r="T149" s="4">
        <v>6.2358599999999998E-14</v>
      </c>
    </row>
    <row r="150" spans="1:20" x14ac:dyDescent="0.2">
      <c r="A150" s="32" t="s">
        <v>638</v>
      </c>
      <c r="B150" s="11">
        <v>8.3889400000000004E-14</v>
      </c>
      <c r="C150">
        <v>46</v>
      </c>
      <c r="D150">
        <v>47</v>
      </c>
      <c r="E150" t="e">
        <f t="shared" ca="1" si="98"/>
        <v>#N/A</v>
      </c>
      <c r="F150" t="s">
        <v>144</v>
      </c>
      <c r="G150">
        <v>2</v>
      </c>
      <c r="H150">
        <v>7</v>
      </c>
      <c r="I150" t="s">
        <v>6</v>
      </c>
      <c r="J150">
        <v>0</v>
      </c>
      <c r="K150" s="11">
        <f t="shared" ca="1" si="105"/>
        <v>8.3889447592925844E-14</v>
      </c>
      <c r="M150" s="42">
        <f t="shared" ca="1" si="97"/>
        <v>0.99999943267088764</v>
      </c>
      <c r="O150" s="4" t="str">
        <f t="shared" ca="1" si="101"/>
        <v>CompConc[46] = 8.38894475929258E-14;</v>
      </c>
      <c r="P150" s="4"/>
      <c r="R150" s="4"/>
      <c r="S150" s="4" t="s">
        <v>291</v>
      </c>
      <c r="T150" s="4">
        <v>8.3889400000000004E-14</v>
      </c>
    </row>
    <row r="151" spans="1:20" x14ac:dyDescent="0.2">
      <c r="A151" s="32" t="s">
        <v>639</v>
      </c>
      <c r="B151" s="11">
        <v>2.59685E-16</v>
      </c>
      <c r="C151">
        <v>47</v>
      </c>
      <c r="D151">
        <v>48</v>
      </c>
      <c r="E151" t="e">
        <f t="shared" ca="1" si="98"/>
        <v>#N/A</v>
      </c>
      <c r="F151" t="s">
        <v>144</v>
      </c>
      <c r="G151">
        <v>3</v>
      </c>
      <c r="H151">
        <v>4</v>
      </c>
      <c r="I151" t="s">
        <v>6</v>
      </c>
      <c r="J151">
        <v>0</v>
      </c>
      <c r="K151" s="11">
        <f t="shared" ca="1" si="105"/>
        <v>2.5968537412181192E-16</v>
      </c>
      <c r="M151" s="42">
        <f t="shared" ca="1" si="97"/>
        <v>0.99999855932659598</v>
      </c>
      <c r="O151" s="4" t="str">
        <f t="shared" ca="1" si="101"/>
        <v>CompConc[47] = 2.59685374121812E-16;</v>
      </c>
      <c r="P151" s="4"/>
      <c r="R151" s="4"/>
      <c r="S151" s="4" t="s">
        <v>292</v>
      </c>
      <c r="T151" s="4">
        <v>2.59685E-16</v>
      </c>
    </row>
    <row r="152" spans="1:20" x14ac:dyDescent="0.2">
      <c r="A152" s="32" t="s">
        <v>640</v>
      </c>
      <c r="B152" s="11">
        <v>1.4388900000000001E-13</v>
      </c>
      <c r="C152">
        <v>48</v>
      </c>
      <c r="D152">
        <v>49</v>
      </c>
      <c r="E152" t="e">
        <f t="shared" ca="1" si="98"/>
        <v>#N/A</v>
      </c>
      <c r="F152" t="s">
        <v>144</v>
      </c>
      <c r="G152">
        <v>3</v>
      </c>
      <c r="H152">
        <v>6</v>
      </c>
      <c r="I152" t="s">
        <v>6</v>
      </c>
      <c r="J152">
        <v>0</v>
      </c>
      <c r="K152" s="11">
        <f t="shared" ca="1" si="105"/>
        <v>1.4388896569735575E-13</v>
      </c>
      <c r="M152" s="42">
        <f t="shared" ca="1" si="97"/>
        <v>1.0000002383966282</v>
      </c>
      <c r="O152" s="4" t="str">
        <f t="shared" ca="1" si="101"/>
        <v>CompConc[48] = 1.43888965697356E-13;</v>
      </c>
      <c r="P152" s="4"/>
      <c r="R152" s="4"/>
      <c r="S152" s="4" t="s">
        <v>293</v>
      </c>
      <c r="T152" s="4">
        <v>1.4388900000000001E-13</v>
      </c>
    </row>
    <row r="153" spans="1:20" x14ac:dyDescent="0.2">
      <c r="A153" s="32" t="s">
        <v>641</v>
      </c>
      <c r="B153" s="11">
        <v>1.43984E-13</v>
      </c>
      <c r="C153">
        <v>49</v>
      </c>
      <c r="D153">
        <v>50</v>
      </c>
      <c r="E153" t="e">
        <f t="shared" ca="1" si="98"/>
        <v>#N/A</v>
      </c>
      <c r="F153" t="s">
        <v>144</v>
      </c>
      <c r="G153">
        <v>3</v>
      </c>
      <c r="H153">
        <v>8</v>
      </c>
      <c r="I153" t="s">
        <v>6</v>
      </c>
      <c r="J153">
        <v>0</v>
      </c>
      <c r="K153" s="11">
        <f t="shared" ca="1" si="105"/>
        <v>1.4398400843653199E-13</v>
      </c>
      <c r="M153" s="42">
        <f t="shared" ca="1" si="97"/>
        <v>0.99999994140646531</v>
      </c>
      <c r="O153" s="4" t="str">
        <f t="shared" ca="1" si="101"/>
        <v>CompConc[49] = 1.43984008436532E-13;</v>
      </c>
      <c r="P153" s="4"/>
      <c r="R153" s="4"/>
      <c r="S153" s="4" t="s">
        <v>294</v>
      </c>
      <c r="T153" s="4">
        <v>1.43984E-13</v>
      </c>
    </row>
    <row r="154" spans="1:20" x14ac:dyDescent="0.2">
      <c r="A154" s="32" t="s">
        <v>642</v>
      </c>
      <c r="B154" s="11">
        <v>1.5181800000000001E-13</v>
      </c>
      <c r="C154">
        <v>50</v>
      </c>
      <c r="D154">
        <v>51</v>
      </c>
      <c r="E154" t="e">
        <f t="shared" ca="1" si="98"/>
        <v>#N/A</v>
      </c>
      <c r="F154" t="s">
        <v>144</v>
      </c>
      <c r="G154">
        <v>4</v>
      </c>
      <c r="H154">
        <v>5</v>
      </c>
      <c r="I154" t="s">
        <v>6</v>
      </c>
      <c r="J154">
        <v>0</v>
      </c>
      <c r="K154" s="11">
        <f t="shared" ca="1" si="105"/>
        <v>1.5181839786847763E-13</v>
      </c>
      <c r="M154" s="42">
        <f t="shared" ca="1" si="97"/>
        <v>0.99999737931315835</v>
      </c>
      <c r="O154" s="4" t="str">
        <f t="shared" ca="1" si="101"/>
        <v>CompConc[50] = 1.51818397868478E-13;</v>
      </c>
      <c r="P154" s="4"/>
      <c r="R154" s="4"/>
      <c r="S154" s="4" t="s">
        <v>295</v>
      </c>
      <c r="T154" s="4">
        <v>1.5181800000000001E-13</v>
      </c>
    </row>
    <row r="155" spans="1:20" x14ac:dyDescent="0.2">
      <c r="A155" s="33" t="s">
        <v>643</v>
      </c>
      <c r="B155" s="43">
        <v>1.5239199999999999E-13</v>
      </c>
      <c r="C155" s="28">
        <v>51</v>
      </c>
      <c r="D155" s="28">
        <v>52</v>
      </c>
      <c r="E155" s="28" t="e">
        <f t="shared" ca="1" si="98"/>
        <v>#N/A</v>
      </c>
      <c r="F155" s="28" t="s">
        <v>144</v>
      </c>
      <c r="G155" s="28">
        <v>4</v>
      </c>
      <c r="H155" s="28">
        <v>7</v>
      </c>
      <c r="I155" s="28" t="s">
        <v>6</v>
      </c>
      <c r="J155" s="28">
        <v>0</v>
      </c>
      <c r="K155" s="43">
        <f t="shared" ca="1" si="105"/>
        <v>1.5239168476175907E-13</v>
      </c>
      <c r="L155" s="28"/>
      <c r="M155" s="44">
        <f t="shared" ca="1" si="97"/>
        <v>1.0000020686052615</v>
      </c>
      <c r="O155" s="4" t="str">
        <f t="shared" ca="1" si="101"/>
        <v>CompConc[51] = 1.52391684761759E-13;</v>
      </c>
      <c r="P155" s="4"/>
      <c r="R155" s="4"/>
      <c r="S155" s="4" t="s">
        <v>296</v>
      </c>
      <c r="T155" s="4">
        <v>1.5239199999999999E-13</v>
      </c>
    </row>
    <row r="156" spans="1:20" x14ac:dyDescent="0.2">
      <c r="A156" s="21" t="s">
        <v>644</v>
      </c>
      <c r="B156" s="40">
        <v>2.89803E-10</v>
      </c>
      <c r="C156" s="22">
        <v>52</v>
      </c>
      <c r="D156" s="22">
        <v>53</v>
      </c>
      <c r="E156" s="22" t="e">
        <f t="shared" ca="1" si="98"/>
        <v>#N/A</v>
      </c>
      <c r="F156" s="22"/>
      <c r="G156" s="22"/>
      <c r="H156" s="22"/>
      <c r="I156" s="22"/>
      <c r="J156" s="22"/>
      <c r="K156" s="40" t="e">
        <f t="shared" ref="K156:K177" ca="1" si="106">OFFSET($M$71,_xlfn.XMATCH(A156,$D$72:$D$99),0)</f>
        <v>#N/A</v>
      </c>
      <c r="L156" s="22"/>
      <c r="M156" s="41" t="e">
        <f t="shared" ca="1" si="97"/>
        <v>#N/A</v>
      </c>
      <c r="O156" s="4"/>
      <c r="P156" s="4"/>
      <c r="R156" s="4"/>
      <c r="S156" s="4" t="s">
        <v>297</v>
      </c>
      <c r="T156" s="4">
        <v>2.89803E-10</v>
      </c>
    </row>
    <row r="157" spans="1:20" x14ac:dyDescent="0.2">
      <c r="A157" s="32" t="s">
        <v>645</v>
      </c>
      <c r="B157" s="11">
        <v>2.1483400000000001E-11</v>
      </c>
      <c r="C157">
        <v>53</v>
      </c>
      <c r="D157">
        <v>54</v>
      </c>
      <c r="E157" t="e">
        <f t="shared" ca="1" si="98"/>
        <v>#N/A</v>
      </c>
      <c r="K157" s="11" t="e">
        <f t="shared" ca="1" si="106"/>
        <v>#N/A</v>
      </c>
      <c r="M157" s="42" t="e">
        <f t="shared" ca="1" si="97"/>
        <v>#N/A</v>
      </c>
      <c r="O157" s="4"/>
      <c r="P157" s="4"/>
      <c r="R157" s="4"/>
      <c r="S157" s="4" t="s">
        <v>298</v>
      </c>
      <c r="T157" s="4">
        <v>2.1483400000000001E-11</v>
      </c>
    </row>
    <row r="158" spans="1:20" x14ac:dyDescent="0.2">
      <c r="A158" s="32" t="s">
        <v>646</v>
      </c>
      <c r="B158" s="11">
        <v>1.7620199999999999E-11</v>
      </c>
      <c r="C158">
        <v>54</v>
      </c>
      <c r="D158">
        <v>55</v>
      </c>
      <c r="E158" t="e">
        <f t="shared" ca="1" si="98"/>
        <v>#N/A</v>
      </c>
      <c r="K158" s="11" t="e">
        <f t="shared" ca="1" si="106"/>
        <v>#N/A</v>
      </c>
      <c r="M158" s="42" t="e">
        <f t="shared" ca="1" si="97"/>
        <v>#N/A</v>
      </c>
      <c r="O158" s="4"/>
      <c r="P158" s="4"/>
      <c r="R158" s="4"/>
      <c r="S158" s="4" t="s">
        <v>299</v>
      </c>
      <c r="T158" s="4">
        <v>1.7620199999999999E-11</v>
      </c>
    </row>
    <row r="159" spans="1:20" x14ac:dyDescent="0.2">
      <c r="A159" s="32" t="s">
        <v>647</v>
      </c>
      <c r="B159" s="11">
        <v>2.9546200000000001E-11</v>
      </c>
      <c r="C159">
        <v>55</v>
      </c>
      <c r="D159">
        <v>56</v>
      </c>
      <c r="E159" t="e">
        <f t="shared" ca="1" si="98"/>
        <v>#N/A</v>
      </c>
      <c r="K159" s="11" t="e">
        <f t="shared" ca="1" si="106"/>
        <v>#N/A</v>
      </c>
      <c r="M159" s="42" t="e">
        <f t="shared" ca="1" si="97"/>
        <v>#N/A</v>
      </c>
      <c r="O159" s="4"/>
      <c r="P159" s="4"/>
      <c r="R159" s="4"/>
      <c r="S159" s="4" t="s">
        <v>300</v>
      </c>
      <c r="T159" s="4">
        <v>2.9546200000000001E-11</v>
      </c>
    </row>
    <row r="160" spans="1:20" x14ac:dyDescent="0.2">
      <c r="A160" s="32" t="s">
        <v>648</v>
      </c>
      <c r="B160" s="11">
        <v>8.9968699999999996E-13</v>
      </c>
      <c r="C160">
        <v>56</v>
      </c>
      <c r="D160">
        <v>57</v>
      </c>
      <c r="E160" t="e">
        <f t="shared" ca="1" si="98"/>
        <v>#N/A</v>
      </c>
      <c r="K160" s="11" t="e">
        <f t="shared" ca="1" si="106"/>
        <v>#N/A</v>
      </c>
      <c r="M160" s="42" t="e">
        <f t="shared" ca="1" si="97"/>
        <v>#N/A</v>
      </c>
      <c r="O160" s="4"/>
      <c r="P160" s="4"/>
      <c r="R160" s="4"/>
      <c r="S160" s="4" t="s">
        <v>301</v>
      </c>
      <c r="T160" s="4">
        <v>8.9968699999999996E-13</v>
      </c>
    </row>
    <row r="161" spans="1:20" x14ac:dyDescent="0.2">
      <c r="A161" s="33" t="s">
        <v>649</v>
      </c>
      <c r="B161" s="43">
        <v>1.7834299999999999E-11</v>
      </c>
      <c r="C161" s="28">
        <v>57</v>
      </c>
      <c r="D161" s="28">
        <v>58</v>
      </c>
      <c r="E161" s="28" t="e">
        <f t="shared" ca="1" si="98"/>
        <v>#N/A</v>
      </c>
      <c r="F161" s="28"/>
      <c r="G161" s="28"/>
      <c r="H161" s="28"/>
      <c r="I161" s="28"/>
      <c r="J161" s="28"/>
      <c r="K161" s="43" t="e">
        <f t="shared" ca="1" si="106"/>
        <v>#N/A</v>
      </c>
      <c r="L161" s="28"/>
      <c r="M161" s="44" t="e">
        <f t="shared" ca="1" si="97"/>
        <v>#N/A</v>
      </c>
      <c r="O161" s="4"/>
      <c r="P161" s="4"/>
      <c r="R161" s="4"/>
      <c r="S161" s="4" t="s">
        <v>302</v>
      </c>
      <c r="T161" s="4">
        <v>1.7834299999999999E-11</v>
      </c>
    </row>
    <row r="162" spans="1:20" x14ac:dyDescent="0.2">
      <c r="A162" s="21" t="s">
        <v>184</v>
      </c>
      <c r="B162" s="40">
        <v>1.71526E-7</v>
      </c>
      <c r="C162" s="22">
        <v>58</v>
      </c>
      <c r="D162" s="22">
        <v>59</v>
      </c>
      <c r="E162" s="22">
        <f t="shared" ca="1" si="98"/>
        <v>51</v>
      </c>
      <c r="F162" s="22"/>
      <c r="G162" s="22"/>
      <c r="H162" s="22"/>
      <c r="I162" s="56"/>
      <c r="J162" s="22">
        <v>-1</v>
      </c>
      <c r="K162" s="40">
        <f t="shared" ca="1" si="106"/>
        <v>1.7152587384050414E-7</v>
      </c>
      <c r="L162" s="40">
        <f ca="1">OFFSET(N$71,_xlfn.XMATCH($A162,$D$72:$D$99),0)</f>
        <v>1.6711590215479349E-7</v>
      </c>
      <c r="M162" s="41">
        <f t="shared" ca="1" si="97"/>
        <v>1.0000007355129172</v>
      </c>
      <c r="O162" s="4"/>
      <c r="P162" s="4"/>
      <c r="R162" s="4"/>
      <c r="S162" s="4" t="s">
        <v>303</v>
      </c>
      <c r="T162" s="4">
        <v>1.71526E-7</v>
      </c>
    </row>
    <row r="163" spans="1:20" x14ac:dyDescent="0.2">
      <c r="A163" s="32" t="s">
        <v>24</v>
      </c>
      <c r="B163" s="11">
        <v>1.2827300000000001E-4</v>
      </c>
      <c r="C163">
        <v>59</v>
      </c>
      <c r="D163">
        <v>60</v>
      </c>
      <c r="E163">
        <f t="shared" ca="1" si="98"/>
        <v>101</v>
      </c>
      <c r="I163" s="9"/>
      <c r="J163">
        <f>J112+J111</f>
        <v>-1</v>
      </c>
      <c r="K163" s="11">
        <f t="shared" ca="1" si="106"/>
        <v>1.2827332218170448E-4</v>
      </c>
      <c r="L163" s="11">
        <f t="shared" ref="L163:L177" ca="1" si="107">OFFSET(N$71,_xlfn.XMATCH($A163,$D$72:$D$99),0)</f>
        <v>1.2497538405617501E-4</v>
      </c>
      <c r="M163" s="42">
        <f t="shared" ca="1" si="97"/>
        <v>0.99999748831870117</v>
      </c>
      <c r="O163" s="4"/>
      <c r="P163" s="4"/>
      <c r="S163" t="s">
        <v>304</v>
      </c>
      <c r="T163">
        <v>1.2827300000000001E-4</v>
      </c>
    </row>
    <row r="164" spans="1:20" x14ac:dyDescent="0.2">
      <c r="A164" s="32" t="s">
        <v>25</v>
      </c>
      <c r="B164" s="11">
        <v>8.6187799999999998E-6</v>
      </c>
      <c r="C164">
        <v>60</v>
      </c>
      <c r="D164">
        <v>61</v>
      </c>
      <c r="E164">
        <f t="shared" ca="1" si="98"/>
        <v>102</v>
      </c>
      <c r="I164" s="9"/>
      <c r="J164">
        <f>2*J112+J111</f>
        <v>0</v>
      </c>
      <c r="K164" s="11">
        <f t="shared" ca="1" si="106"/>
        <v>8.618780713369603E-6</v>
      </c>
      <c r="L164" s="11">
        <f t="shared" ca="1" si="107"/>
        <v>8.618780713369603E-6</v>
      </c>
      <c r="M164" s="42">
        <f t="shared" ca="1" si="97"/>
        <v>0.99999991723079784</v>
      </c>
      <c r="O164" s="4"/>
      <c r="P164" s="4"/>
      <c r="R164" s="4"/>
      <c r="S164" s="4" t="s">
        <v>305</v>
      </c>
      <c r="T164" s="4">
        <v>8.6187799999999998E-6</v>
      </c>
    </row>
    <row r="165" spans="1:20" x14ac:dyDescent="0.2">
      <c r="A165" s="62" t="s">
        <v>28</v>
      </c>
      <c r="B165" s="20">
        <v>8.0347600000000004E-8</v>
      </c>
      <c r="C165" s="14">
        <v>61</v>
      </c>
      <c r="D165" s="14">
        <v>62</v>
      </c>
      <c r="E165" s="14">
        <f t="shared" ca="1" si="98"/>
        <v>124</v>
      </c>
      <c r="F165" s="14"/>
      <c r="G165" s="14"/>
      <c r="H165" s="14"/>
      <c r="I165" s="15"/>
      <c r="J165" s="14">
        <f>J106+J112+J111</f>
        <v>1</v>
      </c>
      <c r="K165" s="20">
        <f t="shared" ca="1" si="106"/>
        <v>8.0347629289543102E-8</v>
      </c>
      <c r="L165" s="20">
        <f t="shared" ca="1" si="107"/>
        <v>7.8281872315115207E-8</v>
      </c>
      <c r="M165" s="63">
        <f t="shared" ca="1" si="97"/>
        <v>0.99999963546475035</v>
      </c>
      <c r="O165" s="4"/>
      <c r="P165" s="4"/>
      <c r="R165" s="4"/>
      <c r="S165" s="4" t="s">
        <v>306</v>
      </c>
      <c r="T165" s="4">
        <v>8.0347600000000004E-8</v>
      </c>
    </row>
    <row r="166" spans="1:20" x14ac:dyDescent="0.2">
      <c r="A166" s="32" t="s">
        <v>29</v>
      </c>
      <c r="B166" s="11">
        <v>7.9640200000000008E-9</v>
      </c>
      <c r="C166">
        <v>62</v>
      </c>
      <c r="D166">
        <v>63</v>
      </c>
      <c r="E166">
        <f t="shared" ca="1" si="98"/>
        <v>125</v>
      </c>
      <c r="I166" s="9"/>
      <c r="J166">
        <f>J106+J111</f>
        <v>0</v>
      </c>
      <c r="K166" s="11">
        <f t="shared" ca="1" si="106"/>
        <v>7.9640227742585678E-9</v>
      </c>
      <c r="L166" s="11">
        <f t="shared" ca="1" si="107"/>
        <v>7.9640227742585678E-9</v>
      </c>
      <c r="M166" s="42">
        <f t="shared" ca="1" si="97"/>
        <v>0.99999965165110072</v>
      </c>
      <c r="O166" s="4"/>
      <c r="P166" s="4"/>
      <c r="R166" s="4"/>
      <c r="S166" s="4" t="s">
        <v>307</v>
      </c>
      <c r="T166" s="4">
        <v>7.9640200000000008E-9</v>
      </c>
    </row>
    <row r="167" spans="1:20" x14ac:dyDescent="0.2">
      <c r="A167" s="32" t="s">
        <v>30</v>
      </c>
      <c r="B167" s="11">
        <v>8.85798E-7</v>
      </c>
      <c r="C167">
        <v>63</v>
      </c>
      <c r="D167">
        <v>64</v>
      </c>
      <c r="E167">
        <f t="shared" ca="1" si="98"/>
        <v>126</v>
      </c>
      <c r="I167" s="9"/>
      <c r="J167">
        <f>J106+J109</f>
        <v>0</v>
      </c>
      <c r="K167" s="11">
        <f t="shared" ca="1" si="106"/>
        <v>8.8579844991081722E-7</v>
      </c>
      <c r="L167" s="11">
        <f t="shared" ca="1" si="107"/>
        <v>8.8579844991081722E-7</v>
      </c>
      <c r="M167" s="42">
        <f t="shared" ca="1" si="97"/>
        <v>0.99999949208443828</v>
      </c>
      <c r="O167" s="4"/>
      <c r="P167" s="4"/>
      <c r="R167" s="4"/>
      <c r="S167" s="4" t="s">
        <v>308</v>
      </c>
      <c r="T167" s="4">
        <v>8.85798E-7</v>
      </c>
    </row>
    <row r="168" spans="1:20" x14ac:dyDescent="0.2">
      <c r="A168" s="32" t="s">
        <v>31</v>
      </c>
      <c r="B168" s="11">
        <v>4.6888399999999998E-8</v>
      </c>
      <c r="C168">
        <v>64</v>
      </c>
      <c r="D168">
        <v>65</v>
      </c>
      <c r="E168">
        <f t="shared" ca="1" si="98"/>
        <v>145</v>
      </c>
      <c r="I168" s="9"/>
      <c r="J168">
        <f>J105+J111+J112</f>
        <v>1</v>
      </c>
      <c r="K168" s="11">
        <f t="shared" ca="1" si="106"/>
        <v>4.6888398915269773E-8</v>
      </c>
      <c r="L168" s="11">
        <f t="shared" ca="1" si="107"/>
        <v>4.568288684309739E-8</v>
      </c>
      <c r="M168" s="42">
        <f t="shared" ref="M168:M231" ca="1" si="108">B168/K168</f>
        <v>1.0000000231342987</v>
      </c>
      <c r="O168" s="4"/>
      <c r="P168" s="4"/>
      <c r="R168" s="4"/>
      <c r="S168" s="4" t="s">
        <v>309</v>
      </c>
      <c r="T168" s="4">
        <v>4.6888399999999998E-8</v>
      </c>
    </row>
    <row r="169" spans="1:20" x14ac:dyDescent="0.2">
      <c r="A169" s="32" t="s">
        <v>32</v>
      </c>
      <c r="B169" s="11">
        <v>7.8486400000000007E-9</v>
      </c>
      <c r="C169">
        <v>65</v>
      </c>
      <c r="D169">
        <v>66</v>
      </c>
      <c r="E169">
        <f t="shared" ref="E169:E232" ca="1" si="109">OFFSET($B$71,_xlfn.XMATCH($A169,$D$72:$D$99),0)</f>
        <v>146</v>
      </c>
      <c r="I169" s="9"/>
      <c r="J169">
        <f>J105+J111</f>
        <v>0</v>
      </c>
      <c r="K169" s="11">
        <f t="shared" ca="1" si="106"/>
        <v>7.8486371487557126E-9</v>
      </c>
      <c r="L169" s="11">
        <f t="shared" ca="1" si="107"/>
        <v>7.8486371487557126E-9</v>
      </c>
      <c r="M169" s="42">
        <f t="shared" ca="1" si="108"/>
        <v>1.0000003632789023</v>
      </c>
      <c r="O169" s="4"/>
      <c r="P169" s="4"/>
      <c r="R169" s="4"/>
      <c r="S169" s="4" t="s">
        <v>310</v>
      </c>
      <c r="T169" s="4">
        <v>7.8486400000000007E-9</v>
      </c>
    </row>
    <row r="170" spans="1:20" x14ac:dyDescent="0.2">
      <c r="A170" s="32" t="s">
        <v>33</v>
      </c>
      <c r="B170" s="11">
        <v>5.3489699999999998E-7</v>
      </c>
      <c r="C170">
        <v>66</v>
      </c>
      <c r="D170">
        <v>67</v>
      </c>
      <c r="E170">
        <f t="shared" ca="1" si="109"/>
        <v>147</v>
      </c>
      <c r="I170" s="9"/>
      <c r="J170">
        <f>J105+J109</f>
        <v>0</v>
      </c>
      <c r="K170" s="11">
        <f t="shared" ca="1" si="106"/>
        <v>5.3489670023657487E-7</v>
      </c>
      <c r="L170" s="11">
        <f t="shared" ca="1" si="107"/>
        <v>5.3489670023657487E-7</v>
      </c>
      <c r="M170" s="42">
        <f t="shared" ca="1" si="108"/>
        <v>1.0000005604136741</v>
      </c>
      <c r="O170" s="4"/>
      <c r="P170" s="4"/>
      <c r="R170" s="4"/>
      <c r="S170" s="4" t="s">
        <v>311</v>
      </c>
      <c r="T170" s="4">
        <v>5.3489699999999998E-7</v>
      </c>
    </row>
    <row r="171" spans="1:20" x14ac:dyDescent="0.2">
      <c r="A171" s="32" t="s">
        <v>34</v>
      </c>
      <c r="B171" s="11">
        <v>4.4909799999999999E-8</v>
      </c>
      <c r="C171">
        <v>67</v>
      </c>
      <c r="D171">
        <v>68</v>
      </c>
      <c r="E171">
        <f t="shared" ca="1" si="109"/>
        <v>221</v>
      </c>
      <c r="I171" s="9"/>
      <c r="J171">
        <f>J104+J162</f>
        <v>1</v>
      </c>
      <c r="K171" s="11">
        <f t="shared" ca="1" si="106"/>
        <v>4.4909774411317496E-8</v>
      </c>
      <c r="L171" s="11">
        <f t="shared" ca="1" si="107"/>
        <v>4.3755133253507548E-8</v>
      </c>
      <c r="M171" s="42">
        <f t="shared" ca="1" si="108"/>
        <v>1.0000005697798049</v>
      </c>
      <c r="O171" s="4"/>
      <c r="P171" s="4"/>
      <c r="R171" s="4"/>
      <c r="S171" s="4" t="s">
        <v>312</v>
      </c>
      <c r="T171" s="4">
        <v>4.4909799999999999E-8</v>
      </c>
    </row>
    <row r="172" spans="1:20" x14ac:dyDescent="0.2">
      <c r="A172" s="32" t="s">
        <v>35</v>
      </c>
      <c r="B172" s="11">
        <v>1.45897E-9</v>
      </c>
      <c r="C172">
        <v>68</v>
      </c>
      <c r="D172">
        <v>69</v>
      </c>
      <c r="E172">
        <f t="shared" ca="1" si="109"/>
        <v>222</v>
      </c>
      <c r="I172" s="9"/>
      <c r="J172">
        <f>J104+2*J162</f>
        <v>0</v>
      </c>
      <c r="K172" s="11">
        <f t="shared" ca="1" si="106"/>
        <v>1.4589714336181798E-9</v>
      </c>
      <c r="L172" s="11">
        <f t="shared" ca="1" si="107"/>
        <v>1.4589714336181798E-9</v>
      </c>
      <c r="M172" s="42">
        <f t="shared" ca="1" si="108"/>
        <v>0.99999901737748476</v>
      </c>
      <c r="O172" s="4"/>
      <c r="P172" s="4"/>
      <c r="R172" s="4"/>
      <c r="S172" s="4" t="s">
        <v>313</v>
      </c>
      <c r="T172" s="4">
        <v>1.45897E-9</v>
      </c>
    </row>
    <row r="173" spans="1:20" x14ac:dyDescent="0.2">
      <c r="A173" s="32" t="s">
        <v>36</v>
      </c>
      <c r="B173" s="11">
        <v>1.5583299999999999E-9</v>
      </c>
      <c r="C173">
        <v>69</v>
      </c>
      <c r="D173">
        <v>70</v>
      </c>
      <c r="E173">
        <f t="shared" ca="1" si="109"/>
        <v>223</v>
      </c>
      <c r="I173" s="9"/>
      <c r="J173">
        <f>J104+J109</f>
        <v>0</v>
      </c>
      <c r="K173" s="11">
        <f t="shared" ca="1" si="106"/>
        <v>1.5583254780785923E-9</v>
      </c>
      <c r="L173" s="11">
        <f t="shared" ca="1" si="107"/>
        <v>1.5583254780785923E-9</v>
      </c>
      <c r="M173" s="42">
        <f t="shared" ca="1" si="108"/>
        <v>1.0000029017823755</v>
      </c>
      <c r="O173" s="4"/>
      <c r="P173" s="4"/>
      <c r="R173" s="4"/>
      <c r="S173" s="4" t="s">
        <v>314</v>
      </c>
      <c r="T173" s="4">
        <v>1.5583299999999999E-9</v>
      </c>
    </row>
    <row r="174" spans="1:20" x14ac:dyDescent="0.2">
      <c r="A174" s="32" t="s">
        <v>39</v>
      </c>
      <c r="B174" s="11">
        <v>1.3256699999999999E-12</v>
      </c>
      <c r="C174">
        <v>70</v>
      </c>
      <c r="D174">
        <v>71</v>
      </c>
      <c r="E174">
        <f t="shared" ca="1" si="109"/>
        <v>226</v>
      </c>
      <c r="I174" s="9"/>
      <c r="J174">
        <f>J104+J110</f>
        <v>1</v>
      </c>
      <c r="K174" s="11">
        <f t="shared" ca="1" si="106"/>
        <v>1.3256656316292775E-12</v>
      </c>
      <c r="L174" s="11">
        <f t="shared" ca="1" si="107"/>
        <v>1.2915824477380767E-12</v>
      </c>
      <c r="M174" s="42">
        <f t="shared" ca="1" si="108"/>
        <v>1.0000032952281617</v>
      </c>
      <c r="O174" s="4"/>
      <c r="P174" s="4"/>
      <c r="R174" s="4"/>
      <c r="S174" s="4" t="s">
        <v>315</v>
      </c>
      <c r="T174" s="4">
        <v>1.3256699999999999E-12</v>
      </c>
    </row>
    <row r="175" spans="1:20" x14ac:dyDescent="0.2">
      <c r="A175" s="32" t="s">
        <v>37</v>
      </c>
      <c r="B175" s="11">
        <v>8.5746799999999996E-8</v>
      </c>
      <c r="C175">
        <v>71</v>
      </c>
      <c r="D175">
        <v>72</v>
      </c>
      <c r="E175">
        <f t="shared" ca="1" si="109"/>
        <v>224</v>
      </c>
      <c r="I175" s="9"/>
      <c r="J175">
        <f>J104+J111</f>
        <v>0</v>
      </c>
      <c r="K175" s="11">
        <f t="shared" ca="1" si="106"/>
        <v>8.5746827289583347E-8</v>
      </c>
      <c r="L175" s="11">
        <f t="shared" ca="1" si="107"/>
        <v>8.5746827289583347E-8</v>
      </c>
      <c r="M175" s="42">
        <f t="shared" ca="1" si="108"/>
        <v>0.99999968174235465</v>
      </c>
      <c r="O175" s="4"/>
      <c r="P175" s="4"/>
      <c r="R175" s="4"/>
      <c r="S175" s="4" t="s">
        <v>316</v>
      </c>
      <c r="T175" s="4">
        <v>8.5746799999999996E-8</v>
      </c>
    </row>
    <row r="176" spans="1:20" x14ac:dyDescent="0.2">
      <c r="A176" s="32" t="s">
        <v>38</v>
      </c>
      <c r="B176" s="11">
        <v>2.46991E-11</v>
      </c>
      <c r="C176">
        <v>72</v>
      </c>
      <c r="D176">
        <v>73</v>
      </c>
      <c r="E176">
        <f t="shared" ca="1" si="109"/>
        <v>225</v>
      </c>
      <c r="I176" s="9"/>
      <c r="J176">
        <f>J104+2*J111</f>
        <v>-2</v>
      </c>
      <c r="K176" s="11">
        <f t="shared" ca="1" si="106"/>
        <v>2.4699142978270598E-11</v>
      </c>
      <c r="L176" s="11">
        <f t="shared" ca="1" si="107"/>
        <v>2.2306163769797501E-11</v>
      </c>
      <c r="M176" s="42">
        <f t="shared" ca="1" si="108"/>
        <v>0.99999825992866898</v>
      </c>
      <c r="O176" s="4"/>
      <c r="P176" s="4"/>
      <c r="R176" s="4"/>
      <c r="S176" s="4" t="s">
        <v>317</v>
      </c>
      <c r="T176" s="4">
        <v>2.46991E-11</v>
      </c>
    </row>
    <row r="177" spans="1:20" x14ac:dyDescent="0.2">
      <c r="A177" s="33" t="s">
        <v>40</v>
      </c>
      <c r="B177" s="43">
        <v>1.7560200000000001E-7</v>
      </c>
      <c r="C177" s="28">
        <v>73</v>
      </c>
      <c r="D177" s="28">
        <v>74</v>
      </c>
      <c r="E177" s="28">
        <f t="shared" ca="1" si="109"/>
        <v>227</v>
      </c>
      <c r="F177" s="28"/>
      <c r="G177" s="28"/>
      <c r="H177" s="28"/>
      <c r="I177" s="57"/>
      <c r="J177" s="28">
        <f>J104+J112+J111</f>
        <v>1</v>
      </c>
      <c r="K177" s="43">
        <f t="shared" ca="1" si="106"/>
        <v>1.7560218782276209E-7</v>
      </c>
      <c r="L177" s="43">
        <f t="shared" ca="1" si="107"/>
        <v>1.7108741311905E-7</v>
      </c>
      <c r="M177" s="44">
        <f t="shared" ca="1" si="108"/>
        <v>0.99999893040761956</v>
      </c>
      <c r="O177" s="4"/>
      <c r="P177" s="4"/>
      <c r="R177" s="4"/>
      <c r="S177" s="4" t="s">
        <v>318</v>
      </c>
      <c r="T177" s="4">
        <v>1.7560200000000001E-7</v>
      </c>
    </row>
    <row r="178" spans="1:20" x14ac:dyDescent="0.2">
      <c r="A178" s="21" t="s">
        <v>650</v>
      </c>
      <c r="B178" s="40">
        <v>1.53738E-6</v>
      </c>
      <c r="C178" s="22">
        <v>74</v>
      </c>
      <c r="D178" s="22">
        <v>75</v>
      </c>
      <c r="E178" s="22" t="e">
        <f t="shared" ca="1" si="109"/>
        <v>#N/A</v>
      </c>
      <c r="F178" s="54"/>
      <c r="G178" s="22"/>
      <c r="H178" s="22"/>
      <c r="I178" s="54"/>
      <c r="J178" s="22"/>
      <c r="K178" s="40">
        <f t="shared" ref="K178:K194" ca="1" si="110">OFFSET($E$44,_xlfn.XMATCH(A178,_xlfn.ANCHORARRAY($A$45)),0)</f>
        <v>1.5373774615732704E-6</v>
      </c>
      <c r="L178" s="22"/>
      <c r="M178" s="41">
        <f t="shared" ca="1" si="108"/>
        <v>1.0000016511408505</v>
      </c>
      <c r="O178" s="4"/>
      <c r="P178" s="4"/>
      <c r="R178" s="4"/>
      <c r="S178" s="4" t="s">
        <v>319</v>
      </c>
      <c r="T178" s="4">
        <v>1.53738E-6</v>
      </c>
    </row>
    <row r="179" spans="1:20" x14ac:dyDescent="0.2">
      <c r="A179" s="32" t="s">
        <v>651</v>
      </c>
      <c r="B179" s="11">
        <v>5.89778E-4</v>
      </c>
      <c r="C179">
        <v>75</v>
      </c>
      <c r="D179">
        <v>76</v>
      </c>
      <c r="E179" t="e">
        <f t="shared" ca="1" si="109"/>
        <v>#N/A</v>
      </c>
      <c r="F179" s="3"/>
      <c r="I179" s="3"/>
      <c r="K179" s="11">
        <f t="shared" ca="1" si="110"/>
        <v>5.8977757760505665E-4</v>
      </c>
      <c r="M179" s="42">
        <f t="shared" ca="1" si="108"/>
        <v>1.0000007161936286</v>
      </c>
      <c r="S179" t="s">
        <v>320</v>
      </c>
      <c r="T179">
        <v>5.89778E-4</v>
      </c>
    </row>
    <row r="180" spans="1:20" x14ac:dyDescent="0.2">
      <c r="A180" s="32" t="s">
        <v>652</v>
      </c>
      <c r="B180" s="11">
        <v>9.8896100000000001E-4</v>
      </c>
      <c r="C180">
        <v>76</v>
      </c>
      <c r="D180">
        <v>77</v>
      </c>
      <c r="E180" t="e">
        <f t="shared" ca="1" si="109"/>
        <v>#N/A</v>
      </c>
      <c r="F180" s="3"/>
      <c r="I180" s="3"/>
      <c r="K180" s="11">
        <f t="shared" ca="1" si="110"/>
        <v>9.8896069702267167E-4</v>
      </c>
      <c r="M180" s="42">
        <f t="shared" ca="1" si="108"/>
        <v>1.0000003063593217</v>
      </c>
      <c r="S180" t="s">
        <v>321</v>
      </c>
      <c r="T180">
        <v>9.8896100000000001E-4</v>
      </c>
    </row>
    <row r="181" spans="1:20" x14ac:dyDescent="0.2">
      <c r="A181" s="32" t="s">
        <v>653</v>
      </c>
      <c r="B181" s="11">
        <v>5.5046900000000005E-4</v>
      </c>
      <c r="C181">
        <v>77</v>
      </c>
      <c r="D181">
        <v>78</v>
      </c>
      <c r="E181" t="e">
        <f t="shared" ca="1" si="109"/>
        <v>#N/A</v>
      </c>
      <c r="F181" s="3"/>
      <c r="I181" s="3"/>
      <c r="K181" s="11">
        <f t="shared" ca="1" si="110"/>
        <v>5.5046885887633608E-4</v>
      </c>
      <c r="M181" s="42">
        <f t="shared" ca="1" si="108"/>
        <v>1.0000002563699322</v>
      </c>
      <c r="O181" s="4"/>
      <c r="S181" t="s">
        <v>322</v>
      </c>
      <c r="T181">
        <v>5.5046900000000005E-4</v>
      </c>
    </row>
    <row r="182" spans="1:20" x14ac:dyDescent="0.2">
      <c r="A182" s="32" t="s">
        <v>654</v>
      </c>
      <c r="B182" s="11">
        <v>2.6866300000000001E-5</v>
      </c>
      <c r="C182">
        <v>78</v>
      </c>
      <c r="D182">
        <v>79</v>
      </c>
      <c r="E182" t="e">
        <f t="shared" ca="1" si="109"/>
        <v>#N/A</v>
      </c>
      <c r="F182" s="3"/>
      <c r="I182" s="3"/>
      <c r="K182" s="11">
        <f t="shared" ca="1" si="110"/>
        <v>2.6866335466029074E-5</v>
      </c>
      <c r="M182" s="42">
        <f t="shared" ca="1" si="108"/>
        <v>0.99999867990820268</v>
      </c>
      <c r="O182" s="4"/>
      <c r="P182" s="4"/>
      <c r="R182" s="4"/>
      <c r="S182" s="4" t="s">
        <v>323</v>
      </c>
      <c r="T182" s="4">
        <v>2.6866300000000001E-5</v>
      </c>
    </row>
    <row r="183" spans="1:20" x14ac:dyDescent="0.2">
      <c r="A183" s="32" t="s">
        <v>655</v>
      </c>
      <c r="B183" s="11">
        <v>0</v>
      </c>
      <c r="C183">
        <v>79</v>
      </c>
      <c r="D183">
        <v>80</v>
      </c>
      <c r="E183" t="e">
        <f t="shared" ca="1" si="109"/>
        <v>#N/A</v>
      </c>
      <c r="F183" s="3"/>
      <c r="I183" s="3"/>
      <c r="K183" s="11">
        <f t="shared" ca="1" si="110"/>
        <v>0</v>
      </c>
      <c r="M183" s="42" t="e">
        <f t="shared" ca="1" si="108"/>
        <v>#DIV/0!</v>
      </c>
      <c r="S183" t="s">
        <v>324</v>
      </c>
      <c r="T183">
        <v>0</v>
      </c>
    </row>
    <row r="184" spans="1:20" x14ac:dyDescent="0.2">
      <c r="A184" s="32" t="s">
        <v>656</v>
      </c>
      <c r="B184" s="11">
        <v>0</v>
      </c>
      <c r="C184">
        <v>80</v>
      </c>
      <c r="D184">
        <v>81</v>
      </c>
      <c r="E184" t="e">
        <f t="shared" ca="1" si="109"/>
        <v>#N/A</v>
      </c>
      <c r="F184" s="3"/>
      <c r="I184" s="3"/>
      <c r="K184" s="11">
        <f t="shared" ca="1" si="110"/>
        <v>0</v>
      </c>
      <c r="M184" s="42" t="e">
        <f t="shared" ca="1" si="108"/>
        <v>#DIV/0!</v>
      </c>
      <c r="S184" t="s">
        <v>325</v>
      </c>
      <c r="T184">
        <v>0</v>
      </c>
    </row>
    <row r="185" spans="1:20" x14ac:dyDescent="0.2">
      <c r="A185" s="32" t="s">
        <v>657</v>
      </c>
      <c r="B185" s="11">
        <v>0</v>
      </c>
      <c r="C185">
        <v>81</v>
      </c>
      <c r="D185">
        <v>82</v>
      </c>
      <c r="E185" t="e">
        <f t="shared" ca="1" si="109"/>
        <v>#N/A</v>
      </c>
      <c r="F185" s="3"/>
      <c r="I185" s="3"/>
      <c r="K185" s="11">
        <f t="shared" ca="1" si="110"/>
        <v>0</v>
      </c>
      <c r="M185" s="42" t="e">
        <f t="shared" ca="1" si="108"/>
        <v>#DIV/0!</v>
      </c>
      <c r="O185" s="4"/>
      <c r="S185" t="s">
        <v>326</v>
      </c>
      <c r="T185">
        <v>0</v>
      </c>
    </row>
    <row r="186" spans="1:20" x14ac:dyDescent="0.2">
      <c r="A186" s="32" t="s">
        <v>658</v>
      </c>
      <c r="B186" s="11">
        <v>1.10552E-7</v>
      </c>
      <c r="C186">
        <v>82</v>
      </c>
      <c r="D186">
        <v>83</v>
      </c>
      <c r="E186" t="e">
        <f t="shared" ca="1" si="109"/>
        <v>#N/A</v>
      </c>
      <c r="F186" s="3"/>
      <c r="I186" s="3"/>
      <c r="K186" s="11">
        <f t="shared" ca="1" si="110"/>
        <v>1.1055235599141828E-7</v>
      </c>
      <c r="M186" s="42">
        <f t="shared" ca="1" si="108"/>
        <v>0.99999677988392843</v>
      </c>
      <c r="O186" s="4"/>
      <c r="P186" s="4"/>
      <c r="R186" s="4"/>
      <c r="S186" s="4" t="s">
        <v>327</v>
      </c>
      <c r="T186" s="4">
        <v>1.10552E-7</v>
      </c>
    </row>
    <row r="187" spans="1:20" x14ac:dyDescent="0.2">
      <c r="A187" s="32" t="s">
        <v>659</v>
      </c>
      <c r="B187" s="11">
        <v>0</v>
      </c>
      <c r="C187">
        <v>83</v>
      </c>
      <c r="D187">
        <v>84</v>
      </c>
      <c r="E187" t="e">
        <f t="shared" ca="1" si="109"/>
        <v>#N/A</v>
      </c>
      <c r="F187" s="3"/>
      <c r="I187" s="3"/>
      <c r="K187" s="11">
        <f t="shared" ca="1" si="110"/>
        <v>0</v>
      </c>
      <c r="M187" s="42" t="e">
        <f t="shared" ca="1" si="108"/>
        <v>#DIV/0!</v>
      </c>
      <c r="S187" t="s">
        <v>328</v>
      </c>
      <c r="T187">
        <v>0</v>
      </c>
    </row>
    <row r="188" spans="1:20" x14ac:dyDescent="0.2">
      <c r="A188" s="32" t="s">
        <v>660</v>
      </c>
      <c r="B188" s="11">
        <v>0</v>
      </c>
      <c r="C188">
        <v>84</v>
      </c>
      <c r="D188">
        <v>85</v>
      </c>
      <c r="E188" t="e">
        <f t="shared" ca="1" si="109"/>
        <v>#N/A</v>
      </c>
      <c r="F188" s="3"/>
      <c r="I188" s="3"/>
      <c r="K188" s="11">
        <f t="shared" ca="1" si="110"/>
        <v>0</v>
      </c>
      <c r="M188" s="42" t="e">
        <f t="shared" ca="1" si="108"/>
        <v>#DIV/0!</v>
      </c>
      <c r="O188" s="4"/>
      <c r="S188" t="s">
        <v>329</v>
      </c>
      <c r="T188">
        <v>0</v>
      </c>
    </row>
    <row r="189" spans="1:20" x14ac:dyDescent="0.2">
      <c r="A189" s="62" t="s">
        <v>661</v>
      </c>
      <c r="B189" s="20">
        <v>2.7238600000000001E-7</v>
      </c>
      <c r="C189" s="14">
        <v>85</v>
      </c>
      <c r="D189" s="14">
        <v>86</v>
      </c>
      <c r="E189" s="14" t="e">
        <f t="shared" ca="1" si="109"/>
        <v>#N/A</v>
      </c>
      <c r="F189" s="68"/>
      <c r="G189" s="14"/>
      <c r="H189" s="14"/>
      <c r="I189" s="68"/>
      <c r="J189" s="14"/>
      <c r="K189" s="20">
        <f t="shared" ca="1" si="110"/>
        <v>3.2153570532429862E-7</v>
      </c>
      <c r="L189" s="14"/>
      <c r="M189" s="63">
        <f t="shared" ca="1" si="108"/>
        <v>0.84714075447786874</v>
      </c>
      <c r="N189">
        <f ca="1">K189/K165</f>
        <v>4.0018070000000003</v>
      </c>
      <c r="O189" s="4"/>
      <c r="P189" s="4"/>
      <c r="R189" s="4"/>
      <c r="S189" s="4" t="s">
        <v>330</v>
      </c>
      <c r="T189" s="4">
        <v>2.7238600000000001E-7</v>
      </c>
    </row>
    <row r="190" spans="1:20" x14ac:dyDescent="0.2">
      <c r="A190" s="32" t="s">
        <v>662</v>
      </c>
      <c r="B190" s="11">
        <v>1.78112E-7</v>
      </c>
      <c r="C190">
        <v>86</v>
      </c>
      <c r="D190">
        <v>87</v>
      </c>
      <c r="E190" t="e">
        <f t="shared" ca="1" si="109"/>
        <v>#N/A</v>
      </c>
      <c r="F190" s="3"/>
      <c r="I190" s="3"/>
      <c r="K190" s="11">
        <f t="shared" ca="1" si="110"/>
        <v>1.8763832299791901E-7</v>
      </c>
      <c r="M190" s="42">
        <f t="shared" ca="1" si="108"/>
        <v>0.94923039789678432</v>
      </c>
      <c r="O190" s="4"/>
      <c r="P190" s="4"/>
      <c r="R190" s="4"/>
      <c r="S190" s="4" t="s">
        <v>331</v>
      </c>
      <c r="T190" s="4">
        <v>1.78112E-7</v>
      </c>
    </row>
    <row r="191" spans="1:20" x14ac:dyDescent="0.2">
      <c r="A191" s="32" t="s">
        <v>663</v>
      </c>
      <c r="B191" s="11">
        <v>3.9955699999999998E-7</v>
      </c>
      <c r="C191">
        <v>87</v>
      </c>
      <c r="D191">
        <v>88</v>
      </c>
      <c r="E191" t="e">
        <f t="shared" ca="1" si="109"/>
        <v>#N/A</v>
      </c>
      <c r="F191" s="3"/>
      <c r="I191" s="3"/>
      <c r="K191" s="11">
        <f t="shared" ca="1" si="110"/>
        <v>1.7972024960763126E-7</v>
      </c>
      <c r="M191" s="42">
        <f t="shared" ca="1" si="108"/>
        <v>2.2232163647241787</v>
      </c>
      <c r="O191" s="4"/>
      <c r="P191" s="4"/>
      <c r="R191" s="4"/>
      <c r="S191" s="4" t="s">
        <v>332</v>
      </c>
      <c r="T191" s="4">
        <v>3.9955699999999998E-7</v>
      </c>
    </row>
    <row r="192" spans="1:20" x14ac:dyDescent="0.2">
      <c r="A192" s="32" t="s">
        <v>664</v>
      </c>
      <c r="B192" s="11">
        <v>5.8385399999999999E-12</v>
      </c>
      <c r="C192">
        <v>88</v>
      </c>
      <c r="D192">
        <v>89</v>
      </c>
      <c r="E192" t="e">
        <f t="shared" ca="1" si="109"/>
        <v>#N/A</v>
      </c>
      <c r="F192" s="3"/>
      <c r="I192" s="3"/>
      <c r="K192" s="11">
        <f t="shared" ca="1" si="110"/>
        <v>5.3050580043134642E-12</v>
      </c>
      <c r="M192" s="42">
        <f t="shared" ca="1" si="108"/>
        <v>1.1005610108791968</v>
      </c>
      <c r="O192" s="4"/>
      <c r="P192" s="4"/>
      <c r="R192" s="4"/>
      <c r="S192" s="4" t="s">
        <v>333</v>
      </c>
      <c r="T192" s="4">
        <v>5.8385399999999999E-12</v>
      </c>
    </row>
    <row r="193" spans="1:20" x14ac:dyDescent="0.2">
      <c r="A193" s="32" t="s">
        <v>665</v>
      </c>
      <c r="B193" s="11">
        <v>0</v>
      </c>
      <c r="C193">
        <v>89</v>
      </c>
      <c r="D193">
        <v>90</v>
      </c>
      <c r="E193" t="e">
        <f t="shared" ca="1" si="109"/>
        <v>#N/A</v>
      </c>
      <c r="F193" s="3"/>
      <c r="I193" s="3"/>
      <c r="K193" s="11">
        <f t="shared" ca="1" si="110"/>
        <v>0</v>
      </c>
      <c r="M193" s="42" t="e">
        <f t="shared" ca="1" si="108"/>
        <v>#DIV/0!</v>
      </c>
      <c r="O193" s="4"/>
      <c r="S193" t="s">
        <v>334</v>
      </c>
      <c r="T193">
        <v>0</v>
      </c>
    </row>
    <row r="194" spans="1:20" x14ac:dyDescent="0.2">
      <c r="A194" s="33" t="s">
        <v>666</v>
      </c>
      <c r="B194" s="43">
        <v>7.0272600000000004E-7</v>
      </c>
      <c r="C194" s="28">
        <v>90</v>
      </c>
      <c r="D194" s="28">
        <v>91</v>
      </c>
      <c r="E194" s="28" t="e">
        <f t="shared" ca="1" si="109"/>
        <v>#N/A</v>
      </c>
      <c r="F194" s="55"/>
      <c r="G194" s="28"/>
      <c r="H194" s="28"/>
      <c r="I194" s="55"/>
      <c r="J194" s="28"/>
      <c r="K194" s="43">
        <f t="shared" ca="1" si="110"/>
        <v>7.0272606444444418E-7</v>
      </c>
      <c r="L194" s="28"/>
      <c r="M194" s="44">
        <f t="shared" ca="1" si="108"/>
        <v>0.9999999082936476</v>
      </c>
      <c r="O194" s="4"/>
      <c r="P194" s="4"/>
      <c r="R194" s="4"/>
      <c r="S194" s="4" t="s">
        <v>335</v>
      </c>
      <c r="T194" s="4">
        <v>7.0272600000000004E-7</v>
      </c>
    </row>
    <row r="195" spans="1:20" x14ac:dyDescent="0.2">
      <c r="A195" s="21" t="s">
        <v>667</v>
      </c>
      <c r="B195" s="40">
        <v>2.8158299999999999E-7</v>
      </c>
      <c r="C195" s="22">
        <v>91</v>
      </c>
      <c r="D195" s="22">
        <v>92</v>
      </c>
      <c r="E195" s="22" t="e">
        <f t="shared" ca="1" si="109"/>
        <v>#N/A</v>
      </c>
      <c r="F195" s="54"/>
      <c r="G195" s="22"/>
      <c r="H195" s="22"/>
      <c r="I195" s="54"/>
      <c r="J195" s="22"/>
      <c r="K195" s="40">
        <f ca="1">OFFSET($F$44,_xlfn.XMATCH(A195,_xlfn.ANCHORARRAY($B$45)),0)</f>
        <v>2.8158303323443093E-7</v>
      </c>
      <c r="L195" s="22"/>
      <c r="M195" s="41">
        <f t="shared" ca="1" si="108"/>
        <v>0.99999988197289247</v>
      </c>
      <c r="O195" s="4"/>
      <c r="P195" s="4"/>
      <c r="R195" s="4"/>
      <c r="S195" s="4" t="s">
        <v>336</v>
      </c>
      <c r="T195" s="4">
        <v>2.8158299999999999E-7</v>
      </c>
    </row>
    <row r="196" spans="1:20" x14ac:dyDescent="0.2">
      <c r="A196" s="32" t="s">
        <v>668</v>
      </c>
      <c r="B196" s="11">
        <v>1.0802300000000001E-4</v>
      </c>
      <c r="C196">
        <v>92</v>
      </c>
      <c r="D196">
        <v>93</v>
      </c>
      <c r="E196" t="e">
        <f t="shared" ca="1" si="109"/>
        <v>#N/A</v>
      </c>
      <c r="F196" s="3"/>
      <c r="I196" s="3"/>
      <c r="K196" s="11">
        <f t="shared" ref="K196:K211" ca="1" si="111">OFFSET($F$44,_xlfn.XMATCH(A196,_xlfn.ANCHORARRAY($B$45)),0)</f>
        <v>1.0802250155647415E-4</v>
      </c>
      <c r="M196" s="42">
        <f t="shared" ca="1" si="108"/>
        <v>1.000004614256462</v>
      </c>
      <c r="S196" t="s">
        <v>337</v>
      </c>
      <c r="T196">
        <v>1.0802300000000001E-4</v>
      </c>
    </row>
    <row r="197" spans="1:20" x14ac:dyDescent="0.2">
      <c r="A197" s="32" t="s">
        <v>669</v>
      </c>
      <c r="B197" s="11">
        <v>1.8113600000000001E-4</v>
      </c>
      <c r="C197">
        <v>93</v>
      </c>
      <c r="D197">
        <v>94</v>
      </c>
      <c r="E197" t="e">
        <f t="shared" ca="1" si="109"/>
        <v>#N/A</v>
      </c>
      <c r="F197" s="3"/>
      <c r="I197" s="3"/>
      <c r="K197" s="11">
        <f t="shared" ca="1" si="111"/>
        <v>1.8113609687779922E-4</v>
      </c>
      <c r="M197" s="42">
        <f t="shared" ca="1" si="108"/>
        <v>0.99999946516569094</v>
      </c>
      <c r="S197" t="s">
        <v>338</v>
      </c>
      <c r="T197">
        <v>1.8113600000000001E-4</v>
      </c>
    </row>
    <row r="198" spans="1:20" x14ac:dyDescent="0.2">
      <c r="A198" s="32" t="s">
        <v>670</v>
      </c>
      <c r="B198" s="11">
        <v>2.35584E-4</v>
      </c>
      <c r="C198">
        <v>94</v>
      </c>
      <c r="D198">
        <v>95</v>
      </c>
      <c r="E198" t="e">
        <f t="shared" ca="1" si="109"/>
        <v>#N/A</v>
      </c>
      <c r="F198" s="3"/>
      <c r="I198" s="3"/>
      <c r="K198" s="11">
        <f t="shared" ca="1" si="111"/>
        <v>2.3558397296328252E-4</v>
      </c>
      <c r="M198" s="42">
        <f t="shared" ca="1" si="108"/>
        <v>1.0000001147646724</v>
      </c>
      <c r="O198" s="4"/>
      <c r="S198" t="s">
        <v>339</v>
      </c>
      <c r="T198">
        <v>2.35584E-4</v>
      </c>
    </row>
    <row r="199" spans="1:20" x14ac:dyDescent="0.2">
      <c r="A199" s="32" t="s">
        <v>671</v>
      </c>
      <c r="B199" s="11">
        <v>1.1498000000000001E-5</v>
      </c>
      <c r="C199">
        <v>95</v>
      </c>
      <c r="D199">
        <v>96</v>
      </c>
      <c r="E199" t="e">
        <f t="shared" ca="1" si="109"/>
        <v>#N/A</v>
      </c>
      <c r="F199" s="3"/>
      <c r="I199" s="3"/>
      <c r="K199" s="11">
        <f t="shared" ca="1" si="111"/>
        <v>1.1497976581220839E-5</v>
      </c>
      <c r="M199" s="42">
        <f t="shared" ca="1" si="108"/>
        <v>1.0000020367739486</v>
      </c>
      <c r="P199" s="4"/>
      <c r="Q199" s="4"/>
      <c r="S199" s="4" t="s">
        <v>340</v>
      </c>
      <c r="T199" s="4">
        <v>1.1498000000000001E-5</v>
      </c>
    </row>
    <row r="200" spans="1:20" x14ac:dyDescent="0.2">
      <c r="A200" s="32" t="s">
        <v>672</v>
      </c>
      <c r="B200" s="11">
        <v>0</v>
      </c>
      <c r="C200">
        <v>96</v>
      </c>
      <c r="D200">
        <v>97</v>
      </c>
      <c r="E200" t="e">
        <f t="shared" ca="1" si="109"/>
        <v>#N/A</v>
      </c>
      <c r="F200" s="3"/>
      <c r="I200" s="3"/>
      <c r="K200" s="11">
        <f t="shared" ca="1" si="111"/>
        <v>0</v>
      </c>
      <c r="M200" s="42" t="e">
        <f t="shared" ca="1" si="108"/>
        <v>#DIV/0!</v>
      </c>
      <c r="S200" t="s">
        <v>341</v>
      </c>
      <c r="T200">
        <v>0</v>
      </c>
    </row>
    <row r="201" spans="1:20" x14ac:dyDescent="0.2">
      <c r="A201" s="32" t="s">
        <v>673</v>
      </c>
      <c r="B201" s="11">
        <v>0</v>
      </c>
      <c r="C201">
        <v>97</v>
      </c>
      <c r="D201">
        <v>98</v>
      </c>
      <c r="E201" t="e">
        <f t="shared" ca="1" si="109"/>
        <v>#N/A</v>
      </c>
      <c r="F201" s="3"/>
      <c r="I201" s="3"/>
      <c r="K201" s="11">
        <f t="shared" ca="1" si="111"/>
        <v>0</v>
      </c>
      <c r="M201" s="42" t="e">
        <f t="shared" ca="1" si="108"/>
        <v>#DIV/0!</v>
      </c>
      <c r="S201" t="s">
        <v>342</v>
      </c>
      <c r="T201">
        <v>0</v>
      </c>
    </row>
    <row r="202" spans="1:20" x14ac:dyDescent="0.2">
      <c r="A202" s="32" t="s">
        <v>674</v>
      </c>
      <c r="B202" s="11">
        <v>0</v>
      </c>
      <c r="C202">
        <v>98</v>
      </c>
      <c r="D202">
        <v>99</v>
      </c>
      <c r="E202" t="e">
        <f t="shared" ca="1" si="109"/>
        <v>#N/A</v>
      </c>
      <c r="F202" s="3"/>
      <c r="I202" s="3"/>
      <c r="K202" s="11">
        <f t="shared" ca="1" si="111"/>
        <v>0</v>
      </c>
      <c r="M202" s="42" t="e">
        <f t="shared" ca="1" si="108"/>
        <v>#DIV/0!</v>
      </c>
      <c r="P202" s="4"/>
      <c r="S202" t="s">
        <v>343</v>
      </c>
      <c r="T202">
        <v>0</v>
      </c>
    </row>
    <row r="203" spans="1:20" x14ac:dyDescent="0.2">
      <c r="A203" s="32" t="s">
        <v>675</v>
      </c>
      <c r="B203" s="11">
        <v>4.73131E-8</v>
      </c>
      <c r="C203">
        <v>99</v>
      </c>
      <c r="D203">
        <v>100</v>
      </c>
      <c r="E203" t="e">
        <f t="shared" ca="1" si="109"/>
        <v>#N/A</v>
      </c>
      <c r="F203" s="3"/>
      <c r="I203" s="3"/>
      <c r="K203" s="11">
        <f t="shared" ca="1" si="111"/>
        <v>4.7313054725881208E-8</v>
      </c>
      <c r="M203" s="42">
        <f t="shared" ca="1" si="108"/>
        <v>1.000000956905426</v>
      </c>
      <c r="P203" s="4"/>
      <c r="Q203" s="4"/>
      <c r="S203" s="4" t="s">
        <v>344</v>
      </c>
      <c r="T203" s="4">
        <v>4.73131E-8</v>
      </c>
    </row>
    <row r="204" spans="1:20" x14ac:dyDescent="0.2">
      <c r="A204" s="32" t="s">
        <v>676</v>
      </c>
      <c r="B204" s="11">
        <v>0</v>
      </c>
      <c r="C204">
        <v>100</v>
      </c>
      <c r="D204">
        <v>101</v>
      </c>
      <c r="E204" t="e">
        <f t="shared" ca="1" si="109"/>
        <v>#N/A</v>
      </c>
      <c r="F204" s="3"/>
      <c r="I204" s="3"/>
      <c r="K204" s="11">
        <f t="shared" ca="1" si="111"/>
        <v>0</v>
      </c>
      <c r="M204" s="42" t="e">
        <f t="shared" ca="1" si="108"/>
        <v>#DIV/0!</v>
      </c>
      <c r="S204" t="s">
        <v>345</v>
      </c>
      <c r="T204">
        <v>0</v>
      </c>
    </row>
    <row r="205" spans="1:20" x14ac:dyDescent="0.2">
      <c r="A205" s="32" t="s">
        <v>677</v>
      </c>
      <c r="B205" s="11">
        <v>0</v>
      </c>
      <c r="C205">
        <v>101</v>
      </c>
      <c r="D205">
        <v>102</v>
      </c>
      <c r="E205" t="e">
        <f t="shared" ca="1" si="109"/>
        <v>#N/A</v>
      </c>
      <c r="F205" s="3"/>
      <c r="I205" s="3"/>
      <c r="K205" s="11">
        <f t="shared" ca="1" si="111"/>
        <v>0</v>
      </c>
      <c r="M205" s="42" t="e">
        <f t="shared" ca="1" si="108"/>
        <v>#DIV/0!</v>
      </c>
      <c r="P205" s="4"/>
      <c r="S205" t="s">
        <v>346</v>
      </c>
      <c r="T205">
        <v>0</v>
      </c>
    </row>
    <row r="206" spans="1:20" x14ac:dyDescent="0.2">
      <c r="A206" s="62" t="s">
        <v>678</v>
      </c>
      <c r="B206" s="20">
        <v>1.1657299999999999E-7</v>
      </c>
      <c r="C206" s="14">
        <v>102</v>
      </c>
      <c r="D206" s="14">
        <v>103</v>
      </c>
      <c r="E206" s="14" t="e">
        <f t="shared" ca="1" si="109"/>
        <v>#N/A</v>
      </c>
      <c r="F206" s="68"/>
      <c r="G206" s="14"/>
      <c r="H206" s="14"/>
      <c r="I206" s="68"/>
      <c r="J206" s="14"/>
      <c r="K206" s="20">
        <f t="shared" ca="1" si="111"/>
        <v>1.3760752799799458E-7</v>
      </c>
      <c r="L206" s="14"/>
      <c r="M206" s="63">
        <f t="shared" ca="1" si="108"/>
        <v>0.84714115351086661</v>
      </c>
      <c r="N206">
        <f ca="1">K206/K165</f>
        <v>1.7126520000000001</v>
      </c>
      <c r="P206" s="4"/>
      <c r="Q206" s="4"/>
      <c r="S206" s="4" t="s">
        <v>347</v>
      </c>
      <c r="T206" s="4">
        <v>1.1657299999999999E-7</v>
      </c>
    </row>
    <row r="207" spans="1:20" x14ac:dyDescent="0.2">
      <c r="A207" s="32" t="s">
        <v>679</v>
      </c>
      <c r="B207" s="11">
        <v>7.6226600000000003E-8</v>
      </c>
      <c r="C207">
        <v>103</v>
      </c>
      <c r="D207">
        <v>104</v>
      </c>
      <c r="E207" t="e">
        <f t="shared" ca="1" si="109"/>
        <v>#N/A</v>
      </c>
      <c r="F207" s="3"/>
      <c r="I207" s="3"/>
      <c r="K207" s="11">
        <f t="shared" ca="1" si="111"/>
        <v>8.0303510179034613E-8</v>
      </c>
      <c r="M207" s="42">
        <f t="shared" ca="1" si="108"/>
        <v>0.94923123323071135</v>
      </c>
      <c r="P207" s="4"/>
      <c r="Q207" s="4"/>
      <c r="S207" s="4" t="s">
        <v>348</v>
      </c>
      <c r="T207" s="4">
        <v>7.6226600000000003E-8</v>
      </c>
    </row>
    <row r="208" spans="1:20" x14ac:dyDescent="0.2">
      <c r="A208" s="32" t="s">
        <v>680</v>
      </c>
      <c r="B208" s="11">
        <v>1.7099800000000001E-7</v>
      </c>
      <c r="C208">
        <v>104</v>
      </c>
      <c r="D208">
        <v>105</v>
      </c>
      <c r="E208" t="e">
        <f t="shared" ca="1" si="109"/>
        <v>#N/A</v>
      </c>
      <c r="F208" s="3"/>
      <c r="I208" s="3"/>
      <c r="K208" s="11">
        <f t="shared" ca="1" si="111"/>
        <v>7.6914814965091736E-8</v>
      </c>
      <c r="M208" s="42">
        <f t="shared" ca="1" si="108"/>
        <v>2.2232127851781027</v>
      </c>
      <c r="P208" s="4"/>
      <c r="Q208" s="4"/>
      <c r="S208" s="4" t="s">
        <v>349</v>
      </c>
      <c r="T208" s="4">
        <v>1.7099800000000001E-7</v>
      </c>
    </row>
    <row r="209" spans="1:20" x14ac:dyDescent="0.2">
      <c r="A209" s="32" t="s">
        <v>681</v>
      </c>
      <c r="B209" s="11">
        <v>2.4987200000000001E-12</v>
      </c>
      <c r="C209">
        <v>105</v>
      </c>
      <c r="D209">
        <v>106</v>
      </c>
      <c r="E209" t="e">
        <f t="shared" ca="1" si="109"/>
        <v>#N/A</v>
      </c>
      <c r="F209" s="3"/>
      <c r="I209" s="3"/>
      <c r="K209" s="11">
        <f t="shared" ca="1" si="111"/>
        <v>2.2704038953411454E-12</v>
      </c>
      <c r="M209" s="42">
        <f t="shared" ca="1" si="108"/>
        <v>1.1005618890662396</v>
      </c>
      <c r="P209" s="4"/>
      <c r="Q209" s="4"/>
      <c r="S209" s="4" t="s">
        <v>350</v>
      </c>
      <c r="T209" s="4">
        <v>2.4987200000000001E-12</v>
      </c>
    </row>
    <row r="210" spans="1:20" x14ac:dyDescent="0.2">
      <c r="A210" s="32" t="s">
        <v>682</v>
      </c>
      <c r="B210" s="11">
        <v>0</v>
      </c>
      <c r="C210">
        <v>106</v>
      </c>
      <c r="D210">
        <v>107</v>
      </c>
      <c r="E210" t="e">
        <f t="shared" ca="1" si="109"/>
        <v>#N/A</v>
      </c>
      <c r="F210" s="3"/>
      <c r="I210" s="3"/>
      <c r="K210" s="11">
        <f t="shared" ca="1" si="111"/>
        <v>0</v>
      </c>
      <c r="M210" s="42" t="e">
        <f t="shared" ca="1" si="108"/>
        <v>#DIV/0!</v>
      </c>
      <c r="P210" s="4"/>
      <c r="S210" t="s">
        <v>351</v>
      </c>
      <c r="T210">
        <v>0</v>
      </c>
    </row>
    <row r="211" spans="1:20" x14ac:dyDescent="0.2">
      <c r="A211" s="33" t="s">
        <v>683</v>
      </c>
      <c r="B211" s="43">
        <v>3.0074500000000001E-7</v>
      </c>
      <c r="C211" s="28">
        <v>107</v>
      </c>
      <c r="D211" s="28">
        <v>108</v>
      </c>
      <c r="E211" s="28" t="e">
        <f t="shared" ca="1" si="109"/>
        <v>#N/A</v>
      </c>
      <c r="F211" s="55"/>
      <c r="G211" s="28"/>
      <c r="H211" s="28"/>
      <c r="I211" s="55"/>
      <c r="J211" s="28"/>
      <c r="K211" s="43">
        <f t="shared" ca="1" si="111"/>
        <v>3.0074543817902916E-7</v>
      </c>
      <c r="L211" s="28"/>
      <c r="M211" s="44">
        <f t="shared" ca="1" si="108"/>
        <v>0.99999854302352242</v>
      </c>
      <c r="P211" s="4"/>
      <c r="Q211" s="4"/>
      <c r="S211" s="4" t="s">
        <v>352</v>
      </c>
      <c r="T211" s="4">
        <v>3.0074500000000001E-7</v>
      </c>
    </row>
    <row r="212" spans="1:20" x14ac:dyDescent="0.2">
      <c r="A212" s="59" t="s">
        <v>684</v>
      </c>
      <c r="B212" s="58">
        <v>8.1215100000000004E-10</v>
      </c>
      <c r="C212" s="60">
        <v>108</v>
      </c>
      <c r="D212" s="60">
        <v>109</v>
      </c>
      <c r="E212" s="60" t="e">
        <f t="shared" ca="1" si="109"/>
        <v>#N/A</v>
      </c>
      <c r="F212" s="60" t="s">
        <v>143</v>
      </c>
      <c r="G212" s="60">
        <v>1</v>
      </c>
      <c r="H212" s="60">
        <v>0</v>
      </c>
      <c r="I212" s="60"/>
      <c r="J212" s="60">
        <f>J116-$J$112</f>
        <v>-1</v>
      </c>
      <c r="K212" s="35">
        <f t="shared" ref="K212:K219" ca="1" si="112">U20</f>
        <v>8.1215115242751059E-10</v>
      </c>
      <c r="L212" s="22"/>
      <c r="M212" s="61">
        <f t="shared" ca="1" si="108"/>
        <v>0.99999981231632795</v>
      </c>
      <c r="N212" s="13">
        <f ca="1">LOG10(K212/(K116*L112^-1))</f>
        <v>-4.2521763111551776</v>
      </c>
      <c r="O212" s="13">
        <f ca="1">(-OFFSET($D$19,G212,0))+LOG10(EXP(-2*$N$8*$N$9*J212))</f>
        <v>-4.2521763111551776</v>
      </c>
      <c r="P212">
        <f t="shared" ref="P212:P221" ca="1" si="113">O212-LOG10(EXP(-2*$N$8*$N$9*J212))</f>
        <v>-3.1299999999999994</v>
      </c>
      <c r="Q212">
        <f t="shared" ref="Q212:Q219" ca="1" si="114">LOG10(K116/($L$112*K212))</f>
        <v>4.2521763111551776</v>
      </c>
      <c r="R212" s="13"/>
      <c r="S212" s="4" t="s">
        <v>353</v>
      </c>
      <c r="T212" s="4">
        <v>8.1215100000000004E-10</v>
      </c>
    </row>
    <row r="213" spans="1:20" x14ac:dyDescent="0.2">
      <c r="A213" s="62" t="s">
        <v>685</v>
      </c>
      <c r="B213" s="20">
        <v>7.8336600000000002E-10</v>
      </c>
      <c r="C213" s="14">
        <v>109</v>
      </c>
      <c r="D213" s="14">
        <v>110</v>
      </c>
      <c r="E213" s="14" t="e">
        <f t="shared" ca="1" si="109"/>
        <v>#N/A</v>
      </c>
      <c r="F213" s="14" t="s">
        <v>143</v>
      </c>
      <c r="G213" s="14">
        <v>2</v>
      </c>
      <c r="H213" s="14">
        <v>0</v>
      </c>
      <c r="I213" s="14"/>
      <c r="J213" s="14">
        <f t="shared" ref="J213:J219" si="115">J117-$J$112</f>
        <v>-1</v>
      </c>
      <c r="K213" s="4">
        <f t="shared" ca="1" si="112"/>
        <v>7.8336609129427266E-10</v>
      </c>
      <c r="M213" s="63">
        <f t="shared" ca="1" si="108"/>
        <v>0.9999998834589936</v>
      </c>
      <c r="N213" s="13">
        <f t="shared" ref="N213:N219" ca="1" si="116">LOG10(K213/(K117*$L$112^-1))</f>
        <v>-4.8455096444885113</v>
      </c>
      <c r="O213" s="13">
        <f ca="1">(-OFFSET($D$19,G213,0))+LOG10(EXP(-2*$N$8*$N$9*J213))</f>
        <v>-4.8455096444885104</v>
      </c>
      <c r="P213">
        <f t="shared" ca="1" si="113"/>
        <v>-3.7233333333333323</v>
      </c>
      <c r="Q213">
        <f t="shared" ca="1" si="114"/>
        <v>4.8455096444885113</v>
      </c>
      <c r="R213" s="13"/>
      <c r="S213" s="4" t="s">
        <v>354</v>
      </c>
      <c r="T213" s="4">
        <v>7.8336600000000002E-10</v>
      </c>
    </row>
    <row r="214" spans="1:20" x14ac:dyDescent="0.2">
      <c r="A214" s="62" t="s">
        <v>686</v>
      </c>
      <c r="B214" s="20">
        <v>6.8779600000000001E-10</v>
      </c>
      <c r="C214" s="14">
        <v>110</v>
      </c>
      <c r="D214" s="14">
        <v>111</v>
      </c>
      <c r="E214" s="14" t="e">
        <f t="shared" ca="1" si="109"/>
        <v>#N/A</v>
      </c>
      <c r="F214" s="14" t="s">
        <v>143</v>
      </c>
      <c r="G214" s="14">
        <v>3</v>
      </c>
      <c r="H214" s="14">
        <v>0</v>
      </c>
      <c r="I214" s="14"/>
      <c r="J214" s="14">
        <f t="shared" si="115"/>
        <v>-1</v>
      </c>
      <c r="K214" s="4">
        <f t="shared" ca="1" si="112"/>
        <v>6.8779575472279643E-10</v>
      </c>
      <c r="M214" s="63">
        <f t="shared" ca="1" si="108"/>
        <v>1.0000003566134306</v>
      </c>
      <c r="N214" s="13">
        <f t="shared" ca="1" si="116"/>
        <v>-5.438842977821845</v>
      </c>
      <c r="O214" s="13"/>
      <c r="Q214">
        <f t="shared" ca="1" si="114"/>
        <v>5.438842977821845</v>
      </c>
      <c r="R214" s="13"/>
      <c r="S214" s="4" t="s">
        <v>355</v>
      </c>
      <c r="T214" s="4">
        <v>6.8779600000000001E-10</v>
      </c>
    </row>
    <row r="215" spans="1:20" x14ac:dyDescent="0.2">
      <c r="A215" s="62" t="s">
        <v>687</v>
      </c>
      <c r="B215" s="20">
        <v>4.6526399999999999E-10</v>
      </c>
      <c r="C215" s="14">
        <v>111</v>
      </c>
      <c r="D215" s="14">
        <v>112</v>
      </c>
      <c r="E215" s="14" t="e">
        <f t="shared" ca="1" si="109"/>
        <v>#N/A</v>
      </c>
      <c r="F215" s="14" t="s">
        <v>143</v>
      </c>
      <c r="G215" s="14">
        <v>4</v>
      </c>
      <c r="H215" s="14">
        <v>0</v>
      </c>
      <c r="I215" s="14"/>
      <c r="J215" s="14">
        <f t="shared" si="115"/>
        <v>-1</v>
      </c>
      <c r="K215" s="4">
        <f t="shared" ca="1" si="112"/>
        <v>4.6526429890143237E-10</v>
      </c>
      <c r="M215" s="63">
        <f t="shared" ca="1" si="108"/>
        <v>0.99999935756637015</v>
      </c>
      <c r="N215" s="13">
        <f t="shared" ca="1" si="116"/>
        <v>-6.0321763111551778</v>
      </c>
      <c r="O215" s="13"/>
      <c r="Q215">
        <f t="shared" ca="1" si="114"/>
        <v>6.0321763111551778</v>
      </c>
      <c r="R215" s="13"/>
      <c r="S215" s="4" t="s">
        <v>356</v>
      </c>
      <c r="T215" s="4">
        <v>4.6526399999999999E-10</v>
      </c>
    </row>
    <row r="216" spans="1:20" x14ac:dyDescent="0.2">
      <c r="A216" s="62" t="s">
        <v>688</v>
      </c>
      <c r="B216" s="20">
        <v>5.9827700000000005E-11</v>
      </c>
      <c r="C216" s="14">
        <v>112</v>
      </c>
      <c r="D216" s="14">
        <v>113</v>
      </c>
      <c r="E216" s="14" t="e">
        <f t="shared" ca="1" si="109"/>
        <v>#N/A</v>
      </c>
      <c r="F216" s="14" t="s">
        <v>143</v>
      </c>
      <c r="G216" s="14">
        <v>5</v>
      </c>
      <c r="H216" s="14">
        <v>0</v>
      </c>
      <c r="I216" s="14"/>
      <c r="J216" s="14">
        <f t="shared" si="115"/>
        <v>-1</v>
      </c>
      <c r="K216" s="4">
        <f t="shared" ca="1" si="112"/>
        <v>5.982771298201392E-11</v>
      </c>
      <c r="M216" s="63">
        <f t="shared" ca="1" si="108"/>
        <v>0.99999978301002546</v>
      </c>
      <c r="N216" s="13">
        <f t="shared" ca="1" si="116"/>
        <v>-7.9571763111551794</v>
      </c>
      <c r="O216" s="13"/>
      <c r="Q216">
        <f t="shared" ca="1" si="114"/>
        <v>7.9571763111551794</v>
      </c>
      <c r="R216" s="13"/>
      <c r="S216" s="4" t="s">
        <v>357</v>
      </c>
      <c r="T216" s="4">
        <v>5.9827700000000005E-11</v>
      </c>
    </row>
    <row r="217" spans="1:20" x14ac:dyDescent="0.2">
      <c r="A217" s="62" t="s">
        <v>689</v>
      </c>
      <c r="B217" s="20">
        <v>4.9723599999999996E-12</v>
      </c>
      <c r="C217" s="14">
        <v>113</v>
      </c>
      <c r="D217" s="14">
        <v>114</v>
      </c>
      <c r="E217" s="14" t="e">
        <f t="shared" ca="1" si="109"/>
        <v>#N/A</v>
      </c>
      <c r="F217" s="14" t="s">
        <v>143</v>
      </c>
      <c r="G217" s="14">
        <v>6</v>
      </c>
      <c r="H217" s="14">
        <v>0</v>
      </c>
      <c r="I217" s="14"/>
      <c r="J217" s="14">
        <f t="shared" si="115"/>
        <v>-1</v>
      </c>
      <c r="K217" s="4">
        <f t="shared" ca="1" si="112"/>
        <v>4.9723614061586016E-12</v>
      </c>
      <c r="M217" s="63">
        <f t="shared" ca="1" si="108"/>
        <v>0.99999971720506875</v>
      </c>
      <c r="N217" s="13">
        <f t="shared" ca="1" si="116"/>
        <v>-9.100509644488513</v>
      </c>
      <c r="O217" s="13"/>
      <c r="Q217">
        <f t="shared" ca="1" si="114"/>
        <v>9.100509644488513</v>
      </c>
      <c r="R217" s="13"/>
      <c r="S217" s="4" t="s">
        <v>358</v>
      </c>
      <c r="T217" s="4">
        <v>4.9723599999999996E-12</v>
      </c>
    </row>
    <row r="218" spans="1:20" x14ac:dyDescent="0.2">
      <c r="A218" s="62" t="s">
        <v>690</v>
      </c>
      <c r="B218" s="20">
        <v>3.6151800000000002E-13</v>
      </c>
      <c r="C218" s="14">
        <v>114</v>
      </c>
      <c r="D218" s="14">
        <v>115</v>
      </c>
      <c r="E218" s="14" t="e">
        <f t="shared" ca="1" si="109"/>
        <v>#N/A</v>
      </c>
      <c r="F218" s="14" t="s">
        <v>143</v>
      </c>
      <c r="G218" s="14">
        <v>7</v>
      </c>
      <c r="H218" s="14">
        <v>0</v>
      </c>
      <c r="I218" s="14"/>
      <c r="J218" s="14">
        <f t="shared" si="115"/>
        <v>-1</v>
      </c>
      <c r="K218" s="4">
        <f t="shared" ca="1" si="112"/>
        <v>3.6151839561631448E-13</v>
      </c>
      <c r="M218" s="63">
        <f t="shared" ca="1" si="108"/>
        <v>0.99999890568137262</v>
      </c>
      <c r="N218" s="13">
        <f t="shared" ca="1" si="116"/>
        <v>-10.243842977821828</v>
      </c>
      <c r="O218" s="13"/>
      <c r="Q218">
        <f t="shared" ca="1" si="114"/>
        <v>10.243842977821828</v>
      </c>
      <c r="R218" s="13"/>
      <c r="S218" s="4" t="s">
        <v>359</v>
      </c>
      <c r="T218" s="4">
        <v>3.6151800000000002E-13</v>
      </c>
    </row>
    <row r="219" spans="1:20" x14ac:dyDescent="0.2">
      <c r="A219" s="45" t="s">
        <v>691</v>
      </c>
      <c r="B219" s="46">
        <v>2.6010700000000001E-14</v>
      </c>
      <c r="C219" s="47">
        <v>115</v>
      </c>
      <c r="D219" s="47">
        <v>116</v>
      </c>
      <c r="E219" s="47" t="e">
        <f t="shared" ca="1" si="109"/>
        <v>#N/A</v>
      </c>
      <c r="F219" s="47" t="s">
        <v>143</v>
      </c>
      <c r="G219" s="47">
        <v>8</v>
      </c>
      <c r="H219" s="47">
        <v>0</v>
      </c>
      <c r="I219" s="47"/>
      <c r="J219" s="47">
        <f t="shared" si="115"/>
        <v>-1</v>
      </c>
      <c r="K219" s="37">
        <f t="shared" ca="1" si="112"/>
        <v>2.6010670207228888E-14</v>
      </c>
      <c r="L219" s="28"/>
      <c r="M219" s="48">
        <f t="shared" ca="1" si="108"/>
        <v>1.000001145405746</v>
      </c>
      <c r="N219" s="13">
        <f t="shared" ca="1" si="116"/>
        <v>-11.387176311155322</v>
      </c>
      <c r="O219" s="13">
        <f ca="1">(-OFFSET($D$19,G219,0))+LOG10(EXP(-2*$N$8*$N$9*J219))</f>
        <v>-11.387176311155178</v>
      </c>
      <c r="P219">
        <f t="shared" ca="1" si="113"/>
        <v>-10.265000000000001</v>
      </c>
      <c r="Q219">
        <f t="shared" ca="1" si="114"/>
        <v>11.387176311155322</v>
      </c>
      <c r="R219" s="13"/>
      <c r="S219" s="4" t="s">
        <v>360</v>
      </c>
      <c r="T219" s="4">
        <v>2.6010700000000001E-14</v>
      </c>
    </row>
    <row r="220" spans="1:20" x14ac:dyDescent="0.2">
      <c r="A220" s="21" t="s">
        <v>692</v>
      </c>
      <c r="B220" s="40">
        <v>4.0356000000000003E-12</v>
      </c>
      <c r="C220" s="22">
        <v>116</v>
      </c>
      <c r="D220" s="22">
        <v>117</v>
      </c>
      <c r="E220" s="22" t="e">
        <f t="shared" ca="1" si="109"/>
        <v>#N/A</v>
      </c>
      <c r="F220" s="22" t="s">
        <v>143</v>
      </c>
      <c r="G220" s="22">
        <v>1</v>
      </c>
      <c r="H220" s="22">
        <v>0</v>
      </c>
      <c r="I220" s="22" t="s">
        <v>9</v>
      </c>
      <c r="J220" s="22">
        <f>J212+$J$105</f>
        <v>1</v>
      </c>
      <c r="K220" s="35">
        <f ca="1">W20</f>
        <v>4.0356032925509371E-12</v>
      </c>
      <c r="L220" s="22"/>
      <c r="M220" s="41">
        <f t="shared" ca="1" si="108"/>
        <v>0.99999918412423172</v>
      </c>
      <c r="N220" s="13">
        <f ca="1">LOG10(K220/(K116*$L$105*$L$112^-1))</f>
        <v>-2.0778236888448225</v>
      </c>
      <c r="O220" s="13">
        <f>-$I$2+LOG10(EXP(-2*$N$8*$N$9*J220))</f>
        <v>-2.077823688844822</v>
      </c>
      <c r="P220">
        <f t="shared" si="113"/>
        <v>-3.2</v>
      </c>
      <c r="Q220" s="13">
        <f t="shared" ref="Q220:Q227" ca="1" si="117">LOG10(K220/(K212*$L$105))</f>
        <v>2.1743526223103555</v>
      </c>
      <c r="R220" s="13"/>
      <c r="S220" s="4" t="s">
        <v>361</v>
      </c>
      <c r="T220" s="4">
        <v>4.0356000000000003E-12</v>
      </c>
    </row>
    <row r="221" spans="1:20" x14ac:dyDescent="0.2">
      <c r="A221" s="32" t="s">
        <v>693</v>
      </c>
      <c r="B221" s="11">
        <v>1.5260499999999999E-11</v>
      </c>
      <c r="C221">
        <v>117</v>
      </c>
      <c r="D221">
        <v>118</v>
      </c>
      <c r="E221" t="e">
        <f t="shared" ca="1" si="109"/>
        <v>#N/A</v>
      </c>
      <c r="F221" t="s">
        <v>143</v>
      </c>
      <c r="G221">
        <v>2</v>
      </c>
      <c r="H221">
        <v>0</v>
      </c>
      <c r="I221" t="s">
        <v>9</v>
      </c>
      <c r="J221">
        <f t="shared" ref="J221:J227" si="118">J213+$J$105</f>
        <v>1</v>
      </c>
      <c r="K221" s="4">
        <f t="shared" ref="K221:K226" ca="1" si="119">W21</f>
        <v>1.5260533089988415E-11</v>
      </c>
      <c r="M221" s="42">
        <f t="shared" ca="1" si="108"/>
        <v>0.99999783166235279</v>
      </c>
      <c r="N221" s="13">
        <f t="shared" ref="N221:N227" ca="1" si="120">LOG10(K221/(K117*$L$105*$L$112^-1))</f>
        <v>-2.0778236888448225</v>
      </c>
      <c r="O221" s="13">
        <f>-$I$2+LOG10(EXP(-2*$N$8*$N$9*J221))</f>
        <v>-2.077823688844822</v>
      </c>
      <c r="P221">
        <f t="shared" si="113"/>
        <v>-3.2</v>
      </c>
      <c r="Q221" s="13">
        <f t="shared" ca="1" si="117"/>
        <v>2.7676859556436884</v>
      </c>
      <c r="R221" s="13"/>
      <c r="S221" s="4" t="s">
        <v>362</v>
      </c>
      <c r="T221" s="4">
        <v>1.5260499999999999E-11</v>
      </c>
    </row>
    <row r="222" spans="1:20" x14ac:dyDescent="0.2">
      <c r="A222" s="32" t="s">
        <v>694</v>
      </c>
      <c r="B222" s="11">
        <v>5.2528799999999997E-11</v>
      </c>
      <c r="C222">
        <v>118</v>
      </c>
      <c r="D222">
        <v>119</v>
      </c>
      <c r="E222" t="e">
        <f t="shared" ca="1" si="109"/>
        <v>#N/A</v>
      </c>
      <c r="F222" t="s">
        <v>143</v>
      </c>
      <c r="G222">
        <v>3</v>
      </c>
      <c r="H222">
        <v>0</v>
      </c>
      <c r="I222" t="s">
        <v>9</v>
      </c>
      <c r="J222">
        <f t="shared" si="118"/>
        <v>1</v>
      </c>
      <c r="K222" s="4">
        <f t="shared" ca="1" si="119"/>
        <v>5.2528833955035668E-11</v>
      </c>
      <c r="M222" s="42">
        <f t="shared" ca="1" si="108"/>
        <v>0.99999935359243464</v>
      </c>
      <c r="N222" s="13">
        <f t="shared" ca="1" si="120"/>
        <v>-2.0778236888448225</v>
      </c>
      <c r="O222" s="13"/>
      <c r="Q222" s="13">
        <f t="shared" ca="1" si="117"/>
        <v>3.3610192889770225</v>
      </c>
      <c r="R222" s="13"/>
      <c r="S222" s="4" t="s">
        <v>363</v>
      </c>
      <c r="T222" s="4">
        <v>5.2528799999999997E-11</v>
      </c>
    </row>
    <row r="223" spans="1:20" x14ac:dyDescent="0.2">
      <c r="A223" s="32" t="s">
        <v>695</v>
      </c>
      <c r="B223" s="11">
        <v>1.39306E-10</v>
      </c>
      <c r="C223">
        <v>119</v>
      </c>
      <c r="D223">
        <v>120</v>
      </c>
      <c r="E223" t="e">
        <f t="shared" ca="1" si="109"/>
        <v>#N/A</v>
      </c>
      <c r="F223" t="s">
        <v>143</v>
      </c>
      <c r="G223">
        <v>4</v>
      </c>
      <c r="H223">
        <v>0</v>
      </c>
      <c r="I223" t="s">
        <v>9</v>
      </c>
      <c r="J223">
        <f t="shared" si="118"/>
        <v>1</v>
      </c>
      <c r="K223" s="4">
        <f t="shared" ca="1" si="119"/>
        <v>1.3930648427004766E-10</v>
      </c>
      <c r="M223" s="42">
        <f t="shared" ca="1" si="108"/>
        <v>0.99999652370777858</v>
      </c>
      <c r="N223" s="13">
        <f t="shared" ca="1" si="120"/>
        <v>-2.0778236888448225</v>
      </c>
      <c r="O223" s="13"/>
      <c r="Q223" s="13">
        <f t="shared" ca="1" si="117"/>
        <v>3.9543526223103553</v>
      </c>
      <c r="R223" s="13"/>
      <c r="S223" s="4" t="s">
        <v>364</v>
      </c>
      <c r="T223" s="4">
        <v>1.39306E-10</v>
      </c>
    </row>
    <row r="224" spans="1:20" x14ac:dyDescent="0.2">
      <c r="A224" s="32" t="s">
        <v>696</v>
      </c>
      <c r="B224" s="11">
        <v>6.0003099999999999E-13</v>
      </c>
      <c r="C224">
        <v>120</v>
      </c>
      <c r="D224">
        <v>121</v>
      </c>
      <c r="E224" t="e">
        <f t="shared" ca="1" si="109"/>
        <v>#N/A</v>
      </c>
      <c r="F224" t="s">
        <v>143</v>
      </c>
      <c r="G224">
        <v>5</v>
      </c>
      <c r="H224">
        <v>0</v>
      </c>
      <c r="I224" t="s">
        <v>9</v>
      </c>
      <c r="J224">
        <f t="shared" si="118"/>
        <v>1</v>
      </c>
      <c r="K224" s="4">
        <f t="shared" ca="1" si="119"/>
        <v>6.0003143650913016E-13</v>
      </c>
      <c r="M224" s="42">
        <f t="shared" ca="1" si="108"/>
        <v>0.99999927252289866</v>
      </c>
      <c r="N224" s="13">
        <f t="shared" ca="1" si="120"/>
        <v>-5.4778236888448237</v>
      </c>
      <c r="O224" s="13"/>
      <c r="Q224" s="13">
        <f t="shared" ca="1" si="117"/>
        <v>2.4793526223103557</v>
      </c>
      <c r="R224" s="13"/>
      <c r="S224" s="4" t="s">
        <v>365</v>
      </c>
      <c r="T224" s="4">
        <v>6.0003099999999999E-13</v>
      </c>
    </row>
    <row r="225" spans="1:20" x14ac:dyDescent="0.2">
      <c r="A225" s="32" t="s">
        <v>697</v>
      </c>
      <c r="B225" s="11">
        <v>6.9369299999999996E-13</v>
      </c>
      <c r="C225">
        <v>121</v>
      </c>
      <c r="D225">
        <v>122</v>
      </c>
      <c r="E225" t="e">
        <f t="shared" ca="1" si="109"/>
        <v>#N/A</v>
      </c>
      <c r="F225" t="s">
        <v>143</v>
      </c>
      <c r="G225">
        <v>6</v>
      </c>
      <c r="H225">
        <v>0</v>
      </c>
      <c r="I225" t="s">
        <v>9</v>
      </c>
      <c r="J225">
        <f t="shared" si="118"/>
        <v>1</v>
      </c>
      <c r="K225" s="4">
        <f t="shared" ca="1" si="119"/>
        <v>6.9369349672043733E-13</v>
      </c>
      <c r="M225" s="42">
        <f t="shared" ca="1" si="108"/>
        <v>0.9999992839482571</v>
      </c>
      <c r="N225" s="13">
        <f t="shared" ca="1" si="120"/>
        <v>-5.4778236888448237</v>
      </c>
      <c r="O225" s="13"/>
      <c r="Q225" s="13">
        <f t="shared" ca="1" si="117"/>
        <v>3.6226859556436897</v>
      </c>
      <c r="R225" s="13"/>
      <c r="S225" s="4" t="s">
        <v>366</v>
      </c>
      <c r="T225" s="4">
        <v>6.9369299999999996E-13</v>
      </c>
    </row>
    <row r="226" spans="1:20" x14ac:dyDescent="0.2">
      <c r="A226" s="32" t="s">
        <v>698</v>
      </c>
      <c r="B226" s="11">
        <v>7.0156600000000002E-13</v>
      </c>
      <c r="C226">
        <v>122</v>
      </c>
      <c r="D226">
        <v>123</v>
      </c>
      <c r="E226" t="e">
        <f t="shared" ca="1" si="109"/>
        <v>#N/A</v>
      </c>
      <c r="F226" t="s">
        <v>143</v>
      </c>
      <c r="G226">
        <v>7</v>
      </c>
      <c r="H226">
        <v>0</v>
      </c>
      <c r="I226" t="s">
        <v>9</v>
      </c>
      <c r="J226">
        <f t="shared" si="118"/>
        <v>1</v>
      </c>
      <c r="K226" s="4">
        <f t="shared" ca="1" si="119"/>
        <v>7.0156622095375319E-13</v>
      </c>
      <c r="M226" s="42">
        <f t="shared" ca="1" si="108"/>
        <v>0.99999968505645431</v>
      </c>
      <c r="N226" s="13">
        <f t="shared" ca="1" si="120"/>
        <v>-5.4778236888448237</v>
      </c>
      <c r="O226" s="13"/>
      <c r="Q226" s="13">
        <f t="shared" ca="1" si="117"/>
        <v>4.7660192889770041</v>
      </c>
      <c r="R226" s="13"/>
      <c r="S226" s="4" t="s">
        <v>367</v>
      </c>
      <c r="T226" s="4">
        <v>7.0156600000000002E-13</v>
      </c>
    </row>
    <row r="227" spans="1:20" x14ac:dyDescent="0.2">
      <c r="A227" s="33" t="s">
        <v>699</v>
      </c>
      <c r="B227" s="43">
        <v>7.02139E-13</v>
      </c>
      <c r="C227" s="28">
        <v>123</v>
      </c>
      <c r="D227" s="28">
        <v>124</v>
      </c>
      <c r="E227" s="28" t="e">
        <f t="shared" ca="1" si="109"/>
        <v>#N/A</v>
      </c>
      <c r="F227" s="28" t="s">
        <v>143</v>
      </c>
      <c r="G227" s="28">
        <v>8</v>
      </c>
      <c r="H227" s="28">
        <v>0</v>
      </c>
      <c r="I227" s="28" t="s">
        <v>9</v>
      </c>
      <c r="J227" s="28">
        <f t="shared" si="118"/>
        <v>1</v>
      </c>
      <c r="K227" s="37">
        <f ca="1">W27</f>
        <v>7.0213907927797996E-13</v>
      </c>
      <c r="L227" s="28"/>
      <c r="M227" s="44">
        <f t="shared" ca="1" si="108"/>
        <v>0.99999988709077403</v>
      </c>
      <c r="N227" s="13">
        <f t="shared" ca="1" si="120"/>
        <v>-5.4778236888448237</v>
      </c>
      <c r="O227" s="13">
        <f>-$L$2+LOG10(EXP(-2*$N$8*$N$9*J227))</f>
        <v>-5.4778236888448237</v>
      </c>
      <c r="P227">
        <f>O227-LOG10(EXP(-2*$N$8*$N$9*J227))</f>
        <v>-6.6000000000000014</v>
      </c>
      <c r="Q227" s="13">
        <f t="shared" ca="1" si="117"/>
        <v>5.9093526223104984</v>
      </c>
      <c r="R227" s="13"/>
      <c r="S227" s="4" t="s">
        <v>368</v>
      </c>
      <c r="T227" s="4">
        <v>7.02139E-13</v>
      </c>
    </row>
    <row r="228" spans="1:20" x14ac:dyDescent="0.2">
      <c r="A228" s="21" t="s">
        <v>700</v>
      </c>
      <c r="B228" s="40">
        <v>5.2723100000000004E-13</v>
      </c>
      <c r="C228" s="22">
        <v>124</v>
      </c>
      <c r="D228" s="22">
        <v>125</v>
      </c>
      <c r="E228" s="22" t="e">
        <f t="shared" ca="1" si="109"/>
        <v>#N/A</v>
      </c>
      <c r="F228" s="22" t="s">
        <v>143</v>
      </c>
      <c r="G228" s="22">
        <v>1</v>
      </c>
      <c r="H228" s="22">
        <v>0</v>
      </c>
      <c r="I228" s="22" t="s">
        <v>7</v>
      </c>
      <c r="J228" s="22">
        <f>J212+$J$104</f>
        <v>1</v>
      </c>
      <c r="K228" s="35">
        <f ca="1">V20</f>
        <v>5.2723073577671014E-13</v>
      </c>
      <c r="L228" s="22"/>
      <c r="M228" s="41">
        <f t="shared" ca="1" si="108"/>
        <v>1.0000005011530473</v>
      </c>
      <c r="N228" s="13">
        <f ca="1">LOG10(K228/(K116*$L$104*$L$112^-1))</f>
        <v>-0.37782368884482209</v>
      </c>
      <c r="O228" s="13"/>
      <c r="Q228" s="13">
        <f t="shared" ref="Q228:Q235" ca="1" si="121">LOG10(K228/(K212*$L$104))</f>
        <v>3.8743526223103557</v>
      </c>
      <c r="R228" s="13">
        <f t="shared" ref="R228:R235" si="122">(-$I$3)-(-D20)+LOG10(EXP(-2*$N$8*$N$9*($J$104)))</f>
        <v>3.8743526223103557</v>
      </c>
      <c r="S228" s="4" t="s">
        <v>369</v>
      </c>
      <c r="T228" s="4">
        <v>5.2723100000000004E-13</v>
      </c>
    </row>
    <row r="229" spans="1:20" x14ac:dyDescent="0.2">
      <c r="A229" s="32" t="s">
        <v>701</v>
      </c>
      <c r="B229" s="11">
        <v>1.99371E-12</v>
      </c>
      <c r="C229">
        <v>125</v>
      </c>
      <c r="D229">
        <v>126</v>
      </c>
      <c r="E229" t="e">
        <f t="shared" ca="1" si="109"/>
        <v>#N/A</v>
      </c>
      <c r="F229" t="s">
        <v>143</v>
      </c>
      <c r="G229">
        <v>2</v>
      </c>
      <c r="H229">
        <v>0</v>
      </c>
      <c r="I229" t="s">
        <v>7</v>
      </c>
      <c r="J229">
        <f t="shared" ref="J229:J235" si="123">J213+$J$104</f>
        <v>1</v>
      </c>
      <c r="K229" s="4">
        <f t="shared" ref="K229:K234" ca="1" si="124">V21</f>
        <v>1.993709863462223E-12</v>
      </c>
      <c r="M229" s="42">
        <f t="shared" ca="1" si="108"/>
        <v>1.0000000684842762</v>
      </c>
      <c r="N229" s="13">
        <f t="shared" ref="N229:N235" ca="1" si="125">LOG10(K229/(K117*$L$104*$L$112^-1))</f>
        <v>-0.37782368884482198</v>
      </c>
      <c r="O229" s="13"/>
      <c r="Q229" s="13">
        <f t="shared" ca="1" si="121"/>
        <v>4.467685955643689</v>
      </c>
      <c r="R229" s="13">
        <f t="shared" si="122"/>
        <v>4.467685955643689</v>
      </c>
      <c r="S229" s="4" t="s">
        <v>370</v>
      </c>
      <c r="T229" s="4">
        <v>1.99371E-12</v>
      </c>
    </row>
    <row r="230" spans="1:20" x14ac:dyDescent="0.2">
      <c r="A230" s="32" t="s">
        <v>702</v>
      </c>
      <c r="B230" s="11">
        <v>6.8626199999999997E-12</v>
      </c>
      <c r="C230">
        <v>126</v>
      </c>
      <c r="D230">
        <v>127</v>
      </c>
      <c r="E230" t="e">
        <f t="shared" ca="1" si="109"/>
        <v>#N/A</v>
      </c>
      <c r="F230" t="s">
        <v>143</v>
      </c>
      <c r="G230">
        <v>3</v>
      </c>
      <c r="H230">
        <v>0</v>
      </c>
      <c r="I230" t="s">
        <v>7</v>
      </c>
      <c r="J230">
        <f t="shared" si="123"/>
        <v>1</v>
      </c>
      <c r="K230" s="4">
        <f t="shared" ca="1" si="124"/>
        <v>6.8626209684004876E-12</v>
      </c>
      <c r="M230" s="42">
        <f t="shared" ca="1" si="108"/>
        <v>0.9999998588876623</v>
      </c>
      <c r="N230" s="13">
        <f t="shared" ca="1" si="125"/>
        <v>-0.37782368884482204</v>
      </c>
      <c r="O230" s="13"/>
      <c r="Q230" s="13">
        <f t="shared" ca="1" si="121"/>
        <v>5.0610192889770236</v>
      </c>
      <c r="R230" s="13">
        <f t="shared" si="122"/>
        <v>5.0610192889770227</v>
      </c>
      <c r="S230" s="4" t="s">
        <v>371</v>
      </c>
      <c r="T230" s="4">
        <v>6.8626199999999997E-12</v>
      </c>
    </row>
    <row r="231" spans="1:20" x14ac:dyDescent="0.2">
      <c r="A231" s="32" t="s">
        <v>703</v>
      </c>
      <c r="B231" s="11">
        <v>1.81997E-11</v>
      </c>
      <c r="C231">
        <v>127</v>
      </c>
      <c r="D231">
        <v>128</v>
      </c>
      <c r="E231" t="e">
        <f t="shared" ca="1" si="109"/>
        <v>#N/A</v>
      </c>
      <c r="F231" t="s">
        <v>143</v>
      </c>
      <c r="G231">
        <v>4</v>
      </c>
      <c r="H231">
        <v>0</v>
      </c>
      <c r="I231" t="s">
        <v>7</v>
      </c>
      <c r="J231">
        <f t="shared" si="123"/>
        <v>1</v>
      </c>
      <c r="K231" s="4">
        <f t="shared" ca="1" si="124"/>
        <v>1.8199672979684216E-11</v>
      </c>
      <c r="M231" s="42">
        <f t="shared" ca="1" si="108"/>
        <v>1.0000014846594121</v>
      </c>
      <c r="N231" s="13">
        <f t="shared" ca="1" si="125"/>
        <v>-0.37782368884482198</v>
      </c>
      <c r="O231" s="13"/>
      <c r="Q231" s="13">
        <f t="shared" ca="1" si="121"/>
        <v>5.6543526223103555</v>
      </c>
      <c r="R231" s="13">
        <f t="shared" si="122"/>
        <v>5.6543526223103555</v>
      </c>
      <c r="S231" s="4" t="s">
        <v>372</v>
      </c>
      <c r="T231" s="4">
        <v>1.81997E-11</v>
      </c>
    </row>
    <row r="232" spans="1:20" x14ac:dyDescent="0.2">
      <c r="A232" s="32" t="s">
        <v>704</v>
      </c>
      <c r="B232" s="11">
        <v>1.9690900000000001E-10</v>
      </c>
      <c r="C232">
        <v>128</v>
      </c>
      <c r="D232">
        <v>129</v>
      </c>
      <c r="E232" t="e">
        <f t="shared" ca="1" si="109"/>
        <v>#N/A</v>
      </c>
      <c r="F232" t="s">
        <v>143</v>
      </c>
      <c r="G232">
        <v>5</v>
      </c>
      <c r="H232">
        <v>0</v>
      </c>
      <c r="I232" t="s">
        <v>7</v>
      </c>
      <c r="J232">
        <f t="shared" si="123"/>
        <v>1</v>
      </c>
      <c r="K232" s="4">
        <f t="shared" ca="1" si="124"/>
        <v>1.9690931293816639E-10</v>
      </c>
      <c r="M232" s="42">
        <f t="shared" ref="M232:M295" ca="1" si="126">B232/K232</f>
        <v>0.99999841074979279</v>
      </c>
      <c r="N232" s="13">
        <f t="shared" ca="1" si="125"/>
        <v>-0.37782368884482215</v>
      </c>
      <c r="O232" s="13"/>
      <c r="Q232" s="13">
        <f t="shared" ca="1" si="121"/>
        <v>7.579352622310358</v>
      </c>
      <c r="R232" s="13">
        <f t="shared" si="122"/>
        <v>7.5793526223103571</v>
      </c>
      <c r="S232" s="4" t="s">
        <v>373</v>
      </c>
      <c r="T232" s="4">
        <v>1.9690900000000001E-10</v>
      </c>
    </row>
    <row r="233" spans="1:20" x14ac:dyDescent="0.2">
      <c r="A233" s="32" t="s">
        <v>705</v>
      </c>
      <c r="B233" s="11">
        <v>2.27646E-10</v>
      </c>
      <c r="C233">
        <v>129</v>
      </c>
      <c r="D233">
        <v>130</v>
      </c>
      <c r="E233" t="e">
        <f t="shared" ref="E233:E296" ca="1" si="127">OFFSET($B$71,_xlfn.XMATCH($A233,$D$72:$D$99),0)</f>
        <v>#N/A</v>
      </c>
      <c r="F233" t="s">
        <v>143</v>
      </c>
      <c r="G233">
        <v>6</v>
      </c>
      <c r="H233">
        <v>0</v>
      </c>
      <c r="I233" t="s">
        <v>7</v>
      </c>
      <c r="J233">
        <f t="shared" si="123"/>
        <v>1</v>
      </c>
      <c r="K233" s="4">
        <f t="shared" ca="1" si="124"/>
        <v>2.276459223929629E-10</v>
      </c>
      <c r="M233" s="42">
        <f t="shared" ca="1" si="126"/>
        <v>1.0000003409111671</v>
      </c>
      <c r="N233" s="13">
        <f t="shared" ca="1" si="125"/>
        <v>-0.37782368884482204</v>
      </c>
      <c r="O233" s="13"/>
      <c r="Q233" s="13">
        <f t="shared" ca="1" si="121"/>
        <v>8.7226859556436924</v>
      </c>
      <c r="R233" s="13">
        <f t="shared" si="122"/>
        <v>8.7226859556436906</v>
      </c>
      <c r="S233" s="4" t="s">
        <v>374</v>
      </c>
      <c r="T233" s="4">
        <v>2.27646E-10</v>
      </c>
    </row>
    <row r="234" spans="1:20" x14ac:dyDescent="0.2">
      <c r="A234" s="32" t="s">
        <v>706</v>
      </c>
      <c r="B234" s="11">
        <v>2.3022900000000001E-10</v>
      </c>
      <c r="C234">
        <v>130</v>
      </c>
      <c r="D234">
        <v>131</v>
      </c>
      <c r="E234" t="e">
        <f t="shared" ca="1" si="127"/>
        <v>#N/A</v>
      </c>
      <c r="F234" t="s">
        <v>143</v>
      </c>
      <c r="G234">
        <v>7</v>
      </c>
      <c r="H234">
        <v>0</v>
      </c>
      <c r="I234" t="s">
        <v>7</v>
      </c>
      <c r="J234">
        <f t="shared" si="123"/>
        <v>1</v>
      </c>
      <c r="K234" s="4">
        <f t="shared" ca="1" si="124"/>
        <v>2.3022947489606631E-10</v>
      </c>
      <c r="M234" s="42">
        <f t="shared" ca="1" si="126"/>
        <v>0.99999793729249253</v>
      </c>
      <c r="N234" s="13">
        <f t="shared" ca="1" si="125"/>
        <v>-0.37782368884482187</v>
      </c>
      <c r="O234" s="13"/>
      <c r="Q234" s="13">
        <f t="shared" ca="1" si="121"/>
        <v>9.8660192889770055</v>
      </c>
      <c r="R234" s="13">
        <f t="shared" si="122"/>
        <v>9.8660192889770251</v>
      </c>
      <c r="S234" s="4" t="s">
        <v>375</v>
      </c>
      <c r="T234" s="4">
        <v>2.3022900000000001E-10</v>
      </c>
    </row>
    <row r="235" spans="1:20" x14ac:dyDescent="0.2">
      <c r="A235" s="33" t="s">
        <v>707</v>
      </c>
      <c r="B235" s="43">
        <v>2.3041699999999999E-10</v>
      </c>
      <c r="C235" s="28">
        <v>131</v>
      </c>
      <c r="D235" s="28">
        <v>132</v>
      </c>
      <c r="E235" s="28" t="e">
        <f t="shared" ca="1" si="127"/>
        <v>#N/A</v>
      </c>
      <c r="F235" s="28" t="s">
        <v>143</v>
      </c>
      <c r="G235" s="28">
        <v>8</v>
      </c>
      <c r="H235" s="28">
        <v>0</v>
      </c>
      <c r="I235" s="28" t="s">
        <v>7</v>
      </c>
      <c r="J235" s="28">
        <f t="shared" si="123"/>
        <v>1</v>
      </c>
      <c r="K235" s="37">
        <f ca="1">V27</f>
        <v>2.3041746694476735E-10</v>
      </c>
      <c r="L235" s="28"/>
      <c r="M235" s="44">
        <f t="shared" ca="1" si="126"/>
        <v>0.99999797348363584</v>
      </c>
      <c r="N235" s="13">
        <f t="shared" ca="1" si="125"/>
        <v>-0.37782368884482215</v>
      </c>
      <c r="O235" s="13"/>
      <c r="Q235" s="13">
        <f t="shared" ca="1" si="121"/>
        <v>11.0093526223105</v>
      </c>
      <c r="R235" s="13">
        <f t="shared" si="122"/>
        <v>11.009352622310356</v>
      </c>
      <c r="S235" s="4" t="s">
        <v>376</v>
      </c>
      <c r="T235" s="4">
        <v>2.3041699999999999E-10</v>
      </c>
    </row>
    <row r="236" spans="1:20" x14ac:dyDescent="0.2">
      <c r="A236" s="21" t="s">
        <v>708</v>
      </c>
      <c r="B236" s="40">
        <v>2.00836E-14</v>
      </c>
      <c r="C236" s="22">
        <v>132</v>
      </c>
      <c r="D236" s="22">
        <v>133</v>
      </c>
      <c r="E236" s="22" t="e">
        <f t="shared" ca="1" si="127"/>
        <v>#N/A</v>
      </c>
      <c r="F236" s="22" t="s">
        <v>143</v>
      </c>
      <c r="G236" s="22">
        <v>1</v>
      </c>
      <c r="H236" s="22">
        <v>0</v>
      </c>
      <c r="I236" s="22" t="s">
        <v>34</v>
      </c>
      <c r="J236" s="22">
        <f>J212+$J$171</f>
        <v>0</v>
      </c>
      <c r="K236" s="35">
        <f ca="1">Y20</f>
        <v>2.0083628847053718E-14</v>
      </c>
      <c r="L236" s="22"/>
      <c r="M236" s="41">
        <f t="shared" ca="1" si="126"/>
        <v>0.99999856365331496</v>
      </c>
      <c r="N236" s="13">
        <f ca="1">LOG10(K236/(K116*$L$104*$L$112^-2))</f>
        <v>-9.366982222222223</v>
      </c>
      <c r="O236" s="13">
        <f>$W$93-$I$4+LOG10(EXP(-2*$N$8*$N$9*J236))</f>
        <v>-9.366982222222223</v>
      </c>
      <c r="P236">
        <f>O236-LOG10(EXP(-2*$N$8*$N$9*J236))-($W$93-$T$93)</f>
        <v>-9.02</v>
      </c>
      <c r="Q236" s="13">
        <f t="shared" ref="Q236:Q243" ca="1" si="128">LOG10(K236/(K212*$L$104*$L$112^-1))</f>
        <v>-5.1148059110670454</v>
      </c>
      <c r="R236" s="13">
        <f t="shared" ref="R236:R243" si="129">$W$93+(-$I$3)-(-D20)+LOG10(EXP(-2*$N$8*$N$9*($J$171)))</f>
        <v>-5.1148059110670463</v>
      </c>
      <c r="S236" s="4" t="s">
        <v>377</v>
      </c>
      <c r="T236" s="4">
        <v>2.00836E-14</v>
      </c>
    </row>
    <row r="237" spans="1:20" x14ac:dyDescent="0.2">
      <c r="A237" s="32" t="s">
        <v>709</v>
      </c>
      <c r="B237" s="11">
        <v>7.5945699999999999E-14</v>
      </c>
      <c r="C237">
        <v>133</v>
      </c>
      <c r="D237">
        <v>134</v>
      </c>
      <c r="E237" t="e">
        <f t="shared" ca="1" si="127"/>
        <v>#N/A</v>
      </c>
      <c r="F237" t="s">
        <v>143</v>
      </c>
      <c r="G237">
        <v>2</v>
      </c>
      <c r="H237">
        <v>0</v>
      </c>
      <c r="I237" t="s">
        <v>34</v>
      </c>
      <c r="J237">
        <f t="shared" ref="J237:J243" si="130">J213+$J$171</f>
        <v>0</v>
      </c>
      <c r="K237" s="4">
        <f t="shared" ref="K237:K242" ca="1" si="131">Y21</f>
        <v>7.5945741037835357E-14</v>
      </c>
      <c r="M237" s="42">
        <f t="shared" ca="1" si="126"/>
        <v>0.99999945964270287</v>
      </c>
      <c r="N237" s="13">
        <f t="shared" ref="N237:N243" ca="1" si="132">LOG10(K237/(K117*$L$104*$L$112^-2))</f>
        <v>-9.366982222222223</v>
      </c>
      <c r="O237" s="13">
        <f>$W$93-$I$4+LOG10(EXP(-2*$N$8*$N$9*J237))</f>
        <v>-9.366982222222223</v>
      </c>
      <c r="P237">
        <f t="shared" ref="P237:P243" si="133">O237-LOG10(EXP(-2*$N$8*$N$9*J237))-($W$93-$T$93)</f>
        <v>-9.02</v>
      </c>
      <c r="Q237" s="13">
        <f t="shared" ca="1" si="128"/>
        <v>-4.5214725777337126</v>
      </c>
      <c r="R237" s="13">
        <f t="shared" si="129"/>
        <v>-4.5214725777337126</v>
      </c>
      <c r="S237" s="4" t="s">
        <v>378</v>
      </c>
      <c r="T237" s="4">
        <v>7.5945699999999999E-14</v>
      </c>
    </row>
    <row r="238" spans="1:20" x14ac:dyDescent="0.2">
      <c r="A238" s="32" t="s">
        <v>710</v>
      </c>
      <c r="B238" s="11">
        <v>2.6141600000000002E-13</v>
      </c>
      <c r="C238">
        <v>134</v>
      </c>
      <c r="D238">
        <v>135</v>
      </c>
      <c r="E238" t="e">
        <f t="shared" ca="1" si="127"/>
        <v>#N/A</v>
      </c>
      <c r="F238" t="s">
        <v>143</v>
      </c>
      <c r="G238">
        <v>3</v>
      </c>
      <c r="H238">
        <v>0</v>
      </c>
      <c r="I238" t="s">
        <v>34</v>
      </c>
      <c r="J238">
        <f t="shared" si="130"/>
        <v>0</v>
      </c>
      <c r="K238" s="4">
        <f t="shared" ca="1" si="131"/>
        <v>2.61415587322161E-13</v>
      </c>
      <c r="M238" s="42">
        <f t="shared" ca="1" si="126"/>
        <v>1.0000015786275152</v>
      </c>
      <c r="N238" s="13">
        <f t="shared" ca="1" si="132"/>
        <v>-9.366982222222223</v>
      </c>
      <c r="O238" s="13"/>
      <c r="Q238" s="13">
        <f t="shared" ca="1" si="128"/>
        <v>-3.928139244400378</v>
      </c>
      <c r="R238" s="13">
        <f t="shared" si="129"/>
        <v>-3.9281392444003784</v>
      </c>
      <c r="S238" s="4" t="s">
        <v>379</v>
      </c>
      <c r="T238" s="4">
        <v>2.6141600000000002E-13</v>
      </c>
    </row>
    <row r="239" spans="1:20" x14ac:dyDescent="0.2">
      <c r="A239" s="32" t="s">
        <v>711</v>
      </c>
      <c r="B239" s="11">
        <v>6.9327400000000002E-13</v>
      </c>
      <c r="C239">
        <v>135</v>
      </c>
      <c r="D239">
        <v>136</v>
      </c>
      <c r="E239" t="e">
        <f t="shared" ca="1" si="127"/>
        <v>#N/A</v>
      </c>
      <c r="F239" t="s">
        <v>143</v>
      </c>
      <c r="G239">
        <v>4</v>
      </c>
      <c r="H239">
        <v>0</v>
      </c>
      <c r="I239" t="s">
        <v>34</v>
      </c>
      <c r="J239">
        <f t="shared" si="130"/>
        <v>0</v>
      </c>
      <c r="K239" s="4">
        <f t="shared" ca="1" si="131"/>
        <v>6.9327422029608492E-13</v>
      </c>
      <c r="M239" s="42">
        <f t="shared" ca="1" si="126"/>
        <v>0.99999968223817004</v>
      </c>
      <c r="N239" s="13">
        <f t="shared" ca="1" si="132"/>
        <v>-9.366982222222223</v>
      </c>
      <c r="O239" s="13"/>
      <c r="Q239" s="13">
        <f t="shared" ca="1" si="128"/>
        <v>-3.3348059110670456</v>
      </c>
      <c r="R239" s="13">
        <f t="shared" si="129"/>
        <v>-3.3348059110670456</v>
      </c>
      <c r="S239" s="4" t="s">
        <v>380</v>
      </c>
      <c r="T239" s="4">
        <v>6.9327400000000002E-13</v>
      </c>
    </row>
    <row r="240" spans="1:20" x14ac:dyDescent="0.2">
      <c r="A240" s="32" t="s">
        <v>712</v>
      </c>
      <c r="B240" s="11">
        <v>7.5007999999999997E-12</v>
      </c>
      <c r="C240">
        <v>136</v>
      </c>
      <c r="D240">
        <v>137</v>
      </c>
      <c r="E240" t="e">
        <f t="shared" ca="1" si="127"/>
        <v>#N/A</v>
      </c>
      <c r="F240" t="s">
        <v>143</v>
      </c>
      <c r="G240">
        <v>5</v>
      </c>
      <c r="H240">
        <v>0</v>
      </c>
      <c r="I240" t="s">
        <v>34</v>
      </c>
      <c r="J240">
        <f t="shared" si="130"/>
        <v>0</v>
      </c>
      <c r="K240" s="4">
        <f t="shared" ca="1" si="131"/>
        <v>7.5008023797257138E-12</v>
      </c>
      <c r="M240" s="42">
        <f t="shared" ca="1" si="126"/>
        <v>0.99999968273718021</v>
      </c>
      <c r="N240" s="13">
        <f t="shared" ca="1" si="132"/>
        <v>-9.366982222222223</v>
      </c>
      <c r="O240" s="13"/>
      <c r="Q240" s="13">
        <f t="shared" ca="1" si="128"/>
        <v>-1.4098059110670436</v>
      </c>
      <c r="R240" s="13">
        <f t="shared" si="129"/>
        <v>-1.409805911067044</v>
      </c>
      <c r="S240" s="4" t="s">
        <v>381</v>
      </c>
      <c r="T240" s="4">
        <v>7.5007999999999997E-12</v>
      </c>
    </row>
    <row r="241" spans="1:20" x14ac:dyDescent="0.2">
      <c r="A241" s="32" t="s">
        <v>713</v>
      </c>
      <c r="B241" s="11">
        <v>8.6716400000000008E-12</v>
      </c>
      <c r="C241">
        <v>137</v>
      </c>
      <c r="D241">
        <v>138</v>
      </c>
      <c r="E241" t="e">
        <f t="shared" ca="1" si="127"/>
        <v>#N/A</v>
      </c>
      <c r="F241" t="s">
        <v>143</v>
      </c>
      <c r="G241">
        <v>6</v>
      </c>
      <c r="H241">
        <v>0</v>
      </c>
      <c r="I241" t="s">
        <v>34</v>
      </c>
      <c r="J241">
        <f t="shared" si="130"/>
        <v>0</v>
      </c>
      <c r="K241" s="4">
        <f t="shared" ca="1" si="131"/>
        <v>8.6716420414111643E-12</v>
      </c>
      <c r="M241" s="42">
        <f t="shared" ca="1" si="126"/>
        <v>0.9999997645877039</v>
      </c>
      <c r="N241" s="13">
        <f t="shared" ca="1" si="132"/>
        <v>-9.366982222222223</v>
      </c>
      <c r="O241" s="13"/>
      <c r="Q241" s="13">
        <f t="shared" ca="1" si="128"/>
        <v>-0.26647257773370953</v>
      </c>
      <c r="R241" s="13">
        <f t="shared" si="129"/>
        <v>-0.26647257773371047</v>
      </c>
      <c r="S241" s="4" t="s">
        <v>382</v>
      </c>
      <c r="T241" s="4">
        <v>8.6716400000000008E-12</v>
      </c>
    </row>
    <row r="242" spans="1:20" x14ac:dyDescent="0.2">
      <c r="A242" s="32" t="s">
        <v>714</v>
      </c>
      <c r="B242" s="11">
        <v>8.7700599999999999E-12</v>
      </c>
      <c r="C242">
        <v>138</v>
      </c>
      <c r="D242">
        <v>139</v>
      </c>
      <c r="E242" t="e">
        <f t="shared" ca="1" si="127"/>
        <v>#N/A</v>
      </c>
      <c r="F242" t="s">
        <v>143</v>
      </c>
      <c r="G242">
        <v>7</v>
      </c>
      <c r="H242">
        <v>0</v>
      </c>
      <c r="I242" t="s">
        <v>34</v>
      </c>
      <c r="J242">
        <f t="shared" si="130"/>
        <v>0</v>
      </c>
      <c r="K242" s="4">
        <f t="shared" ca="1" si="131"/>
        <v>8.7700564661748572E-12</v>
      </c>
      <c r="M242" s="42">
        <f t="shared" ca="1" si="126"/>
        <v>1.0000004029421197</v>
      </c>
      <c r="N242" s="13">
        <f t="shared" ca="1" si="132"/>
        <v>-9.366982222222223</v>
      </c>
      <c r="O242" s="13"/>
      <c r="Q242" s="13">
        <f t="shared" ca="1" si="128"/>
        <v>0.87686075559960441</v>
      </c>
      <c r="R242" s="13">
        <f t="shared" si="129"/>
        <v>0.87686075559962307</v>
      </c>
      <c r="S242" s="4" t="s">
        <v>383</v>
      </c>
      <c r="T242" s="4">
        <v>8.7700599999999999E-12</v>
      </c>
    </row>
    <row r="243" spans="1:20" x14ac:dyDescent="0.2">
      <c r="A243" s="33" t="s">
        <v>715</v>
      </c>
      <c r="B243" s="43">
        <v>8.7772200000000004E-12</v>
      </c>
      <c r="C243" s="28">
        <v>139</v>
      </c>
      <c r="D243" s="28">
        <v>140</v>
      </c>
      <c r="E243" s="28" t="e">
        <f t="shared" ca="1" si="127"/>
        <v>#N/A</v>
      </c>
      <c r="F243" s="28" t="s">
        <v>143</v>
      </c>
      <c r="G243" s="28">
        <v>8</v>
      </c>
      <c r="H243" s="28">
        <v>0</v>
      </c>
      <c r="I243" s="28" t="s">
        <v>34</v>
      </c>
      <c r="J243" s="28">
        <f t="shared" si="130"/>
        <v>0</v>
      </c>
      <c r="K243" s="37">
        <f ca="1">Y27</f>
        <v>8.7772175861098481E-12</v>
      </c>
      <c r="L243" s="28"/>
      <c r="M243" s="44">
        <f t="shared" ca="1" si="126"/>
        <v>1.0000002750176953</v>
      </c>
      <c r="N243" s="13">
        <f t="shared" ca="1" si="132"/>
        <v>-9.366982222222223</v>
      </c>
      <c r="O243" s="13">
        <f>$W$93-$I$4+LOG10(EXP(-2*$N$8*$N$9*J243))</f>
        <v>-9.366982222222223</v>
      </c>
      <c r="P243">
        <f t="shared" si="133"/>
        <v>-9.02</v>
      </c>
      <c r="Q243" s="13">
        <f t="shared" ca="1" si="128"/>
        <v>2.0201940889330987</v>
      </c>
      <c r="R243" s="13">
        <f t="shared" si="129"/>
        <v>2.0201940889329557</v>
      </c>
      <c r="S243" s="4" t="s">
        <v>384</v>
      </c>
      <c r="T243" s="4">
        <v>8.7772200000000004E-12</v>
      </c>
    </row>
    <row r="244" spans="1:20" x14ac:dyDescent="0.2">
      <c r="A244" s="21" t="s">
        <v>716</v>
      </c>
      <c r="B244" s="40">
        <v>5.3752599999999999E-12</v>
      </c>
      <c r="C244" s="22">
        <v>140</v>
      </c>
      <c r="D244" s="22">
        <v>141</v>
      </c>
      <c r="E244" s="22" t="e">
        <f t="shared" ca="1" si="127"/>
        <v>#N/A</v>
      </c>
      <c r="F244" s="22" t="s">
        <v>143</v>
      </c>
      <c r="G244" s="22">
        <v>1</v>
      </c>
      <c r="H244" s="22">
        <v>0</v>
      </c>
      <c r="I244" s="22" t="s">
        <v>10</v>
      </c>
      <c r="J244" s="22">
        <f>J212+$J$106</f>
        <v>1</v>
      </c>
      <c r="K244" s="35">
        <f ca="1">X20</f>
        <v>5.3752571145298118E-12</v>
      </c>
      <c r="L244" s="22"/>
      <c r="M244" s="41">
        <f t="shared" ca="1" si="126"/>
        <v>1.0000005368059846</v>
      </c>
      <c r="N244" s="69" t="s">
        <v>1009</v>
      </c>
      <c r="O244" s="69" t="s">
        <v>1013</v>
      </c>
      <c r="P244" s="3" t="s">
        <v>1014</v>
      </c>
      <c r="Q244" s="69" t="s">
        <v>1010</v>
      </c>
      <c r="R244" s="69" t="s">
        <v>1011</v>
      </c>
      <c r="S244" s="4" t="s">
        <v>385</v>
      </c>
      <c r="T244" s="4">
        <v>5.3752599999999999E-12</v>
      </c>
    </row>
    <row r="245" spans="1:20" x14ac:dyDescent="0.2">
      <c r="A245" s="32" t="s">
        <v>717</v>
      </c>
      <c r="B245" s="11">
        <v>2.0326399999999999E-11</v>
      </c>
      <c r="C245">
        <v>141</v>
      </c>
      <c r="D245">
        <v>142</v>
      </c>
      <c r="E245" t="e">
        <f t="shared" ca="1" si="127"/>
        <v>#N/A</v>
      </c>
      <c r="F245" t="s">
        <v>143</v>
      </c>
      <c r="G245">
        <v>2</v>
      </c>
      <c r="H245">
        <v>0</v>
      </c>
      <c r="I245" t="s">
        <v>10</v>
      </c>
      <c r="J245">
        <f t="shared" ref="J245:J251" si="134">J213+$J$106</f>
        <v>1</v>
      </c>
      <c r="K245" s="4">
        <f t="shared" ref="K245:K251" ca="1" si="135">X21</f>
        <v>2.0326400569374713E-11</v>
      </c>
      <c r="M245" s="42">
        <f t="shared" ca="1" si="126"/>
        <v>0.99999997198841417</v>
      </c>
      <c r="N245" s="13"/>
      <c r="O245" s="13"/>
      <c r="Q245" s="13"/>
      <c r="R245" s="13"/>
      <c r="S245" s="4" t="s">
        <v>386</v>
      </c>
      <c r="T245" s="4">
        <v>2.0326399999999999E-11</v>
      </c>
    </row>
    <row r="246" spans="1:20" x14ac:dyDescent="0.2">
      <c r="A246" s="32" t="s">
        <v>718</v>
      </c>
      <c r="B246" s="11">
        <v>6.9966199999999996E-11</v>
      </c>
      <c r="C246">
        <v>142</v>
      </c>
      <c r="D246">
        <v>143</v>
      </c>
      <c r="E246" t="e">
        <f t="shared" ca="1" si="127"/>
        <v>#N/A</v>
      </c>
      <c r="F246" t="s">
        <v>143</v>
      </c>
      <c r="G246">
        <v>3</v>
      </c>
      <c r="H246">
        <v>0</v>
      </c>
      <c r="I246" t="s">
        <v>10</v>
      </c>
      <c r="J246">
        <f t="shared" si="134"/>
        <v>1</v>
      </c>
      <c r="K246" s="4">
        <f t="shared" ca="1" si="135"/>
        <v>6.9966239981006957E-11</v>
      </c>
      <c r="M246" s="42">
        <f t="shared" ca="1" si="126"/>
        <v>0.99999942856716362</v>
      </c>
      <c r="N246" s="13"/>
      <c r="O246" s="13"/>
      <c r="Q246" s="13"/>
      <c r="R246" s="13"/>
      <c r="S246" s="4" t="s">
        <v>387</v>
      </c>
      <c r="T246" s="4">
        <v>6.9966199999999996E-11</v>
      </c>
    </row>
    <row r="247" spans="1:20" x14ac:dyDescent="0.2">
      <c r="A247" s="32" t="s">
        <v>719</v>
      </c>
      <c r="B247" s="11">
        <v>1.8555E-10</v>
      </c>
      <c r="C247">
        <v>143</v>
      </c>
      <c r="D247">
        <v>144</v>
      </c>
      <c r="E247" t="e">
        <f t="shared" ca="1" si="127"/>
        <v>#N/A</v>
      </c>
      <c r="F247" t="s">
        <v>143</v>
      </c>
      <c r="G247">
        <v>4</v>
      </c>
      <c r="H247">
        <v>0</v>
      </c>
      <c r="I247" t="s">
        <v>10</v>
      </c>
      <c r="J247">
        <f t="shared" si="134"/>
        <v>1</v>
      </c>
      <c r="K247" s="4">
        <f t="shared" ca="1" si="135"/>
        <v>1.855504905685071E-10</v>
      </c>
      <c r="M247" s="42">
        <f t="shared" ca="1" si="126"/>
        <v>0.99999735614545882</v>
      </c>
      <c r="Q247" s="4"/>
      <c r="R247" s="4"/>
      <c r="S247" s="4" t="s">
        <v>388</v>
      </c>
      <c r="T247" s="4">
        <v>1.8555E-10</v>
      </c>
    </row>
    <row r="248" spans="1:20" x14ac:dyDescent="0.2">
      <c r="A248" s="32" t="s">
        <v>720</v>
      </c>
      <c r="B248" s="11">
        <v>5.0427199999999997E-13</v>
      </c>
      <c r="C248">
        <v>144</v>
      </c>
      <c r="D248">
        <v>145</v>
      </c>
      <c r="E248" t="e">
        <f t="shared" ca="1" si="127"/>
        <v>#N/A</v>
      </c>
      <c r="F248" t="s">
        <v>143</v>
      </c>
      <c r="G248">
        <v>5</v>
      </c>
      <c r="H248">
        <v>0</v>
      </c>
      <c r="I248" t="s">
        <v>10</v>
      </c>
      <c r="J248">
        <f t="shared" si="134"/>
        <v>1</v>
      </c>
      <c r="K248" s="4">
        <f t="shared" ca="1" si="135"/>
        <v>5.0427191280871833E-13</v>
      </c>
      <c r="M248" s="42">
        <f t="shared" ca="1" si="126"/>
        <v>1.0000001729052905</v>
      </c>
      <c r="Q248" s="4"/>
      <c r="R248" s="4"/>
      <c r="S248" s="4" t="s">
        <v>389</v>
      </c>
      <c r="T248" s="4">
        <v>5.0427199999999997E-13</v>
      </c>
    </row>
    <row r="249" spans="1:20" x14ac:dyDescent="0.2">
      <c r="A249" s="32" t="s">
        <v>721</v>
      </c>
      <c r="B249" s="11">
        <v>5.8298600000000004E-13</v>
      </c>
      <c r="C249">
        <v>145</v>
      </c>
      <c r="D249">
        <v>146</v>
      </c>
      <c r="E249" t="e">
        <f t="shared" ca="1" si="127"/>
        <v>#N/A</v>
      </c>
      <c r="F249" t="s">
        <v>143</v>
      </c>
      <c r="G249">
        <v>6</v>
      </c>
      <c r="H249">
        <v>0</v>
      </c>
      <c r="I249" t="s">
        <v>10</v>
      </c>
      <c r="J249">
        <f t="shared" si="134"/>
        <v>1</v>
      </c>
      <c r="K249" s="4">
        <f t="shared" ca="1" si="135"/>
        <v>5.8298636572995717E-13</v>
      </c>
      <c r="M249" s="42">
        <f t="shared" ca="1" si="126"/>
        <v>0.99999937266121708</v>
      </c>
      <c r="Q249" s="4"/>
      <c r="R249" s="4"/>
      <c r="S249" s="4" t="s">
        <v>390</v>
      </c>
      <c r="T249" s="4">
        <v>5.8298600000000004E-13</v>
      </c>
    </row>
    <row r="250" spans="1:20" x14ac:dyDescent="0.2">
      <c r="A250" s="32" t="s">
        <v>722</v>
      </c>
      <c r="B250" s="11">
        <v>5.8960300000000005E-13</v>
      </c>
      <c r="C250">
        <v>146</v>
      </c>
      <c r="D250">
        <v>147</v>
      </c>
      <c r="E250" t="e">
        <f t="shared" ca="1" si="127"/>
        <v>#N/A</v>
      </c>
      <c r="F250" t="s">
        <v>143</v>
      </c>
      <c r="G250">
        <v>7</v>
      </c>
      <c r="H250">
        <v>0</v>
      </c>
      <c r="I250" t="s">
        <v>10</v>
      </c>
      <c r="J250">
        <f t="shared" si="134"/>
        <v>1</v>
      </c>
      <c r="K250" s="4">
        <f t="shared" ca="1" si="135"/>
        <v>5.8960267525408204E-13</v>
      </c>
      <c r="M250" s="42">
        <f t="shared" ca="1" si="126"/>
        <v>1.0000005507877281</v>
      </c>
      <c r="Q250" s="4"/>
      <c r="R250" s="4"/>
      <c r="S250" s="4" t="s">
        <v>391</v>
      </c>
      <c r="T250" s="4">
        <v>5.8960300000000005E-13</v>
      </c>
    </row>
    <row r="251" spans="1:20" x14ac:dyDescent="0.2">
      <c r="A251" s="33" t="s">
        <v>723</v>
      </c>
      <c r="B251" s="43">
        <v>5.9008400000000003E-13</v>
      </c>
      <c r="C251" s="28">
        <v>147</v>
      </c>
      <c r="D251" s="28">
        <v>148</v>
      </c>
      <c r="E251" s="28" t="e">
        <f t="shared" ca="1" si="127"/>
        <v>#N/A</v>
      </c>
      <c r="F251" s="28" t="s">
        <v>143</v>
      </c>
      <c r="G251" s="28">
        <v>8</v>
      </c>
      <c r="H251" s="28">
        <v>0</v>
      </c>
      <c r="I251" s="28" t="s">
        <v>10</v>
      </c>
      <c r="J251" s="28">
        <f t="shared" si="134"/>
        <v>1</v>
      </c>
      <c r="K251" s="37">
        <f t="shared" ca="1" si="135"/>
        <v>5.9008411063454616E-13</v>
      </c>
      <c r="L251" s="28"/>
      <c r="M251" s="44">
        <f t="shared" ca="1" si="126"/>
        <v>0.9999998125105487</v>
      </c>
      <c r="Q251" s="4"/>
      <c r="R251" s="4"/>
      <c r="S251" s="4" t="s">
        <v>392</v>
      </c>
      <c r="T251" s="4">
        <v>5.9008400000000003E-13</v>
      </c>
    </row>
    <row r="252" spans="1:20" x14ac:dyDescent="0.2">
      <c r="A252" s="21" t="s">
        <v>724</v>
      </c>
      <c r="B252" s="40">
        <v>3.3743700000000001E-13</v>
      </c>
      <c r="C252" s="22">
        <v>148</v>
      </c>
      <c r="D252" s="22">
        <v>149</v>
      </c>
      <c r="E252" s="22" t="e">
        <f t="shared" ca="1" si="127"/>
        <v>#N/A</v>
      </c>
      <c r="F252" s="22" t="s">
        <v>143</v>
      </c>
      <c r="G252" s="22">
        <v>1</v>
      </c>
      <c r="H252" s="22">
        <v>2</v>
      </c>
      <c r="I252" s="22" t="s">
        <v>6</v>
      </c>
      <c r="J252" s="22">
        <f>J124-1</f>
        <v>-1</v>
      </c>
      <c r="K252" s="35">
        <f ca="1">S31</f>
        <v>3.3743670877602556E-13</v>
      </c>
      <c r="L252" s="22"/>
      <c r="M252" s="41">
        <f t="shared" ca="1" si="126"/>
        <v>1.0000008630476971</v>
      </c>
      <c r="N252" s="69">
        <f ca="1">LOG10(K252/(K124*$L$112^-1))</f>
        <v>-4.2521763111551776</v>
      </c>
      <c r="O252" s="13">
        <f ca="1">(-OFFSET($D$19,G252,0))+LOG10(EXP(-2*$N$8*$N$9*J252))</f>
        <v>-4.2521763111551776</v>
      </c>
      <c r="P252">
        <f t="shared" ref="P252:P311" ca="1" si="136">O252-+LOG10(EXP(-2*$N$8*$N$9*J252))</f>
        <v>-3.1299999999999994</v>
      </c>
      <c r="Q252" s="69">
        <f ca="1">LOG10(K252/(K276*$L$112))</f>
        <v>4.8455096444885113</v>
      </c>
      <c r="R252" s="69"/>
      <c r="S252" s="4" t="s">
        <v>393</v>
      </c>
      <c r="T252" s="4">
        <v>3.3743700000000001E-13</v>
      </c>
    </row>
    <row r="253" spans="1:20" x14ac:dyDescent="0.2">
      <c r="A253" s="32" t="s">
        <v>725</v>
      </c>
      <c r="B253" s="11">
        <v>1.8136899999999999E-12</v>
      </c>
      <c r="C253">
        <v>149</v>
      </c>
      <c r="D253">
        <v>150</v>
      </c>
      <c r="E253" t="e">
        <f t="shared" ca="1" si="127"/>
        <v>#N/A</v>
      </c>
      <c r="F253" t="s">
        <v>143</v>
      </c>
      <c r="G253">
        <v>1</v>
      </c>
      <c r="H253">
        <v>4</v>
      </c>
      <c r="I253" t="s">
        <v>6</v>
      </c>
      <c r="J253">
        <f t="shared" ref="J253:J263" si="137">J125-1</f>
        <v>-1</v>
      </c>
      <c r="K253" s="4">
        <f t="shared" ref="K253:K263" ca="1" si="138">S32</f>
        <v>1.8136937687952367E-12</v>
      </c>
      <c r="M253" s="42">
        <f t="shared" ca="1" si="126"/>
        <v>0.99999792203331039</v>
      </c>
      <c r="P253">
        <f t="shared" si="136"/>
        <v>1.1221763111551781</v>
      </c>
      <c r="R253" s="4"/>
      <c r="S253" s="4" t="s">
        <v>394</v>
      </c>
      <c r="T253" s="4">
        <v>1.8136899999999999E-12</v>
      </c>
    </row>
    <row r="254" spans="1:20" x14ac:dyDescent="0.2">
      <c r="A254" s="32" t="s">
        <v>726</v>
      </c>
      <c r="B254" s="11">
        <v>3.3821200000000001E-12</v>
      </c>
      <c r="C254">
        <v>150</v>
      </c>
      <c r="D254">
        <v>151</v>
      </c>
      <c r="E254" t="e">
        <f t="shared" ca="1" si="127"/>
        <v>#N/A</v>
      </c>
      <c r="F254" t="s">
        <v>143</v>
      </c>
      <c r="G254">
        <v>1</v>
      </c>
      <c r="H254">
        <v>6</v>
      </c>
      <c r="I254" t="s">
        <v>6</v>
      </c>
      <c r="J254">
        <f t="shared" si="137"/>
        <v>-1</v>
      </c>
      <c r="K254" s="4">
        <f t="shared" ca="1" si="138"/>
        <v>3.3821231005017516E-12</v>
      </c>
      <c r="M254" s="42">
        <f t="shared" ca="1" si="126"/>
        <v>0.99999908326762232</v>
      </c>
      <c r="P254">
        <f t="shared" si="136"/>
        <v>1.1221763111551781</v>
      </c>
      <c r="R254" s="4"/>
      <c r="S254" s="4" t="s">
        <v>395</v>
      </c>
      <c r="T254" s="4">
        <v>3.3821200000000001E-12</v>
      </c>
    </row>
    <row r="255" spans="1:20" x14ac:dyDescent="0.2">
      <c r="A255" s="32" t="s">
        <v>727</v>
      </c>
      <c r="B255" s="11">
        <v>3.3837600000000001E-12</v>
      </c>
      <c r="C255">
        <v>151</v>
      </c>
      <c r="D255">
        <v>152</v>
      </c>
      <c r="E255" t="e">
        <f t="shared" ca="1" si="127"/>
        <v>#N/A</v>
      </c>
      <c r="F255" t="s">
        <v>143</v>
      </c>
      <c r="G255">
        <v>1</v>
      </c>
      <c r="H255">
        <v>8</v>
      </c>
      <c r="I255" t="s">
        <v>6</v>
      </c>
      <c r="J255">
        <f t="shared" si="137"/>
        <v>-1</v>
      </c>
      <c r="K255" s="4">
        <f t="shared" ca="1" si="138"/>
        <v>3.3837560074664931E-12</v>
      </c>
      <c r="M255" s="42">
        <f t="shared" ca="1" si="126"/>
        <v>1.0000011799117603</v>
      </c>
      <c r="N255" s="69">
        <f ca="1">LOG10(K255/(K127*$L$112^-1))</f>
        <v>-4.2521763111551776</v>
      </c>
      <c r="O255" s="13">
        <f ca="1">(-OFFSET($D$19,G255,0))+LOG10(EXP(-2*$N$8*$N$9*J255))</f>
        <v>-4.2521763111551776</v>
      </c>
      <c r="P255">
        <f t="shared" ca="1" si="136"/>
        <v>-3.1299999999999994</v>
      </c>
      <c r="Q255" s="69">
        <f ca="1">LOG10(K255/(K279*$L$112))</f>
        <v>11.387176311155118</v>
      </c>
      <c r="R255" s="4"/>
      <c r="S255" s="4" t="s">
        <v>396</v>
      </c>
      <c r="T255" s="4">
        <v>3.3837600000000001E-12</v>
      </c>
    </row>
    <row r="256" spans="1:20" x14ac:dyDescent="0.2">
      <c r="A256" s="32" t="s">
        <v>728</v>
      </c>
      <c r="B256" s="11">
        <v>4.6548599999999998E-13</v>
      </c>
      <c r="C256">
        <v>152</v>
      </c>
      <c r="D256">
        <v>153</v>
      </c>
      <c r="E256" t="e">
        <f t="shared" ca="1" si="127"/>
        <v>#N/A</v>
      </c>
      <c r="F256" t="s">
        <v>143</v>
      </c>
      <c r="G256">
        <v>2</v>
      </c>
      <c r="H256">
        <v>3</v>
      </c>
      <c r="I256" t="s">
        <v>6</v>
      </c>
      <c r="J256">
        <f t="shared" si="137"/>
        <v>-1</v>
      </c>
      <c r="K256" s="4">
        <f t="shared" ca="1" si="138"/>
        <v>4.6548612965151533E-13</v>
      </c>
      <c r="M256" s="42">
        <f t="shared" ca="1" si="126"/>
        <v>0.99999972147072258</v>
      </c>
      <c r="P256">
        <f t="shared" si="136"/>
        <v>1.1221763111551781</v>
      </c>
      <c r="R256" s="4"/>
      <c r="S256" s="4" t="s">
        <v>397</v>
      </c>
      <c r="T256" s="4">
        <v>4.6548599999999998E-13</v>
      </c>
    </row>
    <row r="257" spans="1:20" x14ac:dyDescent="0.2">
      <c r="A257" s="32" t="s">
        <v>729</v>
      </c>
      <c r="B257" s="11">
        <v>8.7230000000000003E-13</v>
      </c>
      <c r="C257">
        <v>153</v>
      </c>
      <c r="D257">
        <v>154</v>
      </c>
      <c r="E257" t="e">
        <f t="shared" ca="1" si="127"/>
        <v>#N/A</v>
      </c>
      <c r="F257" t="s">
        <v>143</v>
      </c>
      <c r="G257">
        <v>2</v>
      </c>
      <c r="H257">
        <v>5</v>
      </c>
      <c r="I257" t="s">
        <v>6</v>
      </c>
      <c r="J257">
        <f t="shared" si="137"/>
        <v>-1</v>
      </c>
      <c r="K257" s="4">
        <f t="shared" ca="1" si="138"/>
        <v>8.723001985081993E-13</v>
      </c>
      <c r="M257" s="42">
        <f t="shared" ca="1" si="126"/>
        <v>0.99999977243132632</v>
      </c>
      <c r="P257">
        <f t="shared" si="136"/>
        <v>1.1221763111551781</v>
      </c>
      <c r="R257" s="4"/>
      <c r="S257" s="4" t="s">
        <v>398</v>
      </c>
      <c r="T257" s="4">
        <v>8.7230000000000003E-13</v>
      </c>
    </row>
    <row r="258" spans="1:20" x14ac:dyDescent="0.2">
      <c r="A258" s="32" t="s">
        <v>730</v>
      </c>
      <c r="B258" s="11">
        <v>8.7381500000000005E-13</v>
      </c>
      <c r="C258">
        <v>154</v>
      </c>
      <c r="D258">
        <v>155</v>
      </c>
      <c r="E258" t="e">
        <f t="shared" ca="1" si="127"/>
        <v>#N/A</v>
      </c>
      <c r="F258" t="s">
        <v>143</v>
      </c>
      <c r="G258">
        <v>2</v>
      </c>
      <c r="H258">
        <v>7</v>
      </c>
      <c r="I258" t="s">
        <v>6</v>
      </c>
      <c r="J258">
        <f t="shared" si="137"/>
        <v>-1</v>
      </c>
      <c r="K258" s="4">
        <f t="shared" ca="1" si="138"/>
        <v>8.7381515882582916E-13</v>
      </c>
      <c r="M258" s="42">
        <f t="shared" ca="1" si="126"/>
        <v>0.99999981823864292</v>
      </c>
      <c r="P258">
        <f t="shared" si="136"/>
        <v>1.1221763111551781</v>
      </c>
      <c r="R258" s="4"/>
      <c r="S258" s="4" t="s">
        <v>399</v>
      </c>
      <c r="T258" s="4">
        <v>8.7381500000000005E-13</v>
      </c>
    </row>
    <row r="259" spans="1:20" x14ac:dyDescent="0.2">
      <c r="A259" s="32" t="s">
        <v>731</v>
      </c>
      <c r="B259" s="11">
        <v>1.6684999999999999E-13</v>
      </c>
      <c r="C259">
        <v>155</v>
      </c>
      <c r="D259">
        <v>156</v>
      </c>
      <c r="E259" t="e">
        <f t="shared" ca="1" si="127"/>
        <v>#N/A</v>
      </c>
      <c r="F259" t="s">
        <v>143</v>
      </c>
      <c r="G259">
        <v>3</v>
      </c>
      <c r="H259">
        <v>4</v>
      </c>
      <c r="I259" t="s">
        <v>6</v>
      </c>
      <c r="J259">
        <f t="shared" si="137"/>
        <v>-1</v>
      </c>
      <c r="K259" s="4">
        <f t="shared" ca="1" si="138"/>
        <v>1.6685029169674825E-13</v>
      </c>
      <c r="M259" s="42">
        <f t="shared" ca="1" si="126"/>
        <v>0.99999825174564994</v>
      </c>
      <c r="P259">
        <f t="shared" si="136"/>
        <v>1.1221763111551781</v>
      </c>
      <c r="R259" s="4"/>
      <c r="S259" s="4" t="s">
        <v>400</v>
      </c>
      <c r="T259" s="4">
        <v>1.6684999999999999E-13</v>
      </c>
    </row>
    <row r="260" spans="1:20" x14ac:dyDescent="0.2">
      <c r="A260" s="32" t="s">
        <v>732</v>
      </c>
      <c r="B260" s="11">
        <v>2.2359000000000001E-13</v>
      </c>
      <c r="C260">
        <v>156</v>
      </c>
      <c r="D260">
        <v>157</v>
      </c>
      <c r="E260" t="e">
        <f t="shared" ca="1" si="127"/>
        <v>#N/A</v>
      </c>
      <c r="F260" t="s">
        <v>143</v>
      </c>
      <c r="G260">
        <v>3</v>
      </c>
      <c r="H260">
        <v>6</v>
      </c>
      <c r="I260" t="s">
        <v>6</v>
      </c>
      <c r="J260">
        <f t="shared" si="137"/>
        <v>-1</v>
      </c>
      <c r="K260" s="4">
        <f t="shared" ca="1" si="138"/>
        <v>2.2359039005537203E-13</v>
      </c>
      <c r="M260" s="42">
        <f t="shared" ca="1" si="126"/>
        <v>0.99999825549133881</v>
      </c>
      <c r="P260">
        <f t="shared" si="136"/>
        <v>1.1221763111551781</v>
      </c>
      <c r="R260" s="4"/>
      <c r="S260" s="4" t="s">
        <v>401</v>
      </c>
      <c r="T260" s="4">
        <v>2.2359000000000001E-13</v>
      </c>
    </row>
    <row r="261" spans="1:20" x14ac:dyDescent="0.2">
      <c r="A261" s="32" t="s">
        <v>733</v>
      </c>
      <c r="B261" s="11">
        <v>2.2359800000000001E-13</v>
      </c>
      <c r="C261">
        <v>157</v>
      </c>
      <c r="D261">
        <v>158</v>
      </c>
      <c r="E261" t="e">
        <f t="shared" ca="1" si="127"/>
        <v>#N/A</v>
      </c>
      <c r="F261" t="s">
        <v>143</v>
      </c>
      <c r="G261">
        <v>3</v>
      </c>
      <c r="H261">
        <v>8</v>
      </c>
      <c r="I261" t="s">
        <v>6</v>
      </c>
      <c r="J261">
        <f t="shared" si="137"/>
        <v>-1</v>
      </c>
      <c r="K261" s="4">
        <f t="shared" ca="1" si="138"/>
        <v>2.2359757268448775E-13</v>
      </c>
      <c r="M261" s="42">
        <f t="shared" ca="1" si="126"/>
        <v>1.0000019110919101</v>
      </c>
      <c r="P261">
        <f t="shared" si="136"/>
        <v>1.1221763111551781</v>
      </c>
      <c r="R261" s="4"/>
      <c r="S261" s="4" t="s">
        <v>402</v>
      </c>
      <c r="T261" s="4">
        <v>2.2359800000000001E-13</v>
      </c>
    </row>
    <row r="262" spans="1:20" x14ac:dyDescent="0.2">
      <c r="A262" s="32" t="s">
        <v>734</v>
      </c>
      <c r="B262" s="11">
        <v>5.7073599999999999E-14</v>
      </c>
      <c r="C262">
        <v>158</v>
      </c>
      <c r="D262">
        <v>159</v>
      </c>
      <c r="E262" t="e">
        <f t="shared" ca="1" si="127"/>
        <v>#N/A</v>
      </c>
      <c r="F262" t="s">
        <v>143</v>
      </c>
      <c r="G262">
        <v>4</v>
      </c>
      <c r="H262">
        <v>5</v>
      </c>
      <c r="I262" t="s">
        <v>6</v>
      </c>
      <c r="J262">
        <f t="shared" si="137"/>
        <v>-1</v>
      </c>
      <c r="K262" s="4">
        <f t="shared" ca="1" si="138"/>
        <v>5.7073551417757538E-14</v>
      </c>
      <c r="M262" s="42">
        <f t="shared" ca="1" si="126"/>
        <v>1.0000008512216474</v>
      </c>
      <c r="P262">
        <f t="shared" si="136"/>
        <v>1.1221763111551781</v>
      </c>
      <c r="R262" s="4"/>
      <c r="S262" s="4" t="s">
        <v>403</v>
      </c>
      <c r="T262" s="4">
        <v>5.7073599999999999E-14</v>
      </c>
    </row>
    <row r="263" spans="1:20" x14ac:dyDescent="0.2">
      <c r="A263" s="45" t="s">
        <v>735</v>
      </c>
      <c r="B263" s="46">
        <v>5.7080199999999997E-14</v>
      </c>
      <c r="C263" s="47">
        <v>159</v>
      </c>
      <c r="D263" s="47">
        <v>160</v>
      </c>
      <c r="E263" s="47" t="e">
        <f t="shared" ca="1" si="127"/>
        <v>#N/A</v>
      </c>
      <c r="F263" s="47" t="s">
        <v>143</v>
      </c>
      <c r="G263" s="47">
        <v>4</v>
      </c>
      <c r="H263" s="47">
        <v>7</v>
      </c>
      <c r="I263" s="47" t="s">
        <v>6</v>
      </c>
      <c r="J263" s="47">
        <f t="shared" si="137"/>
        <v>-1</v>
      </c>
      <c r="K263" s="37">
        <f t="shared" ca="1" si="138"/>
        <v>5.7080201499532817E-14</v>
      </c>
      <c r="L263" s="47"/>
      <c r="M263" s="48">
        <f t="shared" ca="1" si="126"/>
        <v>0.99999997372937055</v>
      </c>
      <c r="P263">
        <f t="shared" si="136"/>
        <v>1.1221763111551781</v>
      </c>
      <c r="R263" s="4"/>
      <c r="S263" s="4" t="s">
        <v>404</v>
      </c>
      <c r="T263" s="4">
        <v>5.7080199999999997E-14</v>
      </c>
    </row>
    <row r="264" spans="1:20" x14ac:dyDescent="0.2">
      <c r="A264" s="21" t="s">
        <v>736</v>
      </c>
      <c r="B264" s="40">
        <v>8.6071400000000006E-14</v>
      </c>
      <c r="C264" s="22">
        <v>160</v>
      </c>
      <c r="D264" s="22">
        <v>161</v>
      </c>
      <c r="E264" s="22" t="e">
        <f t="shared" ca="1" si="127"/>
        <v>#N/A</v>
      </c>
      <c r="F264" s="22" t="s">
        <v>143</v>
      </c>
      <c r="G264" s="22">
        <v>2</v>
      </c>
      <c r="H264" s="22">
        <v>1</v>
      </c>
      <c r="I264" s="22" t="s">
        <v>6</v>
      </c>
      <c r="J264" s="22">
        <f>J124-1</f>
        <v>-1</v>
      </c>
      <c r="K264" s="35">
        <f ca="1">T31</f>
        <v>8.6071424986975902E-14</v>
      </c>
      <c r="L264" s="22"/>
      <c r="M264" s="41">
        <f t="shared" ca="1" si="126"/>
        <v>0.99999970969487373</v>
      </c>
      <c r="N264">
        <f ca="1">LOG10(K264/(K124*$L$112^-1))</f>
        <v>-4.8455096444885113</v>
      </c>
      <c r="O264" s="13">
        <f ca="1">(-OFFSET($D$19,G264,0))+LOG10(EXP(-2*$N$8*$N$9*J264))</f>
        <v>-4.8455096444885104</v>
      </c>
      <c r="P264">
        <f t="shared" ca="1" si="136"/>
        <v>-3.7233333333333323</v>
      </c>
      <c r="Q264">
        <f ca="1">LOG10(K264/(K276*$L$112))</f>
        <v>4.2521763111551776</v>
      </c>
      <c r="R264" s="4"/>
      <c r="S264" s="4" t="s">
        <v>405</v>
      </c>
      <c r="T264" s="4">
        <v>8.6071400000000006E-14</v>
      </c>
    </row>
    <row r="265" spans="1:20" x14ac:dyDescent="0.2">
      <c r="A265" s="32" t="s">
        <v>737</v>
      </c>
      <c r="B265" s="11">
        <v>3.0099799999999997E-14</v>
      </c>
      <c r="C265">
        <v>161</v>
      </c>
      <c r="D265">
        <v>162</v>
      </c>
      <c r="E265" t="e">
        <f t="shared" ca="1" si="127"/>
        <v>#N/A</v>
      </c>
      <c r="F265" t="s">
        <v>143</v>
      </c>
      <c r="G265">
        <v>4</v>
      </c>
      <c r="H265">
        <v>1</v>
      </c>
      <c r="I265" t="s">
        <v>6</v>
      </c>
      <c r="J265">
        <f t="shared" ref="J265:J275" si="139">J125-1</f>
        <v>-1</v>
      </c>
      <c r="K265" s="4">
        <f t="shared" ref="K265:K274" ca="1" si="140">T32</f>
        <v>3.0099824327936615E-14</v>
      </c>
      <c r="M265" s="42">
        <f t="shared" ca="1" si="126"/>
        <v>0.99999919175818597</v>
      </c>
      <c r="P265">
        <f t="shared" si="136"/>
        <v>1.1221763111551781</v>
      </c>
      <c r="R265" s="4"/>
      <c r="S265" s="4" t="s">
        <v>406</v>
      </c>
      <c r="T265" s="4">
        <v>3.0099799999999997E-14</v>
      </c>
    </row>
    <row r="266" spans="1:20" x14ac:dyDescent="0.2">
      <c r="A266" s="32" t="s">
        <v>738</v>
      </c>
      <c r="B266" s="11">
        <v>4.79574E-17</v>
      </c>
      <c r="C266">
        <v>162</v>
      </c>
      <c r="D266">
        <v>163</v>
      </c>
      <c r="E266" t="e">
        <f t="shared" ca="1" si="127"/>
        <v>#N/A</v>
      </c>
      <c r="F266" t="s">
        <v>143</v>
      </c>
      <c r="G266">
        <v>6</v>
      </c>
      <c r="H266">
        <v>1</v>
      </c>
      <c r="I266" t="s">
        <v>6</v>
      </c>
      <c r="J266">
        <f t="shared" si="139"/>
        <v>-1</v>
      </c>
      <c r="K266" s="4">
        <f t="shared" ca="1" si="140"/>
        <v>4.7957449418268266E-17</v>
      </c>
      <c r="M266" s="42">
        <f t="shared" ca="1" si="126"/>
        <v>0.99999896953927148</v>
      </c>
      <c r="P266">
        <f t="shared" si="136"/>
        <v>1.1221763111551781</v>
      </c>
      <c r="R266" s="4"/>
      <c r="S266" s="4" t="s">
        <v>407</v>
      </c>
      <c r="T266" s="4">
        <v>4.79574E-17</v>
      </c>
    </row>
    <row r="267" spans="1:20" x14ac:dyDescent="0.2">
      <c r="A267" s="32" t="s">
        <v>739</v>
      </c>
      <c r="B267" s="11">
        <v>2.4797000000000001E-19</v>
      </c>
      <c r="C267">
        <v>163</v>
      </c>
      <c r="D267">
        <v>164</v>
      </c>
      <c r="E267" t="e">
        <f t="shared" ca="1" si="127"/>
        <v>#N/A</v>
      </c>
      <c r="F267" t="s">
        <v>143</v>
      </c>
      <c r="G267">
        <v>8</v>
      </c>
      <c r="H267">
        <v>1</v>
      </c>
      <c r="I267" t="s">
        <v>6</v>
      </c>
      <c r="J267">
        <f t="shared" si="139"/>
        <v>-1</v>
      </c>
      <c r="K267" s="4">
        <f t="shared" ca="1" si="140"/>
        <v>2.4796994164279384E-19</v>
      </c>
      <c r="M267" s="42">
        <f t="shared" ca="1" si="126"/>
        <v>1.0000002353398392</v>
      </c>
      <c r="N267">
        <f ca="1">LOG10(K267/(K127*$L$112^-1))</f>
        <v>-11.387176311155118</v>
      </c>
      <c r="O267" s="13">
        <f ca="1">(-OFFSET($D$19,G267,0))+LOG10(EXP(-2*$N$8*$N$9*J267))</f>
        <v>-11.387176311155178</v>
      </c>
      <c r="P267">
        <f t="shared" ca="1" si="136"/>
        <v>-10.265000000000001</v>
      </c>
      <c r="Q267">
        <f ca="1">LOG10(K267/(K279*$L$112))</f>
        <v>4.2521763111551776</v>
      </c>
      <c r="R267" s="4"/>
      <c r="S267" s="4" t="s">
        <v>408</v>
      </c>
      <c r="T267" s="4">
        <v>2.4797000000000001E-19</v>
      </c>
    </row>
    <row r="268" spans="1:20" x14ac:dyDescent="0.2">
      <c r="A268" s="32" t="s">
        <v>740</v>
      </c>
      <c r="B268" s="11">
        <v>1.18734E-13</v>
      </c>
      <c r="C268">
        <v>164</v>
      </c>
      <c r="D268">
        <v>165</v>
      </c>
      <c r="E268" t="e">
        <f t="shared" ca="1" si="127"/>
        <v>#N/A</v>
      </c>
      <c r="F268" t="s">
        <v>143</v>
      </c>
      <c r="G268">
        <v>3</v>
      </c>
      <c r="H268">
        <v>2</v>
      </c>
      <c r="I268" t="s">
        <v>6</v>
      </c>
      <c r="J268">
        <f t="shared" si="139"/>
        <v>-1</v>
      </c>
      <c r="K268" s="4">
        <f t="shared" ca="1" si="140"/>
        <v>1.1873353861263299E-13</v>
      </c>
      <c r="M268" s="42">
        <f t="shared" ca="1" si="126"/>
        <v>1.0000038859059741</v>
      </c>
      <c r="P268">
        <f t="shared" si="136"/>
        <v>1.1221763111551781</v>
      </c>
      <c r="R268" s="4"/>
      <c r="S268" s="4" t="s">
        <v>409</v>
      </c>
      <c r="T268" s="4">
        <v>1.18734E-13</v>
      </c>
    </row>
    <row r="269" spans="1:20" x14ac:dyDescent="0.2">
      <c r="A269" s="32" t="s">
        <v>741</v>
      </c>
      <c r="B269" s="11">
        <v>6.7452699999999999E-16</v>
      </c>
      <c r="C269">
        <v>165</v>
      </c>
      <c r="D269">
        <v>166</v>
      </c>
      <c r="E269" t="e">
        <f t="shared" ca="1" si="127"/>
        <v>#N/A</v>
      </c>
      <c r="F269" t="s">
        <v>143</v>
      </c>
      <c r="G269">
        <v>5</v>
      </c>
      <c r="H269">
        <v>2</v>
      </c>
      <c r="I269" t="s">
        <v>6</v>
      </c>
      <c r="J269">
        <f t="shared" si="139"/>
        <v>-1</v>
      </c>
      <c r="K269" s="4">
        <f t="shared" ca="1" si="140"/>
        <v>6.7452694769625192E-16</v>
      </c>
      <c r="M269" s="42">
        <f t="shared" ca="1" si="126"/>
        <v>1.0000000775413767</v>
      </c>
      <c r="P269">
        <f t="shared" si="136"/>
        <v>1.1221763111551781</v>
      </c>
      <c r="R269" s="4"/>
      <c r="S269" s="4" t="s">
        <v>410</v>
      </c>
      <c r="T269" s="4">
        <v>6.7452699999999999E-16</v>
      </c>
    </row>
    <row r="270" spans="1:20" x14ac:dyDescent="0.2">
      <c r="A270" s="32" t="s">
        <v>742</v>
      </c>
      <c r="B270" s="11">
        <v>3.4921000000000001E-18</v>
      </c>
      <c r="C270">
        <v>166</v>
      </c>
      <c r="D270">
        <v>167</v>
      </c>
      <c r="E270" t="e">
        <f t="shared" ca="1" si="127"/>
        <v>#N/A</v>
      </c>
      <c r="F270" t="s">
        <v>143</v>
      </c>
      <c r="G270">
        <v>7</v>
      </c>
      <c r="H270">
        <v>2</v>
      </c>
      <c r="I270" t="s">
        <v>6</v>
      </c>
      <c r="J270">
        <f t="shared" si="139"/>
        <v>-1</v>
      </c>
      <c r="K270" s="4">
        <f t="shared" ca="1" si="140"/>
        <v>3.4920965383365302E-18</v>
      </c>
      <c r="M270" s="42">
        <f t="shared" ca="1" si="126"/>
        <v>1.0000009912851584</v>
      </c>
      <c r="P270">
        <f t="shared" si="136"/>
        <v>1.1221763111551781</v>
      </c>
      <c r="R270" s="4"/>
      <c r="S270" s="4" t="s">
        <v>411</v>
      </c>
      <c r="T270" s="4">
        <v>3.4921000000000001E-18</v>
      </c>
    </row>
    <row r="271" spans="1:20" x14ac:dyDescent="0.2">
      <c r="A271" s="32" t="s">
        <v>743</v>
      </c>
      <c r="B271" s="11">
        <v>4.2559200000000003E-14</v>
      </c>
      <c r="C271">
        <v>167</v>
      </c>
      <c r="D271">
        <v>168</v>
      </c>
      <c r="E271" t="e">
        <f t="shared" ca="1" si="127"/>
        <v>#N/A</v>
      </c>
      <c r="F271" t="s">
        <v>143</v>
      </c>
      <c r="G271">
        <v>4</v>
      </c>
      <c r="H271">
        <v>3</v>
      </c>
      <c r="I271" t="s">
        <v>6</v>
      </c>
      <c r="J271">
        <f t="shared" si="139"/>
        <v>-1</v>
      </c>
      <c r="K271" s="4">
        <f t="shared" ca="1" si="140"/>
        <v>4.2559217750561657E-14</v>
      </c>
      <c r="M271" s="42">
        <f t="shared" ca="1" si="126"/>
        <v>0.99999958292086666</v>
      </c>
      <c r="P271">
        <f t="shared" si="136"/>
        <v>1.1221763111551781</v>
      </c>
      <c r="R271" s="4"/>
      <c r="S271" s="4" t="s">
        <v>412</v>
      </c>
      <c r="T271" s="4">
        <v>4.2559200000000003E-14</v>
      </c>
    </row>
    <row r="272" spans="1:20" x14ac:dyDescent="0.2">
      <c r="A272" s="32" t="s">
        <v>744</v>
      </c>
      <c r="B272" s="11">
        <v>4.87289E-17</v>
      </c>
      <c r="C272">
        <v>168</v>
      </c>
      <c r="D272">
        <v>169</v>
      </c>
      <c r="E272" t="e">
        <f t="shared" ca="1" si="127"/>
        <v>#N/A</v>
      </c>
      <c r="F272" t="s">
        <v>143</v>
      </c>
      <c r="G272">
        <v>6</v>
      </c>
      <c r="H272">
        <v>3</v>
      </c>
      <c r="I272" t="s">
        <v>6</v>
      </c>
      <c r="J272">
        <f t="shared" si="139"/>
        <v>-1</v>
      </c>
      <c r="K272" s="4">
        <f t="shared" ca="1" si="140"/>
        <v>4.8728884194148549E-17</v>
      </c>
      <c r="M272" s="42">
        <f t="shared" ca="1" si="126"/>
        <v>1.0000003243630899</v>
      </c>
      <c r="P272">
        <f t="shared" si="136"/>
        <v>1.1221763111551781</v>
      </c>
      <c r="R272" s="4"/>
      <c r="S272" s="4" t="s">
        <v>413</v>
      </c>
      <c r="T272" s="4">
        <v>4.87289E-17</v>
      </c>
    </row>
    <row r="273" spans="1:20" x14ac:dyDescent="0.2">
      <c r="A273" s="32" t="s">
        <v>745</v>
      </c>
      <c r="B273" s="11">
        <v>2.5184500000000002E-19</v>
      </c>
      <c r="C273">
        <v>169</v>
      </c>
      <c r="D273">
        <v>170</v>
      </c>
      <c r="E273" t="e">
        <f t="shared" ca="1" si="127"/>
        <v>#N/A</v>
      </c>
      <c r="F273" t="s">
        <v>143</v>
      </c>
      <c r="G273">
        <v>8</v>
      </c>
      <c r="H273">
        <v>3</v>
      </c>
      <c r="I273" t="s">
        <v>6</v>
      </c>
      <c r="J273">
        <f t="shared" si="139"/>
        <v>-1</v>
      </c>
      <c r="K273" s="4">
        <f t="shared" ca="1" si="140"/>
        <v>2.5184524256994229E-19</v>
      </c>
      <c r="M273" s="42">
        <f t="shared" ca="1" si="126"/>
        <v>0.99999903682936475</v>
      </c>
      <c r="P273">
        <f t="shared" si="136"/>
        <v>1.1221763111551781</v>
      </c>
      <c r="R273" s="4"/>
      <c r="S273" s="4" t="s">
        <v>414</v>
      </c>
      <c r="T273" s="4">
        <v>2.5184500000000002E-19</v>
      </c>
    </row>
    <row r="274" spans="1:20" x14ac:dyDescent="0.2">
      <c r="A274" s="32" t="s">
        <v>746</v>
      </c>
      <c r="B274" s="11">
        <v>6.7832000000000005E-16</v>
      </c>
      <c r="C274">
        <v>170</v>
      </c>
      <c r="D274">
        <v>171</v>
      </c>
      <c r="E274" t="e">
        <f t="shared" ca="1" si="127"/>
        <v>#N/A</v>
      </c>
      <c r="F274" t="s">
        <v>143</v>
      </c>
      <c r="G274">
        <v>5</v>
      </c>
      <c r="H274">
        <v>4</v>
      </c>
      <c r="I274" t="s">
        <v>6</v>
      </c>
      <c r="J274">
        <f t="shared" si="139"/>
        <v>-1</v>
      </c>
      <c r="K274" s="4">
        <f t="shared" ca="1" si="140"/>
        <v>6.7832042987745723E-16</v>
      </c>
      <c r="M274" s="42">
        <f t="shared" ca="1" si="126"/>
        <v>0.99999936626196373</v>
      </c>
      <c r="P274">
        <f t="shared" si="136"/>
        <v>1.1221763111551781</v>
      </c>
      <c r="R274" s="4"/>
      <c r="S274" s="4" t="s">
        <v>415</v>
      </c>
      <c r="T274" s="4">
        <v>6.7832000000000005E-16</v>
      </c>
    </row>
    <row r="275" spans="1:20" x14ac:dyDescent="0.2">
      <c r="A275" s="45" t="s">
        <v>747</v>
      </c>
      <c r="B275" s="46">
        <v>3.5060599999999997E-18</v>
      </c>
      <c r="C275" s="47">
        <v>171</v>
      </c>
      <c r="D275" s="47">
        <v>172</v>
      </c>
      <c r="E275" s="47" t="e">
        <f t="shared" ca="1" si="127"/>
        <v>#N/A</v>
      </c>
      <c r="F275" s="47" t="s">
        <v>143</v>
      </c>
      <c r="G275" s="47">
        <v>7</v>
      </c>
      <c r="H275" s="47">
        <v>4</v>
      </c>
      <c r="I275" s="47" t="s">
        <v>6</v>
      </c>
      <c r="J275" s="47">
        <f t="shared" si="139"/>
        <v>-1</v>
      </c>
      <c r="K275" s="37">
        <f ca="1">T42</f>
        <v>3.5060558576298798E-18</v>
      </c>
      <c r="L275" s="47"/>
      <c r="M275" s="48">
        <f t="shared" ca="1" si="126"/>
        <v>1.0000011814900527</v>
      </c>
      <c r="P275">
        <f t="shared" si="136"/>
        <v>1.1221763111551781</v>
      </c>
      <c r="R275" s="4"/>
      <c r="S275" s="4" t="s">
        <v>416</v>
      </c>
      <c r="T275" s="4">
        <v>3.5060599999999997E-18</v>
      </c>
    </row>
    <row r="276" spans="1:20" x14ac:dyDescent="0.2">
      <c r="A276" s="21" t="s">
        <v>748</v>
      </c>
      <c r="B276" s="40">
        <v>1.7893E-10</v>
      </c>
      <c r="C276" s="22">
        <v>172</v>
      </c>
      <c r="D276" s="22">
        <v>173</v>
      </c>
      <c r="E276" s="22" t="e">
        <f t="shared" ca="1" si="127"/>
        <v>#N/A</v>
      </c>
      <c r="F276" s="22" t="s">
        <v>143</v>
      </c>
      <c r="G276" s="22">
        <v>1</v>
      </c>
      <c r="H276" s="22">
        <v>2</v>
      </c>
      <c r="I276" s="22"/>
      <c r="J276" s="22">
        <v>-2</v>
      </c>
      <c r="K276" s="35">
        <f ca="1">U31</f>
        <v>1.7892980226368949E-10</v>
      </c>
      <c r="L276" s="22"/>
      <c r="M276" s="41">
        <f t="shared" ca="1" si="126"/>
        <v>1.0000011051055107</v>
      </c>
      <c r="N276">
        <f ca="1">LOG10(K276/(K124*$L$112^-2))</f>
        <v>-9.0976859556436889</v>
      </c>
      <c r="O276" s="13">
        <f ca="1">(-OFFSET($D$19,G276,0))+(-OFFSET($D$19,H276,0))+LOG10(EXP(-2*$N$8*$N$9*J276))</f>
        <v>-9.0976859556436871</v>
      </c>
      <c r="P276">
        <f t="shared" ca="1" si="136"/>
        <v>-6.8533333333333308</v>
      </c>
      <c r="Q276">
        <f ca="1">LOG10(K124/(K276*$L$112^2))</f>
        <v>9.0976859556436889</v>
      </c>
      <c r="R276" s="4"/>
      <c r="S276" s="4" t="s">
        <v>417</v>
      </c>
      <c r="T276" s="4">
        <v>1.7893E-10</v>
      </c>
    </row>
    <row r="277" spans="1:20" x14ac:dyDescent="0.2">
      <c r="A277" s="32" t="s">
        <v>749</v>
      </c>
      <c r="B277" s="11">
        <v>6.2573100000000003E-11</v>
      </c>
      <c r="C277">
        <v>173</v>
      </c>
      <c r="D277">
        <v>174</v>
      </c>
      <c r="E277" t="e">
        <f t="shared" ca="1" si="127"/>
        <v>#N/A</v>
      </c>
      <c r="F277" t="s">
        <v>143</v>
      </c>
      <c r="G277">
        <v>1</v>
      </c>
      <c r="H277">
        <v>4</v>
      </c>
      <c r="J277">
        <v>-2</v>
      </c>
      <c r="K277" s="4">
        <f t="shared" ref="K277:K287" ca="1" si="141">U32</f>
        <v>6.257309688998929E-11</v>
      </c>
      <c r="M277" s="42">
        <f t="shared" ca="1" si="126"/>
        <v>1.0000000497020423</v>
      </c>
      <c r="P277">
        <f t="shared" si="136"/>
        <v>2.2443526223103563</v>
      </c>
      <c r="R277" s="4"/>
      <c r="S277" s="4" t="s">
        <v>418</v>
      </c>
      <c r="T277" s="4">
        <v>6.2573100000000003E-11</v>
      </c>
    </row>
    <row r="278" spans="1:20" x14ac:dyDescent="0.2">
      <c r="A278" s="32" t="s">
        <v>750</v>
      </c>
      <c r="B278" s="11">
        <v>9.9696500000000006E-14</v>
      </c>
      <c r="C278">
        <v>174</v>
      </c>
      <c r="D278">
        <v>175</v>
      </c>
      <c r="E278" t="e">
        <f t="shared" ca="1" si="127"/>
        <v>#N/A</v>
      </c>
      <c r="F278" t="s">
        <v>143</v>
      </c>
      <c r="G278">
        <v>1</v>
      </c>
      <c r="H278">
        <v>6</v>
      </c>
      <c r="J278">
        <v>-2</v>
      </c>
      <c r="K278" s="4">
        <f t="shared" ca="1" si="141"/>
        <v>9.9696466542526591E-14</v>
      </c>
      <c r="M278" s="42">
        <f t="shared" ca="1" si="126"/>
        <v>1.0000003355933722</v>
      </c>
      <c r="P278">
        <f t="shared" si="136"/>
        <v>2.2443526223103563</v>
      </c>
      <c r="R278" s="4"/>
      <c r="S278" s="4" t="s">
        <v>419</v>
      </c>
      <c r="T278" s="4">
        <v>9.9696500000000006E-14</v>
      </c>
    </row>
    <row r="279" spans="1:20" x14ac:dyDescent="0.2">
      <c r="A279" s="32" t="s">
        <v>751</v>
      </c>
      <c r="B279" s="11">
        <v>5.1549299999999997E-16</v>
      </c>
      <c r="C279">
        <v>175</v>
      </c>
      <c r="D279">
        <v>176</v>
      </c>
      <c r="E279" t="e">
        <f t="shared" ca="1" si="127"/>
        <v>#N/A</v>
      </c>
      <c r="F279" t="s">
        <v>143</v>
      </c>
      <c r="G279">
        <v>1</v>
      </c>
      <c r="H279">
        <v>8</v>
      </c>
      <c r="J279">
        <v>-2</v>
      </c>
      <c r="K279" s="4">
        <f t="shared" ca="1" si="141"/>
        <v>5.154929482368573E-16</v>
      </c>
      <c r="M279" s="42">
        <f t="shared" ca="1" si="126"/>
        <v>1.0000001004148416</v>
      </c>
      <c r="N279">
        <f ca="1">LOG10(K279/(K127*$L$112^-2))</f>
        <v>-15.639352622310296</v>
      </c>
      <c r="O279" s="13">
        <f ca="1">(-OFFSET($D$19,G279,0))+(-OFFSET($D$19,H279,0))+LOG10(EXP(-2*$N$8*$N$9*J279))</f>
        <v>-15.639352622310355</v>
      </c>
      <c r="P279">
        <f t="shared" ca="1" si="136"/>
        <v>-13.395</v>
      </c>
      <c r="Q279">
        <f ca="1">LOG10(K127/(K279*$L$112^2))</f>
        <v>15.639352622310296</v>
      </c>
      <c r="R279" s="4"/>
      <c r="S279" s="4" t="s">
        <v>420</v>
      </c>
      <c r="T279" s="4">
        <v>5.1549299999999997E-16</v>
      </c>
    </row>
    <row r="280" spans="1:20" x14ac:dyDescent="0.2">
      <c r="A280" s="32" t="s">
        <v>752</v>
      </c>
      <c r="B280" s="11">
        <v>6.2959900000000002E-11</v>
      </c>
      <c r="C280">
        <v>176</v>
      </c>
      <c r="D280">
        <v>177</v>
      </c>
      <c r="E280" t="e">
        <f t="shared" ca="1" si="127"/>
        <v>#N/A</v>
      </c>
      <c r="F280" t="s">
        <v>143</v>
      </c>
      <c r="G280">
        <v>2</v>
      </c>
      <c r="H280">
        <v>3</v>
      </c>
      <c r="J280">
        <v>-2</v>
      </c>
      <c r="K280" s="4">
        <f t="shared" ca="1" si="141"/>
        <v>6.2959861904437794E-11</v>
      </c>
      <c r="M280" s="42">
        <f t="shared" ca="1" si="126"/>
        <v>1.0000006050769659</v>
      </c>
      <c r="P280">
        <f t="shared" si="136"/>
        <v>2.2443526223103563</v>
      </c>
      <c r="R280" s="4"/>
      <c r="S280" s="4" t="s">
        <v>421</v>
      </c>
      <c r="T280" s="4">
        <v>6.2959900000000002E-11</v>
      </c>
    </row>
    <row r="281" spans="1:20" x14ac:dyDescent="0.2">
      <c r="A281" s="32" t="s">
        <v>753</v>
      </c>
      <c r="B281" s="11">
        <v>3.5767600000000001E-13</v>
      </c>
      <c r="C281">
        <v>177</v>
      </c>
      <c r="D281">
        <v>178</v>
      </c>
      <c r="E281" t="e">
        <f t="shared" ca="1" si="127"/>
        <v>#N/A</v>
      </c>
      <c r="F281" t="s">
        <v>143</v>
      </c>
      <c r="G281">
        <v>2</v>
      </c>
      <c r="H281">
        <v>5</v>
      </c>
      <c r="J281">
        <v>-2</v>
      </c>
      <c r="K281" s="4">
        <f t="shared" ca="1" si="141"/>
        <v>3.5767588479216312E-13</v>
      </c>
      <c r="M281" s="42">
        <f t="shared" ca="1" si="126"/>
        <v>1.0000003221012146</v>
      </c>
      <c r="P281">
        <f t="shared" si="136"/>
        <v>2.2443526223103563</v>
      </c>
      <c r="R281" s="4"/>
      <c r="S281" s="4" t="s">
        <v>422</v>
      </c>
      <c r="T281" s="4">
        <v>3.5767600000000001E-13</v>
      </c>
    </row>
    <row r="282" spans="1:20" x14ac:dyDescent="0.2">
      <c r="A282" s="32" t="s">
        <v>754</v>
      </c>
      <c r="B282" s="11">
        <v>1.8517299999999998E-15</v>
      </c>
      <c r="C282">
        <v>178</v>
      </c>
      <c r="D282">
        <v>179</v>
      </c>
      <c r="E282" t="e">
        <f t="shared" ca="1" si="127"/>
        <v>#N/A</v>
      </c>
      <c r="F282" t="s">
        <v>143</v>
      </c>
      <c r="G282">
        <v>2</v>
      </c>
      <c r="H282">
        <v>7</v>
      </c>
      <c r="J282">
        <v>-2</v>
      </c>
      <c r="K282" s="4">
        <f t="shared" ca="1" si="141"/>
        <v>1.8517254549949074E-15</v>
      </c>
      <c r="M282" s="42">
        <f t="shared" ca="1" si="126"/>
        <v>1.0000024544702781</v>
      </c>
      <c r="P282">
        <f t="shared" si="136"/>
        <v>2.2443526223103563</v>
      </c>
      <c r="R282" s="4"/>
      <c r="S282" s="4" t="s">
        <v>423</v>
      </c>
      <c r="T282" s="4">
        <v>1.8517299999999998E-15</v>
      </c>
    </row>
    <row r="283" spans="1:20" x14ac:dyDescent="0.2">
      <c r="A283" s="32" t="s">
        <v>755</v>
      </c>
      <c r="B283" s="11">
        <v>5.7564E-12</v>
      </c>
      <c r="C283">
        <v>179</v>
      </c>
      <c r="D283">
        <v>180</v>
      </c>
      <c r="E283" t="e">
        <f t="shared" ca="1" si="127"/>
        <v>#N/A</v>
      </c>
      <c r="F283" t="s">
        <v>143</v>
      </c>
      <c r="G283">
        <v>3</v>
      </c>
      <c r="H283">
        <v>4</v>
      </c>
      <c r="J283">
        <v>-2</v>
      </c>
      <c r="K283" s="4">
        <f t="shared" ca="1" si="141"/>
        <v>5.7563959517811534E-12</v>
      </c>
      <c r="M283" s="42">
        <f t="shared" ca="1" si="126"/>
        <v>1.0000007032558011</v>
      </c>
      <c r="P283">
        <f t="shared" si="136"/>
        <v>2.2443526223103563</v>
      </c>
      <c r="R283" s="4"/>
      <c r="S283" s="4" t="s">
        <v>424</v>
      </c>
      <c r="T283" s="4">
        <v>5.7564E-12</v>
      </c>
    </row>
    <row r="284" spans="1:20" x14ac:dyDescent="0.2">
      <c r="A284" s="32" t="s">
        <v>756</v>
      </c>
      <c r="B284" s="11">
        <v>6.5908800000000003E-15</v>
      </c>
      <c r="C284">
        <v>180</v>
      </c>
      <c r="D284">
        <v>181</v>
      </c>
      <c r="E284" t="e">
        <f t="shared" ca="1" si="127"/>
        <v>#N/A</v>
      </c>
      <c r="F284" t="s">
        <v>143</v>
      </c>
      <c r="G284">
        <v>3</v>
      </c>
      <c r="H284">
        <v>6</v>
      </c>
      <c r="J284">
        <v>-2</v>
      </c>
      <c r="K284" s="4">
        <f t="shared" ca="1" si="141"/>
        <v>6.590881283439649E-15</v>
      </c>
      <c r="M284" s="42">
        <f t="shared" ca="1" si="126"/>
        <v>0.99999980527040411</v>
      </c>
      <c r="P284">
        <f t="shared" si="136"/>
        <v>2.2443526223103563</v>
      </c>
      <c r="R284" s="4"/>
      <c r="S284" s="4" t="s">
        <v>425</v>
      </c>
      <c r="T284" s="4">
        <v>6.5908800000000003E-15</v>
      </c>
    </row>
    <row r="285" spans="1:20" x14ac:dyDescent="0.2">
      <c r="A285" s="32" t="s">
        <v>757</v>
      </c>
      <c r="B285" s="11">
        <v>3.4063599999999998E-17</v>
      </c>
      <c r="C285">
        <v>181</v>
      </c>
      <c r="D285">
        <v>182</v>
      </c>
      <c r="E285" t="e">
        <f t="shared" ca="1" si="127"/>
        <v>#N/A</v>
      </c>
      <c r="F285" t="s">
        <v>143</v>
      </c>
      <c r="G285">
        <v>3</v>
      </c>
      <c r="H285">
        <v>8</v>
      </c>
      <c r="J285">
        <v>-2</v>
      </c>
      <c r="K285" s="4">
        <f t="shared" ca="1" si="141"/>
        <v>3.4063617975822083E-17</v>
      </c>
      <c r="M285" s="42">
        <f t="shared" ca="1" si="126"/>
        <v>0.99999947228676356</v>
      </c>
      <c r="P285">
        <f t="shared" si="136"/>
        <v>2.2443526223103563</v>
      </c>
      <c r="R285" s="4"/>
      <c r="S285" s="4" t="s">
        <v>426</v>
      </c>
      <c r="T285" s="4">
        <v>3.4063599999999998E-17</v>
      </c>
    </row>
    <row r="286" spans="1:20" x14ac:dyDescent="0.2">
      <c r="A286" s="32" t="s">
        <v>758</v>
      </c>
      <c r="B286" s="11">
        <v>2.3402299999999999E-14</v>
      </c>
      <c r="C286">
        <v>182</v>
      </c>
      <c r="D286">
        <v>183</v>
      </c>
      <c r="E286" t="e">
        <f t="shared" ca="1" si="127"/>
        <v>#N/A</v>
      </c>
      <c r="F286" t="s">
        <v>143</v>
      </c>
      <c r="G286">
        <v>4</v>
      </c>
      <c r="H286">
        <v>5</v>
      </c>
      <c r="J286">
        <v>-2</v>
      </c>
      <c r="K286" s="4">
        <f t="shared" ca="1" si="141"/>
        <v>2.3402302368483936E-14</v>
      </c>
      <c r="M286" s="42">
        <f t="shared" ca="1" si="126"/>
        <v>0.99999989879269569</v>
      </c>
      <c r="P286">
        <f t="shared" si="136"/>
        <v>2.2443526223103563</v>
      </c>
      <c r="R286" s="4"/>
      <c r="S286" s="4" t="s">
        <v>427</v>
      </c>
      <c r="T286" s="4">
        <v>2.3402299999999999E-14</v>
      </c>
    </row>
    <row r="287" spans="1:20" x14ac:dyDescent="0.2">
      <c r="A287" s="45" t="s">
        <v>759</v>
      </c>
      <c r="B287" s="46">
        <v>1.2096E-16</v>
      </c>
      <c r="C287" s="47">
        <v>183</v>
      </c>
      <c r="D287" s="47">
        <v>184</v>
      </c>
      <c r="E287" s="47" t="e">
        <f t="shared" ca="1" si="127"/>
        <v>#N/A</v>
      </c>
      <c r="F287" s="47" t="s">
        <v>143</v>
      </c>
      <c r="G287" s="47">
        <v>4</v>
      </c>
      <c r="H287" s="47">
        <v>7</v>
      </c>
      <c r="I287" s="47"/>
      <c r="J287" s="47">
        <v>-2</v>
      </c>
      <c r="K287" s="37">
        <f t="shared" ca="1" si="141"/>
        <v>1.2096020654408344E-16</v>
      </c>
      <c r="L287" s="47"/>
      <c r="M287" s="48">
        <f t="shared" ca="1" si="126"/>
        <v>0.99999829246254335</v>
      </c>
      <c r="P287">
        <f t="shared" si="136"/>
        <v>2.2443526223103563</v>
      </c>
      <c r="R287" s="4"/>
      <c r="S287" s="4" t="s">
        <v>428</v>
      </c>
      <c r="T287" s="4">
        <v>1.2096E-16</v>
      </c>
    </row>
    <row r="288" spans="1:20" x14ac:dyDescent="0.2">
      <c r="A288" s="21" t="s">
        <v>760</v>
      </c>
      <c r="B288" s="40">
        <v>2.9667999999999998E-12</v>
      </c>
      <c r="C288" s="22">
        <v>184</v>
      </c>
      <c r="D288" s="22">
        <v>185</v>
      </c>
      <c r="E288" s="22" t="e">
        <f t="shared" ca="1" si="127"/>
        <v>#N/A</v>
      </c>
      <c r="F288" s="22" t="s">
        <v>143</v>
      </c>
      <c r="G288" s="22">
        <v>1</v>
      </c>
      <c r="H288" s="22">
        <v>2</v>
      </c>
      <c r="I288" s="22" t="s">
        <v>9</v>
      </c>
      <c r="J288" s="22">
        <f>J276+$J$105</f>
        <v>0</v>
      </c>
      <c r="K288" s="35">
        <f ca="1">W31</f>
        <v>2.9667955444602403E-12</v>
      </c>
      <c r="L288" s="22"/>
      <c r="M288" s="41">
        <f t="shared" ca="1" si="126"/>
        <v>1.0000015018020936</v>
      </c>
      <c r="N288" s="70">
        <f ca="1">LOG10(K288/(K124*$L$112^-2*$L$105))</f>
        <v>-6.4000000000000012</v>
      </c>
      <c r="O288" s="13">
        <f>(-$I$2)+(-$I$2)+LOG10(EXP(-2*$N$8*$N$9*J288))</f>
        <v>-6.4</v>
      </c>
      <c r="P288">
        <f t="shared" si="136"/>
        <v>-6.4</v>
      </c>
      <c r="Q288" s="70">
        <f ca="1">LOG10(K288/(K276*$L$105))</f>
        <v>2.6976859556436876</v>
      </c>
      <c r="R288" s="13">
        <f>(-$I$2)*2-(-D20)-(-D21)+LOG10(EXP(-2*$N$8*$N$9*($J$105)))</f>
        <v>2.6976859556436881</v>
      </c>
      <c r="S288" s="4" t="s">
        <v>429</v>
      </c>
      <c r="T288" s="4">
        <v>2.9667999999999998E-12</v>
      </c>
    </row>
    <row r="289" spans="1:20" x14ac:dyDescent="0.2">
      <c r="A289" s="32" t="s">
        <v>761</v>
      </c>
      <c r="B289" s="11">
        <v>1.59463E-11</v>
      </c>
      <c r="C289">
        <v>185</v>
      </c>
      <c r="D289">
        <v>186</v>
      </c>
      <c r="E289" t="e">
        <f t="shared" ca="1" si="127"/>
        <v>#N/A</v>
      </c>
      <c r="F289" t="s">
        <v>143</v>
      </c>
      <c r="G289">
        <v>1</v>
      </c>
      <c r="H289">
        <v>4</v>
      </c>
      <c r="I289" t="s">
        <v>9</v>
      </c>
      <c r="J289">
        <f t="shared" ref="J289:J299" si="142">J277+$J$105</f>
        <v>0</v>
      </c>
      <c r="K289" s="4">
        <f t="shared" ref="K289:K299" ca="1" si="143">W32</f>
        <v>1.5946275115694559E-11</v>
      </c>
      <c r="M289" s="42">
        <f t="shared" ca="1" si="126"/>
        <v>1.0000015605089754</v>
      </c>
      <c r="N289" s="70">
        <f t="shared" ref="N289:N290" ca="1" si="144">K289/(K125*$L$112^-2*$L$105)</f>
        <v>3.9810717055349618E-7</v>
      </c>
      <c r="O289" s="70"/>
      <c r="P289">
        <f t="shared" si="136"/>
        <v>0</v>
      </c>
      <c r="R289" s="4"/>
      <c r="S289" s="4" t="s">
        <v>430</v>
      </c>
      <c r="T289" s="4">
        <v>1.59463E-11</v>
      </c>
    </row>
    <row r="290" spans="1:20" x14ac:dyDescent="0.2">
      <c r="A290" s="32" t="s">
        <v>762</v>
      </c>
      <c r="B290" s="11">
        <v>1.1838200000000001E-14</v>
      </c>
      <c r="C290">
        <v>186</v>
      </c>
      <c r="D290">
        <v>187</v>
      </c>
      <c r="E290" t="e">
        <f t="shared" ca="1" si="127"/>
        <v>#N/A</v>
      </c>
      <c r="F290" t="s">
        <v>143</v>
      </c>
      <c r="G290">
        <v>1</v>
      </c>
      <c r="H290">
        <v>6</v>
      </c>
      <c r="I290" t="s">
        <v>9</v>
      </c>
      <c r="J290">
        <f t="shared" si="142"/>
        <v>0</v>
      </c>
      <c r="K290" s="4">
        <f t="shared" ca="1" si="143"/>
        <v>1.1838173545927538E-14</v>
      </c>
      <c r="M290" s="42">
        <f t="shared" ca="1" si="126"/>
        <v>1.0000022346413795</v>
      </c>
      <c r="N290" s="70">
        <f t="shared" ca="1" si="144"/>
        <v>1.5848931924611124E-10</v>
      </c>
      <c r="O290" s="70"/>
      <c r="P290">
        <f t="shared" si="136"/>
        <v>0</v>
      </c>
      <c r="R290" s="4"/>
      <c r="S290" s="4" t="s">
        <v>431</v>
      </c>
      <c r="T290" s="4">
        <v>1.1838200000000001E-14</v>
      </c>
    </row>
    <row r="291" spans="1:20" x14ac:dyDescent="0.2">
      <c r="A291" s="32" t="s">
        <v>763</v>
      </c>
      <c r="B291" s="11">
        <v>1.18439E-14</v>
      </c>
      <c r="C291">
        <v>187</v>
      </c>
      <c r="D291">
        <v>188</v>
      </c>
      <c r="E291" t="e">
        <f t="shared" ca="1" si="127"/>
        <v>#N/A</v>
      </c>
      <c r="F291" t="s">
        <v>143</v>
      </c>
      <c r="G291">
        <v>1</v>
      </c>
      <c r="H291">
        <v>8</v>
      </c>
      <c r="I291" t="s">
        <v>9</v>
      </c>
      <c r="J291">
        <f t="shared" si="142"/>
        <v>0</v>
      </c>
      <c r="K291" s="4">
        <f t="shared" ca="1" si="143"/>
        <v>1.1843889078880745E-14</v>
      </c>
      <c r="M291" s="42">
        <f t="shared" ca="1" si="126"/>
        <v>1.0000009220889507</v>
      </c>
      <c r="N291" s="70">
        <f ca="1">LOG10(K291/(K127*$L$112^-2*$L$105))</f>
        <v>-9.8000000000000025</v>
      </c>
      <c r="O291" s="13">
        <f>(-$I$2)+(-$L$2)+LOG10(EXP(-2*$N$8*$N$9*J291))</f>
        <v>-9.8000000000000007</v>
      </c>
      <c r="P291">
        <f t="shared" si="136"/>
        <v>-9.8000000000000007</v>
      </c>
      <c r="Q291" s="70">
        <f ca="1">LOG10(K291/(K279*$L$105))</f>
        <v>5.839352622310293</v>
      </c>
      <c r="R291" s="13">
        <f>(-$I$2)+(-$L$2)-(-D20)-(-D27)+LOG10(EXP(-2*$N$8*$N$9*($J$105)))</f>
        <v>5.8393526223103551</v>
      </c>
      <c r="S291" s="4" t="s">
        <v>432</v>
      </c>
      <c r="T291" s="4">
        <v>1.18439E-14</v>
      </c>
    </row>
    <row r="292" spans="1:20" x14ac:dyDescent="0.2">
      <c r="A292" s="32" t="s">
        <v>764</v>
      </c>
      <c r="B292" s="11">
        <v>1.6044799999999999E-11</v>
      </c>
      <c r="C292">
        <v>188</v>
      </c>
      <c r="D292">
        <v>189</v>
      </c>
      <c r="E292" t="e">
        <f t="shared" ca="1" si="127"/>
        <v>#N/A</v>
      </c>
      <c r="F292" t="s">
        <v>143</v>
      </c>
      <c r="G292">
        <v>2</v>
      </c>
      <c r="H292">
        <v>3</v>
      </c>
      <c r="I292" t="s">
        <v>9</v>
      </c>
      <c r="J292">
        <f t="shared" si="142"/>
        <v>0</v>
      </c>
      <c r="K292" s="4">
        <f t="shared" ca="1" si="143"/>
        <v>1.6044839221229664E-11</v>
      </c>
      <c r="M292" s="42">
        <f t="shared" ca="1" si="126"/>
        <v>0.99999755552367187</v>
      </c>
      <c r="P292">
        <f t="shared" si="136"/>
        <v>0</v>
      </c>
      <c r="R292" s="4"/>
      <c r="S292" s="4" t="s">
        <v>433</v>
      </c>
      <c r="T292" s="4">
        <v>1.6044799999999999E-11</v>
      </c>
    </row>
    <row r="293" spans="1:20" x14ac:dyDescent="0.2">
      <c r="A293" s="32" t="s">
        <v>765</v>
      </c>
      <c r="B293" s="11">
        <v>1.197E-14</v>
      </c>
      <c r="C293">
        <v>189</v>
      </c>
      <c r="D293">
        <v>190</v>
      </c>
      <c r="E293" t="e">
        <f t="shared" ca="1" si="127"/>
        <v>#N/A</v>
      </c>
      <c r="F293" t="s">
        <v>143</v>
      </c>
      <c r="G293">
        <v>2</v>
      </c>
      <c r="H293">
        <v>5</v>
      </c>
      <c r="I293" t="s">
        <v>9</v>
      </c>
      <c r="J293">
        <f t="shared" si="142"/>
        <v>0</v>
      </c>
      <c r="K293" s="4">
        <f t="shared" ca="1" si="143"/>
        <v>1.1970012289069585E-14</v>
      </c>
      <c r="M293" s="42">
        <f t="shared" ca="1" si="126"/>
        <v>0.99999897334528254</v>
      </c>
      <c r="P293">
        <f t="shared" si="136"/>
        <v>0</v>
      </c>
      <c r="R293" s="4"/>
      <c r="S293" s="4" t="s">
        <v>434</v>
      </c>
      <c r="T293" s="4">
        <v>1.197E-14</v>
      </c>
    </row>
    <row r="294" spans="1:20" x14ac:dyDescent="0.2">
      <c r="A294" s="32" t="s">
        <v>766</v>
      </c>
      <c r="B294" s="11">
        <v>1.1990800000000001E-14</v>
      </c>
      <c r="C294">
        <v>190</v>
      </c>
      <c r="D294">
        <v>191</v>
      </c>
      <c r="E294" t="e">
        <f t="shared" ca="1" si="127"/>
        <v>#N/A</v>
      </c>
      <c r="F294" t="s">
        <v>143</v>
      </c>
      <c r="G294">
        <v>2</v>
      </c>
      <c r="H294">
        <v>7</v>
      </c>
      <c r="I294" t="s">
        <v>9</v>
      </c>
      <c r="J294">
        <f t="shared" si="142"/>
        <v>0</v>
      </c>
      <c r="K294" s="4">
        <f t="shared" ca="1" si="143"/>
        <v>1.1990801111140722E-14</v>
      </c>
      <c r="M294" s="42">
        <f t="shared" ca="1" si="126"/>
        <v>0.99999990733390454</v>
      </c>
      <c r="P294">
        <f t="shared" si="136"/>
        <v>0</v>
      </c>
      <c r="R294" s="4"/>
      <c r="S294" s="4" t="s">
        <v>435</v>
      </c>
      <c r="T294" s="4">
        <v>1.1990800000000001E-14</v>
      </c>
    </row>
    <row r="295" spans="1:20" x14ac:dyDescent="0.2">
      <c r="A295" s="32" t="s">
        <v>767</v>
      </c>
      <c r="B295" s="11">
        <v>2.2546999999999999E-11</v>
      </c>
      <c r="C295">
        <v>191</v>
      </c>
      <c r="D295">
        <v>192</v>
      </c>
      <c r="E295" t="e">
        <f t="shared" ca="1" si="127"/>
        <v>#N/A</v>
      </c>
      <c r="F295" t="s">
        <v>143</v>
      </c>
      <c r="G295">
        <v>3</v>
      </c>
      <c r="H295">
        <v>4</v>
      </c>
      <c r="I295" t="s">
        <v>9</v>
      </c>
      <c r="J295">
        <f t="shared" si="142"/>
        <v>0</v>
      </c>
      <c r="K295" s="4">
        <f t="shared" ca="1" si="143"/>
        <v>2.2547008499624926E-11</v>
      </c>
      <c r="M295" s="42">
        <f t="shared" ca="1" si="126"/>
        <v>0.99999962302649037</v>
      </c>
      <c r="P295">
        <f t="shared" si="136"/>
        <v>0</v>
      </c>
      <c r="R295" s="4"/>
      <c r="S295" s="4" t="s">
        <v>436</v>
      </c>
      <c r="T295" s="4">
        <v>2.2546999999999999E-11</v>
      </c>
    </row>
    <row r="296" spans="1:20" x14ac:dyDescent="0.2">
      <c r="A296" s="32" t="s">
        <v>768</v>
      </c>
      <c r="B296" s="11">
        <v>1.20286E-14</v>
      </c>
      <c r="C296">
        <v>192</v>
      </c>
      <c r="D296">
        <v>193</v>
      </c>
      <c r="E296" t="e">
        <f t="shared" ca="1" si="127"/>
        <v>#N/A</v>
      </c>
      <c r="F296" t="s">
        <v>143</v>
      </c>
      <c r="G296">
        <v>3</v>
      </c>
      <c r="H296">
        <v>6</v>
      </c>
      <c r="I296" t="s">
        <v>9</v>
      </c>
      <c r="J296">
        <f t="shared" si="142"/>
        <v>0</v>
      </c>
      <c r="K296" s="4">
        <f t="shared" ca="1" si="143"/>
        <v>1.2028600244323691E-14</v>
      </c>
      <c r="M296" s="42">
        <f t="shared" ref="M296:M359" ca="1" si="145">B296/K296</f>
        <v>0.99999997968810284</v>
      </c>
      <c r="P296">
        <f t="shared" si="136"/>
        <v>0</v>
      </c>
      <c r="R296" s="4"/>
      <c r="S296" s="4" t="s">
        <v>437</v>
      </c>
      <c r="T296" s="4">
        <v>1.20286E-14</v>
      </c>
    </row>
    <row r="297" spans="1:20" x14ac:dyDescent="0.2">
      <c r="A297" s="32" t="s">
        <v>769</v>
      </c>
      <c r="B297" s="11">
        <v>1.2029E-14</v>
      </c>
      <c r="C297">
        <v>193</v>
      </c>
      <c r="D297">
        <v>194</v>
      </c>
      <c r="E297" t="e">
        <f t="shared" ref="E297:E360" ca="1" si="146">OFFSET($B$71,_xlfn.XMATCH($A297,$D$72:$D$99),0)</f>
        <v>#N/A</v>
      </c>
      <c r="F297" t="s">
        <v>143</v>
      </c>
      <c r="G297">
        <v>3</v>
      </c>
      <c r="H297">
        <v>8</v>
      </c>
      <c r="I297" t="s">
        <v>9</v>
      </c>
      <c r="J297">
        <f t="shared" si="142"/>
        <v>0</v>
      </c>
      <c r="K297" s="4">
        <f t="shared" ca="1" si="143"/>
        <v>1.2028986651691909E-14</v>
      </c>
      <c r="M297" s="42">
        <f t="shared" ca="1" si="145"/>
        <v>1.0000011096785189</v>
      </c>
      <c r="P297">
        <f t="shared" si="136"/>
        <v>0</v>
      </c>
      <c r="R297" s="4"/>
      <c r="S297" s="4" t="s">
        <v>438</v>
      </c>
      <c r="T297" s="4">
        <v>1.2029E-14</v>
      </c>
    </row>
    <row r="298" spans="1:20" x14ac:dyDescent="0.2">
      <c r="A298" s="32" t="s">
        <v>770</v>
      </c>
      <c r="B298" s="11">
        <v>1.20373E-14</v>
      </c>
      <c r="C298">
        <v>194</v>
      </c>
      <c r="D298">
        <v>195</v>
      </c>
      <c r="E298" t="e">
        <f t="shared" ca="1" si="146"/>
        <v>#N/A</v>
      </c>
      <c r="F298" t="s">
        <v>143</v>
      </c>
      <c r="G298">
        <v>4</v>
      </c>
      <c r="H298">
        <v>5</v>
      </c>
      <c r="I298" t="s">
        <v>9</v>
      </c>
      <c r="J298">
        <f t="shared" si="142"/>
        <v>0</v>
      </c>
      <c r="K298" s="4">
        <f t="shared" ca="1" si="143"/>
        <v>1.2037330620063692E-14</v>
      </c>
      <c r="M298" s="42">
        <f t="shared" ca="1" si="145"/>
        <v>0.99999745624136627</v>
      </c>
      <c r="P298">
        <f t="shared" si="136"/>
        <v>0</v>
      </c>
      <c r="R298" s="4"/>
      <c r="S298" s="4" t="s">
        <v>439</v>
      </c>
      <c r="T298" s="4">
        <v>1.20373E-14</v>
      </c>
    </row>
    <row r="299" spans="1:20" x14ac:dyDescent="0.2">
      <c r="A299" s="45" t="s">
        <v>771</v>
      </c>
      <c r="B299" s="46">
        <v>1.2038700000000001E-14</v>
      </c>
      <c r="C299" s="47">
        <v>195</v>
      </c>
      <c r="D299" s="47">
        <v>196</v>
      </c>
      <c r="E299" s="47" t="e">
        <f t="shared" ca="1" si="146"/>
        <v>#N/A</v>
      </c>
      <c r="F299" s="47" t="s">
        <v>143</v>
      </c>
      <c r="G299" s="47">
        <v>4</v>
      </c>
      <c r="H299" s="47">
        <v>7</v>
      </c>
      <c r="I299" s="47" t="s">
        <v>9</v>
      </c>
      <c r="J299" s="47">
        <f t="shared" si="142"/>
        <v>0</v>
      </c>
      <c r="K299" s="37">
        <f t="shared" ca="1" si="143"/>
        <v>1.203873318274426E-14</v>
      </c>
      <c r="L299" s="47"/>
      <c r="M299" s="48">
        <f t="shared" ca="1" si="145"/>
        <v>0.99999724366810394</v>
      </c>
      <c r="P299">
        <f t="shared" si="136"/>
        <v>0</v>
      </c>
      <c r="R299" s="4"/>
      <c r="S299" s="4" t="s">
        <v>440</v>
      </c>
      <c r="T299" s="4">
        <v>1.2038700000000001E-14</v>
      </c>
    </row>
    <row r="300" spans="1:20" x14ac:dyDescent="0.2">
      <c r="A300" s="21" t="s">
        <v>772</v>
      </c>
      <c r="B300" s="40">
        <v>1.94258E-11</v>
      </c>
      <c r="C300" s="22">
        <v>196</v>
      </c>
      <c r="D300" s="22">
        <v>197</v>
      </c>
      <c r="E300" s="22" t="e">
        <f t="shared" ca="1" si="146"/>
        <v>#N/A</v>
      </c>
      <c r="F300" s="22" t="s">
        <v>143</v>
      </c>
      <c r="G300" s="22">
        <v>1</v>
      </c>
      <c r="H300" s="22">
        <v>2</v>
      </c>
      <c r="I300" s="22" t="s">
        <v>7</v>
      </c>
      <c r="J300" s="22">
        <f>J276+$J$104</f>
        <v>0</v>
      </c>
      <c r="K300" s="35">
        <f ca="1">V31</f>
        <v>1.9425842830684535E-11</v>
      </c>
      <c r="L300" s="22"/>
      <c r="M300" s="41">
        <f t="shared" ca="1" si="145"/>
        <v>0.99999779516982046</v>
      </c>
      <c r="N300" s="70">
        <f ca="1">LOG10(K300/(K124*$L$112^-2*$L$104))</f>
        <v>-3.0000000000000004</v>
      </c>
      <c r="O300" s="70"/>
      <c r="Q300" s="70">
        <f ca="1">LOG10(K300/(K276*$L$104))</f>
        <v>6.097685955643688</v>
      </c>
      <c r="R300" s="13">
        <f ca="1">(-$I$3)*2-(-OFFSET($D$19,G300,0))-(-OFFSET($D$19,H300,0))+LOG10(EXP(-2*$N$8*$N$9*($J300+2)))</f>
        <v>6.0976859556436889</v>
      </c>
      <c r="S300" s="4" t="s">
        <v>441</v>
      </c>
      <c r="T300" s="4">
        <v>1.94258E-11</v>
      </c>
    </row>
    <row r="301" spans="1:20" x14ac:dyDescent="0.2">
      <c r="A301" s="32" t="s">
        <v>773</v>
      </c>
      <c r="B301" s="11">
        <v>1.04412E-10</v>
      </c>
      <c r="C301">
        <v>197</v>
      </c>
      <c r="D301">
        <v>198</v>
      </c>
      <c r="E301" t="e">
        <f t="shared" ca="1" si="146"/>
        <v>#N/A</v>
      </c>
      <c r="F301" t="s">
        <v>143</v>
      </c>
      <c r="G301">
        <v>1</v>
      </c>
      <c r="H301">
        <v>4</v>
      </c>
      <c r="I301" t="s">
        <v>7</v>
      </c>
      <c r="J301">
        <f t="shared" ref="J301:J311" si="147">J277+$J$104</f>
        <v>0</v>
      </c>
      <c r="K301" s="4">
        <f t="shared" ref="K301:K311" ca="1" si="148">V32</f>
        <v>1.0441226214956309E-10</v>
      </c>
      <c r="M301" s="42">
        <f t="shared" ca="1" si="145"/>
        <v>0.99999748928375176</v>
      </c>
      <c r="R301" s="13">
        <f ca="1">(-$I$3)*2-(-OFFSET($D$19,G301,0))-(-OFFSET($D$19,H301,0))+LOG10(EXP(-2*$N$8*$N$9*($J301+2)))</f>
        <v>7.2843526223103554</v>
      </c>
      <c r="S301" s="4" t="s">
        <v>442</v>
      </c>
      <c r="T301" s="4">
        <v>1.04412E-10</v>
      </c>
    </row>
    <row r="302" spans="1:20" x14ac:dyDescent="0.2">
      <c r="A302" s="32" t="s">
        <v>774</v>
      </c>
      <c r="B302" s="11">
        <v>1.94705E-10</v>
      </c>
      <c r="C302">
        <v>198</v>
      </c>
      <c r="D302">
        <v>199</v>
      </c>
      <c r="E302" t="e">
        <f t="shared" ca="1" si="146"/>
        <v>#N/A</v>
      </c>
      <c r="F302" t="s">
        <v>143</v>
      </c>
      <c r="G302">
        <v>1</v>
      </c>
      <c r="H302">
        <v>6</v>
      </c>
      <c r="I302" t="s">
        <v>7</v>
      </c>
      <c r="J302">
        <f t="shared" si="147"/>
        <v>0</v>
      </c>
      <c r="K302" s="4">
        <f t="shared" ca="1" si="148"/>
        <v>1.9470493303081551E-10</v>
      </c>
      <c r="M302" s="42">
        <f t="shared" ca="1" si="145"/>
        <v>1.0000003439521714</v>
      </c>
      <c r="R302" s="13">
        <f ca="1">(-$I$3)*2-(-OFFSET($D$19,G302,0))-(-OFFSET($D$19,H302,0))+LOG10(EXP(-2*$N$8*$N$9*($J302+2)))</f>
        <v>10.35268595564369</v>
      </c>
      <c r="S302" s="4" t="s">
        <v>443</v>
      </c>
      <c r="T302" s="4">
        <v>1.94705E-10</v>
      </c>
    </row>
    <row r="303" spans="1:20" x14ac:dyDescent="0.2">
      <c r="A303" s="32" t="s">
        <v>775</v>
      </c>
      <c r="B303" s="11">
        <v>1.9479900000000001E-10</v>
      </c>
      <c r="C303">
        <v>199</v>
      </c>
      <c r="D303">
        <v>200</v>
      </c>
      <c r="E303" t="e">
        <f t="shared" ca="1" si="146"/>
        <v>#N/A</v>
      </c>
      <c r="F303" t="s">
        <v>143</v>
      </c>
      <c r="G303">
        <v>1</v>
      </c>
      <c r="H303">
        <v>8</v>
      </c>
      <c r="I303" t="s">
        <v>7</v>
      </c>
      <c r="J303">
        <f t="shared" si="147"/>
        <v>0</v>
      </c>
      <c r="K303" s="4">
        <f t="shared" ca="1" si="148"/>
        <v>1.9479893760479581E-10</v>
      </c>
      <c r="M303" s="42">
        <f t="shared" ca="1" si="145"/>
        <v>1.0000003203056698</v>
      </c>
      <c r="N303" s="70">
        <f ca="1">LOG10(K303/(K127*$L$112^-2*$L$104))</f>
        <v>-3.0000000000000004</v>
      </c>
      <c r="O303" s="70"/>
      <c r="Q303" s="70">
        <f ca="1">LOG10(K303/(K279*$L$104))</f>
        <v>12.639352622310295</v>
      </c>
      <c r="R303" s="13">
        <f ca="1">(-$I$3)*2-(-OFFSET($D$19,G303,0))-(-OFFSET($D$19,H303,0))+LOG10(EXP(-2*$N$8*$N$9*($J303+2)))</f>
        <v>12.639352622310355</v>
      </c>
      <c r="S303" s="4" t="s">
        <v>444</v>
      </c>
      <c r="T303" s="4">
        <v>1.9479900000000001E-10</v>
      </c>
    </row>
    <row r="304" spans="1:20" x14ac:dyDescent="0.2">
      <c r="A304" s="32" t="s">
        <v>776</v>
      </c>
      <c r="B304" s="11">
        <v>1.0505800000000001E-10</v>
      </c>
      <c r="C304">
        <v>200</v>
      </c>
      <c r="D304">
        <v>201</v>
      </c>
      <c r="E304" t="e">
        <f t="shared" ca="1" si="146"/>
        <v>#N/A</v>
      </c>
      <c r="F304" t="s">
        <v>143</v>
      </c>
      <c r="G304">
        <v>2</v>
      </c>
      <c r="H304">
        <v>3</v>
      </c>
      <c r="I304" t="s">
        <v>7</v>
      </c>
      <c r="J304">
        <f t="shared" si="147"/>
        <v>0</v>
      </c>
      <c r="K304" s="4">
        <f t="shared" ca="1" si="148"/>
        <v>1.0505763551425189E-10</v>
      </c>
      <c r="M304" s="42">
        <f t="shared" ca="1" si="145"/>
        <v>1.0000034693884583</v>
      </c>
      <c r="P304">
        <f t="shared" si="136"/>
        <v>0</v>
      </c>
      <c r="R304" s="4"/>
      <c r="S304" s="4" t="s">
        <v>445</v>
      </c>
      <c r="T304" s="4">
        <v>1.0505800000000001E-10</v>
      </c>
    </row>
    <row r="305" spans="1:20" x14ac:dyDescent="0.2">
      <c r="A305" s="32" t="s">
        <v>777</v>
      </c>
      <c r="B305" s="11">
        <v>1.9687299999999999E-10</v>
      </c>
      <c r="C305">
        <v>201</v>
      </c>
      <c r="D305">
        <v>202</v>
      </c>
      <c r="E305" t="e">
        <f t="shared" ca="1" si="146"/>
        <v>#N/A</v>
      </c>
      <c r="F305" t="s">
        <v>143</v>
      </c>
      <c r="G305">
        <v>2</v>
      </c>
      <c r="H305">
        <v>5</v>
      </c>
      <c r="I305" t="s">
        <v>7</v>
      </c>
      <c r="J305">
        <f t="shared" si="147"/>
        <v>0</v>
      </c>
      <c r="K305" s="4">
        <f t="shared" ca="1" si="148"/>
        <v>1.9687331260007519E-10</v>
      </c>
      <c r="M305" s="42">
        <f t="shared" ca="1" si="145"/>
        <v>0.99999841217648511</v>
      </c>
      <c r="P305">
        <f t="shared" si="136"/>
        <v>0</v>
      </c>
      <c r="R305" s="4"/>
      <c r="S305" s="4" t="s">
        <v>446</v>
      </c>
      <c r="T305" s="4">
        <v>1.9687299999999999E-10</v>
      </c>
    </row>
    <row r="306" spans="1:20" x14ac:dyDescent="0.2">
      <c r="A306" s="32" t="s">
        <v>778</v>
      </c>
      <c r="B306" s="11">
        <v>1.97215E-10</v>
      </c>
      <c r="C306">
        <v>202</v>
      </c>
      <c r="D306">
        <v>203</v>
      </c>
      <c r="E306" t="e">
        <f t="shared" ca="1" si="146"/>
        <v>#N/A</v>
      </c>
      <c r="F306" t="s">
        <v>143</v>
      </c>
      <c r="G306">
        <v>2</v>
      </c>
      <c r="H306">
        <v>7</v>
      </c>
      <c r="I306" t="s">
        <v>7</v>
      </c>
      <c r="J306">
        <f t="shared" si="147"/>
        <v>0</v>
      </c>
      <c r="K306" s="4">
        <f t="shared" ca="1" si="148"/>
        <v>1.9721523073410541E-10</v>
      </c>
      <c r="M306" s="42">
        <f t="shared" ca="1" si="145"/>
        <v>0.99999883003911738</v>
      </c>
      <c r="P306">
        <f t="shared" si="136"/>
        <v>0</v>
      </c>
      <c r="R306" s="4"/>
      <c r="S306" s="4" t="s">
        <v>447</v>
      </c>
      <c r="T306" s="4">
        <v>1.97215E-10</v>
      </c>
    </row>
    <row r="307" spans="1:20" x14ac:dyDescent="0.2">
      <c r="A307" s="32" t="s">
        <v>779</v>
      </c>
      <c r="B307" s="11">
        <v>1.47632E-10</v>
      </c>
      <c r="C307">
        <v>203</v>
      </c>
      <c r="D307">
        <v>204</v>
      </c>
      <c r="E307" t="e">
        <f t="shared" ca="1" si="146"/>
        <v>#N/A</v>
      </c>
      <c r="F307" t="s">
        <v>143</v>
      </c>
      <c r="G307">
        <v>3</v>
      </c>
      <c r="H307">
        <v>4</v>
      </c>
      <c r="I307" t="s">
        <v>7</v>
      </c>
      <c r="J307">
        <f t="shared" si="147"/>
        <v>0</v>
      </c>
      <c r="K307" s="4">
        <f t="shared" ca="1" si="148"/>
        <v>1.4763223041563124E-10</v>
      </c>
      <c r="M307" s="42">
        <f t="shared" ca="1" si="145"/>
        <v>0.99999843925929599</v>
      </c>
      <c r="P307">
        <f t="shared" si="136"/>
        <v>0</v>
      </c>
      <c r="R307" s="4"/>
      <c r="S307" s="4" t="s">
        <v>448</v>
      </c>
      <c r="T307" s="4">
        <v>1.47632E-10</v>
      </c>
    </row>
    <row r="308" spans="1:20" x14ac:dyDescent="0.2">
      <c r="A308" s="32" t="s">
        <v>780</v>
      </c>
      <c r="B308" s="11">
        <v>1.9783700000000001E-10</v>
      </c>
      <c r="C308">
        <v>204</v>
      </c>
      <c r="D308">
        <v>205</v>
      </c>
      <c r="E308" t="e">
        <f t="shared" ca="1" si="146"/>
        <v>#N/A</v>
      </c>
      <c r="F308" t="s">
        <v>143</v>
      </c>
      <c r="G308">
        <v>3</v>
      </c>
      <c r="H308">
        <v>6</v>
      </c>
      <c r="I308" t="s">
        <v>7</v>
      </c>
      <c r="J308">
        <f t="shared" si="147"/>
        <v>0</v>
      </c>
      <c r="K308" s="4">
        <f t="shared" ca="1" si="148"/>
        <v>1.9783692103679104E-10</v>
      </c>
      <c r="M308" s="42">
        <f t="shared" ca="1" si="145"/>
        <v>1.0000003991328239</v>
      </c>
      <c r="P308">
        <f t="shared" si="136"/>
        <v>0</v>
      </c>
      <c r="R308" s="4"/>
      <c r="S308" s="4" t="s">
        <v>449</v>
      </c>
      <c r="T308" s="4">
        <v>1.9783700000000001E-10</v>
      </c>
    </row>
    <row r="309" spans="1:20" x14ac:dyDescent="0.2">
      <c r="A309" s="32" t="s">
        <v>781</v>
      </c>
      <c r="B309" s="11">
        <v>1.9784300000000001E-10</v>
      </c>
      <c r="C309">
        <v>205</v>
      </c>
      <c r="D309">
        <v>206</v>
      </c>
      <c r="E309" t="e">
        <f t="shared" ca="1" si="146"/>
        <v>#N/A</v>
      </c>
      <c r="F309" t="s">
        <v>143</v>
      </c>
      <c r="G309">
        <v>3</v>
      </c>
      <c r="H309">
        <v>8</v>
      </c>
      <c r="I309" t="s">
        <v>7</v>
      </c>
      <c r="J309">
        <f t="shared" si="147"/>
        <v>0</v>
      </c>
      <c r="K309" s="4">
        <f t="shared" ca="1" si="148"/>
        <v>1.9784327636014052E-10</v>
      </c>
      <c r="M309" s="42">
        <f t="shared" ca="1" si="145"/>
        <v>0.99999860313604994</v>
      </c>
      <c r="P309">
        <f t="shared" si="136"/>
        <v>0</v>
      </c>
      <c r="R309" s="4"/>
      <c r="S309" s="4" t="s">
        <v>450</v>
      </c>
      <c r="T309" s="4">
        <v>1.9784300000000001E-10</v>
      </c>
    </row>
    <row r="310" spans="1:20" x14ac:dyDescent="0.2">
      <c r="A310" s="32" t="s">
        <v>782</v>
      </c>
      <c r="B310" s="11">
        <v>1.9798100000000001E-10</v>
      </c>
      <c r="C310">
        <v>206</v>
      </c>
      <c r="D310">
        <v>207</v>
      </c>
      <c r="E310" t="e">
        <f t="shared" ca="1" si="146"/>
        <v>#N/A</v>
      </c>
      <c r="F310" t="s">
        <v>143</v>
      </c>
      <c r="G310">
        <v>4</v>
      </c>
      <c r="H310">
        <v>5</v>
      </c>
      <c r="I310" t="s">
        <v>7</v>
      </c>
      <c r="J310">
        <f t="shared" si="147"/>
        <v>0</v>
      </c>
      <c r="K310" s="4">
        <f t="shared" ca="1" si="148"/>
        <v>1.9798051136491017E-10</v>
      </c>
      <c r="M310" s="42">
        <f t="shared" ca="1" si="145"/>
        <v>1.0000024680969175</v>
      </c>
      <c r="P310">
        <f t="shared" si="136"/>
        <v>0</v>
      </c>
      <c r="R310" s="4"/>
      <c r="S310" s="4" t="s">
        <v>451</v>
      </c>
      <c r="T310" s="4">
        <v>1.9798100000000001E-10</v>
      </c>
    </row>
    <row r="311" spans="1:20" x14ac:dyDescent="0.2">
      <c r="A311" s="45" t="s">
        <v>783</v>
      </c>
      <c r="B311" s="46">
        <v>1.98004E-10</v>
      </c>
      <c r="C311" s="47">
        <v>207</v>
      </c>
      <c r="D311" s="47">
        <v>208</v>
      </c>
      <c r="E311" s="47" t="e">
        <f t="shared" ca="1" si="146"/>
        <v>#N/A</v>
      </c>
      <c r="F311" s="47" t="s">
        <v>143</v>
      </c>
      <c r="G311" s="47">
        <v>4</v>
      </c>
      <c r="H311" s="47">
        <v>7</v>
      </c>
      <c r="I311" s="47" t="s">
        <v>7</v>
      </c>
      <c r="J311" s="47">
        <f t="shared" si="147"/>
        <v>0</v>
      </c>
      <c r="K311" s="37">
        <f t="shared" ca="1" si="148"/>
        <v>1.9800357960865001E-10</v>
      </c>
      <c r="L311" s="47"/>
      <c r="M311" s="48">
        <f t="shared" ca="1" si="145"/>
        <v>1.0000021231502523</v>
      </c>
      <c r="P311">
        <f t="shared" si="136"/>
        <v>0</v>
      </c>
      <c r="R311" s="4"/>
      <c r="S311" s="4" t="s">
        <v>452</v>
      </c>
      <c r="T311" s="4">
        <v>1.98004E-10</v>
      </c>
    </row>
    <row r="312" spans="1:20" x14ac:dyDescent="0.2">
      <c r="A312" s="21" t="s">
        <v>784</v>
      </c>
      <c r="B312" s="40">
        <v>7.3998199999999999E-13</v>
      </c>
      <c r="C312" s="22">
        <v>208</v>
      </c>
      <c r="D312" s="22">
        <v>209</v>
      </c>
      <c r="E312" s="22" t="e">
        <f t="shared" ca="1" si="146"/>
        <v>#N/A</v>
      </c>
      <c r="F312" s="22" t="s">
        <v>143</v>
      </c>
      <c r="G312" s="22">
        <v>1</v>
      </c>
      <c r="H312" s="22">
        <v>2</v>
      </c>
      <c r="I312" s="22" t="s">
        <v>34</v>
      </c>
      <c r="J312" s="22">
        <f>J276+$J$171</f>
        <v>-1</v>
      </c>
      <c r="K312" s="35">
        <f ca="1">Y31</f>
        <v>7.3998230941129746E-13</v>
      </c>
      <c r="L312" s="22"/>
      <c r="M312" s="41">
        <f t="shared" ca="1" si="145"/>
        <v>0.99999958186662907</v>
      </c>
      <c r="N312" s="70">
        <f ca="1">LOG10(K312/(K124*$L$112^-3*$L$104))</f>
        <v>-11.989158533377401</v>
      </c>
      <c r="O312" s="13">
        <f>$W$93+(-$I$4)+(-$I$4)+LOG10(EXP(-2*$N$8*$N$9*J312))</f>
        <v>-11.989158533377401</v>
      </c>
      <c r="P312">
        <f>O312-LOG10(EXP(-2*$N$8*$N$9*J312))-($W$93-$T$93)</f>
        <v>-10.52</v>
      </c>
      <c r="Q312" s="70">
        <f ca="1">LOG10(K312/(K276*$L$112^-1*$L$104))</f>
        <v>-2.8914725777337127</v>
      </c>
      <c r="R312" s="13">
        <f ca="1">$W$93+(-$I$4)*2-(-OFFSET($D$19,G312,0))-(-OFFSET($D$19,H312,0))+LOG10(EXP(-2*$N$8*$N$9*($J312+2)))</f>
        <v>-2.8914725777337131</v>
      </c>
      <c r="S312" s="4" t="s">
        <v>453</v>
      </c>
      <c r="T312" s="4">
        <v>7.3998199999999999E-13</v>
      </c>
    </row>
    <row r="313" spans="1:20" x14ac:dyDescent="0.2">
      <c r="A313" s="32" t="s">
        <v>785</v>
      </c>
      <c r="B313" s="11">
        <v>3.9773399999999997E-12</v>
      </c>
      <c r="C313">
        <v>209</v>
      </c>
      <c r="D313">
        <v>210</v>
      </c>
      <c r="E313" t="e">
        <f t="shared" ca="1" si="146"/>
        <v>#N/A</v>
      </c>
      <c r="F313" t="s">
        <v>143</v>
      </c>
      <c r="G313">
        <v>1</v>
      </c>
      <c r="H313">
        <v>4</v>
      </c>
      <c r="I313" t="s">
        <v>34</v>
      </c>
      <c r="J313">
        <f t="shared" ref="J313:J323" si="149">J277+$J$171</f>
        <v>-1</v>
      </c>
      <c r="K313" s="4">
        <f t="shared" ref="K313:K323" ca="1" si="150">Y32</f>
        <v>3.9773423243314113E-12</v>
      </c>
      <c r="M313" s="42">
        <f t="shared" ca="1" si="145"/>
        <v>0.99999941560689976</v>
      </c>
      <c r="N313" s="70">
        <f t="shared" ref="N313:N315" ca="1" si="151">LOG10(K313/(K125*$L$112^-3*$L$104))</f>
        <v>-11.989158533377401</v>
      </c>
      <c r="O313" s="70"/>
      <c r="P313">
        <f t="shared" ref="P313:P315" si="152">O313-LOG10(EXP(-2*$N$8*$N$9*J313))-($W$93-$T$93)</f>
        <v>1.4691585333774007</v>
      </c>
      <c r="Q313" s="70">
        <f ca="1">LOG10(K313/(K277*$L$112^-1*$L$104))</f>
        <v>-1.7048059110670459</v>
      </c>
      <c r="R313" s="13">
        <f ca="1">$W$93+(-$I$4)*2-(-OFFSET($D$19,G313,0))-(-OFFSET($D$19,H313,0))+LOG10(EXP(-2*$N$8*$N$9*($J313+2)))</f>
        <v>-1.7048059110670466</v>
      </c>
      <c r="S313" s="4" t="s">
        <v>454</v>
      </c>
      <c r="T313" s="4">
        <v>3.9773399999999997E-12</v>
      </c>
    </row>
    <row r="314" spans="1:20" x14ac:dyDescent="0.2">
      <c r="A314" s="32" t="s">
        <v>786</v>
      </c>
      <c r="B314" s="11">
        <v>7.4168299999999992E-12</v>
      </c>
      <c r="C314">
        <v>210</v>
      </c>
      <c r="D314">
        <v>211</v>
      </c>
      <c r="E314" t="e">
        <f t="shared" ca="1" si="146"/>
        <v>#N/A</v>
      </c>
      <c r="F314" t="s">
        <v>143</v>
      </c>
      <c r="G314">
        <v>1</v>
      </c>
      <c r="H314">
        <v>6</v>
      </c>
      <c r="I314" t="s">
        <v>34</v>
      </c>
      <c r="J314">
        <f t="shared" si="149"/>
        <v>-1</v>
      </c>
      <c r="K314" s="4">
        <f t="shared" ca="1" si="150"/>
        <v>7.4168316532620564E-12</v>
      </c>
      <c r="M314" s="42">
        <f t="shared" ca="1" si="145"/>
        <v>0.99999977709322063</v>
      </c>
      <c r="N314" s="70">
        <f t="shared" ca="1" si="151"/>
        <v>-11.989158533377399</v>
      </c>
      <c r="O314" s="70"/>
      <c r="P314">
        <f t="shared" si="152"/>
        <v>1.4691585333774007</v>
      </c>
      <c r="Q314" s="70">
        <f ca="1">LOG10(K314/(K278*$L$112^-1*$L$104))</f>
        <v>1.3635274222662923</v>
      </c>
      <c r="R314" s="13">
        <f ca="1">$W$93+(-$I$4)*2-(-OFFSET($D$19,G314,0))-(-OFFSET($D$19,H314,0))+LOG10(EXP(-2*$N$8*$N$9*($J314+2)))</f>
        <v>1.3635274222662885</v>
      </c>
      <c r="S314" s="4" t="s">
        <v>455</v>
      </c>
      <c r="T314" s="4">
        <v>7.4168299999999992E-12</v>
      </c>
    </row>
    <row r="315" spans="1:20" x14ac:dyDescent="0.2">
      <c r="A315" s="32" t="s">
        <v>787</v>
      </c>
      <c r="B315" s="11">
        <v>7.4204099999999995E-12</v>
      </c>
      <c r="C315">
        <v>211</v>
      </c>
      <c r="D315">
        <v>212</v>
      </c>
      <c r="E315" t="e">
        <f t="shared" ca="1" si="146"/>
        <v>#N/A</v>
      </c>
      <c r="F315" t="s">
        <v>143</v>
      </c>
      <c r="G315">
        <v>1</v>
      </c>
      <c r="H315">
        <v>8</v>
      </c>
      <c r="I315" t="s">
        <v>34</v>
      </c>
      <c r="J315">
        <f t="shared" si="149"/>
        <v>-1</v>
      </c>
      <c r="K315" s="4">
        <f t="shared" ca="1" si="150"/>
        <v>7.4204125389078159E-12</v>
      </c>
      <c r="M315" s="42">
        <f t="shared" ca="1" si="145"/>
        <v>0.99999965784815825</v>
      </c>
      <c r="N315" s="70">
        <f t="shared" ca="1" si="151"/>
        <v>-11.989158533377402</v>
      </c>
      <c r="O315" s="13">
        <f>$W$93+(-$I$4)+(-$I$4)+LOG10(EXP(-2*$N$8*$N$9*J315))</f>
        <v>-11.989158533377401</v>
      </c>
      <c r="P315">
        <f t="shared" si="152"/>
        <v>-10.52</v>
      </c>
      <c r="Q315" s="70">
        <f ca="1">LOG10(K315/(K279*$L$112^-1*$L$104))</f>
        <v>3.6501940889328934</v>
      </c>
      <c r="R315" s="13">
        <f ca="1">$W$93+(-$I$4)*2-(-OFFSET($D$19,G315,0))-(-OFFSET($D$19,H315,0))+LOG10(EXP(-2*$N$8*$N$9*($J315+2)))</f>
        <v>3.6501940889329547</v>
      </c>
      <c r="S315" s="4" t="s">
        <v>456</v>
      </c>
      <c r="T315" s="4">
        <v>7.4204099999999995E-12</v>
      </c>
    </row>
    <row r="316" spans="1:20" x14ac:dyDescent="0.2">
      <c r="A316" s="32" t="s">
        <v>788</v>
      </c>
      <c r="B316" s="11">
        <v>4.0019300000000001E-12</v>
      </c>
      <c r="C316">
        <v>212</v>
      </c>
      <c r="D316">
        <v>213</v>
      </c>
      <c r="E316" t="e">
        <f t="shared" ca="1" si="146"/>
        <v>#N/A</v>
      </c>
      <c r="F316" t="s">
        <v>143</v>
      </c>
      <c r="G316">
        <v>2</v>
      </c>
      <c r="H316">
        <v>3</v>
      </c>
      <c r="I316" t="s">
        <v>34</v>
      </c>
      <c r="J316">
        <f t="shared" si="149"/>
        <v>-1</v>
      </c>
      <c r="K316" s="4">
        <f t="shared" ca="1" si="150"/>
        <v>4.0019263218957572E-12</v>
      </c>
      <c r="M316" s="42">
        <f t="shared" ca="1" si="145"/>
        <v>1.000000919083448</v>
      </c>
      <c r="N316" s="69" t="s">
        <v>1009</v>
      </c>
      <c r="O316" s="69"/>
      <c r="Q316" s="69" t="s">
        <v>1010</v>
      </c>
      <c r="R316" s="69" t="s">
        <v>1011</v>
      </c>
      <c r="S316" s="4" t="s">
        <v>457</v>
      </c>
      <c r="T316" s="4">
        <v>4.0019300000000001E-12</v>
      </c>
    </row>
    <row r="317" spans="1:20" x14ac:dyDescent="0.2">
      <c r="A317" s="32" t="s">
        <v>789</v>
      </c>
      <c r="B317" s="11">
        <v>7.4994300000000005E-12</v>
      </c>
      <c r="C317">
        <v>213</v>
      </c>
      <c r="D317">
        <v>214</v>
      </c>
      <c r="E317" t="e">
        <f t="shared" ca="1" si="146"/>
        <v>#N/A</v>
      </c>
      <c r="F317" t="s">
        <v>143</v>
      </c>
      <c r="G317">
        <v>2</v>
      </c>
      <c r="H317">
        <v>5</v>
      </c>
      <c r="I317" t="s">
        <v>34</v>
      </c>
      <c r="J317">
        <f t="shared" si="149"/>
        <v>-1</v>
      </c>
      <c r="K317" s="4">
        <f t="shared" ca="1" si="150"/>
        <v>7.4994310305619983E-12</v>
      </c>
      <c r="M317" s="42">
        <f t="shared" ca="1" si="145"/>
        <v>0.99999986258130868</v>
      </c>
      <c r="R317" s="4"/>
      <c r="S317" s="4" t="s">
        <v>458</v>
      </c>
      <c r="T317" s="4">
        <v>7.4994300000000005E-12</v>
      </c>
    </row>
    <row r="318" spans="1:20" x14ac:dyDescent="0.2">
      <c r="A318" s="32" t="s">
        <v>790</v>
      </c>
      <c r="B318" s="11">
        <v>7.5124600000000001E-12</v>
      </c>
      <c r="C318">
        <v>214</v>
      </c>
      <c r="D318">
        <v>215</v>
      </c>
      <c r="E318" t="e">
        <f t="shared" ca="1" si="146"/>
        <v>#N/A</v>
      </c>
      <c r="F318" t="s">
        <v>143</v>
      </c>
      <c r="G318">
        <v>2</v>
      </c>
      <c r="H318">
        <v>7</v>
      </c>
      <c r="I318" t="s">
        <v>34</v>
      </c>
      <c r="J318">
        <f t="shared" si="149"/>
        <v>-1</v>
      </c>
      <c r="K318" s="4">
        <f t="shared" ca="1" si="150"/>
        <v>7.5124556067749622E-12</v>
      </c>
      <c r="M318" s="42">
        <f t="shared" ca="1" si="145"/>
        <v>1.0000005847921463</v>
      </c>
      <c r="R318" s="4"/>
      <c r="S318" s="4" t="s">
        <v>459</v>
      </c>
      <c r="T318" s="4">
        <v>7.5124600000000001E-12</v>
      </c>
    </row>
    <row r="319" spans="1:20" x14ac:dyDescent="0.2">
      <c r="A319" s="32" t="s">
        <v>791</v>
      </c>
      <c r="B319" s="11">
        <v>5.6237100000000001E-12</v>
      </c>
      <c r="C319">
        <v>215</v>
      </c>
      <c r="D319">
        <v>216</v>
      </c>
      <c r="E319" t="e">
        <f t="shared" ca="1" si="146"/>
        <v>#N/A</v>
      </c>
      <c r="F319" t="s">
        <v>143</v>
      </c>
      <c r="G319">
        <v>3</v>
      </c>
      <c r="H319">
        <v>4</v>
      </c>
      <c r="I319" t="s">
        <v>34</v>
      </c>
      <c r="J319">
        <f t="shared" si="149"/>
        <v>-1</v>
      </c>
      <c r="K319" s="4">
        <f t="shared" ca="1" si="150"/>
        <v>5.6237065108927356E-12</v>
      </c>
      <c r="M319" s="42">
        <f t="shared" ca="1" si="145"/>
        <v>1.0000006204284058</v>
      </c>
      <c r="R319" s="4"/>
      <c r="S319" s="4" t="s">
        <v>460</v>
      </c>
      <c r="T319" s="4">
        <v>5.6237100000000001E-12</v>
      </c>
    </row>
    <row r="320" spans="1:20" x14ac:dyDescent="0.2">
      <c r="A320" s="32" t="s">
        <v>792</v>
      </c>
      <c r="B320" s="11">
        <v>7.5361400000000002E-12</v>
      </c>
      <c r="C320">
        <v>216</v>
      </c>
      <c r="D320">
        <v>217</v>
      </c>
      <c r="E320" t="e">
        <f t="shared" ca="1" si="146"/>
        <v>#N/A</v>
      </c>
      <c r="F320" t="s">
        <v>143</v>
      </c>
      <c r="G320">
        <v>3</v>
      </c>
      <c r="H320">
        <v>6</v>
      </c>
      <c r="I320" t="s">
        <v>34</v>
      </c>
      <c r="J320">
        <f t="shared" si="149"/>
        <v>-1</v>
      </c>
      <c r="K320" s="4">
        <f t="shared" ca="1" si="150"/>
        <v>7.5361374531653411E-12</v>
      </c>
      <c r="M320" s="42">
        <f t="shared" ca="1" si="145"/>
        <v>1.0000003379496027</v>
      </c>
      <c r="R320" s="4"/>
      <c r="S320" s="4" t="s">
        <v>461</v>
      </c>
      <c r="T320" s="4">
        <v>7.5361400000000002E-12</v>
      </c>
    </row>
    <row r="321" spans="1:20" x14ac:dyDescent="0.2">
      <c r="A321" s="32" t="s">
        <v>793</v>
      </c>
      <c r="B321" s="11">
        <v>7.5363799999999998E-12</v>
      </c>
      <c r="C321">
        <v>217</v>
      </c>
      <c r="D321">
        <v>218</v>
      </c>
      <c r="E321" t="e">
        <f t="shared" ca="1" si="146"/>
        <v>#N/A</v>
      </c>
      <c r="F321" t="s">
        <v>143</v>
      </c>
      <c r="G321">
        <v>3</v>
      </c>
      <c r="H321">
        <v>8</v>
      </c>
      <c r="I321" t="s">
        <v>34</v>
      </c>
      <c r="J321">
        <f t="shared" si="149"/>
        <v>-1</v>
      </c>
      <c r="K321" s="4">
        <f t="shared" ca="1" si="150"/>
        <v>7.5363795444295488E-12</v>
      </c>
      <c r="M321" s="42">
        <f t="shared" ca="1" si="145"/>
        <v>1.0000000604495101</v>
      </c>
      <c r="R321" s="4"/>
      <c r="S321" s="4" t="s">
        <v>462</v>
      </c>
      <c r="T321" s="4">
        <v>7.5363799999999998E-12</v>
      </c>
    </row>
    <row r="322" spans="1:20" x14ac:dyDescent="0.2">
      <c r="A322" s="32" t="s">
        <v>794</v>
      </c>
      <c r="B322" s="11">
        <v>7.5416099999999994E-12</v>
      </c>
      <c r="C322">
        <v>218</v>
      </c>
      <c r="D322">
        <v>219</v>
      </c>
      <c r="E322" t="e">
        <f t="shared" ca="1" si="146"/>
        <v>#N/A</v>
      </c>
      <c r="F322" t="s">
        <v>143</v>
      </c>
      <c r="G322">
        <v>4</v>
      </c>
      <c r="H322">
        <v>5</v>
      </c>
      <c r="I322" t="s">
        <v>34</v>
      </c>
      <c r="J322">
        <f t="shared" si="149"/>
        <v>-1</v>
      </c>
      <c r="K322" s="4">
        <f t="shared" ca="1" si="150"/>
        <v>7.5416071928073635E-12</v>
      </c>
      <c r="M322" s="42">
        <f t="shared" ca="1" si="145"/>
        <v>1.0000003722273734</v>
      </c>
      <c r="R322" s="4"/>
      <c r="S322" s="4" t="s">
        <v>463</v>
      </c>
      <c r="T322" s="4">
        <v>7.5416099999999994E-12</v>
      </c>
    </row>
    <row r="323" spans="1:20" x14ac:dyDescent="0.2">
      <c r="A323" s="45" t="s">
        <v>795</v>
      </c>
      <c r="B323" s="46">
        <v>7.5424900000000001E-12</v>
      </c>
      <c r="C323" s="47">
        <v>219</v>
      </c>
      <c r="D323" s="47">
        <v>220</v>
      </c>
      <c r="E323" s="47" t="e">
        <f t="shared" ca="1" si="146"/>
        <v>#N/A</v>
      </c>
      <c r="F323" s="47" t="s">
        <v>143</v>
      </c>
      <c r="G323" s="47">
        <v>4</v>
      </c>
      <c r="H323" s="47">
        <v>7</v>
      </c>
      <c r="I323" s="47" t="s">
        <v>34</v>
      </c>
      <c r="J323" s="47">
        <f t="shared" si="149"/>
        <v>-1</v>
      </c>
      <c r="K323" s="37">
        <f t="shared" ca="1" si="150"/>
        <v>7.5424859239093011E-12</v>
      </c>
      <c r="L323" s="47"/>
      <c r="M323" s="48">
        <f t="shared" ca="1" si="145"/>
        <v>1.0000005404174088</v>
      </c>
      <c r="R323" s="4"/>
      <c r="S323" s="4" t="s">
        <v>464</v>
      </c>
      <c r="T323" s="4">
        <v>7.5424900000000001E-12</v>
      </c>
    </row>
    <row r="324" spans="1:20" x14ac:dyDescent="0.2">
      <c r="A324" s="21" t="s">
        <v>796</v>
      </c>
      <c r="B324" s="40">
        <v>3.13891E-12</v>
      </c>
      <c r="C324" s="22">
        <v>220</v>
      </c>
      <c r="D324" s="22">
        <v>221</v>
      </c>
      <c r="E324" s="22" t="e">
        <f t="shared" ca="1" si="146"/>
        <v>#N/A</v>
      </c>
      <c r="F324" s="22" t="s">
        <v>143</v>
      </c>
      <c r="G324" s="22">
        <v>1</v>
      </c>
      <c r="H324" s="22">
        <v>2</v>
      </c>
      <c r="I324" s="22" t="s">
        <v>10</v>
      </c>
      <c r="J324" s="22">
        <f>J276+$J$106</f>
        <v>0</v>
      </c>
      <c r="K324" s="35">
        <f ca="1">X31</f>
        <v>3.1389065992609037E-12</v>
      </c>
      <c r="L324" s="22"/>
      <c r="M324" s="41">
        <f t="shared" ca="1" si="145"/>
        <v>1.0000010834151922</v>
      </c>
      <c r="R324" s="4"/>
      <c r="S324" s="4" t="s">
        <v>465</v>
      </c>
      <c r="T324" s="4">
        <v>3.13891E-12</v>
      </c>
    </row>
    <row r="325" spans="1:20" x14ac:dyDescent="0.2">
      <c r="A325" s="32" t="s">
        <v>797</v>
      </c>
      <c r="B325" s="11">
        <v>1.6871399999999999E-11</v>
      </c>
      <c r="C325">
        <v>221</v>
      </c>
      <c r="D325">
        <v>222</v>
      </c>
      <c r="E325" t="e">
        <f t="shared" ca="1" si="146"/>
        <v>#N/A</v>
      </c>
      <c r="F325" t="s">
        <v>143</v>
      </c>
      <c r="G325">
        <v>1</v>
      </c>
      <c r="H325">
        <v>4</v>
      </c>
      <c r="I325" t="s">
        <v>10</v>
      </c>
      <c r="J325">
        <f t="shared" ref="J325:J335" si="153">J277+$J$106</f>
        <v>0</v>
      </c>
      <c r="K325" s="4">
        <f t="shared" ref="K325:K335" ca="1" si="154">X32</f>
        <v>1.6871357477850753E-11</v>
      </c>
      <c r="M325" s="42">
        <f t="shared" ca="1" si="145"/>
        <v>1.0000025203750973</v>
      </c>
      <c r="R325" s="4"/>
      <c r="S325" s="4" t="s">
        <v>466</v>
      </c>
      <c r="T325" s="4">
        <v>1.6871399999999999E-11</v>
      </c>
    </row>
    <row r="326" spans="1:20" x14ac:dyDescent="0.2">
      <c r="A326" s="32" t="s">
        <v>798</v>
      </c>
      <c r="B326" s="11">
        <v>7.9026999999999996E-15</v>
      </c>
      <c r="C326">
        <v>222</v>
      </c>
      <c r="D326">
        <v>223</v>
      </c>
      <c r="E326" t="e">
        <f t="shared" ca="1" si="146"/>
        <v>#N/A</v>
      </c>
      <c r="F326" t="s">
        <v>143</v>
      </c>
      <c r="G326">
        <v>1</v>
      </c>
      <c r="H326">
        <v>6</v>
      </c>
      <c r="I326" t="s">
        <v>10</v>
      </c>
      <c r="J326">
        <f t="shared" si="153"/>
        <v>0</v>
      </c>
      <c r="K326" s="4">
        <f t="shared" ca="1" si="154"/>
        <v>7.9026996665314745E-15</v>
      </c>
      <c r="M326" s="42">
        <f t="shared" ca="1" si="145"/>
        <v>1.0000000421967858</v>
      </c>
      <c r="R326" s="4"/>
      <c r="S326" s="4" t="s">
        <v>467</v>
      </c>
      <c r="T326" s="4">
        <v>7.9026999999999996E-15</v>
      </c>
    </row>
    <row r="327" spans="1:20" x14ac:dyDescent="0.2">
      <c r="A327" s="32" t="s">
        <v>799</v>
      </c>
      <c r="B327" s="11">
        <v>7.9065199999999997E-15</v>
      </c>
      <c r="C327">
        <v>223</v>
      </c>
      <c r="D327">
        <v>224</v>
      </c>
      <c r="E327" t="e">
        <f t="shared" ca="1" si="146"/>
        <v>#N/A</v>
      </c>
      <c r="F327" t="s">
        <v>143</v>
      </c>
      <c r="G327">
        <v>1</v>
      </c>
      <c r="H327">
        <v>8</v>
      </c>
      <c r="I327" t="s">
        <v>10</v>
      </c>
      <c r="J327">
        <f t="shared" si="153"/>
        <v>0</v>
      </c>
      <c r="K327" s="4">
        <f t="shared" ca="1" si="154"/>
        <v>7.9065151318300806E-15</v>
      </c>
      <c r="M327" s="42">
        <f t="shared" ca="1" si="145"/>
        <v>1.0000006157162591</v>
      </c>
      <c r="R327" s="4"/>
      <c r="S327" s="4" t="s">
        <v>468</v>
      </c>
      <c r="T327" s="4">
        <v>7.9065199999999997E-15</v>
      </c>
    </row>
    <row r="328" spans="1:20" x14ac:dyDescent="0.2">
      <c r="A328" s="32" t="s">
        <v>800</v>
      </c>
      <c r="B328" s="11">
        <v>1.6975599999999999E-11</v>
      </c>
      <c r="C328">
        <v>224</v>
      </c>
      <c r="D328">
        <v>225</v>
      </c>
      <c r="E328" t="e">
        <f t="shared" ca="1" si="146"/>
        <v>#N/A</v>
      </c>
      <c r="F328" t="s">
        <v>143</v>
      </c>
      <c r="G328">
        <v>2</v>
      </c>
      <c r="H328">
        <v>3</v>
      </c>
      <c r="I328" t="s">
        <v>10</v>
      </c>
      <c r="J328">
        <f t="shared" si="153"/>
        <v>0</v>
      </c>
      <c r="K328" s="4">
        <f t="shared" ca="1" si="154"/>
        <v>1.697563952785319E-11</v>
      </c>
      <c r="M328" s="42">
        <f t="shared" ca="1" si="145"/>
        <v>0.99999767149549057</v>
      </c>
      <c r="R328" s="4"/>
      <c r="S328" s="4" t="s">
        <v>469</v>
      </c>
      <c r="T328" s="4">
        <v>1.6975599999999999E-11</v>
      </c>
    </row>
    <row r="329" spans="1:20" x14ac:dyDescent="0.2">
      <c r="A329" s="32" t="s">
        <v>801</v>
      </c>
      <c r="B329" s="11">
        <v>7.9907099999999992E-15</v>
      </c>
      <c r="C329">
        <v>225</v>
      </c>
      <c r="D329">
        <v>226</v>
      </c>
      <c r="E329" t="e">
        <f t="shared" ca="1" si="146"/>
        <v>#N/A</v>
      </c>
      <c r="F329" t="s">
        <v>143</v>
      </c>
      <c r="G329">
        <v>2</v>
      </c>
      <c r="H329">
        <v>5</v>
      </c>
      <c r="I329" t="s">
        <v>10</v>
      </c>
      <c r="J329">
        <f t="shared" si="153"/>
        <v>0</v>
      </c>
      <c r="K329" s="4">
        <f t="shared" ca="1" si="154"/>
        <v>7.9907100329467418E-15</v>
      </c>
      <c r="M329" s="42">
        <f t="shared" ca="1" si="145"/>
        <v>0.99999999587686916</v>
      </c>
      <c r="R329" s="4"/>
      <c r="S329" s="4" t="s">
        <v>470</v>
      </c>
      <c r="T329" s="4">
        <v>7.9907099999999992E-15</v>
      </c>
    </row>
    <row r="330" spans="1:20" x14ac:dyDescent="0.2">
      <c r="A330" s="32" t="s">
        <v>802</v>
      </c>
      <c r="B330" s="11">
        <v>8.0045899999999994E-15</v>
      </c>
      <c r="C330">
        <v>226</v>
      </c>
      <c r="D330">
        <v>227</v>
      </c>
      <c r="E330" t="e">
        <f t="shared" ca="1" si="146"/>
        <v>#N/A</v>
      </c>
      <c r="F330" t="s">
        <v>143</v>
      </c>
      <c r="G330">
        <v>2</v>
      </c>
      <c r="H330">
        <v>7</v>
      </c>
      <c r="I330" t="s">
        <v>10</v>
      </c>
      <c r="J330">
        <f t="shared" si="153"/>
        <v>0</v>
      </c>
      <c r="K330" s="4">
        <f t="shared" ca="1" si="154"/>
        <v>8.0045878339953389E-15</v>
      </c>
      <c r="M330" s="42">
        <f t="shared" ca="1" si="145"/>
        <v>1.0000002705954016</v>
      </c>
      <c r="R330" s="4"/>
      <c r="S330" s="4" t="s">
        <v>471</v>
      </c>
      <c r="T330" s="4">
        <v>8.0045899999999994E-15</v>
      </c>
    </row>
    <row r="331" spans="1:20" x14ac:dyDescent="0.2">
      <c r="A331" s="32" t="s">
        <v>803</v>
      </c>
      <c r="B331" s="11">
        <v>2.3855000000000001E-11</v>
      </c>
      <c r="C331">
        <v>227</v>
      </c>
      <c r="D331">
        <v>228</v>
      </c>
      <c r="E331" t="e">
        <f t="shared" ca="1" si="146"/>
        <v>#N/A</v>
      </c>
      <c r="F331" t="s">
        <v>143</v>
      </c>
      <c r="G331">
        <v>3</v>
      </c>
      <c r="H331">
        <v>4</v>
      </c>
      <c r="I331" t="s">
        <v>10</v>
      </c>
      <c r="J331">
        <f t="shared" si="153"/>
        <v>0</v>
      </c>
      <c r="K331" s="4">
        <f t="shared" ca="1" si="154"/>
        <v>2.3855015525156579E-11</v>
      </c>
      <c r="M331" s="42">
        <f t="shared" ca="1" si="145"/>
        <v>0.99999934918690114</v>
      </c>
      <c r="R331" s="4"/>
      <c r="S331" s="4" t="s">
        <v>472</v>
      </c>
      <c r="T331" s="4">
        <v>2.3855000000000001E-11</v>
      </c>
    </row>
    <row r="332" spans="1:20" x14ac:dyDescent="0.2">
      <c r="A332" s="32" t="s">
        <v>804</v>
      </c>
      <c r="B332" s="11">
        <v>8.0298200000000008E-15</v>
      </c>
      <c r="C332">
        <v>228</v>
      </c>
      <c r="D332">
        <v>229</v>
      </c>
      <c r="E332" t="e">
        <f t="shared" ca="1" si="146"/>
        <v>#N/A</v>
      </c>
      <c r="F332" t="s">
        <v>143</v>
      </c>
      <c r="G332">
        <v>3</v>
      </c>
      <c r="H332">
        <v>6</v>
      </c>
      <c r="I332" t="s">
        <v>10</v>
      </c>
      <c r="J332">
        <f t="shared" si="153"/>
        <v>0</v>
      </c>
      <c r="K332" s="4">
        <f t="shared" ca="1" si="154"/>
        <v>8.0298210505925866E-15</v>
      </c>
      <c r="M332" s="42">
        <f t="shared" ca="1" si="145"/>
        <v>0.99999986916363648</v>
      </c>
      <c r="R332" s="4"/>
      <c r="S332" s="4" t="s">
        <v>473</v>
      </c>
      <c r="T332" s="4">
        <v>8.0298200000000008E-15</v>
      </c>
    </row>
    <row r="333" spans="1:20" x14ac:dyDescent="0.2">
      <c r="A333" s="32" t="s">
        <v>805</v>
      </c>
      <c r="B333" s="11">
        <v>8.0300799999999997E-15</v>
      </c>
      <c r="C333">
        <v>229</v>
      </c>
      <c r="D333">
        <v>230</v>
      </c>
      <c r="E333" t="e">
        <f t="shared" ca="1" si="146"/>
        <v>#N/A</v>
      </c>
      <c r="F333" t="s">
        <v>143</v>
      </c>
      <c r="G333">
        <v>3</v>
      </c>
      <c r="H333">
        <v>8</v>
      </c>
      <c r="I333" t="s">
        <v>10</v>
      </c>
      <c r="J333">
        <f t="shared" si="153"/>
        <v>0</v>
      </c>
      <c r="K333" s="4">
        <f t="shared" ca="1" si="154"/>
        <v>8.0300790009738771E-15</v>
      </c>
      <c r="M333" s="42">
        <f t="shared" ca="1" si="145"/>
        <v>1.0000001244104975</v>
      </c>
      <c r="R333" s="4"/>
      <c r="S333" s="4" t="s">
        <v>474</v>
      </c>
      <c r="T333" s="4">
        <v>8.0300799999999997E-15</v>
      </c>
    </row>
    <row r="334" spans="1:20" x14ac:dyDescent="0.2">
      <c r="A334" s="32" t="s">
        <v>806</v>
      </c>
      <c r="B334" s="11">
        <v>8.0356500000000003E-15</v>
      </c>
      <c r="C334">
        <v>230</v>
      </c>
      <c r="D334">
        <v>231</v>
      </c>
      <c r="E334" t="e">
        <f t="shared" ca="1" si="146"/>
        <v>#N/A</v>
      </c>
      <c r="F334" t="s">
        <v>143</v>
      </c>
      <c r="G334">
        <v>4</v>
      </c>
      <c r="H334">
        <v>5</v>
      </c>
      <c r="I334" t="s">
        <v>10</v>
      </c>
      <c r="J334">
        <f t="shared" si="153"/>
        <v>0</v>
      </c>
      <c r="K334" s="4">
        <f t="shared" ca="1" si="154"/>
        <v>8.0356491065153652E-15</v>
      </c>
      <c r="M334" s="42">
        <f t="shared" ca="1" si="145"/>
        <v>1.0000001111901009</v>
      </c>
      <c r="R334" s="4"/>
      <c r="S334" s="4" t="s">
        <v>475</v>
      </c>
      <c r="T334" s="4">
        <v>8.0356500000000003E-15</v>
      </c>
    </row>
    <row r="335" spans="1:20" x14ac:dyDescent="0.2">
      <c r="A335" s="45" t="s">
        <v>807</v>
      </c>
      <c r="B335" s="46">
        <v>8.0365899999999999E-15</v>
      </c>
      <c r="C335" s="47">
        <v>231</v>
      </c>
      <c r="D335" s="47">
        <v>232</v>
      </c>
      <c r="E335" s="47" t="e">
        <f t="shared" ca="1" si="146"/>
        <v>#N/A</v>
      </c>
      <c r="F335" s="47" t="s">
        <v>143</v>
      </c>
      <c r="G335" s="47">
        <v>4</v>
      </c>
      <c r="H335" s="47">
        <v>7</v>
      </c>
      <c r="I335" s="47" t="s">
        <v>10</v>
      </c>
      <c r="J335" s="47">
        <f t="shared" si="153"/>
        <v>0</v>
      </c>
      <c r="K335" s="37">
        <f t="shared" ca="1" si="154"/>
        <v>8.0365854022695236E-15</v>
      </c>
      <c r="L335" s="47"/>
      <c r="M335" s="48">
        <f t="shared" ca="1" si="145"/>
        <v>1.000000572099996</v>
      </c>
      <c r="R335" s="4"/>
      <c r="S335" s="4" t="s">
        <v>476</v>
      </c>
      <c r="T335" s="4">
        <v>8.0365899999999999E-15</v>
      </c>
    </row>
    <row r="336" spans="1:20" x14ac:dyDescent="0.2">
      <c r="A336" s="21" t="s">
        <v>808</v>
      </c>
      <c r="B336" s="40">
        <v>1.2759100000000001E-8</v>
      </c>
      <c r="C336" s="22">
        <v>232</v>
      </c>
      <c r="D336" s="22">
        <v>233</v>
      </c>
      <c r="E336" s="22" t="e">
        <f t="shared" ca="1" si="146"/>
        <v>#N/A</v>
      </c>
      <c r="F336" s="22" t="s">
        <v>144</v>
      </c>
      <c r="G336" s="22">
        <v>1</v>
      </c>
      <c r="H336" s="22">
        <v>0</v>
      </c>
      <c r="I336" s="22"/>
      <c r="J336" s="60">
        <f>J136-$J$112</f>
        <v>-1</v>
      </c>
      <c r="K336" s="35">
        <f ca="1">AD20</f>
        <v>1.2759144877428253E-8</v>
      </c>
      <c r="L336" s="22"/>
      <c r="M336" s="41">
        <f t="shared" ca="1" si="145"/>
        <v>0.99999648272445507</v>
      </c>
      <c r="N336" s="69" t="s">
        <v>1009</v>
      </c>
      <c r="O336" s="69" t="s">
        <v>1013</v>
      </c>
      <c r="Q336" s="69" t="s">
        <v>1010</v>
      </c>
      <c r="R336" s="69" t="s">
        <v>1011</v>
      </c>
      <c r="S336" s="4" t="s">
        <v>477</v>
      </c>
      <c r="T336" s="4">
        <v>1.2759100000000001E-8</v>
      </c>
    </row>
    <row r="337" spans="1:20" x14ac:dyDescent="0.2">
      <c r="A337" s="32" t="s">
        <v>809</v>
      </c>
      <c r="B337" s="11">
        <v>1.2618799999999999E-8</v>
      </c>
      <c r="C337">
        <v>233</v>
      </c>
      <c r="D337">
        <v>234</v>
      </c>
      <c r="E337" t="e">
        <f t="shared" ca="1" si="146"/>
        <v>#N/A</v>
      </c>
      <c r="F337" t="s">
        <v>144</v>
      </c>
      <c r="G337">
        <v>2</v>
      </c>
      <c r="H337">
        <v>0</v>
      </c>
      <c r="J337" s="14">
        <f t="shared" ref="J337:J343" si="155">J137-$J$112</f>
        <v>-1</v>
      </c>
      <c r="K337" s="4">
        <f t="shared" ref="K337:K343" ca="1" si="156">AD21</f>
        <v>1.2618792652592576E-8</v>
      </c>
      <c r="M337" s="42">
        <f t="shared" ca="1" si="145"/>
        <v>1.0000005822591453</v>
      </c>
      <c r="P337" s="4"/>
      <c r="R337" s="4"/>
      <c r="S337" s="4" t="s">
        <v>478</v>
      </c>
      <c r="T337" s="4">
        <v>1.2618799999999999E-8</v>
      </c>
    </row>
    <row r="338" spans="1:20" x14ac:dyDescent="0.2">
      <c r="A338" s="32" t="s">
        <v>810</v>
      </c>
      <c r="B338" s="11">
        <v>1.1042000000000001E-8</v>
      </c>
      <c r="C338">
        <v>234</v>
      </c>
      <c r="D338">
        <v>235</v>
      </c>
      <c r="E338" t="e">
        <f t="shared" ca="1" si="146"/>
        <v>#N/A</v>
      </c>
      <c r="F338" t="s">
        <v>144</v>
      </c>
      <c r="G338">
        <v>3</v>
      </c>
      <c r="H338">
        <v>0</v>
      </c>
      <c r="J338" s="14">
        <f t="shared" si="155"/>
        <v>-1</v>
      </c>
      <c r="K338" s="4">
        <f t="shared" ca="1" si="156"/>
        <v>1.1041986589293728E-8</v>
      </c>
      <c r="M338" s="42">
        <f t="shared" ca="1" si="145"/>
        <v>1.0000012145193407</v>
      </c>
      <c r="P338" s="4"/>
      <c r="R338" s="4"/>
      <c r="S338" s="4" t="s">
        <v>479</v>
      </c>
      <c r="T338" s="4">
        <v>1.1042000000000001E-8</v>
      </c>
    </row>
    <row r="339" spans="1:20" x14ac:dyDescent="0.2">
      <c r="A339" s="32" t="s">
        <v>811</v>
      </c>
      <c r="B339" s="11">
        <v>4.2110300000000001E-9</v>
      </c>
      <c r="C339">
        <v>235</v>
      </c>
      <c r="D339">
        <v>236</v>
      </c>
      <c r="E339" t="e">
        <f t="shared" ca="1" si="146"/>
        <v>#N/A</v>
      </c>
      <c r="F339" t="s">
        <v>144</v>
      </c>
      <c r="G339">
        <v>4</v>
      </c>
      <c r="H339">
        <v>0</v>
      </c>
      <c r="J339" s="14">
        <f t="shared" si="155"/>
        <v>-1</v>
      </c>
      <c r="K339" s="4">
        <f t="shared" ca="1" si="156"/>
        <v>4.2110262787749083E-9</v>
      </c>
      <c r="M339" s="42">
        <f t="shared" ca="1" si="145"/>
        <v>1.0000008836860292</v>
      </c>
      <c r="P339" s="4"/>
      <c r="R339" s="4"/>
      <c r="S339" s="4" t="s">
        <v>480</v>
      </c>
      <c r="T339" s="4">
        <v>4.2110300000000001E-9</v>
      </c>
    </row>
    <row r="340" spans="1:20" x14ac:dyDescent="0.2">
      <c r="A340" s="32" t="s">
        <v>812</v>
      </c>
      <c r="B340" s="11">
        <v>2.7415300000000001E-9</v>
      </c>
      <c r="C340">
        <v>236</v>
      </c>
      <c r="D340">
        <v>237</v>
      </c>
      <c r="E340" t="e">
        <f t="shared" ca="1" si="146"/>
        <v>#N/A</v>
      </c>
      <c r="F340" t="s">
        <v>144</v>
      </c>
      <c r="G340">
        <v>5</v>
      </c>
      <c r="H340">
        <v>0</v>
      </c>
      <c r="J340" s="14">
        <f t="shared" si="155"/>
        <v>-1</v>
      </c>
      <c r="K340" s="4">
        <f t="shared" ca="1" si="156"/>
        <v>2.7415276369548607E-9</v>
      </c>
      <c r="M340" s="42">
        <f t="shared" ca="1" si="145"/>
        <v>1.0000008619446719</v>
      </c>
      <c r="P340" s="4"/>
      <c r="R340" s="4"/>
      <c r="S340" s="4" t="s">
        <v>481</v>
      </c>
      <c r="T340" s="4">
        <v>2.7415300000000001E-9</v>
      </c>
    </row>
    <row r="341" spans="1:20" x14ac:dyDescent="0.2">
      <c r="A341" s="32" t="s">
        <v>813</v>
      </c>
      <c r="B341" s="11">
        <v>6.8693399999999996E-11</v>
      </c>
      <c r="C341">
        <v>237</v>
      </c>
      <c r="D341">
        <v>238</v>
      </c>
      <c r="E341" t="e">
        <f t="shared" ca="1" si="146"/>
        <v>#N/A</v>
      </c>
      <c r="F341" t="s">
        <v>144</v>
      </c>
      <c r="G341">
        <v>6</v>
      </c>
      <c r="H341">
        <v>0</v>
      </c>
      <c r="J341" s="14">
        <f t="shared" si="155"/>
        <v>-1</v>
      </c>
      <c r="K341" s="4">
        <f t="shared" ca="1" si="156"/>
        <v>6.8693419055578278E-11</v>
      </c>
      <c r="M341" s="42">
        <f t="shared" ca="1" si="145"/>
        <v>0.99999972259965297</v>
      </c>
      <c r="P341" s="4"/>
      <c r="R341" s="4"/>
      <c r="S341" s="4" t="s">
        <v>482</v>
      </c>
      <c r="T341" s="4">
        <v>6.8693399999999996E-11</v>
      </c>
    </row>
    <row r="342" spans="1:20" x14ac:dyDescent="0.2">
      <c r="A342" s="32" t="s">
        <v>814</v>
      </c>
      <c r="B342" s="11">
        <v>1.00356E-12</v>
      </c>
      <c r="C342">
        <v>238</v>
      </c>
      <c r="D342">
        <v>239</v>
      </c>
      <c r="E342" t="e">
        <f t="shared" ca="1" si="146"/>
        <v>#N/A</v>
      </c>
      <c r="F342" t="s">
        <v>144</v>
      </c>
      <c r="G342">
        <v>7</v>
      </c>
      <c r="H342">
        <v>0</v>
      </c>
      <c r="J342" s="14">
        <f t="shared" si="155"/>
        <v>-1</v>
      </c>
      <c r="K342" s="4">
        <f t="shared" ca="1" si="156"/>
        <v>1.003561987225269E-12</v>
      </c>
      <c r="M342" s="42">
        <f t="shared" ca="1" si="145"/>
        <v>0.99999801982807812</v>
      </c>
      <c r="P342" s="4"/>
      <c r="R342" s="4"/>
      <c r="S342" s="4" t="s">
        <v>483</v>
      </c>
      <c r="T342" s="4">
        <v>1.00356E-12</v>
      </c>
    </row>
    <row r="343" spans="1:20" x14ac:dyDescent="0.2">
      <c r="A343" s="33" t="s">
        <v>815</v>
      </c>
      <c r="B343" s="43">
        <v>1.4508100000000001E-14</v>
      </c>
      <c r="C343" s="28">
        <v>239</v>
      </c>
      <c r="D343" s="28">
        <v>240</v>
      </c>
      <c r="E343" s="28" t="e">
        <f t="shared" ca="1" si="146"/>
        <v>#N/A</v>
      </c>
      <c r="F343" s="28" t="s">
        <v>144</v>
      </c>
      <c r="G343" s="28">
        <v>8</v>
      </c>
      <c r="H343" s="28">
        <v>0</v>
      </c>
      <c r="I343" s="28"/>
      <c r="J343" s="47">
        <f t="shared" si="155"/>
        <v>-1</v>
      </c>
      <c r="K343" s="37">
        <f t="shared" ca="1" si="156"/>
        <v>1.4508131264888333E-14</v>
      </c>
      <c r="L343" s="28"/>
      <c r="M343" s="44">
        <f t="shared" ca="1" si="145"/>
        <v>0.99999784500927369</v>
      </c>
      <c r="P343" s="4"/>
      <c r="R343" s="4"/>
      <c r="S343" s="4" t="s">
        <v>484</v>
      </c>
      <c r="T343" s="4">
        <v>1.4508100000000001E-14</v>
      </c>
    </row>
    <row r="344" spans="1:20" x14ac:dyDescent="0.2">
      <c r="A344" s="21" t="s">
        <v>816</v>
      </c>
      <c r="B344" s="40">
        <v>4.2837400000000001E-12</v>
      </c>
      <c r="C344" s="22">
        <v>240</v>
      </c>
      <c r="D344" s="22">
        <v>241</v>
      </c>
      <c r="E344" s="22" t="e">
        <f t="shared" ca="1" si="146"/>
        <v>#N/A</v>
      </c>
      <c r="F344" s="22" t="s">
        <v>144</v>
      </c>
      <c r="G344" s="22">
        <v>1</v>
      </c>
      <c r="H344" s="22">
        <v>0</v>
      </c>
      <c r="I344" s="22" t="s">
        <v>9</v>
      </c>
      <c r="J344" s="22">
        <f>J336+$J$105</f>
        <v>1</v>
      </c>
      <c r="K344" s="35">
        <f ca="1">AF20</f>
        <v>4.2837436623786793E-12</v>
      </c>
      <c r="L344" s="22"/>
      <c r="M344" s="41">
        <f t="shared" ca="1" si="145"/>
        <v>0.99999914505185938</v>
      </c>
      <c r="P344" s="4"/>
      <c r="R344" s="4"/>
      <c r="S344" s="4" t="s">
        <v>485</v>
      </c>
      <c r="T344" s="4">
        <v>4.2837400000000001E-12</v>
      </c>
    </row>
    <row r="345" spans="1:20" x14ac:dyDescent="0.2">
      <c r="A345" s="32" t="s">
        <v>817</v>
      </c>
      <c r="B345" s="11">
        <v>5.4998800000000003E-11</v>
      </c>
      <c r="C345">
        <v>241</v>
      </c>
      <c r="D345">
        <v>242</v>
      </c>
      <c r="E345" t="e">
        <f t="shared" ca="1" si="146"/>
        <v>#N/A</v>
      </c>
      <c r="F345" t="s">
        <v>144</v>
      </c>
      <c r="G345">
        <v>2</v>
      </c>
      <c r="H345">
        <v>0</v>
      </c>
      <c r="I345" t="s">
        <v>9</v>
      </c>
      <c r="J345">
        <f t="shared" ref="J345:J351" si="157">J337+$J$105</f>
        <v>1</v>
      </c>
      <c r="K345" s="4">
        <f t="shared" ref="K345:K351" ca="1" si="158">AF21</f>
        <v>5.4998778450242592E-11</v>
      </c>
      <c r="M345" s="42">
        <f t="shared" ca="1" si="145"/>
        <v>1.0000003918224736</v>
      </c>
      <c r="P345" s="4"/>
      <c r="R345" s="4"/>
      <c r="S345" s="4" t="s">
        <v>486</v>
      </c>
      <c r="T345" s="4">
        <v>5.4998800000000003E-11</v>
      </c>
    </row>
    <row r="346" spans="1:20" x14ac:dyDescent="0.2">
      <c r="A346" s="32" t="s">
        <v>818</v>
      </c>
      <c r="B346" s="11">
        <v>6.2476399999999995E-10</v>
      </c>
      <c r="C346">
        <v>242</v>
      </c>
      <c r="D346">
        <v>243</v>
      </c>
      <c r="E346" t="e">
        <f t="shared" ca="1" si="146"/>
        <v>#N/A</v>
      </c>
      <c r="F346" t="s">
        <v>144</v>
      </c>
      <c r="G346">
        <v>3</v>
      </c>
      <c r="H346">
        <v>0</v>
      </c>
      <c r="I346" t="s">
        <v>9</v>
      </c>
      <c r="J346">
        <f t="shared" si="157"/>
        <v>1</v>
      </c>
      <c r="K346" s="4">
        <f t="shared" ca="1" si="158"/>
        <v>6.2476369986521615E-10</v>
      </c>
      <c r="M346" s="42">
        <f t="shared" ca="1" si="145"/>
        <v>1.0000004803972828</v>
      </c>
      <c r="P346" s="4"/>
      <c r="R346" s="4"/>
      <c r="S346" s="4" t="s">
        <v>487</v>
      </c>
      <c r="T346" s="4">
        <v>6.2476399999999995E-10</v>
      </c>
    </row>
    <row r="347" spans="1:20" x14ac:dyDescent="0.2">
      <c r="A347" s="32" t="s">
        <v>819</v>
      </c>
      <c r="B347" s="11">
        <v>3.0930699999999999E-9</v>
      </c>
      <c r="C347">
        <v>243</v>
      </c>
      <c r="D347">
        <v>244</v>
      </c>
      <c r="E347" t="e">
        <f t="shared" ca="1" si="146"/>
        <v>#N/A</v>
      </c>
      <c r="F347" t="s">
        <v>144</v>
      </c>
      <c r="G347">
        <v>4</v>
      </c>
      <c r="H347">
        <v>0</v>
      </c>
      <c r="I347" t="s">
        <v>9</v>
      </c>
      <c r="J347">
        <f t="shared" si="157"/>
        <v>1</v>
      </c>
      <c r="K347" s="4">
        <f t="shared" ca="1" si="158"/>
        <v>3.0930707764938979E-9</v>
      </c>
      <c r="M347" s="42">
        <f t="shared" ca="1" si="145"/>
        <v>0.99999974895695765</v>
      </c>
      <c r="P347" s="4"/>
      <c r="R347" s="4"/>
      <c r="S347" s="4" t="s">
        <v>488</v>
      </c>
      <c r="T347" s="4">
        <v>3.0930699999999999E-9</v>
      </c>
    </row>
    <row r="348" spans="1:20" x14ac:dyDescent="0.2">
      <c r="A348" s="32" t="s">
        <v>820</v>
      </c>
      <c r="B348" s="11">
        <v>5.5207000000000003E-14</v>
      </c>
      <c r="C348">
        <v>244</v>
      </c>
      <c r="D348">
        <v>245</v>
      </c>
      <c r="E348" t="e">
        <f t="shared" ca="1" si="146"/>
        <v>#N/A</v>
      </c>
      <c r="F348" t="s">
        <v>144</v>
      </c>
      <c r="G348">
        <v>5</v>
      </c>
      <c r="H348">
        <v>0</v>
      </c>
      <c r="I348" t="s">
        <v>9</v>
      </c>
      <c r="J348">
        <f t="shared" si="157"/>
        <v>1</v>
      </c>
      <c r="K348" s="4">
        <f t="shared" ca="1" si="158"/>
        <v>5.5207049147064089E-14</v>
      </c>
      <c r="M348" s="42">
        <f t="shared" ca="1" si="145"/>
        <v>0.9999991097683204</v>
      </c>
      <c r="P348" s="4"/>
      <c r="R348" s="4"/>
      <c r="S348" s="4" t="s">
        <v>489</v>
      </c>
      <c r="T348" s="4">
        <v>5.5207000000000003E-14</v>
      </c>
    </row>
    <row r="349" spans="1:20" x14ac:dyDescent="0.2">
      <c r="A349" s="32" t="s">
        <v>821</v>
      </c>
      <c r="B349" s="11">
        <v>9.5701100000000003E-14</v>
      </c>
      <c r="C349">
        <v>245</v>
      </c>
      <c r="D349">
        <v>246</v>
      </c>
      <c r="E349" t="e">
        <f t="shared" ca="1" si="146"/>
        <v>#N/A</v>
      </c>
      <c r="F349" t="s">
        <v>144</v>
      </c>
      <c r="G349">
        <v>6</v>
      </c>
      <c r="H349">
        <v>0</v>
      </c>
      <c r="I349" t="s">
        <v>9</v>
      </c>
      <c r="J349">
        <f t="shared" si="157"/>
        <v>1</v>
      </c>
      <c r="K349" s="4">
        <f t="shared" ca="1" si="158"/>
        <v>9.5701124109314966E-14</v>
      </c>
      <c r="M349" s="42">
        <f t="shared" ca="1" si="145"/>
        <v>0.99999974807699299</v>
      </c>
      <c r="P349" s="4"/>
      <c r="R349" s="4"/>
      <c r="S349" s="4" t="s">
        <v>490</v>
      </c>
      <c r="T349" s="4">
        <v>9.5701100000000003E-14</v>
      </c>
    </row>
    <row r="350" spans="1:20" x14ac:dyDescent="0.2">
      <c r="A350" s="32" t="s">
        <v>822</v>
      </c>
      <c r="B350" s="11">
        <v>9.6726600000000002E-14</v>
      </c>
      <c r="C350">
        <v>246</v>
      </c>
      <c r="D350">
        <v>247</v>
      </c>
      <c r="E350" t="e">
        <f t="shared" ca="1" si="146"/>
        <v>#N/A</v>
      </c>
      <c r="F350" t="s">
        <v>144</v>
      </c>
      <c r="G350">
        <v>7</v>
      </c>
      <c r="H350">
        <v>0</v>
      </c>
      <c r="I350" t="s">
        <v>9</v>
      </c>
      <c r="J350">
        <f t="shared" si="157"/>
        <v>1</v>
      </c>
      <c r="K350" s="4">
        <f t="shared" ca="1" si="158"/>
        <v>9.6726641564888502E-14</v>
      </c>
      <c r="M350" s="42">
        <f t="shared" ca="1" si="145"/>
        <v>0.99999957028500286</v>
      </c>
      <c r="P350" s="4"/>
      <c r="R350" s="4"/>
      <c r="S350" s="4" t="s">
        <v>491</v>
      </c>
      <c r="T350" s="4">
        <v>9.6726600000000002E-14</v>
      </c>
    </row>
    <row r="351" spans="1:20" x14ac:dyDescent="0.2">
      <c r="A351" s="33" t="s">
        <v>823</v>
      </c>
      <c r="B351" s="43">
        <v>9.6741600000000002E-14</v>
      </c>
      <c r="C351" s="28">
        <v>247</v>
      </c>
      <c r="D351" s="28">
        <v>248</v>
      </c>
      <c r="E351" s="28" t="e">
        <f t="shared" ca="1" si="146"/>
        <v>#N/A</v>
      </c>
      <c r="F351" s="28" t="s">
        <v>144</v>
      </c>
      <c r="G351" s="28">
        <v>8</v>
      </c>
      <c r="H351" s="28">
        <v>0</v>
      </c>
      <c r="I351" s="28" t="s">
        <v>9</v>
      </c>
      <c r="J351" s="28">
        <f t="shared" si="157"/>
        <v>1</v>
      </c>
      <c r="K351" s="37">
        <f t="shared" ca="1" si="158"/>
        <v>9.6741625966358967E-14</v>
      </c>
      <c r="L351" s="28"/>
      <c r="M351" s="44">
        <f t="shared" ca="1" si="145"/>
        <v>0.99999973159062905</v>
      </c>
      <c r="P351" s="4"/>
      <c r="R351" s="4"/>
      <c r="S351" s="4" t="s">
        <v>492</v>
      </c>
      <c r="T351" s="4">
        <v>9.6741600000000002E-14</v>
      </c>
    </row>
    <row r="352" spans="1:20" x14ac:dyDescent="0.2">
      <c r="A352" s="21" t="s">
        <v>824</v>
      </c>
      <c r="B352" s="40">
        <v>2.8048899999999998E-13</v>
      </c>
      <c r="C352" s="22">
        <v>248</v>
      </c>
      <c r="D352" s="22">
        <v>249</v>
      </c>
      <c r="E352" s="22" t="e">
        <f t="shared" ca="1" si="146"/>
        <v>#N/A</v>
      </c>
      <c r="F352" s="22" t="s">
        <v>144</v>
      </c>
      <c r="G352" s="22">
        <v>1</v>
      </c>
      <c r="H352" s="22">
        <v>0</v>
      </c>
      <c r="I352" s="22" t="s">
        <v>7</v>
      </c>
      <c r="J352" s="22">
        <f>J336+$J$104</f>
        <v>1</v>
      </c>
      <c r="K352" s="35">
        <f ca="1">AE20</f>
        <v>2.8048893112197516E-13</v>
      </c>
      <c r="L352" s="22"/>
      <c r="M352" s="41">
        <f t="shared" ca="1" si="145"/>
        <v>1.0000002455641459</v>
      </c>
      <c r="P352" s="4"/>
      <c r="R352" s="4"/>
      <c r="S352" s="4" t="s">
        <v>493</v>
      </c>
      <c r="T352" s="4">
        <v>2.8048899999999998E-13</v>
      </c>
    </row>
    <row r="353" spans="1:20" x14ac:dyDescent="0.2">
      <c r="A353" s="32" t="s">
        <v>825</v>
      </c>
      <c r="B353" s="11">
        <v>3.6011799999999998E-12</v>
      </c>
      <c r="C353">
        <v>249</v>
      </c>
      <c r="D353">
        <v>250</v>
      </c>
      <c r="E353" t="e">
        <f t="shared" ca="1" si="146"/>
        <v>#N/A</v>
      </c>
      <c r="F353" t="s">
        <v>144</v>
      </c>
      <c r="G353">
        <v>2</v>
      </c>
      <c r="H353">
        <v>0</v>
      </c>
      <c r="I353" t="s">
        <v>7</v>
      </c>
      <c r="J353">
        <f t="shared" ref="J353:J359" si="159">J337+$J$104</f>
        <v>1</v>
      </c>
      <c r="K353" s="4">
        <f t="shared" ref="K353:K359" ca="1" si="160">AE21</f>
        <v>3.6011838700817146E-12</v>
      </c>
      <c r="M353" s="42">
        <f t="shared" ca="1" si="145"/>
        <v>0.99999892533070944</v>
      </c>
      <c r="P353" s="4"/>
      <c r="R353" s="4"/>
      <c r="S353" s="4" t="s">
        <v>494</v>
      </c>
      <c r="T353" s="4">
        <v>3.6011799999999998E-12</v>
      </c>
    </row>
    <row r="354" spans="1:20" x14ac:dyDescent="0.2">
      <c r="A354" s="32" t="s">
        <v>826</v>
      </c>
      <c r="B354" s="11">
        <v>4.0908E-11</v>
      </c>
      <c r="C354">
        <v>250</v>
      </c>
      <c r="D354">
        <v>251</v>
      </c>
      <c r="E354" t="e">
        <f t="shared" ca="1" si="146"/>
        <v>#N/A</v>
      </c>
      <c r="F354" t="s">
        <v>144</v>
      </c>
      <c r="G354">
        <v>3</v>
      </c>
      <c r="H354">
        <v>0</v>
      </c>
      <c r="I354" t="s">
        <v>7</v>
      </c>
      <c r="J354">
        <f t="shared" si="159"/>
        <v>1</v>
      </c>
      <c r="K354" s="4">
        <f t="shared" ca="1" si="160"/>
        <v>4.0907980540016263E-11</v>
      </c>
      <c r="M354" s="42">
        <f t="shared" ca="1" si="145"/>
        <v>1.0000004757014029</v>
      </c>
      <c r="P354" s="4"/>
      <c r="R354" s="4"/>
      <c r="S354" s="4" t="s">
        <v>495</v>
      </c>
      <c r="T354" s="4">
        <v>4.0908E-11</v>
      </c>
    </row>
    <row r="355" spans="1:20" x14ac:dyDescent="0.2">
      <c r="A355" s="32" t="s">
        <v>827</v>
      </c>
      <c r="B355" s="11">
        <v>2.02527E-10</v>
      </c>
      <c r="C355">
        <v>251</v>
      </c>
      <c r="D355">
        <v>252</v>
      </c>
      <c r="E355" t="e">
        <f t="shared" ca="1" si="146"/>
        <v>#N/A</v>
      </c>
      <c r="F355" t="s">
        <v>144</v>
      </c>
      <c r="G355">
        <v>4</v>
      </c>
      <c r="H355">
        <v>0</v>
      </c>
      <c r="I355" t="s">
        <v>7</v>
      </c>
      <c r="J355">
        <f t="shared" si="159"/>
        <v>1</v>
      </c>
      <c r="K355" s="4">
        <f t="shared" ca="1" si="160"/>
        <v>2.0252661792130803E-10</v>
      </c>
      <c r="M355" s="42">
        <f t="shared" ca="1" si="145"/>
        <v>1.0000018865603737</v>
      </c>
      <c r="P355" s="4"/>
      <c r="R355" s="4"/>
      <c r="S355" s="4" t="s">
        <v>496</v>
      </c>
      <c r="T355" s="4">
        <v>2.02527E-10</v>
      </c>
    </row>
    <row r="356" spans="1:20" x14ac:dyDescent="0.2">
      <c r="A356" s="32" t="s">
        <v>828</v>
      </c>
      <c r="B356" s="11">
        <v>5.0360100000000001E-11</v>
      </c>
      <c r="C356">
        <v>252</v>
      </c>
      <c r="D356">
        <v>253</v>
      </c>
      <c r="E356" t="e">
        <f t="shared" ca="1" si="146"/>
        <v>#N/A</v>
      </c>
      <c r="F356" t="s">
        <v>144</v>
      </c>
      <c r="G356">
        <v>5</v>
      </c>
      <c r="H356">
        <v>0</v>
      </c>
      <c r="I356" t="s">
        <v>7</v>
      </c>
      <c r="J356">
        <f t="shared" si="159"/>
        <v>1</v>
      </c>
      <c r="K356" s="4">
        <f t="shared" ca="1" si="160"/>
        <v>5.0360123557934733E-11</v>
      </c>
      <c r="M356" s="42">
        <f t="shared" ca="1" si="145"/>
        <v>0.99999953221054538</v>
      </c>
      <c r="P356" s="4"/>
      <c r="R356" s="4"/>
      <c r="S356" s="4" t="s">
        <v>497</v>
      </c>
      <c r="T356" s="4">
        <v>5.0360100000000001E-11</v>
      </c>
    </row>
    <row r="357" spans="1:20" x14ac:dyDescent="0.2">
      <c r="A357" s="32" t="s">
        <v>829</v>
      </c>
      <c r="B357" s="11">
        <v>8.7299000000000003E-11</v>
      </c>
      <c r="C357">
        <v>253</v>
      </c>
      <c r="D357">
        <v>254</v>
      </c>
      <c r="E357" t="e">
        <f t="shared" ca="1" si="146"/>
        <v>#N/A</v>
      </c>
      <c r="F357" t="s">
        <v>144</v>
      </c>
      <c r="G357">
        <v>6</v>
      </c>
      <c r="H357">
        <v>0</v>
      </c>
      <c r="I357" t="s">
        <v>7</v>
      </c>
      <c r="J357">
        <f t="shared" si="159"/>
        <v>1</v>
      </c>
      <c r="K357" s="4">
        <f t="shared" ca="1" si="160"/>
        <v>8.7299004551752053E-11</v>
      </c>
      <c r="M357" s="42">
        <f t="shared" ca="1" si="145"/>
        <v>0.99999994786020674</v>
      </c>
      <c r="P357" s="4"/>
      <c r="R357" s="4"/>
      <c r="S357" s="4" t="s">
        <v>498</v>
      </c>
      <c r="T357" s="4">
        <v>8.7299000000000003E-11</v>
      </c>
    </row>
    <row r="358" spans="1:20" x14ac:dyDescent="0.2">
      <c r="A358" s="32" t="s">
        <v>830</v>
      </c>
      <c r="B358" s="11">
        <v>8.8234500000000002E-11</v>
      </c>
      <c r="C358">
        <v>254</v>
      </c>
      <c r="D358">
        <v>255</v>
      </c>
      <c r="E358" t="e">
        <f t="shared" ca="1" si="146"/>
        <v>#N/A</v>
      </c>
      <c r="F358" t="s">
        <v>144</v>
      </c>
      <c r="G358">
        <v>7</v>
      </c>
      <c r="H358">
        <v>0</v>
      </c>
      <c r="I358" t="s">
        <v>7</v>
      </c>
      <c r="J358">
        <f t="shared" si="159"/>
        <v>1</v>
      </c>
      <c r="K358" s="4">
        <f t="shared" ca="1" si="160"/>
        <v>8.823448628046981E-11</v>
      </c>
      <c r="M358" s="42">
        <f t="shared" ca="1" si="145"/>
        <v>1.0000001554894324</v>
      </c>
      <c r="P358" s="4"/>
      <c r="R358" s="4"/>
      <c r="S358" s="4" t="s">
        <v>499</v>
      </c>
      <c r="T358" s="4">
        <v>8.8234500000000002E-11</v>
      </c>
    </row>
    <row r="359" spans="1:20" x14ac:dyDescent="0.2">
      <c r="A359" s="33" t="s">
        <v>831</v>
      </c>
      <c r="B359" s="43">
        <v>8.82482E-11</v>
      </c>
      <c r="C359" s="28">
        <v>255</v>
      </c>
      <c r="D359" s="28">
        <v>256</v>
      </c>
      <c r="E359" s="28" t="e">
        <f t="shared" ca="1" si="146"/>
        <v>#N/A</v>
      </c>
      <c r="F359" s="28" t="s">
        <v>144</v>
      </c>
      <c r="G359" s="28">
        <v>8</v>
      </c>
      <c r="H359" s="28">
        <v>0</v>
      </c>
      <c r="I359" s="28" t="s">
        <v>7</v>
      </c>
      <c r="J359" s="28">
        <f t="shared" si="159"/>
        <v>1</v>
      </c>
      <c r="K359" s="37">
        <f t="shared" ca="1" si="160"/>
        <v>8.8248155120249385E-11</v>
      </c>
      <c r="L359" s="28"/>
      <c r="M359" s="44">
        <f t="shared" ca="1" si="145"/>
        <v>1.0000005085630466</v>
      </c>
      <c r="P359" s="4"/>
      <c r="R359" s="4"/>
      <c r="S359" s="4" t="s">
        <v>500</v>
      </c>
      <c r="T359" s="4">
        <v>8.82482E-11</v>
      </c>
    </row>
    <row r="360" spans="1:20" x14ac:dyDescent="0.2">
      <c r="A360" s="21" t="s">
        <v>832</v>
      </c>
      <c r="B360" s="40">
        <v>2.2074599999999999E-14</v>
      </c>
      <c r="C360" s="22">
        <v>256</v>
      </c>
      <c r="D360" s="22">
        <v>257</v>
      </c>
      <c r="E360" s="22" t="e">
        <f t="shared" ca="1" si="146"/>
        <v>#N/A</v>
      </c>
      <c r="F360" s="22" t="s">
        <v>144</v>
      </c>
      <c r="G360" s="22">
        <v>1</v>
      </c>
      <c r="H360" s="22">
        <v>0</v>
      </c>
      <c r="I360" s="22" t="s">
        <v>34</v>
      </c>
      <c r="J360" s="22">
        <f>J336+$J$171</f>
        <v>0</v>
      </c>
      <c r="K360" s="35">
        <f ca="1">AH20</f>
        <v>2.2074559320052245E-14</v>
      </c>
      <c r="L360" s="22"/>
      <c r="M360" s="41">
        <f t="shared" ref="M360:M423" ca="1" si="161">B360/K360</f>
        <v>1.0000018428430286</v>
      </c>
      <c r="P360" s="4"/>
      <c r="R360" s="4"/>
      <c r="S360" s="4" t="s">
        <v>501</v>
      </c>
      <c r="T360" s="4">
        <v>2.2074599999999999E-14</v>
      </c>
    </row>
    <row r="361" spans="1:20" x14ac:dyDescent="0.2">
      <c r="A361" s="32" t="s">
        <v>833</v>
      </c>
      <c r="B361" s="11">
        <v>2.8341399999999999E-13</v>
      </c>
      <c r="C361">
        <v>257</v>
      </c>
      <c r="D361">
        <v>258</v>
      </c>
      <c r="E361" t="e">
        <f t="shared" ref="E361:E424" ca="1" si="162">OFFSET($B$71,_xlfn.XMATCH($A361,$D$72:$D$99),0)</f>
        <v>#N/A</v>
      </c>
      <c r="F361" t="s">
        <v>144</v>
      </c>
      <c r="G361">
        <v>2</v>
      </c>
      <c r="H361">
        <v>0</v>
      </c>
      <c r="I361" t="s">
        <v>34</v>
      </c>
      <c r="J361">
        <f t="shared" ref="J361:J367" si="163">J337+$J$171</f>
        <v>0</v>
      </c>
      <c r="K361" s="4">
        <f t="shared" ref="K361:K367" ca="1" si="164">AH21</f>
        <v>2.8341420335037961E-13</v>
      </c>
      <c r="M361" s="42">
        <f t="shared" ca="1" si="161"/>
        <v>0.99999928249756997</v>
      </c>
      <c r="P361" s="4"/>
      <c r="R361" s="4"/>
      <c r="S361" s="4" t="s">
        <v>502</v>
      </c>
      <c r="T361" s="4">
        <v>2.8341399999999999E-13</v>
      </c>
    </row>
    <row r="362" spans="1:20" x14ac:dyDescent="0.2">
      <c r="A362" s="32" t="s">
        <v>834</v>
      </c>
      <c r="B362" s="11">
        <v>3.2194699999999998E-12</v>
      </c>
      <c r="C362">
        <v>258</v>
      </c>
      <c r="D362">
        <v>259</v>
      </c>
      <c r="E362" t="e">
        <f t="shared" ca="1" si="162"/>
        <v>#N/A</v>
      </c>
      <c r="F362" t="s">
        <v>144</v>
      </c>
      <c r="G362">
        <v>3</v>
      </c>
      <c r="H362">
        <v>0</v>
      </c>
      <c r="I362" t="s">
        <v>34</v>
      </c>
      <c r="J362">
        <f t="shared" si="163"/>
        <v>0</v>
      </c>
      <c r="K362" s="4">
        <f t="shared" ca="1" si="164"/>
        <v>3.2194698004016286E-12</v>
      </c>
      <c r="M362" s="42">
        <f t="shared" ca="1" si="161"/>
        <v>1.0000000619972802</v>
      </c>
      <c r="P362" s="4"/>
      <c r="R362" s="4"/>
      <c r="S362" s="4" t="s">
        <v>503</v>
      </c>
      <c r="T362" s="4">
        <v>3.2194699999999998E-12</v>
      </c>
    </row>
    <row r="363" spans="1:20" x14ac:dyDescent="0.2">
      <c r="A363" s="32" t="s">
        <v>835</v>
      </c>
      <c r="B363" s="11">
        <v>1.59389E-11</v>
      </c>
      <c r="C363">
        <v>259</v>
      </c>
      <c r="D363">
        <v>260</v>
      </c>
      <c r="E363" t="e">
        <f t="shared" ca="1" si="162"/>
        <v>#N/A</v>
      </c>
      <c r="F363" t="s">
        <v>144</v>
      </c>
      <c r="G363">
        <v>4</v>
      </c>
      <c r="H363">
        <v>0</v>
      </c>
      <c r="I363" t="s">
        <v>34</v>
      </c>
      <c r="J363">
        <f t="shared" si="163"/>
        <v>0</v>
      </c>
      <c r="K363" s="4">
        <f t="shared" ca="1" si="164"/>
        <v>1.5938902912533536E-11</v>
      </c>
      <c r="M363" s="42">
        <f t="shared" ca="1" si="161"/>
        <v>0.99999981726888276</v>
      </c>
      <c r="P363" s="4"/>
      <c r="R363" s="4"/>
      <c r="S363" s="4" t="s">
        <v>504</v>
      </c>
      <c r="T363" s="4">
        <v>1.59389E-11</v>
      </c>
    </row>
    <row r="364" spans="1:20" x14ac:dyDescent="0.2">
      <c r="A364" s="32" t="s">
        <v>836</v>
      </c>
      <c r="B364" s="11">
        <v>3.9633600000000002E-12</v>
      </c>
      <c r="C364">
        <v>260</v>
      </c>
      <c r="D364">
        <v>261</v>
      </c>
      <c r="E364" t="e">
        <f t="shared" ca="1" si="162"/>
        <v>#N/A</v>
      </c>
      <c r="F364" t="s">
        <v>144</v>
      </c>
      <c r="G364">
        <v>5</v>
      </c>
      <c r="H364">
        <v>0</v>
      </c>
      <c r="I364" t="s">
        <v>34</v>
      </c>
      <c r="J364">
        <f t="shared" si="163"/>
        <v>0</v>
      </c>
      <c r="K364" s="4">
        <f t="shared" ca="1" si="164"/>
        <v>3.9633561666694055E-12</v>
      </c>
      <c r="M364" s="42">
        <f t="shared" ca="1" si="161"/>
        <v>1.0000009671930641</v>
      </c>
      <c r="P364" s="4"/>
      <c r="R364" s="4"/>
      <c r="S364" s="4" t="s">
        <v>505</v>
      </c>
      <c r="T364" s="4">
        <v>3.9633600000000002E-12</v>
      </c>
    </row>
    <row r="365" spans="1:20" x14ac:dyDescent="0.2">
      <c r="A365" s="32" t="s">
        <v>837</v>
      </c>
      <c r="B365" s="11">
        <v>6.8704600000000002E-12</v>
      </c>
      <c r="C365">
        <v>261</v>
      </c>
      <c r="D365">
        <v>262</v>
      </c>
      <c r="E365" t="e">
        <f t="shared" ca="1" si="162"/>
        <v>#N/A</v>
      </c>
      <c r="F365" t="s">
        <v>144</v>
      </c>
      <c r="G365">
        <v>6</v>
      </c>
      <c r="H365">
        <v>0</v>
      </c>
      <c r="I365" t="s">
        <v>34</v>
      </c>
      <c r="J365">
        <f t="shared" si="163"/>
        <v>0</v>
      </c>
      <c r="K365" s="4">
        <f t="shared" ca="1" si="164"/>
        <v>6.8704566944965694E-12</v>
      </c>
      <c r="M365" s="42">
        <f t="shared" ca="1" si="161"/>
        <v>1.0000004811184435</v>
      </c>
      <c r="P365" s="4"/>
      <c r="R365" s="4"/>
      <c r="S365" s="4" t="s">
        <v>506</v>
      </c>
      <c r="T365" s="4">
        <v>6.8704600000000002E-12</v>
      </c>
    </row>
    <row r="366" spans="1:20" x14ac:dyDescent="0.2">
      <c r="A366" s="32" t="s">
        <v>838</v>
      </c>
      <c r="B366" s="11">
        <v>6.9440799999999996E-12</v>
      </c>
      <c r="C366">
        <v>262</v>
      </c>
      <c r="D366">
        <v>263</v>
      </c>
      <c r="E366" t="e">
        <f t="shared" ca="1" si="162"/>
        <v>#N/A</v>
      </c>
      <c r="F366" t="s">
        <v>144</v>
      </c>
      <c r="G366">
        <v>7</v>
      </c>
      <c r="H366">
        <v>0</v>
      </c>
      <c r="I366" t="s">
        <v>34</v>
      </c>
      <c r="J366">
        <f t="shared" si="163"/>
        <v>0</v>
      </c>
      <c r="K366" s="4">
        <f t="shared" ca="1" si="164"/>
        <v>6.9440793748312334E-12</v>
      </c>
      <c r="M366" s="42">
        <f t="shared" ca="1" si="161"/>
        <v>1.0000000900290351</v>
      </c>
      <c r="P366" s="4"/>
      <c r="R366" s="4"/>
      <c r="S366" s="4" t="s">
        <v>507</v>
      </c>
      <c r="T366" s="4">
        <v>6.9440799999999996E-12</v>
      </c>
    </row>
    <row r="367" spans="1:20" x14ac:dyDescent="0.2">
      <c r="A367" s="33" t="s">
        <v>839</v>
      </c>
      <c r="B367" s="43">
        <v>6.9451600000000003E-12</v>
      </c>
      <c r="C367" s="28">
        <v>263</v>
      </c>
      <c r="D367" s="28">
        <v>264</v>
      </c>
      <c r="E367" s="28" t="e">
        <f t="shared" ca="1" si="162"/>
        <v>#N/A</v>
      </c>
      <c r="F367" s="28" t="s">
        <v>144</v>
      </c>
      <c r="G367" s="28">
        <v>8</v>
      </c>
      <c r="H367" s="28">
        <v>0</v>
      </c>
      <c r="I367" s="28" t="s">
        <v>34</v>
      </c>
      <c r="J367" s="28">
        <f t="shared" si="163"/>
        <v>0</v>
      </c>
      <c r="K367" s="37">
        <f t="shared" ca="1" si="164"/>
        <v>6.9451551164419384E-12</v>
      </c>
      <c r="L367" s="28"/>
      <c r="M367" s="44">
        <f t="shared" ca="1" si="161"/>
        <v>1.0000007031604017</v>
      </c>
      <c r="P367" s="4"/>
      <c r="R367" s="4"/>
      <c r="S367" s="4" t="s">
        <v>508</v>
      </c>
      <c r="T367" s="4">
        <v>6.9451600000000003E-12</v>
      </c>
    </row>
    <row r="368" spans="1:20" x14ac:dyDescent="0.2">
      <c r="A368" s="21" t="s">
        <v>840</v>
      </c>
      <c r="B368" s="40">
        <v>7.1831399999999996E-12</v>
      </c>
      <c r="C368" s="22">
        <v>264</v>
      </c>
      <c r="D368" s="22">
        <v>265</v>
      </c>
      <c r="E368" s="22" t="e">
        <f t="shared" ca="1" si="162"/>
        <v>#N/A</v>
      </c>
      <c r="F368" s="22" t="s">
        <v>144</v>
      </c>
      <c r="G368" s="22">
        <v>1</v>
      </c>
      <c r="H368" s="22">
        <v>0</v>
      </c>
      <c r="I368" s="22" t="s">
        <v>10</v>
      </c>
      <c r="J368" s="22">
        <f>J336+$J$106</f>
        <v>1</v>
      </c>
      <c r="K368" s="35">
        <f ca="1">AG20</f>
        <v>7.1831386595192046E-12</v>
      </c>
      <c r="L368" s="22"/>
      <c r="M368" s="41">
        <f t="shared" ca="1" si="161"/>
        <v>1.0000001866149129</v>
      </c>
      <c r="P368" s="4"/>
      <c r="R368" s="4"/>
      <c r="S368" s="4" t="s">
        <v>509</v>
      </c>
      <c r="T368" s="4">
        <v>7.1831399999999996E-12</v>
      </c>
    </row>
    <row r="369" spans="1:20" x14ac:dyDescent="0.2">
      <c r="A369" s="32" t="s">
        <v>841</v>
      </c>
      <c r="B369" s="11">
        <v>9.2224000000000001E-11</v>
      </c>
      <c r="C369">
        <v>265</v>
      </c>
      <c r="D369">
        <v>266</v>
      </c>
      <c r="E369" t="e">
        <f t="shared" ca="1" si="162"/>
        <v>#N/A</v>
      </c>
      <c r="F369" t="s">
        <v>144</v>
      </c>
      <c r="G369">
        <v>2</v>
      </c>
      <c r="H369">
        <v>0</v>
      </c>
      <c r="I369" t="s">
        <v>10</v>
      </c>
      <c r="J369">
        <f t="shared" ref="J369:J375" si="165">J337+$J$106</f>
        <v>1</v>
      </c>
      <c r="K369" s="4">
        <f t="shared" ref="K369:K375" ca="1" si="166">AG21</f>
        <v>9.2223971098424247E-11</v>
      </c>
      <c r="M369" s="42">
        <f t="shared" ca="1" si="161"/>
        <v>1.0000003133846376</v>
      </c>
      <c r="P369" s="4"/>
      <c r="R369" s="4"/>
      <c r="S369" s="4" t="s">
        <v>510</v>
      </c>
      <c r="T369" s="4">
        <v>9.2224000000000001E-11</v>
      </c>
    </row>
    <row r="370" spans="1:20" x14ac:dyDescent="0.2">
      <c r="A370" s="32" t="s">
        <v>842</v>
      </c>
      <c r="B370" s="11">
        <v>1.04763E-9</v>
      </c>
      <c r="C370">
        <v>266</v>
      </c>
      <c r="D370">
        <v>267</v>
      </c>
      <c r="E370" t="e">
        <f t="shared" ca="1" si="162"/>
        <v>#N/A</v>
      </c>
      <c r="F370" t="s">
        <v>144</v>
      </c>
      <c r="G370">
        <v>3</v>
      </c>
      <c r="H370">
        <v>0</v>
      </c>
      <c r="I370" t="s">
        <v>10</v>
      </c>
      <c r="J370">
        <f t="shared" si="165"/>
        <v>1</v>
      </c>
      <c r="K370" s="4">
        <f t="shared" ca="1" si="166"/>
        <v>1.0476267114158088E-9</v>
      </c>
      <c r="M370" s="42">
        <f t="shared" ca="1" si="161"/>
        <v>1.0000031390801278</v>
      </c>
      <c r="P370" s="4"/>
      <c r="R370" s="4"/>
      <c r="S370" s="4" t="s">
        <v>511</v>
      </c>
      <c r="T370" s="4">
        <v>1.04763E-9</v>
      </c>
    </row>
    <row r="371" spans="1:20" x14ac:dyDescent="0.2">
      <c r="A371" s="32" t="s">
        <v>843</v>
      </c>
      <c r="B371" s="11">
        <v>5.1865699999999998E-9</v>
      </c>
      <c r="C371">
        <v>267</v>
      </c>
      <c r="D371">
        <v>268</v>
      </c>
      <c r="E371" t="e">
        <f t="shared" ca="1" si="162"/>
        <v>#N/A</v>
      </c>
      <c r="F371" t="s">
        <v>144</v>
      </c>
      <c r="G371">
        <v>4</v>
      </c>
      <c r="H371">
        <v>0</v>
      </c>
      <c r="I371" t="s">
        <v>10</v>
      </c>
      <c r="J371">
        <f t="shared" si="165"/>
        <v>1</v>
      </c>
      <c r="K371" s="4">
        <f t="shared" ca="1" si="166"/>
        <v>5.1865746464682734E-9</v>
      </c>
      <c r="M371" s="42">
        <f t="shared" ca="1" si="161"/>
        <v>0.999999104135467</v>
      </c>
      <c r="P371" s="4"/>
      <c r="R371" s="4"/>
      <c r="S371" s="4" t="s">
        <v>512</v>
      </c>
      <c r="T371" s="4">
        <v>5.1865699999999998E-9</v>
      </c>
    </row>
    <row r="372" spans="1:20" x14ac:dyDescent="0.2">
      <c r="A372" s="32" t="s">
        <v>844</v>
      </c>
      <c r="B372" s="11">
        <v>9.2573199999999995E-14</v>
      </c>
      <c r="C372">
        <v>268</v>
      </c>
      <c r="D372">
        <v>269</v>
      </c>
      <c r="E372" t="e">
        <f t="shared" ca="1" si="162"/>
        <v>#N/A</v>
      </c>
      <c r="F372" t="s">
        <v>144</v>
      </c>
      <c r="G372">
        <v>5</v>
      </c>
      <c r="H372">
        <v>0</v>
      </c>
      <c r="I372" t="s">
        <v>10</v>
      </c>
      <c r="J372">
        <f t="shared" si="165"/>
        <v>1</v>
      </c>
      <c r="K372" s="4">
        <f t="shared" ca="1" si="166"/>
        <v>9.2573207049940739E-14</v>
      </c>
      <c r="M372" s="42">
        <f t="shared" ca="1" si="161"/>
        <v>0.99999992384469583</v>
      </c>
      <c r="P372" s="4"/>
      <c r="R372" s="4"/>
      <c r="S372" s="4" t="s">
        <v>513</v>
      </c>
      <c r="T372" s="4">
        <v>9.2573199999999995E-14</v>
      </c>
    </row>
    <row r="373" spans="1:20" x14ac:dyDescent="0.2">
      <c r="A373" s="32" t="s">
        <v>845</v>
      </c>
      <c r="B373" s="11">
        <v>1.6047500000000001E-13</v>
      </c>
      <c r="C373">
        <v>269</v>
      </c>
      <c r="D373">
        <v>270</v>
      </c>
      <c r="E373" t="e">
        <f t="shared" ca="1" si="162"/>
        <v>#N/A</v>
      </c>
      <c r="F373" t="s">
        <v>144</v>
      </c>
      <c r="G373">
        <v>6</v>
      </c>
      <c r="H373">
        <v>0</v>
      </c>
      <c r="I373" t="s">
        <v>10</v>
      </c>
      <c r="J373">
        <f t="shared" si="165"/>
        <v>1</v>
      </c>
      <c r="K373" s="4">
        <f t="shared" ca="1" si="166"/>
        <v>1.604751587697353E-13</v>
      </c>
      <c r="M373" s="42">
        <f t="shared" ca="1" si="161"/>
        <v>0.99999901062733632</v>
      </c>
      <c r="P373" s="4"/>
      <c r="R373" s="4"/>
      <c r="S373" s="4" t="s">
        <v>514</v>
      </c>
      <c r="T373" s="4">
        <v>1.6047500000000001E-13</v>
      </c>
    </row>
    <row r="374" spans="1:20" x14ac:dyDescent="0.2">
      <c r="A374" s="32" t="s">
        <v>846</v>
      </c>
      <c r="B374" s="11">
        <v>1.62195E-13</v>
      </c>
      <c r="C374">
        <v>270</v>
      </c>
      <c r="D374">
        <v>271</v>
      </c>
      <c r="E374" t="e">
        <f t="shared" ca="1" si="162"/>
        <v>#N/A</v>
      </c>
      <c r="F374" t="s">
        <v>144</v>
      </c>
      <c r="G374">
        <v>7</v>
      </c>
      <c r="H374">
        <v>0</v>
      </c>
      <c r="I374" t="s">
        <v>10</v>
      </c>
      <c r="J374">
        <f t="shared" si="165"/>
        <v>1</v>
      </c>
      <c r="K374" s="4">
        <f t="shared" ca="1" si="166"/>
        <v>1.6219478409321964E-13</v>
      </c>
      <c r="M374" s="42">
        <f t="shared" ca="1" si="161"/>
        <v>1.0000013311573586</v>
      </c>
      <c r="P374" s="4"/>
      <c r="R374" s="4"/>
      <c r="S374" s="4" t="s">
        <v>515</v>
      </c>
      <c r="T374" s="4">
        <v>1.62195E-13</v>
      </c>
    </row>
    <row r="375" spans="1:20" x14ac:dyDescent="0.2">
      <c r="A375" s="33" t="s">
        <v>847</v>
      </c>
      <c r="B375" s="43">
        <v>1.6221999999999999E-13</v>
      </c>
      <c r="C375" s="28">
        <v>271</v>
      </c>
      <c r="D375" s="28">
        <v>272</v>
      </c>
      <c r="E375" s="28" t="e">
        <f t="shared" ca="1" si="162"/>
        <v>#N/A</v>
      </c>
      <c r="F375" s="28" t="s">
        <v>144</v>
      </c>
      <c r="G375" s="28">
        <v>8</v>
      </c>
      <c r="H375" s="28">
        <v>0</v>
      </c>
      <c r="I375" s="28" t="s">
        <v>10</v>
      </c>
      <c r="J375" s="28">
        <f t="shared" si="165"/>
        <v>1</v>
      </c>
      <c r="K375" s="37">
        <f t="shared" ca="1" si="166"/>
        <v>1.6221991048778836E-13</v>
      </c>
      <c r="L375" s="28"/>
      <c r="M375" s="44">
        <f t="shared" ca="1" si="161"/>
        <v>1.0000005517954693</v>
      </c>
      <c r="P375" s="4"/>
      <c r="R375" s="4"/>
      <c r="S375" s="4" t="s">
        <v>516</v>
      </c>
      <c r="T375" s="4">
        <v>1.6221999999999999E-13</v>
      </c>
    </row>
    <row r="376" spans="1:20" x14ac:dyDescent="0.2">
      <c r="A376" s="21" t="s">
        <v>848</v>
      </c>
      <c r="B376" s="40">
        <v>1.8464800000000001E-13</v>
      </c>
      <c r="C376" s="22">
        <v>272</v>
      </c>
      <c r="D376" s="22">
        <v>273</v>
      </c>
      <c r="E376" s="22" t="e">
        <f t="shared" ca="1" si="162"/>
        <v>#N/A</v>
      </c>
      <c r="F376" s="22" t="s">
        <v>144</v>
      </c>
      <c r="G376" s="22">
        <v>1</v>
      </c>
      <c r="H376" s="22">
        <v>2</v>
      </c>
      <c r="I376" s="22" t="s">
        <v>6</v>
      </c>
      <c r="J376" s="22">
        <f>J144-1</f>
        <v>-1</v>
      </c>
      <c r="K376" s="35">
        <f ca="1">AD31</f>
        <v>1.846480196301187E-13</v>
      </c>
      <c r="L376" s="22"/>
      <c r="M376" s="41">
        <f t="shared" ca="1" si="161"/>
        <v>0.99999989368898334</v>
      </c>
      <c r="P376" s="4"/>
      <c r="R376" s="4"/>
      <c r="S376" s="4" t="s">
        <v>517</v>
      </c>
      <c r="T376" s="4">
        <v>1.8464800000000001E-13</v>
      </c>
    </row>
    <row r="377" spans="1:20" x14ac:dyDescent="0.2">
      <c r="A377" s="32" t="s">
        <v>849</v>
      </c>
      <c r="B377" s="11">
        <v>1.7207100000000001E-11</v>
      </c>
      <c r="C377">
        <v>273</v>
      </c>
      <c r="D377">
        <v>274</v>
      </c>
      <c r="E377" t="e">
        <f t="shared" ca="1" si="162"/>
        <v>#N/A</v>
      </c>
      <c r="F377" t="s">
        <v>144</v>
      </c>
      <c r="G377">
        <v>1</v>
      </c>
      <c r="H377">
        <v>4</v>
      </c>
      <c r="I377" t="s">
        <v>6</v>
      </c>
      <c r="J377">
        <f t="shared" ref="J377:J387" si="167">J145-1</f>
        <v>-1</v>
      </c>
      <c r="K377" s="4">
        <f t="shared" ref="K377:K387" ca="1" si="168">AD32</f>
        <v>1.7207061120486754E-11</v>
      </c>
      <c r="M377" s="42">
        <f t="shared" ca="1" si="161"/>
        <v>1.0000022595092197</v>
      </c>
      <c r="P377" s="4"/>
      <c r="R377" s="4"/>
      <c r="S377" s="4" t="s">
        <v>518</v>
      </c>
      <c r="T377" s="4">
        <v>1.7207100000000001E-11</v>
      </c>
    </row>
    <row r="378" spans="1:20" x14ac:dyDescent="0.2">
      <c r="A378" s="32" t="s">
        <v>850</v>
      </c>
      <c r="B378" s="11">
        <v>1.9273400000000001E-9</v>
      </c>
      <c r="C378">
        <v>274</v>
      </c>
      <c r="D378">
        <v>275</v>
      </c>
      <c r="E378" t="e">
        <f t="shared" ca="1" si="162"/>
        <v>#N/A</v>
      </c>
      <c r="F378" t="s">
        <v>144</v>
      </c>
      <c r="G378">
        <v>1</v>
      </c>
      <c r="H378">
        <v>6</v>
      </c>
      <c r="I378" t="s">
        <v>6</v>
      </c>
      <c r="J378">
        <f t="shared" si="167"/>
        <v>-1</v>
      </c>
      <c r="K378" s="4">
        <f t="shared" ca="1" si="168"/>
        <v>1.9273395901088649E-9</v>
      </c>
      <c r="M378" s="42">
        <f t="shared" ca="1" si="161"/>
        <v>1.0000002126719842</v>
      </c>
      <c r="P378" s="4"/>
      <c r="R378" s="4"/>
      <c r="S378" s="4" t="s">
        <v>519</v>
      </c>
      <c r="T378" s="4">
        <v>1.9273400000000001E-9</v>
      </c>
    </row>
    <row r="379" spans="1:20" x14ac:dyDescent="0.2">
      <c r="A379" s="32" t="s">
        <v>851</v>
      </c>
      <c r="B379" s="11">
        <v>1.9467999999999999E-9</v>
      </c>
      <c r="C379">
        <v>275</v>
      </c>
      <c r="D379">
        <v>276</v>
      </c>
      <c r="E379" t="e">
        <f t="shared" ca="1" si="162"/>
        <v>#N/A</v>
      </c>
      <c r="F379" t="s">
        <v>144</v>
      </c>
      <c r="G379">
        <v>1</v>
      </c>
      <c r="H379">
        <v>8</v>
      </c>
      <c r="I379" t="s">
        <v>6</v>
      </c>
      <c r="J379">
        <f t="shared" si="167"/>
        <v>-1</v>
      </c>
      <c r="K379" s="4">
        <f t="shared" ca="1" si="168"/>
        <v>1.9467965897884314E-9</v>
      </c>
      <c r="M379" s="42">
        <f t="shared" ca="1" si="161"/>
        <v>1.0000017517041002</v>
      </c>
      <c r="P379" s="4"/>
      <c r="R379" s="4"/>
      <c r="S379" s="4" t="s">
        <v>520</v>
      </c>
      <c r="T379" s="4">
        <v>1.9467999999999999E-9</v>
      </c>
    </row>
    <row r="380" spans="1:20" x14ac:dyDescent="0.2">
      <c r="A380" s="32" t="s">
        <v>852</v>
      </c>
      <c r="B380" s="11">
        <v>1.33539E-12</v>
      </c>
      <c r="C380">
        <v>276</v>
      </c>
      <c r="D380">
        <v>277</v>
      </c>
      <c r="E380" t="e">
        <f t="shared" ca="1" si="162"/>
        <v>#N/A</v>
      </c>
      <c r="F380" t="s">
        <v>144</v>
      </c>
      <c r="G380">
        <v>2</v>
      </c>
      <c r="H380">
        <v>3</v>
      </c>
      <c r="I380" t="s">
        <v>6</v>
      </c>
      <c r="J380">
        <f t="shared" si="167"/>
        <v>-1</v>
      </c>
      <c r="K380" s="4">
        <f t="shared" ca="1" si="168"/>
        <v>1.3353852910203292E-12</v>
      </c>
      <c r="M380" s="42">
        <f t="shared" ca="1" si="161"/>
        <v>1.0000035263078773</v>
      </c>
      <c r="P380" s="4"/>
      <c r="R380" s="4"/>
      <c r="S380" s="4" t="s">
        <v>521</v>
      </c>
      <c r="T380" s="4">
        <v>1.33539E-12</v>
      </c>
    </row>
    <row r="381" spans="1:20" x14ac:dyDescent="0.2">
      <c r="A381" s="32" t="s">
        <v>853</v>
      </c>
      <c r="B381" s="11">
        <v>7.1535499999999996E-10</v>
      </c>
      <c r="C381">
        <v>277</v>
      </c>
      <c r="D381">
        <v>278</v>
      </c>
      <c r="E381" t="e">
        <f t="shared" ca="1" si="162"/>
        <v>#N/A</v>
      </c>
      <c r="F381" t="s">
        <v>144</v>
      </c>
      <c r="G381">
        <v>2</v>
      </c>
      <c r="H381">
        <v>5</v>
      </c>
      <c r="I381" t="s">
        <v>6</v>
      </c>
      <c r="J381">
        <f t="shared" si="167"/>
        <v>-1</v>
      </c>
      <c r="K381" s="4">
        <f t="shared" ca="1" si="168"/>
        <v>7.15355007596288E-10</v>
      </c>
      <c r="M381" s="42">
        <f t="shared" ca="1" si="161"/>
        <v>0.99999998938109336</v>
      </c>
      <c r="P381" s="4"/>
      <c r="R381" s="4"/>
      <c r="S381" s="4" t="s">
        <v>522</v>
      </c>
      <c r="T381" s="4">
        <v>7.1535499999999996E-10</v>
      </c>
    </row>
    <row r="382" spans="1:20" x14ac:dyDescent="0.2">
      <c r="A382" s="32" t="s">
        <v>854</v>
      </c>
      <c r="B382" s="11">
        <v>9.6234899999999998E-10</v>
      </c>
      <c r="C382">
        <v>278</v>
      </c>
      <c r="D382">
        <v>279</v>
      </c>
      <c r="E382" t="e">
        <f t="shared" ca="1" si="162"/>
        <v>#N/A</v>
      </c>
      <c r="F382" t="s">
        <v>144</v>
      </c>
      <c r="G382">
        <v>2</v>
      </c>
      <c r="H382">
        <v>7</v>
      </c>
      <c r="I382" t="s">
        <v>6</v>
      </c>
      <c r="J382">
        <f t="shared" si="167"/>
        <v>-1</v>
      </c>
      <c r="K382" s="4">
        <f t="shared" ca="1" si="168"/>
        <v>9.623488650071213E-10</v>
      </c>
      <c r="M382" s="42">
        <f t="shared" ca="1" si="161"/>
        <v>1.0000001402743679</v>
      </c>
      <c r="P382" s="4"/>
      <c r="R382" s="4"/>
      <c r="S382" s="4" t="s">
        <v>523</v>
      </c>
      <c r="T382" s="4">
        <v>9.6234899999999998E-10</v>
      </c>
    </row>
    <row r="383" spans="1:20" x14ac:dyDescent="0.2">
      <c r="A383" s="32" t="s">
        <v>855</v>
      </c>
      <c r="B383" s="11">
        <v>2.2947699999999998E-13</v>
      </c>
      <c r="C383">
        <v>279</v>
      </c>
      <c r="D383">
        <v>280</v>
      </c>
      <c r="E383" t="e">
        <f t="shared" ca="1" si="162"/>
        <v>#N/A</v>
      </c>
      <c r="F383" t="s">
        <v>144</v>
      </c>
      <c r="G383">
        <v>3</v>
      </c>
      <c r="H383">
        <v>4</v>
      </c>
      <c r="I383" t="s">
        <v>6</v>
      </c>
      <c r="J383">
        <f t="shared" si="167"/>
        <v>-1</v>
      </c>
      <c r="K383" s="4">
        <f t="shared" ca="1" si="168"/>
        <v>2.2947710412903655E-13</v>
      </c>
      <c r="M383" s="42">
        <f t="shared" ca="1" si="161"/>
        <v>0.99999954623343812</v>
      </c>
      <c r="P383" s="4"/>
      <c r="R383" s="4"/>
      <c r="S383" s="4" t="s">
        <v>524</v>
      </c>
      <c r="T383" s="4">
        <v>2.2947699999999998E-13</v>
      </c>
    </row>
    <row r="384" spans="1:20" x14ac:dyDescent="0.2">
      <c r="A384" s="32" t="s">
        <v>856</v>
      </c>
      <c r="B384" s="11">
        <v>1.27151E-10</v>
      </c>
      <c r="C384">
        <v>280</v>
      </c>
      <c r="D384">
        <v>281</v>
      </c>
      <c r="E384" t="e">
        <f t="shared" ca="1" si="162"/>
        <v>#N/A</v>
      </c>
      <c r="F384" t="s">
        <v>144</v>
      </c>
      <c r="G384">
        <v>3</v>
      </c>
      <c r="H384">
        <v>6</v>
      </c>
      <c r="I384" t="s">
        <v>6</v>
      </c>
      <c r="J384">
        <f t="shared" si="167"/>
        <v>-1</v>
      </c>
      <c r="K384" s="4">
        <f t="shared" ca="1" si="168"/>
        <v>1.2715087738773836E-10</v>
      </c>
      <c r="M384" s="42">
        <f t="shared" ca="1" si="161"/>
        <v>1.0000009643052739</v>
      </c>
      <c r="P384" s="4"/>
      <c r="R384" s="4"/>
      <c r="S384" s="4" t="s">
        <v>525</v>
      </c>
      <c r="T384" s="4">
        <v>1.27151E-10</v>
      </c>
    </row>
    <row r="385" spans="1:20" x14ac:dyDescent="0.2">
      <c r="A385" s="32" t="s">
        <v>857</v>
      </c>
      <c r="B385" s="11">
        <v>1.27235E-10</v>
      </c>
      <c r="C385">
        <v>281</v>
      </c>
      <c r="D385">
        <v>282</v>
      </c>
      <c r="E385" t="e">
        <f t="shared" ca="1" si="162"/>
        <v>#N/A</v>
      </c>
      <c r="F385" t="s">
        <v>144</v>
      </c>
      <c r="G385">
        <v>3</v>
      </c>
      <c r="H385">
        <v>8</v>
      </c>
      <c r="I385" t="s">
        <v>6</v>
      </c>
      <c r="J385">
        <f t="shared" si="167"/>
        <v>-1</v>
      </c>
      <c r="K385" s="4">
        <f t="shared" ca="1" si="168"/>
        <v>1.272348641452845E-10</v>
      </c>
      <c r="M385" s="42">
        <f t="shared" ca="1" si="161"/>
        <v>1.0000010677475581</v>
      </c>
      <c r="P385" s="4"/>
      <c r="R385" s="4"/>
      <c r="S385" s="4" t="s">
        <v>526</v>
      </c>
      <c r="T385" s="4">
        <v>1.27235E-10</v>
      </c>
    </row>
    <row r="386" spans="1:20" x14ac:dyDescent="0.2">
      <c r="A386" s="32" t="s">
        <v>858</v>
      </c>
      <c r="B386" s="11">
        <v>1.0334300000000001E-11</v>
      </c>
      <c r="C386">
        <v>282</v>
      </c>
      <c r="D386">
        <v>283</v>
      </c>
      <c r="E386" t="e">
        <f t="shared" ca="1" si="162"/>
        <v>#N/A</v>
      </c>
      <c r="F386" t="s">
        <v>144</v>
      </c>
      <c r="G386">
        <v>4</v>
      </c>
      <c r="H386">
        <v>5</v>
      </c>
      <c r="I386" t="s">
        <v>6</v>
      </c>
      <c r="J386">
        <f t="shared" si="167"/>
        <v>-1</v>
      </c>
      <c r="K386" s="4">
        <f t="shared" ca="1" si="168"/>
        <v>1.0334344651088333E-11</v>
      </c>
      <c r="M386" s="42">
        <f t="shared" ca="1" si="161"/>
        <v>0.99999567934979527</v>
      </c>
      <c r="P386" s="4"/>
      <c r="R386" s="4"/>
      <c r="S386" s="4" t="s">
        <v>527</v>
      </c>
      <c r="T386" s="4">
        <v>1.0334300000000001E-11</v>
      </c>
    </row>
    <row r="387" spans="1:20" x14ac:dyDescent="0.2">
      <c r="A387" s="33" t="s">
        <v>859</v>
      </c>
      <c r="B387" s="43">
        <v>1.03734E-11</v>
      </c>
      <c r="C387" s="28">
        <v>283</v>
      </c>
      <c r="D387" s="28">
        <v>284</v>
      </c>
      <c r="E387" s="28" t="e">
        <f t="shared" ca="1" si="162"/>
        <v>#N/A</v>
      </c>
      <c r="F387" s="28" t="s">
        <v>144</v>
      </c>
      <c r="G387" s="28">
        <v>4</v>
      </c>
      <c r="H387" s="28">
        <v>7</v>
      </c>
      <c r="I387" s="28" t="s">
        <v>6</v>
      </c>
      <c r="J387" s="47">
        <f t="shared" si="167"/>
        <v>-1</v>
      </c>
      <c r="K387" s="37">
        <f t="shared" ca="1" si="168"/>
        <v>1.0373368540302698E-11</v>
      </c>
      <c r="L387" s="28"/>
      <c r="M387" s="44">
        <f t="shared" ca="1" si="161"/>
        <v>1.0000030327368761</v>
      </c>
      <c r="P387" s="4"/>
      <c r="R387" s="4"/>
      <c r="S387" s="4" t="s">
        <v>528</v>
      </c>
      <c r="T387" s="4">
        <v>1.03734E-11</v>
      </c>
    </row>
    <row r="388" spans="1:20" x14ac:dyDescent="0.2">
      <c r="A388" s="21" t="s">
        <v>860</v>
      </c>
      <c r="B388" s="40">
        <v>1.4223700000000001E-14</v>
      </c>
      <c r="C388" s="22">
        <v>284</v>
      </c>
      <c r="D388" s="22">
        <v>285</v>
      </c>
      <c r="E388" s="22" t="e">
        <f t="shared" ca="1" si="162"/>
        <v>#N/A</v>
      </c>
      <c r="F388" s="22" t="s">
        <v>144</v>
      </c>
      <c r="G388" s="22">
        <v>2</v>
      </c>
      <c r="H388" s="22">
        <v>1</v>
      </c>
      <c r="I388" s="22" t="s">
        <v>6</v>
      </c>
      <c r="J388" s="22">
        <f>J144-1</f>
        <v>-1</v>
      </c>
      <c r="K388" s="35">
        <f ca="1">AE31</f>
        <v>1.4223658636776013E-14</v>
      </c>
      <c r="L388" s="22"/>
      <c r="M388" s="41">
        <f t="shared" ca="1" si="161"/>
        <v>1.0000029080579789</v>
      </c>
      <c r="P388" s="4"/>
      <c r="R388" s="4"/>
      <c r="S388" s="4" t="s">
        <v>529</v>
      </c>
      <c r="T388" s="4">
        <v>1.4223700000000001E-14</v>
      </c>
    </row>
    <row r="389" spans="1:20" x14ac:dyDescent="0.2">
      <c r="A389" s="32" t="s">
        <v>861</v>
      </c>
      <c r="B389" s="11">
        <v>7.8651399999999998E-15</v>
      </c>
      <c r="C389">
        <v>285</v>
      </c>
      <c r="D389">
        <v>286</v>
      </c>
      <c r="E389" t="e">
        <f t="shared" ca="1" si="162"/>
        <v>#N/A</v>
      </c>
      <c r="F389" t="s">
        <v>144</v>
      </c>
      <c r="G389">
        <v>4</v>
      </c>
      <c r="H389">
        <v>1</v>
      </c>
      <c r="I389" t="s">
        <v>6</v>
      </c>
      <c r="J389">
        <f t="shared" ref="J389:J399" si="169">J145-1</f>
        <v>-1</v>
      </c>
      <c r="K389" s="4">
        <f t="shared" ref="K389:K399" ca="1" si="170">AE32</f>
        <v>7.8651444161557836E-15</v>
      </c>
      <c r="M389" s="42">
        <f t="shared" ca="1" si="161"/>
        <v>0.9999994385156139</v>
      </c>
      <c r="P389" s="4"/>
      <c r="R389" s="4"/>
      <c r="S389" s="4" t="s">
        <v>530</v>
      </c>
      <c r="T389" s="4">
        <v>7.8651399999999998E-15</v>
      </c>
    </row>
    <row r="390" spans="1:20" x14ac:dyDescent="0.2">
      <c r="A390" s="32" t="s">
        <v>862</v>
      </c>
      <c r="B390" s="11">
        <v>1.42876E-16</v>
      </c>
      <c r="C390">
        <v>286</v>
      </c>
      <c r="D390">
        <v>287</v>
      </c>
      <c r="E390" t="e">
        <f t="shared" ca="1" si="162"/>
        <v>#N/A</v>
      </c>
      <c r="F390" t="s">
        <v>144</v>
      </c>
      <c r="G390">
        <v>6</v>
      </c>
      <c r="H390">
        <v>1</v>
      </c>
      <c r="I390" t="s">
        <v>6</v>
      </c>
      <c r="J390">
        <f t="shared" si="169"/>
        <v>-1</v>
      </c>
      <c r="K390" s="4">
        <f t="shared" ca="1" si="170"/>
        <v>1.4287565766124071E-16</v>
      </c>
      <c r="M390" s="42">
        <f t="shared" ca="1" si="161"/>
        <v>1.0000023960607769</v>
      </c>
      <c r="P390" s="4"/>
      <c r="R390" s="4"/>
      <c r="S390" s="4" t="s">
        <v>531</v>
      </c>
      <c r="T390" s="4">
        <v>1.42876E-16</v>
      </c>
    </row>
    <row r="391" spans="1:20" x14ac:dyDescent="0.2">
      <c r="A391" s="32" t="s">
        <v>863</v>
      </c>
      <c r="B391" s="11">
        <v>3.0152300000000001E-20</v>
      </c>
      <c r="C391">
        <v>287</v>
      </c>
      <c r="D391">
        <v>288</v>
      </c>
      <c r="E391" t="e">
        <f t="shared" ca="1" si="162"/>
        <v>#N/A</v>
      </c>
      <c r="F391" t="s">
        <v>144</v>
      </c>
      <c r="G391">
        <v>8</v>
      </c>
      <c r="H391">
        <v>1</v>
      </c>
      <c r="I391" t="s">
        <v>6</v>
      </c>
      <c r="J391">
        <f t="shared" si="169"/>
        <v>-1</v>
      </c>
      <c r="K391" s="4">
        <f t="shared" ca="1" si="170"/>
        <v>3.015230911737719E-20</v>
      </c>
      <c r="M391" s="42">
        <f t="shared" ca="1" si="161"/>
        <v>0.99999969762258822</v>
      </c>
      <c r="P391" s="4"/>
      <c r="R391" s="4"/>
      <c r="S391" s="4" t="s">
        <v>532</v>
      </c>
      <c r="T391" s="4">
        <v>3.0152300000000001E-20</v>
      </c>
    </row>
    <row r="392" spans="1:20" x14ac:dyDescent="0.2">
      <c r="A392" s="32" t="s">
        <v>864</v>
      </c>
      <c r="B392" s="11">
        <v>1.02866E-13</v>
      </c>
      <c r="C392">
        <v>288</v>
      </c>
      <c r="D392">
        <v>289</v>
      </c>
      <c r="E392" t="e">
        <f t="shared" ca="1" si="162"/>
        <v>#N/A</v>
      </c>
      <c r="F392" t="s">
        <v>144</v>
      </c>
      <c r="G392">
        <v>3</v>
      </c>
      <c r="H392">
        <v>2</v>
      </c>
      <c r="I392" t="s">
        <v>6</v>
      </c>
      <c r="J392">
        <f t="shared" si="169"/>
        <v>-1</v>
      </c>
      <c r="K392" s="4">
        <f t="shared" ca="1" si="170"/>
        <v>1.0286633220379666E-13</v>
      </c>
      <c r="M392" s="42">
        <f t="shared" ca="1" si="161"/>
        <v>0.99999677052938951</v>
      </c>
      <c r="P392" s="4"/>
      <c r="R392" s="4"/>
      <c r="S392" s="4" t="s">
        <v>533</v>
      </c>
      <c r="T392" s="4">
        <v>1.02866E-13</v>
      </c>
    </row>
    <row r="393" spans="1:20" x14ac:dyDescent="0.2">
      <c r="A393" s="32" t="s">
        <v>865</v>
      </c>
      <c r="B393" s="11">
        <v>4.7627200000000001E-14</v>
      </c>
      <c r="C393">
        <v>289</v>
      </c>
      <c r="D393">
        <v>290</v>
      </c>
      <c r="E393" t="e">
        <f t="shared" ca="1" si="162"/>
        <v>#N/A</v>
      </c>
      <c r="F393" t="s">
        <v>144</v>
      </c>
      <c r="G393">
        <v>5</v>
      </c>
      <c r="H393">
        <v>2</v>
      </c>
      <c r="I393" t="s">
        <v>6</v>
      </c>
      <c r="J393">
        <f t="shared" si="169"/>
        <v>-1</v>
      </c>
      <c r="K393" s="4">
        <f t="shared" ca="1" si="170"/>
        <v>4.7627189564739214E-14</v>
      </c>
      <c r="M393" s="42">
        <f t="shared" ca="1" si="161"/>
        <v>1.0000002191030142</v>
      </c>
      <c r="P393" s="4"/>
      <c r="R393" s="4"/>
      <c r="S393" s="4" t="s">
        <v>534</v>
      </c>
      <c r="T393" s="4">
        <v>4.7627200000000001E-14</v>
      </c>
    </row>
    <row r="394" spans="1:20" x14ac:dyDescent="0.2">
      <c r="A394" s="32" t="s">
        <v>866</v>
      </c>
      <c r="B394" s="11">
        <v>1.33865E-17</v>
      </c>
      <c r="C394">
        <v>290</v>
      </c>
      <c r="D394">
        <v>291</v>
      </c>
      <c r="E394" t="e">
        <f t="shared" ca="1" si="162"/>
        <v>#N/A</v>
      </c>
      <c r="F394" t="s">
        <v>144</v>
      </c>
      <c r="G394">
        <v>7</v>
      </c>
      <c r="H394">
        <v>2</v>
      </c>
      <c r="I394" t="s">
        <v>6</v>
      </c>
      <c r="J394">
        <f t="shared" si="169"/>
        <v>-1</v>
      </c>
      <c r="K394" s="4">
        <f t="shared" ca="1" si="170"/>
        <v>1.3386463919391819E-17</v>
      </c>
      <c r="M394" s="42">
        <f t="shared" ca="1" si="161"/>
        <v>1.0000026953053771</v>
      </c>
      <c r="P394" s="4"/>
      <c r="R394" s="4"/>
      <c r="S394" s="4" t="s">
        <v>535</v>
      </c>
      <c r="T394" s="4">
        <v>1.33865E-17</v>
      </c>
    </row>
    <row r="395" spans="1:20" x14ac:dyDescent="0.2">
      <c r="A395" s="32" t="s">
        <v>867</v>
      </c>
      <c r="B395" s="11">
        <v>1.76769E-14</v>
      </c>
      <c r="C395">
        <v>291</v>
      </c>
      <c r="D395">
        <v>292</v>
      </c>
      <c r="E395" t="e">
        <f t="shared" ca="1" si="162"/>
        <v>#N/A</v>
      </c>
      <c r="F395" t="s">
        <v>144</v>
      </c>
      <c r="G395">
        <v>4</v>
      </c>
      <c r="H395">
        <v>3</v>
      </c>
      <c r="I395" t="s">
        <v>6</v>
      </c>
      <c r="J395">
        <f t="shared" si="169"/>
        <v>-1</v>
      </c>
      <c r="K395" s="4">
        <f t="shared" ca="1" si="170"/>
        <v>1.7676896836617437E-14</v>
      </c>
      <c r="M395" s="42">
        <f t="shared" ca="1" si="161"/>
        <v>1.0000001789557631</v>
      </c>
      <c r="P395" s="4"/>
      <c r="R395" s="4"/>
      <c r="S395" s="4" t="s">
        <v>536</v>
      </c>
      <c r="T395" s="4">
        <v>1.76769E-14</v>
      </c>
    </row>
    <row r="396" spans="1:20" x14ac:dyDescent="0.2">
      <c r="A396" s="32" t="s">
        <v>868</v>
      </c>
      <c r="B396" s="11">
        <v>1.5885000000000001E-15</v>
      </c>
      <c r="C396">
        <v>292</v>
      </c>
      <c r="D396">
        <v>293</v>
      </c>
      <c r="E396" t="e">
        <f t="shared" ca="1" si="162"/>
        <v>#N/A</v>
      </c>
      <c r="F396" t="s">
        <v>144</v>
      </c>
      <c r="G396">
        <v>6</v>
      </c>
      <c r="H396">
        <v>3</v>
      </c>
      <c r="I396" t="s">
        <v>6</v>
      </c>
      <c r="J396">
        <f t="shared" si="169"/>
        <v>-1</v>
      </c>
      <c r="K396" s="4">
        <f t="shared" ca="1" si="170"/>
        <v>1.5884956430676273E-15</v>
      </c>
      <c r="M396" s="42">
        <f t="shared" ca="1" si="161"/>
        <v>1.0000027428041063</v>
      </c>
      <c r="P396" s="4"/>
      <c r="R396" s="4"/>
      <c r="S396" s="4" t="s">
        <v>537</v>
      </c>
      <c r="T396" s="4">
        <v>1.5885000000000001E-15</v>
      </c>
    </row>
    <row r="397" spans="1:20" x14ac:dyDescent="0.2">
      <c r="A397" s="32" t="s">
        <v>869</v>
      </c>
      <c r="B397" s="11">
        <v>3.3210299999999998E-19</v>
      </c>
      <c r="C397">
        <v>293</v>
      </c>
      <c r="D397">
        <v>294</v>
      </c>
      <c r="E397" t="e">
        <f t="shared" ca="1" si="162"/>
        <v>#N/A</v>
      </c>
      <c r="F397" t="s">
        <v>144</v>
      </c>
      <c r="G397">
        <v>8</v>
      </c>
      <c r="H397">
        <v>3</v>
      </c>
      <c r="I397" t="s">
        <v>6</v>
      </c>
      <c r="J397">
        <f t="shared" si="169"/>
        <v>-1</v>
      </c>
      <c r="K397" s="4">
        <f t="shared" ca="1" si="170"/>
        <v>3.3210299871661568E-19</v>
      </c>
      <c r="M397" s="42">
        <f t="shared" ca="1" si="161"/>
        <v>1.0000000038644166</v>
      </c>
      <c r="P397" s="4"/>
      <c r="R397" s="4"/>
      <c r="S397" s="4" t="s">
        <v>538</v>
      </c>
      <c r="T397" s="4">
        <v>3.3210299999999998E-19</v>
      </c>
    </row>
    <row r="398" spans="1:20" x14ac:dyDescent="0.2">
      <c r="A398" s="32" t="s">
        <v>870</v>
      </c>
      <c r="B398" s="11">
        <v>1.1595299999999999E-13</v>
      </c>
      <c r="C398">
        <v>294</v>
      </c>
      <c r="D398">
        <v>295</v>
      </c>
      <c r="E398" t="e">
        <f t="shared" ca="1" si="162"/>
        <v>#N/A</v>
      </c>
      <c r="F398" t="s">
        <v>144</v>
      </c>
      <c r="G398">
        <v>5</v>
      </c>
      <c r="H398">
        <v>4</v>
      </c>
      <c r="I398" t="s">
        <v>6</v>
      </c>
      <c r="J398">
        <f t="shared" si="169"/>
        <v>-1</v>
      </c>
      <c r="K398" s="4">
        <f t="shared" ca="1" si="170"/>
        <v>1.1595325411637857E-13</v>
      </c>
      <c r="M398" s="42">
        <f t="shared" ca="1" si="161"/>
        <v>0.99999780845841268</v>
      </c>
      <c r="P398" s="4"/>
      <c r="R398" s="4"/>
      <c r="S398" s="4" t="s">
        <v>539</v>
      </c>
      <c r="T398" s="4">
        <v>1.1595299999999999E-13</v>
      </c>
    </row>
    <row r="399" spans="1:20" x14ac:dyDescent="0.2">
      <c r="A399" s="33" t="s">
        <v>871</v>
      </c>
      <c r="B399" s="43">
        <v>2.43175E-17</v>
      </c>
      <c r="C399" s="28">
        <v>295</v>
      </c>
      <c r="D399" s="28">
        <v>296</v>
      </c>
      <c r="E399" s="28" t="e">
        <f t="shared" ca="1" si="162"/>
        <v>#N/A</v>
      </c>
      <c r="F399" s="28" t="s">
        <v>144</v>
      </c>
      <c r="G399" s="28">
        <v>7</v>
      </c>
      <c r="H399" s="28">
        <v>4</v>
      </c>
      <c r="I399" s="28" t="s">
        <v>6</v>
      </c>
      <c r="J399" s="47">
        <f t="shared" si="169"/>
        <v>-1</v>
      </c>
      <c r="K399" s="37">
        <f t="shared" ca="1" si="170"/>
        <v>2.4317549444092968E-17</v>
      </c>
      <c r="L399" s="28"/>
      <c r="M399" s="44">
        <f t="shared" ca="1" si="161"/>
        <v>0.99999796673208863</v>
      </c>
      <c r="P399" s="4"/>
      <c r="R399" s="4"/>
      <c r="S399" s="4" t="s">
        <v>540</v>
      </c>
      <c r="T399" s="4">
        <v>2.43175E-17</v>
      </c>
    </row>
    <row r="400" spans="1:20" x14ac:dyDescent="0.2">
      <c r="A400" s="21" t="s">
        <v>872</v>
      </c>
      <c r="B400" s="40">
        <v>2.1182099999999999E-9</v>
      </c>
      <c r="C400" s="22">
        <v>296</v>
      </c>
      <c r="D400" s="22">
        <v>297</v>
      </c>
      <c r="E400" s="22" t="e">
        <f t="shared" ca="1" si="162"/>
        <v>#N/A</v>
      </c>
      <c r="F400" s="22" t="s">
        <v>144</v>
      </c>
      <c r="G400" s="22">
        <v>1</v>
      </c>
      <c r="H400" s="22">
        <v>2</v>
      </c>
      <c r="I400" s="22"/>
      <c r="J400" s="22">
        <v>-2</v>
      </c>
      <c r="K400" s="35">
        <f ca="1">AF31</f>
        <v>2.1182141165016088E-9</v>
      </c>
      <c r="L400" s="22"/>
      <c r="M400" s="41">
        <f t="shared" ca="1" si="161"/>
        <v>0.99999805661685626</v>
      </c>
      <c r="P400" s="4"/>
      <c r="R400" s="4"/>
      <c r="S400" s="4" t="s">
        <v>541</v>
      </c>
      <c r="T400" s="4">
        <v>2.1182099999999999E-9</v>
      </c>
    </row>
    <row r="401" spans="1:20" x14ac:dyDescent="0.2">
      <c r="A401" s="32" t="s">
        <v>873</v>
      </c>
      <c r="B401" s="11">
        <v>1.17129E-9</v>
      </c>
      <c r="C401">
        <v>297</v>
      </c>
      <c r="D401">
        <v>298</v>
      </c>
      <c r="E401" t="e">
        <f t="shared" ca="1" si="162"/>
        <v>#N/A</v>
      </c>
      <c r="F401" t="s">
        <v>144</v>
      </c>
      <c r="G401">
        <v>1</v>
      </c>
      <c r="H401">
        <v>4</v>
      </c>
      <c r="J401">
        <v>-2</v>
      </c>
      <c r="K401" s="4">
        <f t="shared" ref="K401:K411" ca="1" si="171">AF32</f>
        <v>1.1712921658250101E-9</v>
      </c>
      <c r="M401" s="42">
        <f t="shared" ca="1" si="161"/>
        <v>0.99999815090967625</v>
      </c>
      <c r="P401" s="4"/>
      <c r="R401" s="4"/>
      <c r="S401" s="4" t="s">
        <v>542</v>
      </c>
      <c r="T401" s="4">
        <v>1.17129E-9</v>
      </c>
    </row>
    <row r="402" spans="1:20" x14ac:dyDescent="0.2">
      <c r="A402" s="32" t="s">
        <v>874</v>
      </c>
      <c r="B402" s="11">
        <v>2.1277299999999999E-11</v>
      </c>
      <c r="C402">
        <v>298</v>
      </c>
      <c r="D402">
        <v>299</v>
      </c>
      <c r="E402" t="e">
        <f t="shared" ca="1" si="162"/>
        <v>#N/A</v>
      </c>
      <c r="F402" t="s">
        <v>144</v>
      </c>
      <c r="G402">
        <v>1</v>
      </c>
      <c r="H402">
        <v>6</v>
      </c>
      <c r="J402">
        <v>-2</v>
      </c>
      <c r="K402" s="4">
        <f t="shared" ca="1" si="171"/>
        <v>2.1277312869418599E-11</v>
      </c>
      <c r="M402" s="42">
        <f t="shared" ca="1" si="161"/>
        <v>0.99999939515771186</v>
      </c>
      <c r="P402" s="4"/>
      <c r="R402" s="4"/>
      <c r="S402" s="4" t="s">
        <v>543</v>
      </c>
      <c r="T402" s="4">
        <v>2.1277299999999999E-11</v>
      </c>
    </row>
    <row r="403" spans="1:20" x14ac:dyDescent="0.2">
      <c r="A403" s="32" t="s">
        <v>875</v>
      </c>
      <c r="B403" s="11">
        <v>4.4903400000000003E-15</v>
      </c>
      <c r="C403">
        <v>299</v>
      </c>
      <c r="D403">
        <v>300</v>
      </c>
      <c r="E403" t="e">
        <f t="shared" ca="1" si="162"/>
        <v>#N/A</v>
      </c>
      <c r="F403" t="s">
        <v>144</v>
      </c>
      <c r="G403">
        <v>1</v>
      </c>
      <c r="H403">
        <v>8</v>
      </c>
      <c r="J403">
        <v>-2</v>
      </c>
      <c r="K403" s="4">
        <f t="shared" ca="1" si="171"/>
        <v>4.4903388395733703E-15</v>
      </c>
      <c r="M403" s="42">
        <f t="shared" ca="1" si="161"/>
        <v>1.0000002584274086</v>
      </c>
      <c r="P403" s="4"/>
      <c r="R403" s="4"/>
      <c r="S403" s="4" t="s">
        <v>544</v>
      </c>
      <c r="T403" s="4">
        <v>4.4903400000000003E-15</v>
      </c>
    </row>
    <row r="404" spans="1:20" x14ac:dyDescent="0.2">
      <c r="A404" s="32" t="s">
        <v>876</v>
      </c>
      <c r="B404" s="11">
        <v>1.18004E-9</v>
      </c>
      <c r="C404">
        <v>300</v>
      </c>
      <c r="D404">
        <v>301</v>
      </c>
      <c r="E404" t="e">
        <f t="shared" ca="1" si="162"/>
        <v>#N/A</v>
      </c>
      <c r="F404" t="s">
        <v>144</v>
      </c>
      <c r="G404">
        <v>2</v>
      </c>
      <c r="H404">
        <v>3</v>
      </c>
      <c r="J404">
        <v>-2</v>
      </c>
      <c r="K404" s="4">
        <f t="shared" ca="1" si="171"/>
        <v>1.1800447003076587E-9</v>
      </c>
      <c r="M404" s="42">
        <f t="shared" ca="1" si="161"/>
        <v>0.99999601683931338</v>
      </c>
      <c r="P404" s="4"/>
      <c r="R404" s="4"/>
      <c r="S404" s="4" t="s">
        <v>545</v>
      </c>
      <c r="T404" s="4">
        <v>1.18004E-9</v>
      </c>
    </row>
    <row r="405" spans="1:20" x14ac:dyDescent="0.2">
      <c r="A405" s="32" t="s">
        <v>877</v>
      </c>
      <c r="B405" s="11">
        <v>5.4636199999999998E-10</v>
      </c>
      <c r="C405">
        <v>301</v>
      </c>
      <c r="D405">
        <v>302</v>
      </c>
      <c r="E405" t="e">
        <f t="shared" ca="1" si="162"/>
        <v>#N/A</v>
      </c>
      <c r="F405" t="s">
        <v>144</v>
      </c>
      <c r="G405">
        <v>2</v>
      </c>
      <c r="H405">
        <v>5</v>
      </c>
      <c r="J405">
        <v>-2</v>
      </c>
      <c r="K405" s="4">
        <f t="shared" ca="1" si="171"/>
        <v>5.4636158821208924E-10</v>
      </c>
      <c r="M405" s="42">
        <f t="shared" ca="1" si="161"/>
        <v>1.000000753691181</v>
      </c>
      <c r="P405" s="4"/>
      <c r="R405" s="4"/>
      <c r="S405" s="4" t="s">
        <v>546</v>
      </c>
      <c r="T405" s="4">
        <v>5.4636199999999998E-10</v>
      </c>
    </row>
    <row r="406" spans="1:20" x14ac:dyDescent="0.2">
      <c r="A406" s="32" t="s">
        <v>878</v>
      </c>
      <c r="B406" s="11">
        <v>1.5356500000000001E-13</v>
      </c>
      <c r="C406">
        <v>302</v>
      </c>
      <c r="D406">
        <v>303</v>
      </c>
      <c r="E406" t="e">
        <f t="shared" ca="1" si="162"/>
        <v>#N/A</v>
      </c>
      <c r="F406" t="s">
        <v>144</v>
      </c>
      <c r="G406">
        <v>2</v>
      </c>
      <c r="H406">
        <v>7</v>
      </c>
      <c r="J406">
        <v>-2</v>
      </c>
      <c r="K406" s="4">
        <f t="shared" ca="1" si="171"/>
        <v>1.5356458683334849E-13</v>
      </c>
      <c r="M406" s="42">
        <f t="shared" ca="1" si="161"/>
        <v>1.0000026905073627</v>
      </c>
      <c r="P406" s="4"/>
      <c r="R406" s="4"/>
      <c r="S406" s="4" t="s">
        <v>547</v>
      </c>
      <c r="T406" s="4">
        <v>1.5356500000000001E-13</v>
      </c>
    </row>
    <row r="407" spans="1:20" x14ac:dyDescent="0.2">
      <c r="A407" s="32" t="s">
        <v>879</v>
      </c>
      <c r="B407" s="11">
        <v>1.5620600000000001E-11</v>
      </c>
      <c r="C407">
        <v>303</v>
      </c>
      <c r="D407">
        <v>304</v>
      </c>
      <c r="E407" t="e">
        <f t="shared" ca="1" si="162"/>
        <v>#N/A</v>
      </c>
      <c r="F407" t="s">
        <v>144</v>
      </c>
      <c r="G407">
        <v>3</v>
      </c>
      <c r="H407">
        <v>4</v>
      </c>
      <c r="J407">
        <v>-2</v>
      </c>
      <c r="K407" s="4">
        <f t="shared" ca="1" si="171"/>
        <v>1.5620606704449668E-11</v>
      </c>
      <c r="M407" s="42">
        <f t="shared" ca="1" si="161"/>
        <v>0.99999957079454127</v>
      </c>
      <c r="P407" s="4"/>
      <c r="R407" s="4"/>
      <c r="S407" s="4" t="s">
        <v>548</v>
      </c>
      <c r="T407" s="4">
        <v>1.5620600000000001E-11</v>
      </c>
    </row>
    <row r="408" spans="1:20" x14ac:dyDescent="0.2">
      <c r="A408" s="32" t="s">
        <v>880</v>
      </c>
      <c r="B408" s="11">
        <v>1.4037100000000001E-12</v>
      </c>
      <c r="C408">
        <v>304</v>
      </c>
      <c r="D408">
        <v>305</v>
      </c>
      <c r="E408" t="e">
        <f t="shared" ca="1" si="162"/>
        <v>#N/A</v>
      </c>
      <c r="F408" t="s">
        <v>144</v>
      </c>
      <c r="G408">
        <v>3</v>
      </c>
      <c r="H408">
        <v>6</v>
      </c>
      <c r="J408">
        <v>-2</v>
      </c>
      <c r="K408" s="4">
        <f t="shared" ca="1" si="171"/>
        <v>1.4037116311439317E-12</v>
      </c>
      <c r="M408" s="42">
        <f t="shared" ca="1" si="161"/>
        <v>0.99999883797790412</v>
      </c>
      <c r="P408" s="4"/>
      <c r="R408" s="4"/>
      <c r="S408" s="4" t="s">
        <v>549</v>
      </c>
      <c r="T408" s="4">
        <v>1.4037100000000001E-12</v>
      </c>
    </row>
    <row r="409" spans="1:20" x14ac:dyDescent="0.2">
      <c r="A409" s="32" t="s">
        <v>881</v>
      </c>
      <c r="B409" s="11">
        <v>2.9347099999999998E-16</v>
      </c>
      <c r="C409">
        <v>305</v>
      </c>
      <c r="D409">
        <v>306</v>
      </c>
      <c r="E409" t="e">
        <f t="shared" ca="1" si="162"/>
        <v>#N/A</v>
      </c>
      <c r="F409" t="s">
        <v>144</v>
      </c>
      <c r="G409">
        <v>3</v>
      </c>
      <c r="H409">
        <v>8</v>
      </c>
      <c r="J409">
        <v>-2</v>
      </c>
      <c r="K409" s="4">
        <f t="shared" ca="1" si="171"/>
        <v>2.934706456833795E-16</v>
      </c>
      <c r="M409" s="42">
        <f t="shared" ca="1" si="161"/>
        <v>1.0000012073324052</v>
      </c>
      <c r="P409" s="4"/>
      <c r="R409" s="4"/>
      <c r="S409" s="4" t="s">
        <v>550</v>
      </c>
      <c r="T409" s="4">
        <v>2.9347099999999998E-16</v>
      </c>
    </row>
    <row r="410" spans="1:20" x14ac:dyDescent="0.2">
      <c r="A410" s="32" t="s">
        <v>882</v>
      </c>
      <c r="B410" s="11">
        <v>7.8929900000000003E-12</v>
      </c>
      <c r="C410">
        <v>306</v>
      </c>
      <c r="D410">
        <v>307</v>
      </c>
      <c r="E410" t="e">
        <f t="shared" ca="1" si="162"/>
        <v>#N/A</v>
      </c>
      <c r="F410" t="s">
        <v>144</v>
      </c>
      <c r="G410">
        <v>4</v>
      </c>
      <c r="H410">
        <v>5</v>
      </c>
      <c r="J410">
        <v>-2</v>
      </c>
      <c r="K410" s="4">
        <f t="shared" ca="1" si="171"/>
        <v>7.8929886514280525E-12</v>
      </c>
      <c r="M410" s="42">
        <f t="shared" ca="1" si="161"/>
        <v>1.0000001708569475</v>
      </c>
      <c r="P410" s="4"/>
      <c r="R410" s="4"/>
      <c r="S410" s="4" t="s">
        <v>551</v>
      </c>
      <c r="T410" s="4">
        <v>7.8929900000000003E-12</v>
      </c>
    </row>
    <row r="411" spans="1:20" x14ac:dyDescent="0.2">
      <c r="A411" s="33" t="s">
        <v>883</v>
      </c>
      <c r="B411" s="43">
        <v>1.6553100000000001E-15</v>
      </c>
      <c r="C411" s="28">
        <v>307</v>
      </c>
      <c r="D411" s="28">
        <v>308</v>
      </c>
      <c r="E411" s="28" t="e">
        <f t="shared" ca="1" si="162"/>
        <v>#N/A</v>
      </c>
      <c r="F411" s="28" t="s">
        <v>144</v>
      </c>
      <c r="G411" s="28">
        <v>4</v>
      </c>
      <c r="H411" s="28">
        <v>7</v>
      </c>
      <c r="I411" s="28"/>
      <c r="J411" s="47">
        <v>-2</v>
      </c>
      <c r="K411" s="37">
        <f t="shared" ca="1" si="171"/>
        <v>1.6553062115887167E-15</v>
      </c>
      <c r="L411" s="28"/>
      <c r="M411" s="44">
        <f t="shared" ca="1" si="161"/>
        <v>1.0000022886468116</v>
      </c>
      <c r="P411" s="4"/>
      <c r="R411" s="4"/>
      <c r="S411" s="4" t="s">
        <v>552</v>
      </c>
      <c r="T411" s="4">
        <v>1.6553100000000001E-15</v>
      </c>
    </row>
    <row r="412" spans="1:20" x14ac:dyDescent="0.2">
      <c r="A412" s="21" t="s">
        <v>884</v>
      </c>
      <c r="B412" s="40">
        <v>2.2662399999999998E-12</v>
      </c>
      <c r="C412" s="22">
        <v>308</v>
      </c>
      <c r="D412" s="22">
        <v>309</v>
      </c>
      <c r="E412" s="22" t="e">
        <f t="shared" ca="1" si="162"/>
        <v>#N/A</v>
      </c>
      <c r="F412" s="22" t="s">
        <v>144</v>
      </c>
      <c r="G412" s="22">
        <v>1</v>
      </c>
      <c r="H412" s="22">
        <v>2</v>
      </c>
      <c r="I412" s="22" t="s">
        <v>9</v>
      </c>
      <c r="J412" s="22">
        <f>J400+$J$105</f>
        <v>0</v>
      </c>
      <c r="K412" s="35">
        <f ca="1">AH31</f>
        <v>2.2662358083291419E-12</v>
      </c>
      <c r="L412" s="22"/>
      <c r="M412" s="41">
        <f t="shared" ca="1" si="161"/>
        <v>1.0000018496181389</v>
      </c>
      <c r="P412" s="4"/>
      <c r="R412" s="4"/>
      <c r="S412" s="4" t="s">
        <v>553</v>
      </c>
      <c r="T412" s="4">
        <v>2.2662399999999998E-12</v>
      </c>
    </row>
    <row r="413" spans="1:20" x14ac:dyDescent="0.2">
      <c r="A413" s="32" t="s">
        <v>885</v>
      </c>
      <c r="B413" s="11">
        <v>2.11187E-10</v>
      </c>
      <c r="C413">
        <v>309</v>
      </c>
      <c r="D413">
        <v>310</v>
      </c>
      <c r="E413" t="e">
        <f t="shared" ca="1" si="162"/>
        <v>#N/A</v>
      </c>
      <c r="F413" t="s">
        <v>144</v>
      </c>
      <c r="G413">
        <v>1</v>
      </c>
      <c r="H413">
        <v>4</v>
      </c>
      <c r="I413" t="s">
        <v>9</v>
      </c>
      <c r="J413">
        <f t="shared" ref="J413:J423" si="172">J401+$J$105</f>
        <v>0</v>
      </c>
      <c r="K413" s="4">
        <f t="shared" ref="K413:K423" ca="1" si="173">AH32</f>
        <v>2.111869823758162E-10</v>
      </c>
      <c r="M413" s="42">
        <f t="shared" ca="1" si="161"/>
        <v>1.0000000834529836</v>
      </c>
      <c r="P413" s="4"/>
      <c r="R413" s="4"/>
      <c r="S413" s="4" t="s">
        <v>554</v>
      </c>
      <c r="T413" s="4">
        <v>2.11187E-10</v>
      </c>
    </row>
    <row r="414" spans="1:20" x14ac:dyDescent="0.2">
      <c r="A414" s="32" t="s">
        <v>886</v>
      </c>
      <c r="B414" s="11">
        <v>7.2764400000000004E-15</v>
      </c>
      <c r="C414">
        <v>310</v>
      </c>
      <c r="D414">
        <v>311</v>
      </c>
      <c r="E414" t="e">
        <f t="shared" ca="1" si="162"/>
        <v>#N/A</v>
      </c>
      <c r="F414" t="s">
        <v>144</v>
      </c>
      <c r="G414">
        <v>1</v>
      </c>
      <c r="H414">
        <v>6</v>
      </c>
      <c r="I414" t="s">
        <v>9</v>
      </c>
      <c r="J414">
        <f t="shared" si="172"/>
        <v>0</v>
      </c>
      <c r="K414" s="4">
        <f t="shared" ca="1" si="173"/>
        <v>7.2764355297185782E-15</v>
      </c>
      <c r="M414" s="42">
        <f t="shared" ca="1" si="161"/>
        <v>1.0000006143504472</v>
      </c>
      <c r="P414" s="4"/>
      <c r="R414" s="4"/>
      <c r="S414" s="4" t="s">
        <v>555</v>
      </c>
      <c r="T414" s="4">
        <v>7.2764400000000004E-15</v>
      </c>
    </row>
    <row r="415" spans="1:20" x14ac:dyDescent="0.2">
      <c r="A415" s="32" t="s">
        <v>887</v>
      </c>
      <c r="B415" s="11">
        <v>7.3498899999999992E-15</v>
      </c>
      <c r="C415">
        <v>311</v>
      </c>
      <c r="D415">
        <v>312</v>
      </c>
      <c r="E415" t="e">
        <f t="shared" ca="1" si="162"/>
        <v>#N/A</v>
      </c>
      <c r="F415" t="s">
        <v>144</v>
      </c>
      <c r="G415">
        <v>1</v>
      </c>
      <c r="H415">
        <v>8</v>
      </c>
      <c r="I415" t="s">
        <v>9</v>
      </c>
      <c r="J415">
        <f t="shared" si="172"/>
        <v>0</v>
      </c>
      <c r="K415" s="4">
        <f t="shared" ca="1" si="173"/>
        <v>7.3498930586858116E-15</v>
      </c>
      <c r="M415" s="42">
        <f t="shared" ca="1" si="161"/>
        <v>0.99999958384621546</v>
      </c>
      <c r="P415" s="4"/>
      <c r="R415" s="4"/>
      <c r="S415" s="4" t="s">
        <v>556</v>
      </c>
      <c r="T415" s="4">
        <v>7.3498899999999992E-15</v>
      </c>
    </row>
    <row r="416" spans="1:20" x14ac:dyDescent="0.2">
      <c r="A416" s="32" t="s">
        <v>888</v>
      </c>
      <c r="B416" s="11">
        <v>2.1276499999999999E-10</v>
      </c>
      <c r="C416">
        <v>312</v>
      </c>
      <c r="D416">
        <v>313</v>
      </c>
      <c r="E416" t="e">
        <f t="shared" ca="1" si="162"/>
        <v>#N/A</v>
      </c>
      <c r="F416" t="s">
        <v>144</v>
      </c>
      <c r="G416">
        <v>2</v>
      </c>
      <c r="H416">
        <v>3</v>
      </c>
      <c r="I416" t="s">
        <v>9</v>
      </c>
      <c r="J416">
        <f t="shared" si="172"/>
        <v>0</v>
      </c>
      <c r="K416" s="4">
        <f t="shared" ca="1" si="173"/>
        <v>2.1276508679712338E-10</v>
      </c>
      <c r="M416" s="42">
        <f t="shared" ca="1" si="161"/>
        <v>0.99999959205185074</v>
      </c>
      <c r="P416" s="4"/>
      <c r="R416" s="4"/>
      <c r="S416" s="4" t="s">
        <v>557</v>
      </c>
      <c r="T416" s="4">
        <v>2.1276499999999999E-10</v>
      </c>
    </row>
    <row r="417" spans="1:20" x14ac:dyDescent="0.2">
      <c r="A417" s="32" t="s">
        <v>889</v>
      </c>
      <c r="B417" s="11">
        <v>3.5060300000000001E-14</v>
      </c>
      <c r="C417">
        <v>313</v>
      </c>
      <c r="D417">
        <v>314</v>
      </c>
      <c r="E417" t="e">
        <f t="shared" ca="1" si="162"/>
        <v>#N/A</v>
      </c>
      <c r="F417" t="s">
        <v>144</v>
      </c>
      <c r="G417">
        <v>2</v>
      </c>
      <c r="H417">
        <v>5</v>
      </c>
      <c r="I417" t="s">
        <v>9</v>
      </c>
      <c r="J417">
        <f t="shared" si="172"/>
        <v>0</v>
      </c>
      <c r="K417" s="4">
        <f t="shared" ca="1" si="173"/>
        <v>3.5060281462440042E-14</v>
      </c>
      <c r="M417" s="42">
        <f t="shared" ca="1" si="161"/>
        <v>1.0000005287339173</v>
      </c>
      <c r="P417" s="4"/>
      <c r="R417" s="4"/>
      <c r="S417" s="4" t="s">
        <v>558</v>
      </c>
      <c r="T417" s="4">
        <v>3.5060300000000001E-14</v>
      </c>
    </row>
    <row r="418" spans="1:20" x14ac:dyDescent="0.2">
      <c r="A418" s="32" t="s">
        <v>890</v>
      </c>
      <c r="B418" s="11">
        <v>4.71657E-14</v>
      </c>
      <c r="C418">
        <v>314</v>
      </c>
      <c r="D418">
        <v>315</v>
      </c>
      <c r="E418" t="e">
        <f t="shared" ca="1" si="162"/>
        <v>#N/A</v>
      </c>
      <c r="F418" t="s">
        <v>144</v>
      </c>
      <c r="G418">
        <v>2</v>
      </c>
      <c r="H418">
        <v>7</v>
      </c>
      <c r="I418" t="s">
        <v>9</v>
      </c>
      <c r="J418">
        <f t="shared" si="172"/>
        <v>0</v>
      </c>
      <c r="K418" s="4">
        <f t="shared" ca="1" si="173"/>
        <v>4.7165703341592814E-14</v>
      </c>
      <c r="M418" s="42">
        <f t="shared" ca="1" si="161"/>
        <v>0.99999992915206226</v>
      </c>
      <c r="P418" s="4"/>
      <c r="R418" s="4"/>
      <c r="S418" s="4" t="s">
        <v>559</v>
      </c>
      <c r="T418" s="4">
        <v>4.71657E-14</v>
      </c>
    </row>
    <row r="419" spans="1:20" x14ac:dyDescent="0.2">
      <c r="A419" s="32" t="s">
        <v>891</v>
      </c>
      <c r="B419" s="11">
        <v>4.7464200000000004E-10</v>
      </c>
      <c r="C419">
        <v>315</v>
      </c>
      <c r="D419">
        <v>316</v>
      </c>
      <c r="E419" t="e">
        <f t="shared" ca="1" si="162"/>
        <v>#N/A</v>
      </c>
      <c r="F419" t="s">
        <v>144</v>
      </c>
      <c r="G419">
        <v>3</v>
      </c>
      <c r="H419">
        <v>4</v>
      </c>
      <c r="I419" t="s">
        <v>9</v>
      </c>
      <c r="J419">
        <f t="shared" si="172"/>
        <v>0</v>
      </c>
      <c r="K419" s="4">
        <f t="shared" ca="1" si="173"/>
        <v>4.7464233371552519E-10</v>
      </c>
      <c r="M419" s="42">
        <f t="shared" ca="1" si="161"/>
        <v>0.99999929691158707</v>
      </c>
      <c r="P419" s="4"/>
      <c r="R419" s="4"/>
      <c r="S419" s="4" t="s">
        <v>560</v>
      </c>
      <c r="T419" s="4">
        <v>4.7464200000000004E-10</v>
      </c>
    </row>
    <row r="420" spans="1:20" x14ac:dyDescent="0.2">
      <c r="A420" s="32" t="s">
        <v>892</v>
      </c>
      <c r="B420" s="11">
        <v>8.0899599999999997E-14</v>
      </c>
      <c r="C420">
        <v>316</v>
      </c>
      <c r="D420">
        <v>317</v>
      </c>
      <c r="E420" t="e">
        <f t="shared" ca="1" si="162"/>
        <v>#N/A</v>
      </c>
      <c r="F420" t="s">
        <v>144</v>
      </c>
      <c r="G420">
        <v>3</v>
      </c>
      <c r="H420">
        <v>6</v>
      </c>
      <c r="I420" t="s">
        <v>9</v>
      </c>
      <c r="J420">
        <f t="shared" si="172"/>
        <v>0</v>
      </c>
      <c r="K420" s="4">
        <f t="shared" ca="1" si="173"/>
        <v>8.0899618068082224E-14</v>
      </c>
      <c r="M420" s="42">
        <f t="shared" ca="1" si="161"/>
        <v>0.99999977666047557</v>
      </c>
      <c r="P420" s="4"/>
      <c r="R420" s="4"/>
      <c r="S420" s="4" t="s">
        <v>561</v>
      </c>
      <c r="T420" s="4">
        <v>8.0899599999999997E-14</v>
      </c>
    </row>
    <row r="421" spans="1:20" x14ac:dyDescent="0.2">
      <c r="A421" s="32" t="s">
        <v>893</v>
      </c>
      <c r="B421" s="11">
        <v>8.0953099999999996E-14</v>
      </c>
      <c r="C421">
        <v>317</v>
      </c>
      <c r="D421">
        <v>318</v>
      </c>
      <c r="E421" t="e">
        <f t="shared" ca="1" si="162"/>
        <v>#N/A</v>
      </c>
      <c r="F421" t="s">
        <v>144</v>
      </c>
      <c r="G421">
        <v>3</v>
      </c>
      <c r="H421">
        <v>8</v>
      </c>
      <c r="I421" t="s">
        <v>9</v>
      </c>
      <c r="J421">
        <f t="shared" si="172"/>
        <v>0</v>
      </c>
      <c r="K421" s="4">
        <f t="shared" ca="1" si="173"/>
        <v>8.0953054558241639E-14</v>
      </c>
      <c r="M421" s="42">
        <f t="shared" ca="1" si="161"/>
        <v>1.0000005613346972</v>
      </c>
      <c r="P421" s="4"/>
      <c r="R421" s="4"/>
      <c r="S421" s="4" t="s">
        <v>562</v>
      </c>
      <c r="T421" s="4">
        <v>8.0953099999999996E-14</v>
      </c>
    </row>
    <row r="422" spans="1:20" x14ac:dyDescent="0.2">
      <c r="A422" s="32" t="s">
        <v>894</v>
      </c>
      <c r="B422" s="11">
        <v>8.5357799999999994E-14</v>
      </c>
      <c r="C422">
        <v>318</v>
      </c>
      <c r="D422">
        <v>319</v>
      </c>
      <c r="E422" t="e">
        <f t="shared" ca="1" si="162"/>
        <v>#N/A</v>
      </c>
      <c r="F422" t="s">
        <v>144</v>
      </c>
      <c r="G422">
        <v>4</v>
      </c>
      <c r="H422">
        <v>5</v>
      </c>
      <c r="I422" t="s">
        <v>9</v>
      </c>
      <c r="J422">
        <f t="shared" si="172"/>
        <v>0</v>
      </c>
      <c r="K422" s="4">
        <f t="shared" ca="1" si="173"/>
        <v>8.5357833686154883E-14</v>
      </c>
      <c r="M422" s="42">
        <f t="shared" ca="1" si="161"/>
        <v>0.99999960535368071</v>
      </c>
      <c r="P422" s="4"/>
      <c r="R422" s="4"/>
      <c r="S422" s="4" t="s">
        <v>563</v>
      </c>
      <c r="T422" s="4">
        <v>8.5357799999999994E-14</v>
      </c>
    </row>
    <row r="423" spans="1:20" x14ac:dyDescent="0.2">
      <c r="A423" s="33" t="s">
        <v>895</v>
      </c>
      <c r="B423" s="43">
        <v>8.5680199999999996E-14</v>
      </c>
      <c r="C423" s="28">
        <v>319</v>
      </c>
      <c r="D423" s="28">
        <v>320</v>
      </c>
      <c r="E423" s="28" t="e">
        <f t="shared" ca="1" si="162"/>
        <v>#N/A</v>
      </c>
      <c r="F423" s="28" t="s">
        <v>144</v>
      </c>
      <c r="G423" s="28">
        <v>4</v>
      </c>
      <c r="H423" s="28">
        <v>7</v>
      </c>
      <c r="I423" s="28" t="s">
        <v>9</v>
      </c>
      <c r="J423" s="47">
        <f t="shared" si="172"/>
        <v>0</v>
      </c>
      <c r="K423" s="37">
        <f t="shared" ca="1" si="173"/>
        <v>8.5680156461118183E-14</v>
      </c>
      <c r="L423" s="28"/>
      <c r="M423" s="44">
        <f t="shared" ca="1" si="161"/>
        <v>1.000000508155956</v>
      </c>
      <c r="P423" s="4"/>
      <c r="R423" s="4"/>
      <c r="S423" s="4" t="s">
        <v>564</v>
      </c>
      <c r="T423" s="4">
        <v>8.5680199999999996E-14</v>
      </c>
    </row>
    <row r="424" spans="1:20" x14ac:dyDescent="0.2">
      <c r="A424" s="21" t="s">
        <v>896</v>
      </c>
      <c r="B424" s="40">
        <v>3.7273299999999996E-12</v>
      </c>
      <c r="C424" s="22">
        <v>320</v>
      </c>
      <c r="D424" s="22">
        <v>321</v>
      </c>
      <c r="E424" s="22" t="e">
        <f t="shared" ca="1" si="162"/>
        <v>#N/A</v>
      </c>
      <c r="F424" s="22" t="s">
        <v>144</v>
      </c>
      <c r="G424" s="22">
        <v>1</v>
      </c>
      <c r="H424" s="22">
        <v>2</v>
      </c>
      <c r="I424" s="22" t="s">
        <v>7</v>
      </c>
      <c r="J424" s="22">
        <f>J400+$J$104</f>
        <v>0</v>
      </c>
      <c r="K424" s="35">
        <f ca="1">AG31</f>
        <v>3.7273257532582317E-12</v>
      </c>
      <c r="L424" s="22"/>
      <c r="M424" s="41">
        <f t="shared" ref="M424:M459" ca="1" si="174">B424/K424</f>
        <v>1.0000011393535335</v>
      </c>
      <c r="P424" s="4"/>
      <c r="R424" s="4"/>
      <c r="S424" s="4" t="s">
        <v>565</v>
      </c>
      <c r="T424" s="4">
        <v>3.7273299999999996E-12</v>
      </c>
    </row>
    <row r="425" spans="1:20" x14ac:dyDescent="0.2">
      <c r="A425" s="32" t="s">
        <v>897</v>
      </c>
      <c r="B425" s="11">
        <v>3.4734399999999999E-10</v>
      </c>
      <c r="C425">
        <v>321</v>
      </c>
      <c r="D425">
        <v>322</v>
      </c>
      <c r="E425" t="e">
        <f t="shared" ref="E425:E459" ca="1" si="175">OFFSET($B$71,_xlfn.XMATCH($A425,$D$72:$D$99),0)</f>
        <v>#N/A</v>
      </c>
      <c r="F425" t="s">
        <v>144</v>
      </c>
      <c r="G425">
        <v>1</v>
      </c>
      <c r="H425">
        <v>4</v>
      </c>
      <c r="I425" t="s">
        <v>7</v>
      </c>
      <c r="J425">
        <f t="shared" ref="J425:J435" si="176">J401+$J$104</f>
        <v>0</v>
      </c>
      <c r="K425" s="4">
        <f t="shared" ref="K425:K435" ca="1" si="177">AG32</f>
        <v>3.4734367680062118E-10</v>
      </c>
      <c r="M425" s="42">
        <f t="shared" ca="1" si="174"/>
        <v>1.0000009304887361</v>
      </c>
      <c r="P425" s="4"/>
      <c r="R425" s="4"/>
      <c r="S425" s="4" t="s">
        <v>566</v>
      </c>
      <c r="T425" s="4">
        <v>3.4734399999999999E-10</v>
      </c>
    </row>
    <row r="426" spans="1:20" x14ac:dyDescent="0.2">
      <c r="A426" s="32" t="s">
        <v>898</v>
      </c>
      <c r="B426" s="11">
        <v>1.6672899999999999E-10</v>
      </c>
      <c r="C426">
        <v>322</v>
      </c>
      <c r="D426">
        <v>323</v>
      </c>
      <c r="E426" t="e">
        <f t="shared" ca="1" si="175"/>
        <v>#N/A</v>
      </c>
      <c r="F426" t="s">
        <v>144</v>
      </c>
      <c r="G426">
        <v>1</v>
      </c>
      <c r="H426">
        <v>6</v>
      </c>
      <c r="I426" t="s">
        <v>7</v>
      </c>
      <c r="J426">
        <f t="shared" si="176"/>
        <v>0</v>
      </c>
      <c r="K426" s="4">
        <f t="shared" ca="1" si="177"/>
        <v>1.6672892050694415E-10</v>
      </c>
      <c r="M426" s="42">
        <f t="shared" ca="1" si="174"/>
        <v>1.0000004767802466</v>
      </c>
      <c r="P426" s="4"/>
      <c r="R426" s="4"/>
      <c r="S426" s="4" t="s">
        <v>567</v>
      </c>
      <c r="T426" s="4">
        <v>1.6672899999999999E-10</v>
      </c>
    </row>
    <row r="427" spans="1:20" x14ac:dyDescent="0.2">
      <c r="A427" s="32" t="s">
        <v>899</v>
      </c>
      <c r="B427" s="11">
        <v>1.6841200000000001E-10</v>
      </c>
      <c r="C427">
        <v>323</v>
      </c>
      <c r="D427">
        <v>324</v>
      </c>
      <c r="E427" t="e">
        <f t="shared" ca="1" si="175"/>
        <v>#N/A</v>
      </c>
      <c r="F427" t="s">
        <v>144</v>
      </c>
      <c r="G427">
        <v>1</v>
      </c>
      <c r="H427">
        <v>8</v>
      </c>
      <c r="I427" t="s">
        <v>7</v>
      </c>
      <c r="J427">
        <f t="shared" si="176"/>
        <v>0</v>
      </c>
      <c r="K427" s="4">
        <f t="shared" ca="1" si="177"/>
        <v>1.6841209277690975E-10</v>
      </c>
      <c r="M427" s="42">
        <f t="shared" ca="1" si="174"/>
        <v>0.99999944910779137</v>
      </c>
      <c r="P427" s="4"/>
      <c r="R427" s="4"/>
      <c r="S427" s="4" t="s">
        <v>568</v>
      </c>
      <c r="T427" s="4">
        <v>1.6841200000000001E-10</v>
      </c>
    </row>
    <row r="428" spans="1:20" x14ac:dyDescent="0.2">
      <c r="A428" s="32" t="s">
        <v>900</v>
      </c>
      <c r="B428" s="11">
        <v>3.4993900000000003E-10</v>
      </c>
      <c r="C428">
        <v>324</v>
      </c>
      <c r="D428">
        <v>325</v>
      </c>
      <c r="E428" t="e">
        <f t="shared" ca="1" si="175"/>
        <v>#N/A</v>
      </c>
      <c r="F428" t="s">
        <v>144</v>
      </c>
      <c r="G428">
        <v>2</v>
      </c>
      <c r="H428">
        <v>3</v>
      </c>
      <c r="I428" t="s">
        <v>7</v>
      </c>
      <c r="J428">
        <f t="shared" si="176"/>
        <v>0</v>
      </c>
      <c r="K428" s="4">
        <f t="shared" ca="1" si="177"/>
        <v>3.4993921837191326E-10</v>
      </c>
      <c r="M428" s="42">
        <f t="shared" ca="1" si="174"/>
        <v>0.99999937597187805</v>
      </c>
      <c r="P428" s="4"/>
      <c r="R428" s="4"/>
      <c r="S428" s="4" t="s">
        <v>569</v>
      </c>
      <c r="T428" s="4">
        <v>3.4993900000000003E-10</v>
      </c>
    </row>
    <row r="429" spans="1:20" x14ac:dyDescent="0.2">
      <c r="A429" s="32" t="s">
        <v>901</v>
      </c>
      <c r="B429" s="11">
        <v>8.0335499999999996E-10</v>
      </c>
      <c r="C429">
        <v>325</v>
      </c>
      <c r="D429">
        <v>326</v>
      </c>
      <c r="E429" t="e">
        <f t="shared" ca="1" si="175"/>
        <v>#N/A</v>
      </c>
      <c r="F429" t="s">
        <v>144</v>
      </c>
      <c r="G429">
        <v>2</v>
      </c>
      <c r="H429">
        <v>5</v>
      </c>
      <c r="I429" t="s">
        <v>7</v>
      </c>
      <c r="J429">
        <f t="shared" si="176"/>
        <v>0</v>
      </c>
      <c r="K429" s="4">
        <f t="shared" ca="1" si="177"/>
        <v>8.0335527704845007E-10</v>
      </c>
      <c r="M429" s="42">
        <f t="shared" ca="1" si="174"/>
        <v>0.99999965513583089</v>
      </c>
      <c r="P429" s="4"/>
      <c r="R429" s="4"/>
      <c r="S429" s="4" t="s">
        <v>570</v>
      </c>
      <c r="T429" s="4">
        <v>8.0335499999999996E-10</v>
      </c>
    </row>
    <row r="430" spans="1:20" x14ac:dyDescent="0.2">
      <c r="A430" s="32" t="s">
        <v>902</v>
      </c>
      <c r="B430" s="11">
        <v>1.0807300000000001E-9</v>
      </c>
      <c r="C430">
        <v>326</v>
      </c>
      <c r="D430">
        <v>327</v>
      </c>
      <c r="E430" t="e">
        <f t="shared" ca="1" si="175"/>
        <v>#N/A</v>
      </c>
      <c r="F430" t="s">
        <v>144</v>
      </c>
      <c r="G430">
        <v>2</v>
      </c>
      <c r="H430">
        <v>7</v>
      </c>
      <c r="I430" t="s">
        <v>7</v>
      </c>
      <c r="J430">
        <f t="shared" si="176"/>
        <v>0</v>
      </c>
      <c r="K430" s="4">
        <f t="shared" ca="1" si="177"/>
        <v>1.0807333853198698E-9</v>
      </c>
      <c r="M430" s="42">
        <f t="shared" ca="1" si="174"/>
        <v>0.99999686757167328</v>
      </c>
      <c r="P430" s="4"/>
      <c r="R430" s="4"/>
      <c r="S430" s="4" t="s">
        <v>571</v>
      </c>
      <c r="T430" s="4">
        <v>1.0807300000000001E-9</v>
      </c>
    </row>
    <row r="431" spans="1:20" x14ac:dyDescent="0.2">
      <c r="A431" s="32" t="s">
        <v>903</v>
      </c>
      <c r="B431" s="11">
        <v>7.8065400000000002E-10</v>
      </c>
      <c r="C431">
        <v>327</v>
      </c>
      <c r="D431">
        <v>328</v>
      </c>
      <c r="E431" t="e">
        <f t="shared" ca="1" si="175"/>
        <v>#N/A</v>
      </c>
      <c r="F431" t="s">
        <v>144</v>
      </c>
      <c r="G431">
        <v>3</v>
      </c>
      <c r="H431">
        <v>4</v>
      </c>
      <c r="I431" t="s">
        <v>7</v>
      </c>
      <c r="J431">
        <f t="shared" si="176"/>
        <v>0</v>
      </c>
      <c r="K431" s="4">
        <f t="shared" ca="1" si="177"/>
        <v>7.8065424063210253E-10</v>
      </c>
      <c r="M431" s="42">
        <f t="shared" ca="1" si="174"/>
        <v>0.99999969175585046</v>
      </c>
      <c r="P431" s="4"/>
      <c r="R431" s="4"/>
      <c r="S431" s="4" t="s">
        <v>572</v>
      </c>
      <c r="T431" s="4">
        <v>7.8065400000000002E-10</v>
      </c>
    </row>
    <row r="432" spans="1:20" x14ac:dyDescent="0.2">
      <c r="A432" s="32" t="s">
        <v>904</v>
      </c>
      <c r="B432" s="11">
        <v>1.8536999999999999E-9</v>
      </c>
      <c r="C432">
        <v>328</v>
      </c>
      <c r="D432">
        <v>329</v>
      </c>
      <c r="E432" t="e">
        <f t="shared" ca="1" si="175"/>
        <v>#N/A</v>
      </c>
      <c r="F432" t="s">
        <v>144</v>
      </c>
      <c r="G432">
        <v>3</v>
      </c>
      <c r="H432">
        <v>6</v>
      </c>
      <c r="I432" t="s">
        <v>7</v>
      </c>
      <c r="J432">
        <f t="shared" si="176"/>
        <v>0</v>
      </c>
      <c r="K432" s="4">
        <f t="shared" ca="1" si="177"/>
        <v>1.8536969007457275E-9</v>
      </c>
      <c r="M432" s="42">
        <f t="shared" ca="1" si="174"/>
        <v>1.0000016719315177</v>
      </c>
      <c r="P432" s="4"/>
      <c r="R432" s="4"/>
      <c r="S432" s="4" t="s">
        <v>573</v>
      </c>
      <c r="T432" s="4">
        <v>1.8536999999999999E-9</v>
      </c>
    </row>
    <row r="433" spans="1:20" x14ac:dyDescent="0.2">
      <c r="A433" s="32" t="s">
        <v>905</v>
      </c>
      <c r="B433" s="11">
        <v>1.85492E-9</v>
      </c>
      <c r="C433">
        <v>329</v>
      </c>
      <c r="D433">
        <v>330</v>
      </c>
      <c r="E433" t="e">
        <f t="shared" ca="1" si="175"/>
        <v>#N/A</v>
      </c>
      <c r="F433" t="s">
        <v>144</v>
      </c>
      <c r="G433">
        <v>3</v>
      </c>
      <c r="H433">
        <v>8</v>
      </c>
      <c r="I433" t="s">
        <v>7</v>
      </c>
      <c r="J433">
        <f t="shared" si="176"/>
        <v>0</v>
      </c>
      <c r="K433" s="4">
        <f t="shared" ca="1" si="177"/>
        <v>1.8549213200762602E-9</v>
      </c>
      <c r="M433" s="42">
        <f t="shared" ca="1" si="174"/>
        <v>0.99999928833840779</v>
      </c>
      <c r="P433" s="4"/>
      <c r="R433" s="4"/>
      <c r="S433" s="4" t="s">
        <v>574</v>
      </c>
      <c r="T433" s="4">
        <v>1.85492E-9</v>
      </c>
    </row>
    <row r="434" spans="1:20" x14ac:dyDescent="0.2">
      <c r="A434" s="32" t="s">
        <v>906</v>
      </c>
      <c r="B434" s="11">
        <v>1.95585E-9</v>
      </c>
      <c r="C434">
        <v>330</v>
      </c>
      <c r="D434">
        <v>331</v>
      </c>
      <c r="E434" t="e">
        <f t="shared" ca="1" si="175"/>
        <v>#N/A</v>
      </c>
      <c r="F434" t="s">
        <v>144</v>
      </c>
      <c r="G434">
        <v>4</v>
      </c>
      <c r="H434">
        <v>5</v>
      </c>
      <c r="I434" t="s">
        <v>7</v>
      </c>
      <c r="J434">
        <f t="shared" si="176"/>
        <v>0</v>
      </c>
      <c r="K434" s="4">
        <f t="shared" ca="1" si="177"/>
        <v>1.9558504173064938E-9</v>
      </c>
      <c r="M434" s="42">
        <f t="shared" ca="1" si="174"/>
        <v>0.99999978663680511</v>
      </c>
      <c r="P434" s="4"/>
      <c r="R434" s="4"/>
      <c r="S434" s="4" t="s">
        <v>575</v>
      </c>
      <c r="T434" s="4">
        <v>1.95585E-9</v>
      </c>
    </row>
    <row r="435" spans="1:20" x14ac:dyDescent="0.2">
      <c r="A435" s="33" t="s">
        <v>907</v>
      </c>
      <c r="B435" s="43">
        <v>1.9632399999999999E-9</v>
      </c>
      <c r="C435" s="28">
        <v>331</v>
      </c>
      <c r="D435" s="28">
        <v>332</v>
      </c>
      <c r="E435" s="28" t="e">
        <f t="shared" ca="1" si="175"/>
        <v>#N/A</v>
      </c>
      <c r="F435" s="28" t="s">
        <v>144</v>
      </c>
      <c r="G435" s="28">
        <v>4</v>
      </c>
      <c r="H435" s="28">
        <v>7</v>
      </c>
      <c r="I435" s="28" t="s">
        <v>7</v>
      </c>
      <c r="J435" s="47">
        <f t="shared" si="176"/>
        <v>0</v>
      </c>
      <c r="K435" s="37">
        <f t="shared" ca="1" si="177"/>
        <v>1.9632359741639614E-9</v>
      </c>
      <c r="L435" s="28"/>
      <c r="M435" s="44">
        <f t="shared" ca="1" si="174"/>
        <v>1.000002050612403</v>
      </c>
      <c r="P435" s="4"/>
      <c r="R435" s="4"/>
      <c r="S435" s="4" t="s">
        <v>576</v>
      </c>
      <c r="T435" s="4">
        <v>1.9632399999999999E-9</v>
      </c>
    </row>
    <row r="436" spans="1:20" x14ac:dyDescent="0.2">
      <c r="A436" s="21" t="s">
        <v>908</v>
      </c>
      <c r="B436" s="40">
        <v>2.9334199999999998E-13</v>
      </c>
      <c r="C436" s="22">
        <v>332</v>
      </c>
      <c r="D436" s="22">
        <v>333</v>
      </c>
      <c r="E436" s="22" t="e">
        <f t="shared" ca="1" si="175"/>
        <v>#N/A</v>
      </c>
      <c r="F436" s="22" t="s">
        <v>144</v>
      </c>
      <c r="G436" s="22">
        <v>1</v>
      </c>
      <c r="H436" s="22">
        <v>2</v>
      </c>
      <c r="I436" s="22" t="s">
        <v>34</v>
      </c>
      <c r="J436" s="22">
        <f>J400+$J$171</f>
        <v>-1</v>
      </c>
      <c r="K436" s="35">
        <f ca="1">AJ31</f>
        <v>2.9334160573230187E-13</v>
      </c>
      <c r="L436" s="22"/>
      <c r="M436" s="41">
        <f t="shared" ca="1" si="174"/>
        <v>1.0000013440565212</v>
      </c>
      <c r="P436" s="4"/>
      <c r="R436" s="4"/>
      <c r="S436" s="4" t="s">
        <v>577</v>
      </c>
      <c r="T436" s="4">
        <v>2.9334199999999998E-13</v>
      </c>
    </row>
    <row r="437" spans="1:20" x14ac:dyDescent="0.2">
      <c r="A437" s="32" t="s">
        <v>909</v>
      </c>
      <c r="B437" s="11">
        <v>2.7336000000000001E-11</v>
      </c>
      <c r="C437">
        <v>333</v>
      </c>
      <c r="D437">
        <v>334</v>
      </c>
      <c r="E437" t="e">
        <f t="shared" ca="1" si="175"/>
        <v>#N/A</v>
      </c>
      <c r="F437" t="s">
        <v>144</v>
      </c>
      <c r="G437">
        <v>1</v>
      </c>
      <c r="H437">
        <v>4</v>
      </c>
      <c r="I437" t="s">
        <v>34</v>
      </c>
      <c r="J437">
        <f t="shared" ref="J437:J447" si="178">J401+$J$171</f>
        <v>-1</v>
      </c>
      <c r="K437" s="4">
        <f t="shared" ref="K437:K447" ca="1" si="179">AJ32</f>
        <v>2.733604697807503E-11</v>
      </c>
      <c r="M437" s="42">
        <f t="shared" ca="1" si="174"/>
        <v>0.99999828146055403</v>
      </c>
      <c r="P437" s="4"/>
      <c r="R437" s="4"/>
      <c r="S437" s="4" t="s">
        <v>578</v>
      </c>
      <c r="T437" s="4">
        <v>2.7336000000000001E-11</v>
      </c>
    </row>
    <row r="438" spans="1:20" x14ac:dyDescent="0.2">
      <c r="A438" s="32" t="s">
        <v>910</v>
      </c>
      <c r="B438" s="11">
        <v>1.31216E-11</v>
      </c>
      <c r="C438">
        <v>334</v>
      </c>
      <c r="D438">
        <v>335</v>
      </c>
      <c r="E438" t="e">
        <f t="shared" ca="1" si="175"/>
        <v>#N/A</v>
      </c>
      <c r="F438" t="s">
        <v>144</v>
      </c>
      <c r="G438">
        <v>1</v>
      </c>
      <c r="H438">
        <v>6</v>
      </c>
      <c r="I438" t="s">
        <v>34</v>
      </c>
      <c r="J438">
        <f t="shared" si="178"/>
        <v>-1</v>
      </c>
      <c r="K438" s="4">
        <f t="shared" ca="1" si="179"/>
        <v>1.3121613859686686E-11</v>
      </c>
      <c r="M438" s="42">
        <f t="shared" ca="1" si="174"/>
        <v>0.99999894375136822</v>
      </c>
      <c r="P438" s="4"/>
      <c r="R438" s="4"/>
      <c r="S438" s="4" t="s">
        <v>579</v>
      </c>
      <c r="T438" s="4">
        <v>1.31216E-11</v>
      </c>
    </row>
    <row r="439" spans="1:20" x14ac:dyDescent="0.2">
      <c r="A439" s="32" t="s">
        <v>911</v>
      </c>
      <c r="B439" s="11">
        <v>1.3254099999999999E-11</v>
      </c>
      <c r="C439">
        <v>335</v>
      </c>
      <c r="D439">
        <v>336</v>
      </c>
      <c r="E439" t="e">
        <f t="shared" ca="1" si="175"/>
        <v>#N/A</v>
      </c>
      <c r="F439" t="s">
        <v>144</v>
      </c>
      <c r="G439">
        <v>1</v>
      </c>
      <c r="H439">
        <v>8</v>
      </c>
      <c r="I439" t="s">
        <v>34</v>
      </c>
      <c r="J439">
        <f t="shared" si="178"/>
        <v>-1</v>
      </c>
      <c r="K439" s="4">
        <f t="shared" ca="1" si="179"/>
        <v>1.3254080000045946E-11</v>
      </c>
      <c r="M439" s="42">
        <f t="shared" ca="1" si="174"/>
        <v>1.0000015089658469</v>
      </c>
      <c r="P439" s="4"/>
      <c r="R439" s="4"/>
      <c r="S439" s="4" t="s">
        <v>580</v>
      </c>
      <c r="T439" s="4">
        <v>1.3254099999999999E-11</v>
      </c>
    </row>
    <row r="440" spans="1:20" x14ac:dyDescent="0.2">
      <c r="A440" s="32" t="s">
        <v>912</v>
      </c>
      <c r="B440" s="11">
        <v>2.7540300000000001E-11</v>
      </c>
      <c r="C440">
        <v>336</v>
      </c>
      <c r="D440">
        <v>337</v>
      </c>
      <c r="E440" t="e">
        <f t="shared" ca="1" si="175"/>
        <v>#N/A</v>
      </c>
      <c r="F440" t="s">
        <v>144</v>
      </c>
      <c r="G440">
        <v>2</v>
      </c>
      <c r="H440">
        <v>3</v>
      </c>
      <c r="I440" t="s">
        <v>34</v>
      </c>
      <c r="J440">
        <f t="shared" si="178"/>
        <v>-1</v>
      </c>
      <c r="K440" s="4">
        <f t="shared" ca="1" si="179"/>
        <v>2.7540316844104903E-11</v>
      </c>
      <c r="M440" s="42">
        <f t="shared" ca="1" si="174"/>
        <v>0.9999993883837649</v>
      </c>
      <c r="P440" s="4"/>
      <c r="R440" s="4"/>
      <c r="S440" s="4" t="s">
        <v>581</v>
      </c>
      <c r="T440" s="4">
        <v>2.7540300000000001E-11</v>
      </c>
    </row>
    <row r="441" spans="1:20" x14ac:dyDescent="0.2">
      <c r="A441" s="32" t="s">
        <v>913</v>
      </c>
      <c r="B441" s="11">
        <v>6.3224300000000003E-11</v>
      </c>
      <c r="C441">
        <v>337</v>
      </c>
      <c r="D441">
        <v>338</v>
      </c>
      <c r="E441" t="e">
        <f t="shared" ca="1" si="175"/>
        <v>#N/A</v>
      </c>
      <c r="F441" t="s">
        <v>144</v>
      </c>
      <c r="G441">
        <v>2</v>
      </c>
      <c r="H441">
        <v>5</v>
      </c>
      <c r="I441" t="s">
        <v>34</v>
      </c>
      <c r="J441">
        <f t="shared" si="178"/>
        <v>-1</v>
      </c>
      <c r="K441" s="4">
        <f t="shared" ca="1" si="179"/>
        <v>6.3224290696060385E-11</v>
      </c>
      <c r="M441" s="42">
        <f t="shared" ca="1" si="174"/>
        <v>1.0000001471576749</v>
      </c>
      <c r="P441" s="4"/>
      <c r="R441" s="4"/>
      <c r="S441" s="4" t="s">
        <v>582</v>
      </c>
      <c r="T441" s="4">
        <v>6.3224300000000003E-11</v>
      </c>
    </row>
    <row r="442" spans="1:20" x14ac:dyDescent="0.2">
      <c r="A442" s="32" t="s">
        <v>914</v>
      </c>
      <c r="B442" s="11">
        <v>8.5054000000000002E-11</v>
      </c>
      <c r="C442">
        <v>338</v>
      </c>
      <c r="D442">
        <v>339</v>
      </c>
      <c r="E442" t="e">
        <f t="shared" ca="1" si="175"/>
        <v>#N/A</v>
      </c>
      <c r="F442" t="s">
        <v>144</v>
      </c>
      <c r="G442">
        <v>2</v>
      </c>
      <c r="H442">
        <v>7</v>
      </c>
      <c r="I442" t="s">
        <v>34</v>
      </c>
      <c r="J442">
        <f t="shared" si="178"/>
        <v>-1</v>
      </c>
      <c r="K442" s="4">
        <f t="shared" ca="1" si="179"/>
        <v>8.5054027365628421E-11</v>
      </c>
      <c r="M442" s="42">
        <f t="shared" ca="1" si="174"/>
        <v>0.99999967825593605</v>
      </c>
      <c r="P442" s="4"/>
      <c r="R442" s="4"/>
      <c r="S442" s="4" t="s">
        <v>583</v>
      </c>
      <c r="T442" s="4">
        <v>8.5054000000000002E-11</v>
      </c>
    </row>
    <row r="443" spans="1:20" x14ac:dyDescent="0.2">
      <c r="A443" s="32" t="s">
        <v>915</v>
      </c>
      <c r="B443" s="11">
        <v>6.14377E-11</v>
      </c>
      <c r="C443">
        <v>339</v>
      </c>
      <c r="D443">
        <v>340</v>
      </c>
      <c r="E443" t="e">
        <f t="shared" ca="1" si="175"/>
        <v>#N/A</v>
      </c>
      <c r="F443" t="s">
        <v>144</v>
      </c>
      <c r="G443">
        <v>3</v>
      </c>
      <c r="H443">
        <v>4</v>
      </c>
      <c r="I443" t="s">
        <v>34</v>
      </c>
      <c r="J443">
        <f t="shared" si="178"/>
        <v>-1</v>
      </c>
      <c r="K443" s="4">
        <f t="shared" ca="1" si="179"/>
        <v>6.1437712619717622E-11</v>
      </c>
      <c r="M443" s="42">
        <f t="shared" ca="1" si="174"/>
        <v>0.99999979459330302</v>
      </c>
      <c r="P443" s="4"/>
      <c r="R443" s="4"/>
      <c r="S443" s="4" t="s">
        <v>584</v>
      </c>
      <c r="T443" s="4">
        <v>6.14377E-11</v>
      </c>
    </row>
    <row r="444" spans="1:20" x14ac:dyDescent="0.2">
      <c r="A444" s="32" t="s">
        <v>916</v>
      </c>
      <c r="B444" s="11">
        <v>1.4588599999999999E-10</v>
      </c>
      <c r="C444">
        <v>340</v>
      </c>
      <c r="D444">
        <v>341</v>
      </c>
      <c r="E444" t="e">
        <f t="shared" ca="1" si="175"/>
        <v>#N/A</v>
      </c>
      <c r="F444" t="s">
        <v>144</v>
      </c>
      <c r="G444">
        <v>3</v>
      </c>
      <c r="H444">
        <v>6</v>
      </c>
      <c r="I444" t="s">
        <v>34</v>
      </c>
      <c r="J444">
        <f t="shared" si="178"/>
        <v>-1</v>
      </c>
      <c r="K444" s="4">
        <f t="shared" ca="1" si="179"/>
        <v>1.4588647770600982E-10</v>
      </c>
      <c r="M444" s="42">
        <f t="shared" ca="1" si="174"/>
        <v>0.99999672549493723</v>
      </c>
      <c r="P444" s="4"/>
      <c r="R444" s="4"/>
      <c r="S444" s="4" t="s">
        <v>585</v>
      </c>
      <c r="T444" s="4">
        <v>1.4588599999999999E-10</v>
      </c>
    </row>
    <row r="445" spans="1:20" x14ac:dyDescent="0.2">
      <c r="A445" s="32" t="s">
        <v>917</v>
      </c>
      <c r="B445" s="11">
        <v>1.45983E-10</v>
      </c>
      <c r="C445">
        <v>341</v>
      </c>
      <c r="D445">
        <v>342</v>
      </c>
      <c r="E445" t="e">
        <f t="shared" ca="1" si="175"/>
        <v>#N/A</v>
      </c>
      <c r="F445" t="s">
        <v>144</v>
      </c>
      <c r="G445">
        <v>3</v>
      </c>
      <c r="H445">
        <v>8</v>
      </c>
      <c r="I445" t="s">
        <v>34</v>
      </c>
      <c r="J445">
        <f t="shared" si="178"/>
        <v>-1</v>
      </c>
      <c r="K445" s="4">
        <f t="shared" ca="1" si="179"/>
        <v>1.4598283985847103E-10</v>
      </c>
      <c r="M445" s="42">
        <f t="shared" ca="1" si="174"/>
        <v>1.0000010969887223</v>
      </c>
      <c r="P445" s="4"/>
      <c r="R445" s="4"/>
      <c r="S445" s="4" t="s">
        <v>586</v>
      </c>
      <c r="T445" s="4">
        <v>1.45983E-10</v>
      </c>
    </row>
    <row r="446" spans="1:20" x14ac:dyDescent="0.2">
      <c r="A446" s="32" t="s">
        <v>918</v>
      </c>
      <c r="B446" s="11">
        <v>1.53926E-10</v>
      </c>
      <c r="C446">
        <v>342</v>
      </c>
      <c r="D446">
        <v>343</v>
      </c>
      <c r="E446" t="e">
        <f t="shared" ca="1" si="175"/>
        <v>#N/A</v>
      </c>
      <c r="F446" t="s">
        <v>144</v>
      </c>
      <c r="G446">
        <v>4</v>
      </c>
      <c r="H446">
        <v>5</v>
      </c>
      <c r="I446" t="s">
        <v>34</v>
      </c>
      <c r="J446">
        <f t="shared" si="178"/>
        <v>-1</v>
      </c>
      <c r="K446" s="4">
        <f t="shared" ca="1" si="179"/>
        <v>1.5392598875570597E-10</v>
      </c>
      <c r="M446" s="42">
        <f t="shared" ca="1" si="174"/>
        <v>1.0000000730500036</v>
      </c>
      <c r="P446" s="4"/>
      <c r="R446" s="4"/>
      <c r="S446" s="4" t="s">
        <v>587</v>
      </c>
      <c r="T446" s="4">
        <v>1.53926E-10</v>
      </c>
    </row>
    <row r="447" spans="1:20" x14ac:dyDescent="0.2">
      <c r="A447" s="33" t="s">
        <v>919</v>
      </c>
      <c r="B447" s="43">
        <v>1.5450699999999999E-10</v>
      </c>
      <c r="C447" s="28">
        <v>343</v>
      </c>
      <c r="D447" s="28">
        <v>344</v>
      </c>
      <c r="E447" s="28" t="e">
        <f t="shared" ca="1" si="175"/>
        <v>#N/A</v>
      </c>
      <c r="F447" s="28" t="s">
        <v>144</v>
      </c>
      <c r="G447" s="28">
        <v>4</v>
      </c>
      <c r="H447" s="28">
        <v>7</v>
      </c>
      <c r="I447" s="28" t="s">
        <v>34</v>
      </c>
      <c r="J447" s="47">
        <f t="shared" si="178"/>
        <v>-1</v>
      </c>
      <c r="K447" s="37">
        <f t="shared" ca="1" si="179"/>
        <v>1.5450723419847494E-10</v>
      </c>
      <c r="L447" s="28"/>
      <c r="M447" s="44">
        <f t="shared" ca="1" si="174"/>
        <v>0.99999848422323934</v>
      </c>
      <c r="P447" s="4"/>
      <c r="R447" s="4"/>
      <c r="S447" s="4" t="s">
        <v>588</v>
      </c>
      <c r="T447" s="4">
        <v>1.5450699999999999E-10</v>
      </c>
    </row>
    <row r="448" spans="1:20" x14ac:dyDescent="0.2">
      <c r="A448" s="21" t="s">
        <v>920</v>
      </c>
      <c r="B448" s="40">
        <v>3.8001099999999996E-12</v>
      </c>
      <c r="C448" s="22">
        <v>344</v>
      </c>
      <c r="D448" s="22">
        <v>345</v>
      </c>
      <c r="E448" s="22" t="e">
        <f t="shared" ca="1" si="175"/>
        <v>#N/A</v>
      </c>
      <c r="F448" s="22" t="s">
        <v>144</v>
      </c>
      <c r="G448" s="22">
        <v>1</v>
      </c>
      <c r="H448" s="22">
        <v>2</v>
      </c>
      <c r="I448" s="22" t="s">
        <v>10</v>
      </c>
      <c r="J448" s="22">
        <f>J400+$J$106</f>
        <v>0</v>
      </c>
      <c r="K448" s="35">
        <f ca="1">AI31</f>
        <v>3.8001074129063494E-12</v>
      </c>
      <c r="L448" s="22"/>
      <c r="M448" s="41">
        <f t="shared" ca="1" si="174"/>
        <v>1.0000006807948747</v>
      </c>
      <c r="P448" s="4"/>
      <c r="R448" s="4"/>
      <c r="S448" s="4" t="s">
        <v>589</v>
      </c>
      <c r="T448" s="4">
        <v>3.8001099999999996E-12</v>
      </c>
    </row>
    <row r="449" spans="1:20" x14ac:dyDescent="0.2">
      <c r="A449" s="32" t="s">
        <v>921</v>
      </c>
      <c r="B449" s="11">
        <v>3.5412600000000001E-10</v>
      </c>
      <c r="C449">
        <v>345</v>
      </c>
      <c r="D449">
        <v>346</v>
      </c>
      <c r="E449" t="e">
        <f t="shared" ca="1" si="175"/>
        <v>#N/A</v>
      </c>
      <c r="F449" t="s">
        <v>144</v>
      </c>
      <c r="G449">
        <v>1</v>
      </c>
      <c r="H449">
        <v>4</v>
      </c>
      <c r="I449" t="s">
        <v>10</v>
      </c>
      <c r="J449">
        <f t="shared" ref="J449:J459" si="180">J401+$J$106</f>
        <v>0</v>
      </c>
      <c r="K449" s="4">
        <f t="shared" ref="K449:K459" ca="1" si="181">AI32</f>
        <v>3.5412608621137104E-10</v>
      </c>
      <c r="M449" s="42">
        <f t="shared" ca="1" si="174"/>
        <v>0.99999975655176399</v>
      </c>
      <c r="P449" s="4"/>
      <c r="R449" s="4"/>
      <c r="S449" s="4" t="s">
        <v>590</v>
      </c>
      <c r="T449" s="4">
        <v>3.5412600000000001E-10</v>
      </c>
    </row>
    <row r="450" spans="1:20" x14ac:dyDescent="0.2">
      <c r="A450" s="32" t="s">
        <v>922</v>
      </c>
      <c r="B450" s="11">
        <v>1.22014E-14</v>
      </c>
      <c r="C450">
        <v>346</v>
      </c>
      <c r="D450">
        <v>347</v>
      </c>
      <c r="E450" t="e">
        <f t="shared" ca="1" si="175"/>
        <v>#N/A</v>
      </c>
      <c r="F450" t="s">
        <v>144</v>
      </c>
      <c r="G450">
        <v>1</v>
      </c>
      <c r="H450">
        <v>6</v>
      </c>
      <c r="I450" t="s">
        <v>10</v>
      </c>
      <c r="J450">
        <f t="shared" si="180"/>
        <v>0</v>
      </c>
      <c r="K450" s="4">
        <f t="shared" ca="1" si="181"/>
        <v>1.2201394265500335E-14</v>
      </c>
      <c r="M450" s="42">
        <f t="shared" ca="1" si="174"/>
        <v>1.000000469987244</v>
      </c>
      <c r="P450" s="4"/>
      <c r="R450" s="4"/>
      <c r="S450" s="4" t="s">
        <v>591</v>
      </c>
      <c r="T450" s="4">
        <v>1.22014E-14</v>
      </c>
    </row>
    <row r="451" spans="1:20" x14ac:dyDescent="0.2">
      <c r="A451" s="32" t="s">
        <v>923</v>
      </c>
      <c r="B451" s="11">
        <v>1.23246E-14</v>
      </c>
      <c r="C451">
        <v>347</v>
      </c>
      <c r="D451">
        <v>348</v>
      </c>
      <c r="E451" t="e">
        <f t="shared" ca="1" si="175"/>
        <v>#N/A</v>
      </c>
      <c r="F451" t="s">
        <v>144</v>
      </c>
      <c r="G451">
        <v>1</v>
      </c>
      <c r="H451">
        <v>8</v>
      </c>
      <c r="I451" t="s">
        <v>10</v>
      </c>
      <c r="J451">
        <f t="shared" si="180"/>
        <v>0</v>
      </c>
      <c r="K451" s="4">
        <f t="shared" ca="1" si="181"/>
        <v>1.2324570547216571E-14</v>
      </c>
      <c r="M451" s="42">
        <f t="shared" ca="1" si="174"/>
        <v>1.0000023897614376</v>
      </c>
      <c r="P451" s="4"/>
      <c r="R451" s="4"/>
      <c r="S451" s="4" t="s">
        <v>592</v>
      </c>
      <c r="T451" s="4">
        <v>1.23246E-14</v>
      </c>
    </row>
    <row r="452" spans="1:20" x14ac:dyDescent="0.2">
      <c r="A452" s="32" t="s">
        <v>924</v>
      </c>
      <c r="B452" s="11">
        <v>3.5677200000000002E-10</v>
      </c>
      <c r="C452">
        <v>348</v>
      </c>
      <c r="D452">
        <v>349</v>
      </c>
      <c r="E452" t="e">
        <f t="shared" ca="1" si="175"/>
        <v>#N/A</v>
      </c>
      <c r="F452" t="s">
        <v>144</v>
      </c>
      <c r="G452">
        <v>2</v>
      </c>
      <c r="H452">
        <v>3</v>
      </c>
      <c r="I452" t="s">
        <v>10</v>
      </c>
      <c r="J452">
        <f t="shared" si="180"/>
        <v>0</v>
      </c>
      <c r="K452" s="4">
        <f t="shared" ca="1" si="181"/>
        <v>3.5677230964836242E-10</v>
      </c>
      <c r="M452" s="42">
        <f t="shared" ca="1" si="174"/>
        <v>0.99999913208409386</v>
      </c>
      <c r="P452" s="4"/>
      <c r="R452" s="4"/>
      <c r="S452" s="4" t="s">
        <v>593</v>
      </c>
      <c r="T452" s="4">
        <v>3.5677200000000002E-10</v>
      </c>
    </row>
    <row r="453" spans="1:20" x14ac:dyDescent="0.2">
      <c r="A453" s="32" t="s">
        <v>925</v>
      </c>
      <c r="B453" s="11">
        <v>5.8790399999999999E-14</v>
      </c>
      <c r="C453">
        <v>349</v>
      </c>
      <c r="D453">
        <v>350</v>
      </c>
      <c r="E453" t="e">
        <f t="shared" ca="1" si="175"/>
        <v>#N/A</v>
      </c>
      <c r="F453" t="s">
        <v>144</v>
      </c>
      <c r="G453">
        <v>2</v>
      </c>
      <c r="H453">
        <v>5</v>
      </c>
      <c r="I453" t="s">
        <v>10</v>
      </c>
      <c r="J453">
        <f t="shared" si="180"/>
        <v>0</v>
      </c>
      <c r="K453" s="4">
        <f t="shared" ca="1" si="181"/>
        <v>5.8790367266428378E-14</v>
      </c>
      <c r="M453" s="42">
        <f t="shared" ca="1" si="174"/>
        <v>1.0000005567846084</v>
      </c>
      <c r="P453" s="4"/>
      <c r="R453" s="4"/>
      <c r="S453" s="4" t="s">
        <v>594</v>
      </c>
      <c r="T453" s="4">
        <v>5.8790399999999999E-14</v>
      </c>
    </row>
    <row r="454" spans="1:20" x14ac:dyDescent="0.2">
      <c r="A454" s="32" t="s">
        <v>926</v>
      </c>
      <c r="B454" s="11">
        <v>7.9089199999999999E-14</v>
      </c>
      <c r="C454">
        <v>350</v>
      </c>
      <c r="D454">
        <v>351</v>
      </c>
      <c r="E454" t="e">
        <f t="shared" ca="1" si="175"/>
        <v>#N/A</v>
      </c>
      <c r="F454" t="s">
        <v>144</v>
      </c>
      <c r="G454">
        <v>2</v>
      </c>
      <c r="H454">
        <v>7</v>
      </c>
      <c r="I454" t="s">
        <v>10</v>
      </c>
      <c r="J454">
        <f t="shared" si="180"/>
        <v>0</v>
      </c>
      <c r="K454" s="4">
        <f t="shared" ca="1" si="181"/>
        <v>7.9089183148807183E-14</v>
      </c>
      <c r="M454" s="42">
        <f t="shared" ca="1" si="174"/>
        <v>1.0000002130657082</v>
      </c>
      <c r="P454" s="4"/>
      <c r="R454" s="4"/>
      <c r="S454" s="4" t="s">
        <v>595</v>
      </c>
      <c r="T454" s="4">
        <v>7.9089199999999999E-14</v>
      </c>
    </row>
    <row r="455" spans="1:20" x14ac:dyDescent="0.2">
      <c r="A455" s="32" t="s">
        <v>927</v>
      </c>
      <c r="B455" s="11">
        <v>7.95898E-10</v>
      </c>
      <c r="C455">
        <v>351</v>
      </c>
      <c r="D455">
        <v>352</v>
      </c>
      <c r="E455" t="e">
        <f t="shared" ca="1" si="175"/>
        <v>#N/A</v>
      </c>
      <c r="F455" t="s">
        <v>144</v>
      </c>
      <c r="G455">
        <v>3</v>
      </c>
      <c r="H455">
        <v>4</v>
      </c>
      <c r="I455" t="s">
        <v>10</v>
      </c>
      <c r="J455">
        <f t="shared" si="180"/>
        <v>0</v>
      </c>
      <c r="K455" s="4">
        <f t="shared" ca="1" si="181"/>
        <v>7.9589769264186553E-10</v>
      </c>
      <c r="M455" s="42">
        <f t="shared" ca="1" si="174"/>
        <v>1.0000003861779438</v>
      </c>
      <c r="P455" s="4"/>
      <c r="R455" s="4"/>
      <c r="S455" s="4" t="s">
        <v>596</v>
      </c>
      <c r="T455" s="4">
        <v>7.95898E-10</v>
      </c>
    </row>
    <row r="456" spans="1:20" x14ac:dyDescent="0.2">
      <c r="A456" s="32" t="s">
        <v>928</v>
      </c>
      <c r="B456" s="11">
        <v>1.3565499999999999E-13</v>
      </c>
      <c r="C456">
        <v>352</v>
      </c>
      <c r="D456">
        <v>353</v>
      </c>
      <c r="E456" t="e">
        <f t="shared" ca="1" si="175"/>
        <v>#N/A</v>
      </c>
      <c r="F456" t="s">
        <v>144</v>
      </c>
      <c r="G456">
        <v>3</v>
      </c>
      <c r="H456">
        <v>6</v>
      </c>
      <c r="I456" t="s">
        <v>10</v>
      </c>
      <c r="J456">
        <f t="shared" si="180"/>
        <v>0</v>
      </c>
      <c r="K456" s="4">
        <f t="shared" ca="1" si="181"/>
        <v>1.3565544997211597E-13</v>
      </c>
      <c r="M456" s="42">
        <f t="shared" ca="1" si="174"/>
        <v>0.99999668297797051</v>
      </c>
      <c r="P456" s="4"/>
      <c r="R456" s="4"/>
      <c r="S456" s="4" t="s">
        <v>597</v>
      </c>
      <c r="T456" s="4">
        <v>1.3565499999999999E-13</v>
      </c>
    </row>
    <row r="457" spans="1:20" x14ac:dyDescent="0.2">
      <c r="A457" s="32" t="s">
        <v>929</v>
      </c>
      <c r="B457" s="11">
        <v>1.3574499999999999E-13</v>
      </c>
      <c r="C457">
        <v>353</v>
      </c>
      <c r="D457">
        <v>354</v>
      </c>
      <c r="E457" t="e">
        <f t="shared" ca="1" si="175"/>
        <v>#N/A</v>
      </c>
      <c r="F457" t="s">
        <v>144</v>
      </c>
      <c r="G457">
        <v>3</v>
      </c>
      <c r="H457">
        <v>8</v>
      </c>
      <c r="I457" t="s">
        <v>10</v>
      </c>
      <c r="J457">
        <f t="shared" si="180"/>
        <v>0</v>
      </c>
      <c r="K457" s="4">
        <f t="shared" ca="1" si="181"/>
        <v>1.3574505424084572E-13</v>
      </c>
      <c r="M457" s="42">
        <f t="shared" ca="1" si="174"/>
        <v>0.99999960042120117</v>
      </c>
      <c r="P457" s="4"/>
      <c r="R457" s="4"/>
      <c r="S457" s="4" t="s">
        <v>598</v>
      </c>
      <c r="T457" s="4">
        <v>1.3574499999999999E-13</v>
      </c>
    </row>
    <row r="458" spans="1:20" x14ac:dyDescent="0.2">
      <c r="A458" s="32" t="s">
        <v>930</v>
      </c>
      <c r="B458" s="11">
        <v>1.4313099999999999E-13</v>
      </c>
      <c r="C458">
        <v>354</v>
      </c>
      <c r="D458">
        <v>355</v>
      </c>
      <c r="E458" t="e">
        <f t="shared" ca="1" si="175"/>
        <v>#N/A</v>
      </c>
      <c r="F458" t="s">
        <v>144</v>
      </c>
      <c r="G458">
        <v>4</v>
      </c>
      <c r="H458">
        <v>5</v>
      </c>
      <c r="I458" t="s">
        <v>10</v>
      </c>
      <c r="J458">
        <f t="shared" si="180"/>
        <v>0</v>
      </c>
      <c r="K458" s="4">
        <f t="shared" ca="1" si="181"/>
        <v>1.4313114961303886E-13</v>
      </c>
      <c r="M458" s="42">
        <f t="shared" ca="1" si="174"/>
        <v>0.99999895471363653</v>
      </c>
      <c r="P458" s="4"/>
      <c r="R458" s="4"/>
      <c r="S458" s="4" t="s">
        <v>599</v>
      </c>
      <c r="T458" s="4">
        <v>1.4313099999999999E-13</v>
      </c>
    </row>
    <row r="459" spans="1:20" x14ac:dyDescent="0.2">
      <c r="A459" s="33" t="s">
        <v>931</v>
      </c>
      <c r="B459" s="43">
        <v>1.43672E-13</v>
      </c>
      <c r="C459" s="28">
        <v>355</v>
      </c>
      <c r="D459" s="28">
        <v>356</v>
      </c>
      <c r="E459" s="28" t="e">
        <f t="shared" ca="1" si="175"/>
        <v>#N/A</v>
      </c>
      <c r="F459" s="28" t="s">
        <v>144</v>
      </c>
      <c r="G459" s="28">
        <v>4</v>
      </c>
      <c r="H459" s="28">
        <v>7</v>
      </c>
      <c r="I459" s="28" t="s">
        <v>10</v>
      </c>
      <c r="J459" s="47">
        <f t="shared" si="180"/>
        <v>0</v>
      </c>
      <c r="K459" s="37">
        <f t="shared" ca="1" si="181"/>
        <v>1.4367163227683971E-13</v>
      </c>
      <c r="L459" s="28"/>
      <c r="M459" s="44">
        <f t="shared" ca="1" si="174"/>
        <v>1.0000025594694963</v>
      </c>
      <c r="P459" s="4"/>
      <c r="R459" s="4"/>
      <c r="S459" s="4" t="s">
        <v>600</v>
      </c>
      <c r="T459" s="4">
        <v>1.43672E-13</v>
      </c>
    </row>
    <row r="460" spans="1:20" x14ac:dyDescent="0.2">
      <c r="K460" s="4"/>
    </row>
    <row r="461" spans="1:20" x14ac:dyDescent="0.2">
      <c r="K461" s="4"/>
    </row>
    <row r="462" spans="1:20" x14ac:dyDescent="0.2">
      <c r="B462" s="6" t="s">
        <v>1000</v>
      </c>
      <c r="C462" s="6" t="s">
        <v>1003</v>
      </c>
      <c r="D462" s="6"/>
      <c r="E462" s="6" t="s">
        <v>999</v>
      </c>
      <c r="F462" s="6" t="s">
        <v>26</v>
      </c>
      <c r="G462" s="6" t="s">
        <v>174</v>
      </c>
      <c r="H462" s="6" t="s">
        <v>175</v>
      </c>
      <c r="I462" s="6"/>
      <c r="J462" s="6" t="s">
        <v>1002</v>
      </c>
      <c r="K462" s="53" t="s">
        <v>1001</v>
      </c>
    </row>
    <row r="463" spans="1:20" x14ac:dyDescent="0.2">
      <c r="B463" s="21">
        <f t="shared" ref="B463:B478" si="182">SUMIFS(B$104:B$459,$F$104:$F$459,$F463,$G$104:$G$459,$G463,$H$104:$H$459,$H463)</f>
        <v>8.2249984759999993E-10</v>
      </c>
      <c r="C463" s="34">
        <f>B463/E463</f>
        <v>0.99999981471124599</v>
      </c>
      <c r="D463" s="22"/>
      <c r="E463" s="35">
        <f t="shared" ref="E463:E470" si="183">S20</f>
        <v>8.2250000000000011E-10</v>
      </c>
      <c r="F463" s="22" t="s">
        <v>143</v>
      </c>
      <c r="G463" s="22">
        <v>1</v>
      </c>
      <c r="H463" s="22">
        <v>0</v>
      </c>
      <c r="I463" s="22"/>
      <c r="J463" s="34">
        <f ca="1">K463/E463</f>
        <v>1</v>
      </c>
      <c r="K463" s="23">
        <f t="shared" ref="K463:K479" ca="1" si="184">SUMIFS(K$104:K$459,$F$104:$F$459,$F463,$G$104:$G$459,$G463,$H$104:$H$459,$H463)</f>
        <v>8.2250000000000011E-10</v>
      </c>
    </row>
    <row r="464" spans="1:20" x14ac:dyDescent="0.2">
      <c r="B464" s="32">
        <f t="shared" si="182"/>
        <v>8.2249987570000001E-10</v>
      </c>
      <c r="C464" s="8">
        <f t="shared" ref="C464:C514" si="185">B464/E464</f>
        <v>0.99999984887537985</v>
      </c>
      <c r="E464" s="4">
        <f t="shared" si="183"/>
        <v>8.2250000000000011E-10</v>
      </c>
      <c r="F464" t="s">
        <v>143</v>
      </c>
      <c r="G464">
        <v>2</v>
      </c>
      <c r="H464">
        <v>0</v>
      </c>
      <c r="J464" s="8">
        <f t="shared" ref="J464:J514" ca="1" si="186">K464/E464</f>
        <v>1</v>
      </c>
      <c r="K464" s="26">
        <f t="shared" ca="1" si="184"/>
        <v>8.2250000000000011E-10</v>
      </c>
    </row>
    <row r="465" spans="2:11" x14ac:dyDescent="0.2">
      <c r="B465" s="32">
        <f t="shared" si="182"/>
        <v>8.2250016599999996E-10</v>
      </c>
      <c r="C465" s="8">
        <f t="shared" si="185"/>
        <v>1.000000201823708</v>
      </c>
      <c r="E465" s="4">
        <f t="shared" si="183"/>
        <v>8.2250000000000011E-10</v>
      </c>
      <c r="F465" t="s">
        <v>143</v>
      </c>
      <c r="G465">
        <v>3</v>
      </c>
      <c r="H465">
        <v>0</v>
      </c>
      <c r="J465" s="8">
        <f t="shared" ca="1" si="186"/>
        <v>1</v>
      </c>
      <c r="K465" s="26">
        <f t="shared" ca="1" si="184"/>
        <v>8.2250000000000011E-10</v>
      </c>
    </row>
    <row r="466" spans="2:11" x14ac:dyDescent="0.2">
      <c r="B466" s="32">
        <f t="shared" si="182"/>
        <v>8.2249877399999988E-10</v>
      </c>
      <c r="C466" s="8">
        <f t="shared" si="185"/>
        <v>0.99999850942249213</v>
      </c>
      <c r="E466" s="4">
        <f t="shared" si="183"/>
        <v>8.2250000000000011E-10</v>
      </c>
      <c r="F466" t="s">
        <v>143</v>
      </c>
      <c r="G466">
        <v>4</v>
      </c>
      <c r="H466">
        <v>0</v>
      </c>
      <c r="J466" s="8">
        <f t="shared" ca="1" si="186"/>
        <v>1</v>
      </c>
      <c r="K466" s="26">
        <f t="shared" ca="1" si="184"/>
        <v>8.2250000000000011E-10</v>
      </c>
    </row>
    <row r="467" spans="2:11" x14ac:dyDescent="0.2">
      <c r="B467" s="32">
        <f t="shared" si="182"/>
        <v>4.1124980300000002E-10</v>
      </c>
      <c r="C467" s="8">
        <f t="shared" si="185"/>
        <v>0.99999952097264433</v>
      </c>
      <c r="E467" s="4">
        <f t="shared" si="183"/>
        <v>4.1125000000000005E-10</v>
      </c>
      <c r="F467" t="s">
        <v>143</v>
      </c>
      <c r="G467">
        <v>5</v>
      </c>
      <c r="H467">
        <v>0</v>
      </c>
      <c r="J467" s="8">
        <f t="shared" ca="1" si="186"/>
        <v>1</v>
      </c>
      <c r="K467" s="26">
        <f t="shared" ca="1" si="184"/>
        <v>4.1125000000000005E-10</v>
      </c>
    </row>
    <row r="468" spans="2:11" x14ac:dyDescent="0.2">
      <c r="B468" s="32">
        <f t="shared" si="182"/>
        <v>4.1124967900000003E-10</v>
      </c>
      <c r="C468" s="8">
        <f t="shared" si="185"/>
        <v>0.9999992194528875</v>
      </c>
      <c r="E468" s="4">
        <f t="shared" si="183"/>
        <v>4.1125000000000005E-10</v>
      </c>
      <c r="F468" t="s">
        <v>143</v>
      </c>
      <c r="G468">
        <v>6</v>
      </c>
      <c r="H468">
        <v>0</v>
      </c>
      <c r="J468" s="8">
        <f t="shared" ca="1" si="186"/>
        <v>1</v>
      </c>
      <c r="K468" s="26">
        <f t="shared" ca="1" si="184"/>
        <v>4.1125000000000005E-10</v>
      </c>
    </row>
    <row r="469" spans="2:11" x14ac:dyDescent="0.2">
      <c r="B469" s="32">
        <f t="shared" si="182"/>
        <v>4.1124974699999999E-10</v>
      </c>
      <c r="C469" s="8">
        <f t="shared" si="185"/>
        <v>0.99999938480243145</v>
      </c>
      <c r="E469" s="4">
        <f t="shared" si="183"/>
        <v>4.1125000000000005E-10</v>
      </c>
      <c r="F469" t="s">
        <v>143</v>
      </c>
      <c r="G469">
        <v>7</v>
      </c>
      <c r="H469">
        <v>0</v>
      </c>
      <c r="J469" s="8">
        <f t="shared" ca="1" si="186"/>
        <v>1</v>
      </c>
      <c r="K469" s="26">
        <f t="shared" ca="1" si="184"/>
        <v>4.1125000000000005E-10</v>
      </c>
    </row>
    <row r="470" spans="2:11" x14ac:dyDescent="0.2">
      <c r="B470" s="33">
        <f t="shared" si="182"/>
        <v>4.1124945370000006E-10</v>
      </c>
      <c r="C470" s="36">
        <f t="shared" si="185"/>
        <v>0.99999867161094225</v>
      </c>
      <c r="D470" s="28"/>
      <c r="E470" s="37">
        <f t="shared" si="183"/>
        <v>4.1125000000000005E-10</v>
      </c>
      <c r="F470" s="28" t="s">
        <v>143</v>
      </c>
      <c r="G470" s="28">
        <v>8</v>
      </c>
      <c r="H470" s="28">
        <v>0</v>
      </c>
      <c r="I470" s="28"/>
      <c r="J470" s="36">
        <f t="shared" ca="1" si="186"/>
        <v>0.99999999999999989</v>
      </c>
      <c r="K470" s="29">
        <f t="shared" ca="1" si="184"/>
        <v>4.1125E-10</v>
      </c>
    </row>
    <row r="471" spans="2:11" x14ac:dyDescent="0.2">
      <c r="B471" s="21">
        <f t="shared" si="182"/>
        <v>1.2770955120400001E-8</v>
      </c>
      <c r="C471" s="34">
        <f t="shared" si="185"/>
        <v>0.99999648581943479</v>
      </c>
      <c r="D471" s="22"/>
      <c r="E471" s="35">
        <f>AB20</f>
        <v>1.2770999999999999E-8</v>
      </c>
      <c r="F471" s="22" t="s">
        <v>144</v>
      </c>
      <c r="G471" s="22">
        <v>1</v>
      </c>
      <c r="H471" s="22">
        <v>0</v>
      </c>
      <c r="I471" s="22"/>
      <c r="J471" s="34">
        <f t="shared" ca="1" si="186"/>
        <v>1</v>
      </c>
      <c r="K471" s="23">
        <f t="shared" ca="1" si="184"/>
        <v>1.2770999999999999E-8</v>
      </c>
    </row>
    <row r="472" spans="2:11" x14ac:dyDescent="0.2">
      <c r="B472" s="32">
        <f t="shared" si="182"/>
        <v>1.2771007394E-8</v>
      </c>
      <c r="C472" s="8">
        <f t="shared" si="185"/>
        <v>1.0000005789679745</v>
      </c>
      <c r="E472" s="4">
        <f t="shared" ref="E472:E478" si="187">AB21</f>
        <v>1.2770999999999999E-8</v>
      </c>
      <c r="F472" t="s">
        <v>144</v>
      </c>
      <c r="G472">
        <v>2</v>
      </c>
      <c r="H472">
        <v>0</v>
      </c>
      <c r="J472" s="8">
        <f t="shared" ca="1" si="186"/>
        <v>1</v>
      </c>
      <c r="K472" s="26">
        <f t="shared" ca="1" si="184"/>
        <v>1.2770999999999999E-8</v>
      </c>
    </row>
    <row r="473" spans="2:11" x14ac:dyDescent="0.2">
      <c r="B473" s="32">
        <f t="shared" si="182"/>
        <v>1.277101697E-8</v>
      </c>
      <c r="C473" s="8">
        <f t="shared" si="185"/>
        <v>1.0000013287917939</v>
      </c>
      <c r="E473" s="4">
        <f t="shared" si="187"/>
        <v>1.2770999999999999E-8</v>
      </c>
      <c r="F473" t="s">
        <v>144</v>
      </c>
      <c r="G473">
        <v>3</v>
      </c>
      <c r="H473">
        <v>0</v>
      </c>
      <c r="J473" s="8">
        <f t="shared" ca="1" si="186"/>
        <v>1.0000000000000002</v>
      </c>
      <c r="K473" s="26">
        <f t="shared" ca="1" si="184"/>
        <v>1.2771000000000001E-8</v>
      </c>
    </row>
    <row r="474" spans="2:11" x14ac:dyDescent="0.2">
      <c r="B474" s="32">
        <f t="shared" si="182"/>
        <v>1.27709987E-8</v>
      </c>
      <c r="C474" s="8">
        <f t="shared" si="185"/>
        <v>0.99999989820687507</v>
      </c>
      <c r="E474" s="4">
        <f t="shared" si="187"/>
        <v>1.2770999999999999E-8</v>
      </c>
      <c r="F474" t="s">
        <v>144</v>
      </c>
      <c r="G474">
        <v>4</v>
      </c>
      <c r="H474">
        <v>0</v>
      </c>
      <c r="J474" s="8">
        <f t="shared" ca="1" si="186"/>
        <v>1</v>
      </c>
      <c r="K474" s="26">
        <f t="shared" ca="1" si="184"/>
        <v>1.2770999999999999E-8</v>
      </c>
    </row>
    <row r="475" spans="2:11" x14ac:dyDescent="0.2">
      <c r="B475" s="32">
        <f t="shared" si="182"/>
        <v>6.3855012401999999E-9</v>
      </c>
      <c r="C475" s="8">
        <f t="shared" si="185"/>
        <v>1.0000001942212826</v>
      </c>
      <c r="E475" s="4">
        <f t="shared" si="187"/>
        <v>6.3854999999999995E-9</v>
      </c>
      <c r="F475" t="s">
        <v>144</v>
      </c>
      <c r="G475">
        <v>5</v>
      </c>
      <c r="H475">
        <v>0</v>
      </c>
      <c r="J475" s="8">
        <f t="shared" ca="1" si="186"/>
        <v>1</v>
      </c>
      <c r="K475" s="26">
        <f t="shared" ca="1" si="184"/>
        <v>6.3854999999999995E-9</v>
      </c>
    </row>
    <row r="476" spans="2:11" x14ac:dyDescent="0.2">
      <c r="B476" s="32">
        <f t="shared" si="182"/>
        <v>6.3854990361000016E-9</v>
      </c>
      <c r="C476" s="8">
        <f t="shared" si="185"/>
        <v>0.99999984904862615</v>
      </c>
      <c r="E476" s="4">
        <f t="shared" si="187"/>
        <v>6.3854999999999995E-9</v>
      </c>
      <c r="F476" t="s">
        <v>144</v>
      </c>
      <c r="G476">
        <v>6</v>
      </c>
      <c r="H476">
        <v>0</v>
      </c>
      <c r="J476" s="8">
        <f t="shared" ca="1" si="186"/>
        <v>0.99999999999999989</v>
      </c>
      <c r="K476" s="26">
        <f t="shared" ca="1" si="184"/>
        <v>6.3854999999999987E-9</v>
      </c>
    </row>
    <row r="477" spans="2:11" x14ac:dyDescent="0.2">
      <c r="B477" s="32">
        <f t="shared" si="182"/>
        <v>6.3855010616000002E-9</v>
      </c>
      <c r="C477" s="8">
        <f t="shared" si="185"/>
        <v>1.000000166251664</v>
      </c>
      <c r="E477" s="4">
        <f t="shared" si="187"/>
        <v>6.3854999999999995E-9</v>
      </c>
      <c r="F477" t="s">
        <v>144</v>
      </c>
      <c r="G477">
        <v>7</v>
      </c>
      <c r="H477">
        <v>0</v>
      </c>
      <c r="J477" s="8">
        <f t="shared" ca="1" si="186"/>
        <v>0.99999999999999989</v>
      </c>
      <c r="K477" s="26">
        <f t="shared" ca="1" si="184"/>
        <v>6.3854999999999987E-9</v>
      </c>
    </row>
    <row r="478" spans="2:11" x14ac:dyDescent="0.2">
      <c r="B478" s="33">
        <f t="shared" si="182"/>
        <v>6.3854968297000011E-9</v>
      </c>
      <c r="C478" s="36">
        <f t="shared" si="185"/>
        <v>0.99999950351577815</v>
      </c>
      <c r="D478" s="28"/>
      <c r="E478" s="37">
        <f t="shared" si="187"/>
        <v>6.3854999999999995E-9</v>
      </c>
      <c r="F478" s="28" t="s">
        <v>144</v>
      </c>
      <c r="G478" s="28">
        <v>8</v>
      </c>
      <c r="H478" s="28">
        <v>0</v>
      </c>
      <c r="I478" s="28"/>
      <c r="J478" s="36">
        <f t="shared" ca="1" si="186"/>
        <v>0.99999999999999989</v>
      </c>
      <c r="K478" s="29">
        <f t="shared" ca="1" si="184"/>
        <v>6.3854999999999987E-9</v>
      </c>
    </row>
    <row r="479" spans="2:11" x14ac:dyDescent="0.2">
      <c r="B479" s="21">
        <f>SUMIFS(B$104:B$459,$F$104:$F$459,$F479,$G$104:$G$459,$G479,$H$104:$H$459,$H479)</f>
        <v>2.05539091319E-10</v>
      </c>
      <c r="C479" s="34">
        <f t="shared" si="185"/>
        <v>0.99958220702249223</v>
      </c>
      <c r="D479" s="22"/>
      <c r="E479" s="38">
        <f>Q31</f>
        <v>2.0562500000000003E-10</v>
      </c>
      <c r="F479" s="22" t="s">
        <v>143</v>
      </c>
      <c r="G479" s="22">
        <v>1</v>
      </c>
      <c r="H479" s="22">
        <v>2</v>
      </c>
      <c r="I479" s="22"/>
      <c r="J479" s="34">
        <f t="shared" ca="1" si="186"/>
        <v>0.99958141556237345</v>
      </c>
      <c r="K479" s="23">
        <f t="shared" ca="1" si="184"/>
        <v>2.0553892857501307E-10</v>
      </c>
    </row>
    <row r="480" spans="2:11" x14ac:dyDescent="0.2">
      <c r="B480" s="32">
        <f t="shared" ref="B480:B502" si="188">SUMIFS(B$104:B$459,$F$104:$F$459,$F480,$G$104:$G$459,$G480,$H$104:$H$459,$H480)</f>
        <v>2.0559470244899999E-10</v>
      </c>
      <c r="C480" s="8">
        <f t="shared" si="185"/>
        <v>0.99985265628692988</v>
      </c>
      <c r="E480" s="18">
        <f t="shared" ref="E480:E490" si="189">Q32</f>
        <v>2.0562500000000003E-10</v>
      </c>
      <c r="F480" t="s">
        <v>143</v>
      </c>
      <c r="G480">
        <v>1</v>
      </c>
      <c r="H480">
        <v>4</v>
      </c>
      <c r="J480" s="8">
        <f t="shared" ca="1" si="186"/>
        <v>0.99985361787560878</v>
      </c>
      <c r="K480" s="26">
        <f t="shared" ref="K480:K502" ca="1" si="190">SUMIFS(K$104:K$459,$F$104:$F$459,$F480,$G$104:$G$459,$G480,$H$104:$H$459,$H480)</f>
        <v>2.0559490017567209E-10</v>
      </c>
    </row>
    <row r="481" spans="2:11" x14ac:dyDescent="0.2">
      <c r="B481" s="32">
        <f t="shared" si="188"/>
        <v>2.0562501431999999E-10</v>
      </c>
      <c r="C481" s="8">
        <f t="shared" si="185"/>
        <v>1.0000000696413371</v>
      </c>
      <c r="E481" s="18">
        <f t="shared" si="189"/>
        <v>2.0562500000000003E-10</v>
      </c>
      <c r="F481" t="s">
        <v>143</v>
      </c>
      <c r="G481">
        <v>1</v>
      </c>
      <c r="H481">
        <v>6</v>
      </c>
      <c r="J481" s="8">
        <f t="shared" ca="1" si="186"/>
        <v>0.99999976677228242</v>
      </c>
      <c r="K481" s="26">
        <f t="shared" ca="1" si="190"/>
        <v>2.0562495204255061E-10</v>
      </c>
    </row>
    <row r="482" spans="2:11" x14ac:dyDescent="0.2">
      <c r="B482" s="32">
        <f t="shared" si="188"/>
        <v>2.0562506361300002E-10</v>
      </c>
      <c r="C482" s="8">
        <f t="shared" si="185"/>
        <v>1.0000003093641336</v>
      </c>
      <c r="E482" s="18">
        <f t="shared" si="189"/>
        <v>2.0562500000000003E-10</v>
      </c>
      <c r="F482" t="s">
        <v>143</v>
      </c>
      <c r="G482">
        <v>1</v>
      </c>
      <c r="H482">
        <v>8</v>
      </c>
      <c r="J482" s="8">
        <f t="shared" ca="1" si="186"/>
        <v>0.9999999987940672</v>
      </c>
      <c r="K482" s="26">
        <f t="shared" ca="1" si="190"/>
        <v>2.056249997520301E-10</v>
      </c>
    </row>
    <row r="483" spans="2:11" x14ac:dyDescent="0.2">
      <c r="B483" s="32">
        <f t="shared" si="188"/>
        <v>2.0550659384200001E-10</v>
      </c>
      <c r="C483" s="8">
        <f t="shared" si="185"/>
        <v>0.99942416458115491</v>
      </c>
      <c r="E483" s="18">
        <f t="shared" si="189"/>
        <v>2.0562500000000003E-10</v>
      </c>
      <c r="F483" t="s">
        <v>143</v>
      </c>
      <c r="G483">
        <v>2</v>
      </c>
      <c r="H483">
        <v>3</v>
      </c>
      <c r="J483" s="8">
        <f t="shared" ca="1" si="186"/>
        <v>0.99942257245659494</v>
      </c>
      <c r="K483" s="26">
        <f t="shared" ca="1" si="190"/>
        <v>2.0550626646138736E-10</v>
      </c>
    </row>
    <row r="484" spans="2:11" x14ac:dyDescent="0.2">
      <c r="B484" s="32">
        <f t="shared" si="188"/>
        <v>2.0562401174999999E-10</v>
      </c>
      <c r="C484" s="8">
        <f t="shared" si="185"/>
        <v>0.99999519392097247</v>
      </c>
      <c r="E484" s="18">
        <f t="shared" si="189"/>
        <v>2.0562500000000003E-10</v>
      </c>
      <c r="F484" t="s">
        <v>143</v>
      </c>
      <c r="G484">
        <v>2</v>
      </c>
      <c r="H484">
        <v>5</v>
      </c>
      <c r="J484" s="8">
        <f t="shared" ca="1" si="186"/>
        <v>0.99999671962578629</v>
      </c>
      <c r="K484" s="26">
        <f t="shared" ca="1" si="190"/>
        <v>2.0562432547305233E-10</v>
      </c>
    </row>
    <row r="485" spans="2:11" x14ac:dyDescent="0.2">
      <c r="B485" s="32">
        <f t="shared" si="188"/>
        <v>2.0562477001E-10</v>
      </c>
      <c r="C485" s="8">
        <f t="shared" si="185"/>
        <v>0.99999888150759864</v>
      </c>
      <c r="E485" s="18">
        <f t="shared" si="189"/>
        <v>2.0562500000000003E-10</v>
      </c>
      <c r="F485" t="s">
        <v>143</v>
      </c>
      <c r="G485">
        <v>2</v>
      </c>
      <c r="H485">
        <v>7</v>
      </c>
      <c r="J485" s="8">
        <f t="shared" ca="1" si="186"/>
        <v>0.99999998301715953</v>
      </c>
      <c r="K485" s="26">
        <f t="shared" ca="1" si="190"/>
        <v>2.0562499650790345E-10</v>
      </c>
    </row>
    <row r="486" spans="2:11" x14ac:dyDescent="0.2">
      <c r="B486" s="32">
        <f t="shared" si="188"/>
        <v>2.0558219359000001E-10</v>
      </c>
      <c r="C486" s="8">
        <f t="shared" si="185"/>
        <v>0.99979182293009106</v>
      </c>
      <c r="E486" s="18">
        <f t="shared" si="189"/>
        <v>2.0562500000000003E-10</v>
      </c>
      <c r="F486" t="s">
        <v>143</v>
      </c>
      <c r="G486">
        <v>3</v>
      </c>
      <c r="H486">
        <v>4</v>
      </c>
      <c r="J486" s="8">
        <f t="shared" ca="1" si="186"/>
        <v>0.99979302508084844</v>
      </c>
      <c r="K486" s="26">
        <f t="shared" ca="1" si="190"/>
        <v>2.055824407822495E-10</v>
      </c>
    </row>
    <row r="487" spans="2:11" x14ac:dyDescent="0.2">
      <c r="B487" s="32">
        <f t="shared" si="188"/>
        <v>2.0562503239000001E-10</v>
      </c>
      <c r="C487" s="8">
        <f t="shared" si="185"/>
        <v>1.0000001575197568</v>
      </c>
      <c r="E487" s="18">
        <f t="shared" si="189"/>
        <v>2.0562500000000003E-10</v>
      </c>
      <c r="F487" t="s">
        <v>143</v>
      </c>
      <c r="G487">
        <v>3</v>
      </c>
      <c r="H487">
        <v>6</v>
      </c>
      <c r="J487" s="8">
        <f t="shared" ca="1" si="186"/>
        <v>0.99999976302062377</v>
      </c>
      <c r="K487" s="26">
        <f t="shared" ca="1" si="190"/>
        <v>2.0562495127111579E-10</v>
      </c>
    </row>
    <row r="488" spans="2:11" x14ac:dyDescent="0.2">
      <c r="B488" s="32">
        <f t="shared" si="188"/>
        <v>2.0562472428360001E-10</v>
      </c>
      <c r="C488" s="8">
        <f t="shared" si="185"/>
        <v>0.99999865912996955</v>
      </c>
      <c r="E488" s="18">
        <f t="shared" si="189"/>
        <v>2.0562500000000003E-10</v>
      </c>
      <c r="F488" t="s">
        <v>143</v>
      </c>
      <c r="G488">
        <v>3</v>
      </c>
      <c r="H488">
        <v>8</v>
      </c>
      <c r="J488" s="8">
        <f t="shared" ca="1" si="186"/>
        <v>0.99999999877522072</v>
      </c>
      <c r="K488" s="26">
        <f t="shared" ca="1" si="190"/>
        <v>2.0562499974815478E-10</v>
      </c>
    </row>
    <row r="489" spans="2:11" x14ac:dyDescent="0.2">
      <c r="B489" s="32">
        <f t="shared" si="188"/>
        <v>2.0562481314E-10</v>
      </c>
      <c r="C489" s="8">
        <f t="shared" si="185"/>
        <v>0.99999909125835851</v>
      </c>
      <c r="E489" s="18">
        <f t="shared" si="189"/>
        <v>2.0562500000000003E-10</v>
      </c>
      <c r="F489" t="s">
        <v>143</v>
      </c>
      <c r="G489">
        <v>4</v>
      </c>
      <c r="H489">
        <v>5</v>
      </c>
      <c r="J489" s="8">
        <f t="shared" ca="1" si="186"/>
        <v>0.9999967011772406</v>
      </c>
      <c r="K489" s="26">
        <f t="shared" ca="1" si="190"/>
        <v>2.0562432167957012E-10</v>
      </c>
    </row>
    <row r="490" spans="2:11" x14ac:dyDescent="0.2">
      <c r="B490" s="33">
        <f t="shared" si="188"/>
        <v>2.0562542093E-10</v>
      </c>
      <c r="C490" s="36">
        <f t="shared" si="185"/>
        <v>1.0000020470759876</v>
      </c>
      <c r="D490" s="28"/>
      <c r="E490" s="39">
        <f t="shared" si="189"/>
        <v>2.0562500000000003E-10</v>
      </c>
      <c r="F490" s="28" t="s">
        <v>143</v>
      </c>
      <c r="G490" s="28">
        <v>4</v>
      </c>
      <c r="H490" s="28">
        <v>7</v>
      </c>
      <c r="I490" s="28"/>
      <c r="J490" s="36">
        <f t="shared" ca="1" si="186"/>
        <v>0.99999998294927228</v>
      </c>
      <c r="K490" s="29">
        <f t="shared" ca="1" si="190"/>
        <v>2.0562499649394413E-10</v>
      </c>
    </row>
    <row r="491" spans="2:11" x14ac:dyDescent="0.2">
      <c r="B491" s="21">
        <f t="shared" si="188"/>
        <v>2.1284816712398998E-9</v>
      </c>
      <c r="C491" s="34">
        <f t="shared" si="185"/>
        <v>0.99999138888414352</v>
      </c>
      <c r="D491" s="22"/>
      <c r="E491" s="38">
        <f>AB31</f>
        <v>2.1285000000000002E-9</v>
      </c>
      <c r="F491" s="22" t="s">
        <v>144</v>
      </c>
      <c r="G491" s="22">
        <v>1</v>
      </c>
      <c r="H491" s="22">
        <v>2</v>
      </c>
      <c r="I491" s="22"/>
      <c r="J491" s="34">
        <f t="shared" ca="1" si="186"/>
        <v>0.99999331752002041</v>
      </c>
      <c r="K491" s="23">
        <f t="shared" ca="1" si="190"/>
        <v>2.1284857763413638E-9</v>
      </c>
    </row>
    <row r="492" spans="2:11" x14ac:dyDescent="0.2">
      <c r="B492" s="32">
        <f t="shared" si="188"/>
        <v>2.1284902155440001E-9</v>
      </c>
      <c r="C492" s="8">
        <f t="shared" si="185"/>
        <v>0.99999540312144697</v>
      </c>
      <c r="E492" s="18">
        <f t="shared" ref="E492:E502" si="191">AB32</f>
        <v>2.1285000000000002E-9</v>
      </c>
      <c r="F492" t="s">
        <v>144</v>
      </c>
      <c r="G492">
        <v>1</v>
      </c>
      <c r="H492">
        <v>4</v>
      </c>
      <c r="J492" s="8">
        <f t="shared" ca="1" si="186"/>
        <v>0.99999630484171176</v>
      </c>
      <c r="K492" s="26">
        <f t="shared" ca="1" si="190"/>
        <v>2.1284921348555838E-9</v>
      </c>
    </row>
    <row r="493" spans="2:11" x14ac:dyDescent="0.2">
      <c r="B493" s="32">
        <f t="shared" si="188"/>
        <v>2.1285003197400006E-9</v>
      </c>
      <c r="C493" s="8">
        <f t="shared" si="185"/>
        <v>1.0000001502184639</v>
      </c>
      <c r="E493" s="18">
        <f t="shared" si="191"/>
        <v>2.1285000000000002E-9</v>
      </c>
      <c r="F493" t="s">
        <v>144</v>
      </c>
      <c r="G493">
        <v>1</v>
      </c>
      <c r="H493">
        <v>6</v>
      </c>
      <c r="J493" s="8">
        <f t="shared" ca="1" si="186"/>
        <v>0.99999993287495526</v>
      </c>
      <c r="K493" s="26">
        <f t="shared" ca="1" si="190"/>
        <v>2.1284998571243426E-9</v>
      </c>
    </row>
    <row r="494" spans="2:11" x14ac:dyDescent="0.2">
      <c r="B494" s="32">
        <f t="shared" si="188"/>
        <v>2.1285033374300005E-9</v>
      </c>
      <c r="C494" s="8">
        <f t="shared" si="185"/>
        <v>1.000001567972751</v>
      </c>
      <c r="E494" s="18">
        <f t="shared" si="191"/>
        <v>2.1285000000000002E-9</v>
      </c>
      <c r="F494" t="s">
        <v>144</v>
      </c>
      <c r="G494">
        <v>1</v>
      </c>
      <c r="H494">
        <v>8</v>
      </c>
      <c r="J494" s="8">
        <f t="shared" ca="1" si="186"/>
        <v>0.999999999985834</v>
      </c>
      <c r="K494" s="26">
        <f t="shared" ca="1" si="190"/>
        <v>2.1284999999698479E-9</v>
      </c>
    </row>
    <row r="495" spans="2:11" x14ac:dyDescent="0.2">
      <c r="B495" s="32">
        <f t="shared" si="188"/>
        <v>2.128391806408E-9</v>
      </c>
      <c r="C495" s="8">
        <f t="shared" si="185"/>
        <v>0.99994916908996934</v>
      </c>
      <c r="E495" s="18">
        <f t="shared" si="191"/>
        <v>2.1285000000000002E-9</v>
      </c>
      <c r="F495" t="s">
        <v>144</v>
      </c>
      <c r="G495">
        <v>2</v>
      </c>
      <c r="H495">
        <v>3</v>
      </c>
      <c r="J495" s="8">
        <f t="shared" ca="1" si="186"/>
        <v>0.99995167191345824</v>
      </c>
      <c r="K495" s="26">
        <f t="shared" ca="1" si="190"/>
        <v>2.1283971336677962E-9</v>
      </c>
    </row>
    <row r="496" spans="2:11" x14ac:dyDescent="0.2">
      <c r="B496" s="32">
        <f t="shared" si="188"/>
        <v>2.1284525092999999E-9</v>
      </c>
      <c r="C496" s="8">
        <f t="shared" si="185"/>
        <v>0.9999776881841671</v>
      </c>
      <c r="E496" s="18">
        <f t="shared" si="191"/>
        <v>2.1285000000000002E-9</v>
      </c>
      <c r="F496" t="s">
        <v>144</v>
      </c>
      <c r="G496">
        <v>2</v>
      </c>
      <c r="H496">
        <v>5</v>
      </c>
      <c r="J496" s="8">
        <f t="shared" ca="1" si="186"/>
        <v>0.99997762405940116</v>
      </c>
      <c r="K496" s="26">
        <f t="shared" ca="1" si="190"/>
        <v>2.1284523728104355E-9</v>
      </c>
    </row>
    <row r="497" spans="2:11" x14ac:dyDescent="0.2">
      <c r="B497" s="32">
        <f t="shared" si="188"/>
        <v>2.1284967092999995E-9</v>
      </c>
      <c r="C497" s="8">
        <f t="shared" si="185"/>
        <v>0.99999845398167686</v>
      </c>
      <c r="E497" s="18">
        <f t="shared" si="191"/>
        <v>2.1285000000000002E-9</v>
      </c>
      <c r="F497" t="s">
        <v>144</v>
      </c>
      <c r="G497">
        <v>2</v>
      </c>
      <c r="H497">
        <v>7</v>
      </c>
      <c r="J497" s="8">
        <f t="shared" ca="1" si="186"/>
        <v>0.99999999371084614</v>
      </c>
      <c r="K497" s="26">
        <f t="shared" ca="1" si="190"/>
        <v>2.1284999866135362E-9</v>
      </c>
    </row>
    <row r="498" spans="2:11" x14ac:dyDescent="0.2">
      <c r="B498" s="32">
        <f t="shared" si="188"/>
        <v>2.1284820366850001E-9</v>
      </c>
      <c r="C498" s="8">
        <f t="shared" si="185"/>
        <v>0.99999156057552263</v>
      </c>
      <c r="E498" s="18">
        <f t="shared" si="191"/>
        <v>2.1285000000000002E-9</v>
      </c>
      <c r="F498" t="s">
        <v>144</v>
      </c>
      <c r="G498">
        <v>3</v>
      </c>
      <c r="H498">
        <v>4</v>
      </c>
      <c r="J498" s="8">
        <f t="shared" ca="1" si="186"/>
        <v>0.99999169513890696</v>
      </c>
      <c r="K498" s="26">
        <f t="shared" ca="1" si="190"/>
        <v>2.1284823231031636E-9</v>
      </c>
    </row>
    <row r="499" spans="2:11" x14ac:dyDescent="0.2">
      <c r="B499" s="32">
        <f t="shared" si="188"/>
        <v>2.1285011536000002E-9</v>
      </c>
      <c r="C499" s="8">
        <f t="shared" si="185"/>
        <v>1.0000005419779188</v>
      </c>
      <c r="E499" s="18">
        <f t="shared" si="191"/>
        <v>2.1285000000000002E-9</v>
      </c>
      <c r="F499" t="s">
        <v>144</v>
      </c>
      <c r="G499">
        <v>3</v>
      </c>
      <c r="H499">
        <v>6</v>
      </c>
      <c r="J499" s="8">
        <f t="shared" ca="1" si="186"/>
        <v>0.99999925370183529</v>
      </c>
      <c r="K499" s="26">
        <f t="shared" ca="1" si="190"/>
        <v>2.1284984115043566E-9</v>
      </c>
    </row>
    <row r="500" spans="2:11" x14ac:dyDescent="0.2">
      <c r="B500" s="32">
        <f t="shared" si="188"/>
        <v>2.1284989755710002E-9</v>
      </c>
      <c r="C500" s="8">
        <f t="shared" si="185"/>
        <v>0.99999951870848014</v>
      </c>
      <c r="E500" s="18">
        <f t="shared" si="191"/>
        <v>2.1285000000000002E-9</v>
      </c>
      <c r="F500" t="s">
        <v>144</v>
      </c>
      <c r="G500">
        <v>3</v>
      </c>
      <c r="H500">
        <v>8</v>
      </c>
      <c r="J500" s="8">
        <f t="shared" ca="1" si="186"/>
        <v>0.99999999984397314</v>
      </c>
      <c r="K500" s="26">
        <f t="shared" ca="1" si="190"/>
        <v>2.1284999996678972E-9</v>
      </c>
    </row>
    <row r="501" spans="2:11" x14ac:dyDescent="0.2">
      <c r="B501" s="32">
        <f t="shared" si="188"/>
        <v>2.1283835968000005E-9</v>
      </c>
      <c r="C501" s="8">
        <f t="shared" si="185"/>
        <v>0.99994531209772153</v>
      </c>
      <c r="E501" s="18">
        <f t="shared" si="191"/>
        <v>2.1285000000000002E-9</v>
      </c>
      <c r="F501" t="s">
        <v>144</v>
      </c>
      <c r="G501">
        <v>4</v>
      </c>
      <c r="H501">
        <v>5</v>
      </c>
      <c r="J501" s="8">
        <f t="shared" ca="1" si="186"/>
        <v>0.99994552348878729</v>
      </c>
      <c r="K501" s="26">
        <f t="shared" ca="1" si="190"/>
        <v>2.128384046745884E-9</v>
      </c>
    </row>
    <row r="502" spans="2:11" x14ac:dyDescent="0.2">
      <c r="B502" s="33">
        <f t="shared" si="188"/>
        <v>2.1285037995099999E-9</v>
      </c>
      <c r="C502" s="36">
        <f t="shared" si="185"/>
        <v>1.0000017850645992</v>
      </c>
      <c r="D502" s="28"/>
      <c r="E502" s="39">
        <f t="shared" si="191"/>
        <v>2.1285000000000002E-9</v>
      </c>
      <c r="F502" s="28" t="s">
        <v>144</v>
      </c>
      <c r="G502" s="28">
        <v>4</v>
      </c>
      <c r="H502" s="28">
        <v>7</v>
      </c>
      <c r="I502" s="28"/>
      <c r="J502" s="36">
        <f t="shared" ca="1" si="186"/>
        <v>0.99999998857526429</v>
      </c>
      <c r="K502" s="29">
        <f t="shared" ca="1" si="190"/>
        <v>2.1284999756824503E-9</v>
      </c>
    </row>
    <row r="503" spans="2:11" x14ac:dyDescent="0.2">
      <c r="K503" s="4"/>
    </row>
    <row r="504" spans="2:11" x14ac:dyDescent="0.2">
      <c r="B504" s="21">
        <f t="shared" ref="B504:B510" si="192">SUMIFS(B$104:B$459,$F$104:$F$459,$F504,$I$104:$I$459,$I504)</f>
        <v>2.8645690610000003E-9</v>
      </c>
      <c r="C504" s="34">
        <f t="shared" ca="1" si="185"/>
        <v>0.99999964253983298</v>
      </c>
      <c r="D504" s="22"/>
      <c r="E504" s="38">
        <f ca="1">SUM(_xlfn.ANCHORARRAY(V20),_xlfn.ANCHORARRAY(V31))</f>
        <v>2.8645700849697012E-9</v>
      </c>
      <c r="F504" s="22" t="s">
        <v>143</v>
      </c>
      <c r="G504" s="22"/>
      <c r="H504" s="22"/>
      <c r="I504" s="22" t="s">
        <v>7</v>
      </c>
      <c r="J504" s="34">
        <f t="shared" ca="1" si="186"/>
        <v>1</v>
      </c>
      <c r="K504" s="23">
        <f t="shared" ref="K504:K511" ca="1" si="193">SUMIFS(K$104:K$459,$F$104:$F$459,$F504,$I$104:$I$459,$I504)</f>
        <v>2.8645700849697012E-9</v>
      </c>
    </row>
    <row r="505" spans="2:11" x14ac:dyDescent="0.2">
      <c r="B505" s="32">
        <f t="shared" si="192"/>
        <v>2.714290055E-10</v>
      </c>
      <c r="C505" s="8">
        <f t="shared" ca="1" si="185"/>
        <v>0.99999788435432224</v>
      </c>
      <c r="E505">
        <f ca="1">SUM(_xlfn.ANCHORARRAY(W20),_xlfn.ANCHORARRAY(W31))</f>
        <v>2.714295797488172E-10</v>
      </c>
      <c r="F505" t="s">
        <v>143</v>
      </c>
      <c r="I505" t="s">
        <v>9</v>
      </c>
      <c r="J505" s="8">
        <f t="shared" ca="1" si="186"/>
        <v>1</v>
      </c>
      <c r="K505" s="26">
        <f t="shared" ca="1" si="193"/>
        <v>2.714295797488172E-10</v>
      </c>
    </row>
    <row r="506" spans="2:11" x14ac:dyDescent="0.2">
      <c r="B506" s="32">
        <f t="shared" si="192"/>
        <v>3.4438965166000009E-10</v>
      </c>
      <c r="C506" s="8">
        <f t="shared" ca="1" si="185"/>
        <v>0.99999843951654288</v>
      </c>
      <c r="E506">
        <f ca="1">SUM(_xlfn.ANCHORARRAY(X20),_xlfn.ANCHORARRAY(X31))</f>
        <v>3.4439018907519295E-10</v>
      </c>
      <c r="F506" t="s">
        <v>143</v>
      </c>
      <c r="I506" t="s">
        <v>10</v>
      </c>
      <c r="J506" s="8">
        <f t="shared" ca="1" si="186"/>
        <v>1</v>
      </c>
      <c r="K506" s="26">
        <f t="shared" ca="1" si="193"/>
        <v>3.4439018907519295E-10</v>
      </c>
    </row>
    <row r="507" spans="2:11" x14ac:dyDescent="0.2">
      <c r="B507" s="33">
        <f t="shared" si="192"/>
        <v>1.0911915129999998E-10</v>
      </c>
      <c r="C507" s="36">
        <f t="shared" ca="1" si="185"/>
        <v>1.000000139652184</v>
      </c>
      <c r="D507" s="28"/>
      <c r="E507" s="28">
        <f ca="1">SUM(_xlfn.ANCHORARRAY(Y20),_xlfn.ANCHORARRAY(Y31))</f>
        <v>1.0911913606127431E-10</v>
      </c>
      <c r="F507" s="28" t="s">
        <v>143</v>
      </c>
      <c r="G507" s="28"/>
      <c r="H507" s="28"/>
      <c r="I507" s="28" t="s">
        <v>34</v>
      </c>
      <c r="J507" s="36">
        <f t="shared" ca="1" si="186"/>
        <v>1</v>
      </c>
      <c r="K507" s="29">
        <f t="shared" ca="1" si="193"/>
        <v>1.0911913606127431E-10</v>
      </c>
    </row>
    <row r="508" spans="2:11" x14ac:dyDescent="0.2">
      <c r="B508" s="21">
        <f t="shared" si="192"/>
        <v>1.1890058799E-8</v>
      </c>
      <c r="C508" s="34">
        <f t="shared" ca="1" si="185"/>
        <v>1.0000001689415441</v>
      </c>
      <c r="D508" s="22"/>
      <c r="E508" s="22">
        <f ca="1">SUM(_xlfn.ANCHORARRAY(AE20),_xlfn.ANCHORARRAY(AG31))</f>
        <v>1.1890056790275446E-8</v>
      </c>
      <c r="F508" s="22" t="s">
        <v>144</v>
      </c>
      <c r="G508" s="22"/>
      <c r="H508" s="22"/>
      <c r="I508" s="22" t="s">
        <v>7</v>
      </c>
      <c r="J508" s="34">
        <f t="shared" ca="1" si="186"/>
        <v>1</v>
      </c>
      <c r="K508" s="23">
        <f t="shared" ca="1" si="193"/>
        <v>1.1890056790275446E-8</v>
      </c>
    </row>
    <row r="509" spans="2:11" x14ac:dyDescent="0.2">
      <c r="B509" s="32">
        <f t="shared" si="192"/>
        <v>4.6787508993300003E-9</v>
      </c>
      <c r="C509" s="8">
        <f t="shared" ca="1" si="185"/>
        <v>0.99999981677688254</v>
      </c>
      <c r="E509">
        <f ca="1">SUM(_xlfn.ANCHORARRAY(AF20),_xlfn.ANCHORARRAY(AH31))</f>
        <v>4.678751756585483E-9</v>
      </c>
      <c r="F509" t="s">
        <v>144</v>
      </c>
      <c r="I509" t="s">
        <v>9</v>
      </c>
      <c r="J509" s="8">
        <f t="shared" ca="1" si="186"/>
        <v>1</v>
      </c>
      <c r="K509" s="26">
        <f t="shared" ca="1" si="193"/>
        <v>4.678751756585483E-9</v>
      </c>
    </row>
    <row r="510" spans="2:11" x14ac:dyDescent="0.2">
      <c r="B510" s="32">
        <f t="shared" si="192"/>
        <v>7.8455013218000004E-9</v>
      </c>
      <c r="C510" s="8">
        <f t="shared" ca="1" si="185"/>
        <v>0.99999981981801445</v>
      </c>
      <c r="E510">
        <f ca="1">SUM(_xlfn.ANCHORARRAY(AG20),_xlfn.ANCHORARRAY(AI31))</f>
        <v>7.8455027354182607E-9</v>
      </c>
      <c r="F510" t="s">
        <v>144</v>
      </c>
      <c r="I510" t="s">
        <v>10</v>
      </c>
      <c r="J510" s="8">
        <f t="shared" ca="1" si="186"/>
        <v>1</v>
      </c>
      <c r="K510" s="26">
        <f t="shared" ca="1" si="193"/>
        <v>7.8455027354182607E-9</v>
      </c>
    </row>
    <row r="511" spans="2:11" x14ac:dyDescent="0.2">
      <c r="B511" s="33">
        <f>SUMIFS(B$104:B$459,$F$104:$F$459,$F511,$I$104:$I$459,$I511)</f>
        <v>9.3575026059999992E-10</v>
      </c>
      <c r="C511" s="36">
        <f t="shared" ca="1" si="185"/>
        <v>0.99999933880291048</v>
      </c>
      <c r="D511" s="28"/>
      <c r="E511" s="28">
        <f ca="1">SUM(_xlfn.ANCHORARRAY(AH20),_xlfn.ANCHORARRAY(AJ31))</f>
        <v>9.3575087931575784E-10</v>
      </c>
      <c r="F511" s="28" t="s">
        <v>144</v>
      </c>
      <c r="G511" s="28"/>
      <c r="H511" s="28"/>
      <c r="I511" s="28" t="s">
        <v>34</v>
      </c>
      <c r="J511" s="36">
        <f t="shared" ca="1" si="186"/>
        <v>1</v>
      </c>
      <c r="K511" s="29">
        <f t="shared" ca="1" si="193"/>
        <v>9.3575087931575784E-10</v>
      </c>
    </row>
    <row r="512" spans="2:11" x14ac:dyDescent="0.2">
      <c r="K512" s="4"/>
    </row>
    <row r="513" spans="2:11" x14ac:dyDescent="0.2">
      <c r="B513" s="71">
        <f>(SUMPRODUCT(B$212:B$335,$J$212:$J$335)+SUMPRODUCT(B$116:B$135,$J$116:$J$135))/$N$11</f>
        <v>-1.0557851013922375E-3</v>
      </c>
      <c r="C513" s="34">
        <f t="shared" si="185"/>
        <v>1.0000029375308896</v>
      </c>
      <c r="D513" s="22"/>
      <c r="E513" s="72">
        <f>$N$9</f>
        <v>-1.0557819999999999E-3</v>
      </c>
      <c r="F513" s="54" t="s">
        <v>143</v>
      </c>
      <c r="G513" s="54" t="s">
        <v>1012</v>
      </c>
      <c r="H513" s="22"/>
      <c r="I513" s="22"/>
      <c r="J513" s="34">
        <f t="shared" ca="1" si="186"/>
        <v>1.0000017915836794</v>
      </c>
      <c r="K513" s="73">
        <f ca="1">(SUMPRODUCT(K$212:K$335,$J$212:$J$335)+SUMPRODUCT(K$116:K$135,$J$116:$J$135))/$N$11</f>
        <v>-1.0557838915218002E-3</v>
      </c>
    </row>
    <row r="514" spans="2:11" x14ac:dyDescent="0.2">
      <c r="B514" s="27">
        <f>(SUMPRODUCT(B$336:B$459,$J$336:$J$459)+SUMPRODUCT(B$136:B$155,$J$136:$J$155))/$O$11</f>
        <v>-2.7572970181235705E-3</v>
      </c>
      <c r="C514" s="36">
        <f t="shared" si="185"/>
        <v>1.000092497003517</v>
      </c>
      <c r="D514" s="28"/>
      <c r="E514" s="74">
        <f>$O$9</f>
        <v>-2.7570419999999999E-3</v>
      </c>
      <c r="F514" s="55" t="s">
        <v>144</v>
      </c>
      <c r="G514" s="55" t="s">
        <v>1012</v>
      </c>
      <c r="H514" s="28"/>
      <c r="I514" s="28"/>
      <c r="J514" s="36">
        <f t="shared" ca="1" si="186"/>
        <v>1.0000931875902312</v>
      </c>
      <c r="K514" s="30">
        <f ca="1">(SUMPRODUCT(K$336:K$459,$J$336:$J$459)+SUMPRODUCT(K$136:K$155,$J$136:$J$155))/$O$11</f>
        <v>-2.7572989221001463E-3</v>
      </c>
    </row>
    <row r="515" spans="2:11" x14ac:dyDescent="0.2">
      <c r="K515" s="4"/>
    </row>
    <row r="516" spans="2:11" x14ac:dyDescent="0.2">
      <c r="K516" s="4"/>
    </row>
    <row r="517" spans="2:11" x14ac:dyDescent="0.2">
      <c r="K517" s="4"/>
    </row>
    <row r="518" spans="2:11" x14ac:dyDescent="0.2">
      <c r="K518" s="4"/>
    </row>
    <row r="519" spans="2:11" x14ac:dyDescent="0.2">
      <c r="K519" s="4"/>
    </row>
    <row r="520" spans="2:11" x14ac:dyDescent="0.2">
      <c r="K520" s="4"/>
    </row>
    <row r="521" spans="2:11" x14ac:dyDescent="0.2">
      <c r="K521" s="4"/>
    </row>
    <row r="522" spans="2:11" x14ac:dyDescent="0.2">
      <c r="K522" s="4"/>
    </row>
    <row r="523" spans="2:11" x14ac:dyDescent="0.2">
      <c r="K523" s="4"/>
    </row>
    <row r="524" spans="2:11" x14ac:dyDescent="0.2">
      <c r="K524" s="4"/>
    </row>
    <row r="525" spans="2:11" x14ac:dyDescent="0.2">
      <c r="K525" s="4"/>
    </row>
    <row r="526" spans="2:11" x14ac:dyDescent="0.2">
      <c r="K526" s="4"/>
    </row>
    <row r="527" spans="2:11" x14ac:dyDescent="0.2">
      <c r="K527" s="4"/>
    </row>
    <row r="528" spans="2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F508-292D-4370-AB66-4BBF7D7EB0CF}">
  <dimension ref="A1:GE594"/>
  <sheetViews>
    <sheetView zoomScaleNormal="100" workbookViewId="0">
      <pane xSplit="4" topLeftCell="E1" activePane="topRight" state="frozen"/>
      <selection pane="topRight" activeCell="J20" sqref="J20:J27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19" width="28.85546875" bestFit="1" customWidth="1"/>
    <col min="20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19">
        <v>-1.0557819999999999E-3</v>
      </c>
      <c r="O9" s="19">
        <v>-2.7570419999999999E-3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975</v>
      </c>
      <c r="N10">
        <v>4.0018070000000003</v>
      </c>
      <c r="O10">
        <v>1.7126520000000001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1/(1+(F20*EXP(2*N$8*N$9)/$N$81))</f>
        <v>4.8080331209433022E-4</v>
      </c>
      <c r="K20" s="4">
        <f t="shared" si="3"/>
        <v>6.714884494322261E-6</v>
      </c>
      <c r="L20" s="4">
        <f t="shared" ref="L20:L27" ca="1" si="4">$J20*(1-OFFSET($EB$75,0,$B20-1))</f>
        <v>4.7498212861390505E-4</v>
      </c>
      <c r="M20" cm="1">
        <f t="array" aca="1" ref="M20:M27" ca="1">_xlfn.MAKEARRAY(8,1,_xlfn.LAMBDA(_xlpm.row,_xlpm.col, SUMPRODUCT($E$81:$E$108,OFFSET($EB$81,0,_xlpm.row-1,28))))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t="shared" ref="P20:P27" ca="1" si="5">$K20*(1-OFFSET($FH$75,0,$B20-1))</f>
        <v>6.7086962186044591E-6</v>
      </c>
      <c r="Q20" s="4" cm="1">
        <f t="array" aca="1" ref="Q20:Q27" ca="1">TRANSPOSE(FH51:FO51)+P20:P27-1</f>
        <v>-0.99815186799586819</v>
      </c>
      <c r="R20" s="4" cm="1">
        <f t="array" aca="1" ref="R20:R27" ca="1">_xlfn.ANCHORARRAY(Q20)*$I$20:$I$27</f>
        <v>-7.0818875034306839E-4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3.9067280078493694E-13</v>
      </c>
      <c r="U20" s="4">
        <f ca="1">T20/J20-T20</f>
        <v>8.1215115242751059E-10</v>
      </c>
      <c r="V20" cm="1">
        <f t="array" aca="1" ref="V20:V27" ca="1">TRANSPOSE($ER$82:$EY$82)</f>
        <v>5.2723073577671014E-13</v>
      </c>
      <c r="W20" cm="1">
        <f t="array" aca="1" ref="W20:W27" ca="1">TRANSPOSE($ER$83:$EY$83)</f>
        <v>4.0356032925509371E-12</v>
      </c>
      <c r="X20" cm="1">
        <f t="array" aca="1" ref="X20:X27" ca="1">TRANSPOSE($ER$84:$EY$84)</f>
        <v>5.3752571145298118E-12</v>
      </c>
      <c r="Y20" cm="1">
        <f t="array" aca="1" ref="Y20:Y27" ca="1">TRANSPOSE($ER$102:$EY$102)</f>
        <v>2.0083628847053718E-14</v>
      </c>
      <c r="Z20">
        <f ca="1">SUM(V20:Y20)</f>
        <v>9.9581747717045117E-12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8.5676759407797546E-14</v>
      </c>
      <c r="AD20" s="4" cm="1">
        <f t="array" aca="1" ref="AD20:AD27" ca="1">_xlfn.ANCHORARRAY(AC20)*(1/K20:K27-1)</f>
        <v>1.2759144877428253E-8</v>
      </c>
      <c r="AE20" cm="1">
        <f t="array" aca="1" ref="AE20:AE27" ca="1">TRANSPOSE($FX$82:$GE$82)</f>
        <v>2.8048893112197516E-13</v>
      </c>
      <c r="AF20" cm="1">
        <f t="array" aca="1" ref="AF20:AF27" ca="1">TRANSPOSE($FX$83:$GE$83)</f>
        <v>4.2837436623786793E-12</v>
      </c>
      <c r="AG20" cm="1">
        <f t="array" aca="1" ref="AG20:AG27" ca="1">TRANSPOSE($FX$84:$GE$84)</f>
        <v>7.1831386595192046E-12</v>
      </c>
      <c r="AH20" cm="1">
        <f t="array" aca="1" ref="AH20:AH27" ca="1">TRANSPOSE($FX$102:$GE$102)</f>
        <v>2.2074559320052245E-14</v>
      </c>
      <c r="AI20" s="4">
        <f ca="1">SUM(AE20:AH20)</f>
        <v>1.1769445812339911E-11</v>
      </c>
      <c r="AJ20" s="25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1.8823110720629442E-3</v>
      </c>
      <c r="K21" s="4">
        <f t="shared" si="3"/>
        <v>8.7163957382617457E-5</v>
      </c>
      <c r="L21" s="4">
        <f t="shared" ca="1" si="4"/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t="shared" ca="1" si="5"/>
        <v>8.6132627462616446E-5</v>
      </c>
      <c r="Q21">
        <f ca="1"/>
        <v>-0.97627192225932402</v>
      </c>
      <c r="R21" s="4">
        <f ca="1"/>
        <v>-6.9266492884299032E-4</v>
      </c>
      <c r="S21" s="24">
        <v>8.2250000000000011E-10</v>
      </c>
      <c r="T21">
        <f ca="1"/>
        <v>1.4773194418642755E-12</v>
      </c>
      <c r="U21">
        <f t="shared" ref="U21:U27" ca="1" si="8">T21/J21-T21</f>
        <v>7.8336609129427266E-10</v>
      </c>
      <c r="V21">
        <f ca="1"/>
        <v>1.993709863462223E-12</v>
      </c>
      <c r="W21">
        <f ca="1"/>
        <v>1.5260533089988415E-11</v>
      </c>
      <c r="X21">
        <f ca="1"/>
        <v>2.0326400569374713E-11</v>
      </c>
      <c r="Y21">
        <f ca="1"/>
        <v>7.5945741037835357E-14</v>
      </c>
      <c r="Z21">
        <f t="shared" ref="Z21:Z27" ca="1" si="9">SUM(V21:Y21)</f>
        <v>3.7656589263863188E-11</v>
      </c>
      <c r="AA21" s="4">
        <f t="shared" ref="AA21:AA27" ca="1" si="10">SUM(T21:Y21)-S21</f>
        <v>0</v>
      </c>
      <c r="AB21" s="24">
        <v>1.2770999999999999E-8</v>
      </c>
      <c r="AC21">
        <f ca="1"/>
        <v>1.0999997853250746E-12</v>
      </c>
      <c r="AD21">
        <f ca="1"/>
        <v>1.2618792652592576E-8</v>
      </c>
      <c r="AE21">
        <f ca="1"/>
        <v>3.6011838700817146E-12</v>
      </c>
      <c r="AF21">
        <f ca="1"/>
        <v>5.4998778450242592E-11</v>
      </c>
      <c r="AG21">
        <f ca="1"/>
        <v>9.2223971098424247E-11</v>
      </c>
      <c r="AH21">
        <f ca="1"/>
        <v>2.8341420335037961E-13</v>
      </c>
      <c r="AI21">
        <f t="shared" ref="AI21:AI27" ca="1" si="11">SUM(AE21:AH21)</f>
        <v>1.5110734762209895E-10</v>
      </c>
      <c r="AJ21" s="25">
        <f t="shared" ref="AJ21:AJ27" ca="1" si="12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7.3391182560217059E-3</v>
      </c>
      <c r="K22" s="4">
        <f t="shared" si="3"/>
        <v>1.1303604210863313E-3</v>
      </c>
      <c r="L22" s="4">
        <f t="shared" ca="1" si="4"/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t="shared" ca="1" si="5"/>
        <v>9.7843153119011152E-4</v>
      </c>
      <c r="Q22">
        <f ca="1"/>
        <v>-0.73045871094453729</v>
      </c>
      <c r="R22" s="4">
        <f ca="1"/>
        <v>-5.1826045541514916E-4</v>
      </c>
      <c r="S22" s="24">
        <v>8.2250000000000011E-10</v>
      </c>
      <c r="T22">
        <f ca="1"/>
        <v>5.0851347854384447E-12</v>
      </c>
      <c r="U22">
        <f t="shared" ca="1" si="8"/>
        <v>6.8779575472279643E-10</v>
      </c>
      <c r="V22">
        <f ca="1"/>
        <v>6.8626209684004876E-12</v>
      </c>
      <c r="W22">
        <f ca="1"/>
        <v>5.2528833955035668E-11</v>
      </c>
      <c r="X22">
        <f ca="1"/>
        <v>6.9966239981006957E-11</v>
      </c>
      <c r="Y22">
        <f ca="1"/>
        <v>2.61415587322161E-13</v>
      </c>
      <c r="Z22">
        <f t="shared" ca="1" si="9"/>
        <v>1.2961911049176526E-10</v>
      </c>
      <c r="AA22" s="4">
        <f t="shared" ca="1" si="10"/>
        <v>0</v>
      </c>
      <c r="AB22" s="24">
        <v>1.2770999999999999E-8</v>
      </c>
      <c r="AC22">
        <f ca="1"/>
        <v>1.2495549084828915E-11</v>
      </c>
      <c r="AD22">
        <f ca="1"/>
        <v>1.1041986589293728E-8</v>
      </c>
      <c r="AE22">
        <f ca="1"/>
        <v>4.0907980540016263E-11</v>
      </c>
      <c r="AF22">
        <f ca="1"/>
        <v>6.2476369986521615E-10</v>
      </c>
      <c r="AG22">
        <f ca="1"/>
        <v>1.0476267114158088E-9</v>
      </c>
      <c r="AH22">
        <f ca="1"/>
        <v>3.2194698004016286E-12</v>
      </c>
      <c r="AI22">
        <f t="shared" ca="1" si="11"/>
        <v>1.7165178616214429E-9</v>
      </c>
      <c r="AJ22" s="25">
        <f t="shared" ca="1" si="12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2.8168724520015936E-2</v>
      </c>
      <c r="K23" s="4">
        <f t="shared" si="3"/>
        <v>1.4477974179848457E-2</v>
      </c>
      <c r="L23" s="4">
        <f t="shared" ca="1" si="4"/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t="shared" ca="1" si="5"/>
        <v>4.8440041836252728E-3</v>
      </c>
      <c r="Q23">
        <f ca="1"/>
        <v>0.33444098051120275</v>
      </c>
      <c r="R23" s="4">
        <f ca="1"/>
        <v>2.3728587567269834E-4</v>
      </c>
      <c r="S23" s="24">
        <v>8.2250000000000011E-10</v>
      </c>
      <c r="T23">
        <f ca="1"/>
        <v>1.348577906003266E-11</v>
      </c>
      <c r="U23">
        <f t="shared" ca="1" si="8"/>
        <v>4.6526429890143237E-10</v>
      </c>
      <c r="V23">
        <f ca="1"/>
        <v>1.8199672979684216E-11</v>
      </c>
      <c r="W23">
        <f ca="1"/>
        <v>1.3930648427004766E-10</v>
      </c>
      <c r="X23">
        <f ca="1"/>
        <v>1.855504905685071E-10</v>
      </c>
      <c r="Y23">
        <f ca="1"/>
        <v>6.9327422029608492E-13</v>
      </c>
      <c r="Z23">
        <f t="shared" ca="1" si="9"/>
        <v>3.4374992203853506E-10</v>
      </c>
      <c r="AA23" s="4">
        <f t="shared" ca="1" si="10"/>
        <v>0</v>
      </c>
      <c r="AB23" s="24">
        <v>1.2770999999999999E-8</v>
      </c>
      <c r="AC23">
        <f ca="1"/>
        <v>6.1862777429078359E-11</v>
      </c>
      <c r="AD23">
        <f ca="1"/>
        <v>4.2110262787749083E-9</v>
      </c>
      <c r="AE23">
        <f ca="1"/>
        <v>2.0252661792130803E-10</v>
      </c>
      <c r="AF23">
        <f ca="1"/>
        <v>3.0930707764938979E-9</v>
      </c>
      <c r="AG23">
        <f ca="1"/>
        <v>5.1865746464682734E-9</v>
      </c>
      <c r="AH23">
        <f ca="1"/>
        <v>1.5938902912533536E-11</v>
      </c>
      <c r="AI23">
        <f t="shared" ca="1" si="11"/>
        <v>8.4981109437960123E-9</v>
      </c>
      <c r="AJ23" s="25">
        <f t="shared" ca="1" si="12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0.7092009432960511</v>
      </c>
      <c r="K24" s="4">
        <f t="shared" si="3"/>
        <v>0.5669696427651113</v>
      </c>
      <c r="L24" s="4">
        <f t="shared" ca="1" si="4"/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t="shared" ca="1" si="5"/>
        <v>0.56213313022697331</v>
      </c>
      <c r="Q24">
        <f ca="1"/>
        <v>-0.421426628007318</v>
      </c>
      <c r="R24" s="4">
        <f ca="1"/>
        <v>-1.4950109628559605E-4</v>
      </c>
      <c r="S24" s="24">
        <v>4.1125000000000005E-10</v>
      </c>
      <c r="T24">
        <f ca="1"/>
        <v>1.459078683507762E-10</v>
      </c>
      <c r="U24">
        <f t="shared" ca="1" si="8"/>
        <v>5.982771298201392E-11</v>
      </c>
      <c r="V24">
        <f ca="1"/>
        <v>1.9690931293816639E-10</v>
      </c>
      <c r="W24">
        <f ca="1"/>
        <v>6.0003143650913016E-13</v>
      </c>
      <c r="X24">
        <f ca="1"/>
        <v>5.0427191280871833E-13</v>
      </c>
      <c r="Y24">
        <f ca="1"/>
        <v>7.5008023797257138E-12</v>
      </c>
      <c r="Z24">
        <f t="shared" ca="1" si="9"/>
        <v>2.0551441866720996E-10</v>
      </c>
      <c r="AA24" s="4">
        <f t="shared" ca="1" si="10"/>
        <v>0</v>
      </c>
      <c r="AB24" s="24">
        <v>6.3854999999999995E-9</v>
      </c>
      <c r="AC24">
        <f ca="1"/>
        <v>3.5895011030643377E-9</v>
      </c>
      <c r="AD24">
        <f ca="1"/>
        <v>2.7415276369548607E-9</v>
      </c>
      <c r="AE24">
        <f ca="1"/>
        <v>5.0360123557934733E-11</v>
      </c>
      <c r="AF24">
        <f ca="1"/>
        <v>5.5207049147064089E-14</v>
      </c>
      <c r="AG24">
        <f ca="1"/>
        <v>9.2573207049940739E-14</v>
      </c>
      <c r="AH24">
        <f ca="1"/>
        <v>3.9633561666694055E-12</v>
      </c>
      <c r="AI24">
        <f t="shared" ca="1" si="11"/>
        <v>5.4471259980801142E-11</v>
      </c>
      <c r="AJ24" s="25">
        <f t="shared" ca="1" si="12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0.97136656147085787</v>
      </c>
      <c r="K25" s="4">
        <f t="shared" si="3"/>
        <v>0.98908081273599846</v>
      </c>
      <c r="L25" s="4">
        <f t="shared" ca="1" si="4"/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t="shared" ca="1" si="5"/>
        <v>0.97445477150032012</v>
      </c>
      <c r="Q25">
        <f ca="1"/>
        <v>2.953842577566812E-3</v>
      </c>
      <c r="R25" s="4">
        <f ca="1"/>
        <v>1.0478756543918266E-6</v>
      </c>
      <c r="S25" s="24">
        <v>4.1125000000000005E-10</v>
      </c>
      <c r="T25">
        <f ca="1"/>
        <v>1.68683394297017E-10</v>
      </c>
      <c r="U25">
        <f t="shared" ca="1" si="8"/>
        <v>4.9723614061586016E-12</v>
      </c>
      <c r="V25">
        <f ca="1"/>
        <v>2.276459223929629E-10</v>
      </c>
      <c r="W25">
        <f ca="1"/>
        <v>6.9369349672043733E-13</v>
      </c>
      <c r="X25">
        <f ca="1"/>
        <v>5.8298636572995717E-13</v>
      </c>
      <c r="Y25">
        <f ca="1"/>
        <v>8.6716420414111643E-12</v>
      </c>
      <c r="Z25">
        <f t="shared" ca="1" si="9"/>
        <v>2.3759424429682445E-10</v>
      </c>
      <c r="AA25" s="4">
        <f t="shared" ca="1" si="10"/>
        <v>0</v>
      </c>
      <c r="AB25" s="24">
        <v>6.3854999999999995E-9</v>
      </c>
      <c r="AC25">
        <f ca="1"/>
        <v>6.2223809434152933E-9</v>
      </c>
      <c r="AD25">
        <f ca="1"/>
        <v>6.8693419055578278E-11</v>
      </c>
      <c r="AE25">
        <f ca="1"/>
        <v>8.7299004551752053E-11</v>
      </c>
      <c r="AF25">
        <f ca="1"/>
        <v>9.5701124109314966E-14</v>
      </c>
      <c r="AG25">
        <f ca="1"/>
        <v>1.604751587697353E-13</v>
      </c>
      <c r="AH25">
        <f ca="1"/>
        <v>6.8704566944965694E-12</v>
      </c>
      <c r="AI25">
        <f t="shared" ca="1" si="11"/>
        <v>9.4425637529127662E-11</v>
      </c>
      <c r="AJ25" s="25">
        <f t="shared" ca="1" si="12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0.99788535402190559</v>
      </c>
      <c r="K26" s="4">
        <f t="shared" si="3"/>
        <v>0.99984045278005362</v>
      </c>
      <c r="L26" s="4">
        <f t="shared" ca="1" si="4"/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t="shared" ca="1" si="5"/>
        <v>0.98489686804977139</v>
      </c>
      <c r="Q26">
        <f ca="1"/>
        <v>1.3701330470425432E-2</v>
      </c>
      <c r="R26" s="4">
        <f ca="1"/>
        <v>4.8605469843834218E-6</v>
      </c>
      <c r="S26" s="24">
        <v>4.1125000000000005E-10</v>
      </c>
      <c r="T26">
        <f ca="1"/>
        <v>1.7059778134593475E-10</v>
      </c>
      <c r="U26">
        <f t="shared" ca="1" si="8"/>
        <v>3.6151839561631448E-13</v>
      </c>
      <c r="V26">
        <f ca="1"/>
        <v>2.3022947489606631E-10</v>
      </c>
      <c r="W26">
        <f ca="1"/>
        <v>7.0156622095375319E-13</v>
      </c>
      <c r="X26">
        <f ca="1"/>
        <v>5.8960267525408204E-13</v>
      </c>
      <c r="Y26">
        <f ca="1"/>
        <v>8.7700564661748572E-12</v>
      </c>
      <c r="Z26">
        <f t="shared" ca="1" si="9"/>
        <v>2.4029070025844904E-10</v>
      </c>
      <c r="AA26" s="4">
        <f t="shared" ca="1" si="10"/>
        <v>0</v>
      </c>
      <c r="AB26" s="24">
        <v>6.3854999999999995E-9</v>
      </c>
      <c r="AC26">
        <f ca="1"/>
        <v>6.2890589509318147E-9</v>
      </c>
      <c r="AD26">
        <f ca="1"/>
        <v>1.003561987225269E-12</v>
      </c>
      <c r="AE26">
        <f ca="1"/>
        <v>8.823448628046981E-11</v>
      </c>
      <c r="AF26">
        <f ca="1"/>
        <v>9.6726641564888502E-14</v>
      </c>
      <c r="AG26">
        <f ca="1"/>
        <v>1.6219478409321964E-13</v>
      </c>
      <c r="AH26">
        <f ca="1"/>
        <v>6.9440793748312334E-12</v>
      </c>
      <c r="AI26">
        <f t="shared" ca="1" si="11"/>
        <v>9.5437487080959151E-11</v>
      </c>
      <c r="AJ26" s="25">
        <f t="shared" ca="1" si="12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0.99984767978923272</v>
      </c>
      <c r="K27" s="4">
        <f t="shared" si="3"/>
        <v>0.99999769347834999</v>
      </c>
      <c r="L27" s="4">
        <f t="shared" ca="1" si="4"/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t="shared" ca="1" si="5"/>
        <v>0.9850494432848782</v>
      </c>
      <c r="Q27">
        <f ca="1"/>
        <v>1.3858367946979699E-2</v>
      </c>
      <c r="R27" s="4">
        <f ca="1"/>
        <v>4.9162560291910478E-6</v>
      </c>
      <c r="S27" s="27">
        <v>4.1125000000000005E-10</v>
      </c>
      <c r="T27" s="28">
        <f ca="1"/>
        <v>1.7073708160900305E-10</v>
      </c>
      <c r="U27" s="28">
        <f t="shared" ca="1" si="8"/>
        <v>2.6010670207228888E-14</v>
      </c>
      <c r="V27" s="28">
        <f ca="1"/>
        <v>2.3041746694476735E-10</v>
      </c>
      <c r="W27" s="28">
        <f ca="1"/>
        <v>7.0213907927797996E-13</v>
      </c>
      <c r="X27" s="28">
        <f ca="1"/>
        <v>5.9008411063454616E-13</v>
      </c>
      <c r="Y27" s="28">
        <f ca="1"/>
        <v>8.7772175861098481E-12</v>
      </c>
      <c r="Z27" s="28">
        <f t="shared" ca="1" si="9"/>
        <v>2.4048690772078975E-10</v>
      </c>
      <c r="AA27" s="37">
        <f t="shared" ca="1" si="10"/>
        <v>0</v>
      </c>
      <c r="AB27" s="27">
        <v>6.3854999999999995E-9</v>
      </c>
      <c r="AC27" s="28">
        <f ca="1"/>
        <v>6.2900332200955897E-9</v>
      </c>
      <c r="AD27" s="28">
        <f ca="1"/>
        <v>1.4508131264888333E-14</v>
      </c>
      <c r="AE27" s="28">
        <f ca="1"/>
        <v>8.8248155120249385E-11</v>
      </c>
      <c r="AF27" s="28">
        <f ca="1"/>
        <v>9.6741625966358967E-14</v>
      </c>
      <c r="AG27" s="28">
        <f ca="1"/>
        <v>1.6221991048778836E-13</v>
      </c>
      <c r="AH27" s="28">
        <f ca="1"/>
        <v>6.9451551164419384E-12</v>
      </c>
      <c r="AI27" s="28">
        <f t="shared" ca="1" si="11"/>
        <v>9.5452271773145481E-11</v>
      </c>
      <c r="AJ27" s="30">
        <f t="shared" ca="1" si="12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2*OFFSET($J$19,$C31,0)*OFFSET($J$19,$D31,0)*(1-OFFSET($AN$75,0,$B31-1))</f>
        <v>1.5787840056900008E-6</v>
      </c>
      <c r="H31" s="4">
        <f ca="1">OFFSET($J$19,$C31,0)*(1-OFFSET($J$19,$D31,0))*(1-OFFSET($AN$75,0,$B31-1))</f>
        <v>4.1858443762663047E-4</v>
      </c>
      <c r="I31" s="4">
        <f t="shared" ref="I31:I42" ca="1" si="15">OFFSET($J$19,$D31,0)*(1-OFFSET($J$19,$C31,0))*(1-OFFSET($AN$75,0,$B31-1))</f>
        <v>1.6410295867527076E-3</v>
      </c>
      <c r="J31" s="4" cm="1">
        <f t="array" aca="1" ref="J31:J42" ca="1">TRANSPOSE($AN$51:$AY$51)+G31:G42+H31:H42+I31:I42-2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t="shared" ref="L31:L42" ca="1" si="16">2*OFFSET($K$19,$C31,0)*OFFSET($K$19,$D31,0)*(1-OFFSET($CJ$75,0,$B31-1))</f>
        <v>1.1650443501963554E-9</v>
      </c>
      <c r="M31" s="4">
        <f t="shared" ref="M31:M42" ca="1" si="17">OFFSET($K$19,$C31,0)*(1-OFFSET($K$19,$D31,0))*(1-OFFSET($CJ$75,0,$B31-1))</f>
        <v>6.682479979692747E-6</v>
      </c>
      <c r="N31" s="4">
        <f t="shared" ref="N31:N42" ca="1" si="18">OFFSET($K$19,$D31,0)*(1-OFFSET($K$19,$C31,0))*(1-OFFSET($CJ$75,0,$B31-1))</f>
        <v>8.6750302856527462E-5</v>
      </c>
      <c r="O31" s="4" cm="1">
        <f t="array" aca="1" ref="O31:O42" ca="1">TRANSPOSE($CJ$51:$CU$51)+L31:L42+M31:M42+N31:N42-2</f>
        <v>-1.9905663360522512</v>
      </c>
      <c r="P31" s="4" cm="1">
        <f t="array" aca="1" ref="P31:P42" ca="1">_xlfn.ANCHORARRAY(O31)*$F$31:$F$42</f>
        <v>-2.3538446923817872E-4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1.6231873058500325E-16</v>
      </c>
      <c r="S31" s="4" cm="1">
        <f t="array" aca="1" ref="S31:S42" ca="1">$E$31:$E$42*$I$31:$I$42*$N$11</f>
        <v>3.3743670877602556E-13</v>
      </c>
      <c r="T31" s="4" cm="1">
        <f t="array" aca="1" ref="T31:T42" ca="1">$E$31:$E$42*$H$31:$H$42*$N$11</f>
        <v>8.6071424986975902E-14</v>
      </c>
      <c r="U31" s="11">
        <f t="shared" ref="U31:U42" ca="1" si="19">(1-OFFSET($J$19,$C31,0))*(1-OFFSET($J$19,$D31,0))*(1-OFFSET($AN$75,0,$B31-1))*$E31*$N$11</f>
        <v>1.7892980226368949E-10</v>
      </c>
      <c r="V31" cm="1">
        <f t="array" aca="1" ref="V31:V42" ca="1">TRANSPOSE($BL$82:$BW$82)</f>
        <v>1.9425842830684535E-11</v>
      </c>
      <c r="W31" cm="1">
        <f t="array" aca="1" ref="W31:W42" ca="1">TRANSPOSE($BL$83:$BW$83)</f>
        <v>2.9667955444602403E-12</v>
      </c>
      <c r="X31" cm="1">
        <f t="array" aca="1" ref="X31:X42" ca="1">TRANSPOSE($BL$84:$BW$84)</f>
        <v>3.1389065992609037E-12</v>
      </c>
      <c r="Y31" cm="1">
        <f t="array" aca="1" ref="Y31:Y42" ca="1">TRANSPOSE($BL$102:$BW$102)</f>
        <v>7.3998230941129746E-13</v>
      </c>
      <c r="Z31">
        <f ca="1">SUM(V31:Y31)</f>
        <v>2.6271527283816977E-11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1.2398984496964711E-18</v>
      </c>
      <c r="AD31" s="4" cm="1">
        <f t="array" aca="1" ref="AD31:AD42" ca="1">$F$31:$F$42*$N$31:$N$42*$O$11</f>
        <v>1.846480196301187E-13</v>
      </c>
      <c r="AE31" s="4" cm="1">
        <f t="array" aca="1" ref="AE31:AE42" ca="1">$F$31:$F$42*$M$31:$M$42*$O$11</f>
        <v>1.4223658636776013E-14</v>
      </c>
      <c r="AF31" s="11">
        <f t="shared" ref="AF31:AF42" ca="1" si="20">(1-OFFSET($K$19,$C31,0))*(1-OFFSET($K$19,$D31,0))*(1-OFFSET($CJ$75,0,$B31-1))*$F31*$O$11</f>
        <v>2.1182141165016088E-9</v>
      </c>
      <c r="AG31" cm="1">
        <f t="array" aca="1" ref="AG31:AG42" ca="1">TRANSPOSE($DH$82:$DS$82)</f>
        <v>3.7273257532582317E-12</v>
      </c>
      <c r="AH31" cm="1">
        <f t="array" aca="1" ref="AH31:AH42" ca="1">TRANSPOSE($DH$83:$DS$83)</f>
        <v>2.2662358083291419E-12</v>
      </c>
      <c r="AI31" cm="1">
        <f t="array" aca="1" ref="AI31:AI42" ca="1">TRANSPOSE($DH$84:$DS$84)</f>
        <v>3.8001074129063494E-12</v>
      </c>
      <c r="AJ31" cm="1">
        <f t="array" aca="1" ref="AJ31:AJ42" ca="1">TRANSPOSE($DH$102:$DS$102)</f>
        <v>2.9334160573230187E-13</v>
      </c>
      <c r="AK31" s="4">
        <f ca="1">SUM(AG31:AJ31)</f>
        <v>1.0087010580226023E-11</v>
      </c>
      <c r="AL31" s="25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8.4858304947910907E-6</v>
      </c>
      <c r="H32" s="4">
        <f t="shared" ref="H32:H42" ca="1" si="21">OFFSET($J$19,$C32,0)*(1-OFFSET($J$19,$D32,0))*(1-OFFSET($AN$75,0,B32-1))</f>
        <v>1.4638212439118108E-4</v>
      </c>
      <c r="I32" s="4">
        <f t="shared" ca="1" si="15"/>
        <v>8.8203952281835207E-3</v>
      </c>
      <c r="J32">
        <f ca="1"/>
        <v>-0.6369231839388847</v>
      </c>
      <c r="K32">
        <f ca="1"/>
        <v>-6.5483664848716577E-5</v>
      </c>
      <c r="L32" s="4">
        <f t="shared" ca="1" si="16"/>
        <v>1.0856866692675054E-7</v>
      </c>
      <c r="M32" s="4">
        <f t="shared" ca="1" si="17"/>
        <v>3.695158288069431E-6</v>
      </c>
      <c r="N32" s="4">
        <f t="shared" ca="1" si="18"/>
        <v>8.0841254970574362E-3</v>
      </c>
      <c r="O32" s="4">
        <f ca="1"/>
        <v>-1.1215105966140464</v>
      </c>
      <c r="P32" s="4">
        <f ca="1"/>
        <v>-1.32618628049611E-4</v>
      </c>
      <c r="Q32" s="32">
        <v>2.0562500000000003E-10</v>
      </c>
      <c r="R32">
        <f ca="1"/>
        <v>8.7244944774570918E-16</v>
      </c>
      <c r="S32">
        <f ca="1"/>
        <v>1.8136937687952367E-12</v>
      </c>
      <c r="T32">
        <f ca="1"/>
        <v>3.0099824327936615E-14</v>
      </c>
      <c r="U32" s="11">
        <f t="shared" ca="1" si="19"/>
        <v>6.257309688998929E-11</v>
      </c>
      <c r="V32">
        <f ca="1"/>
        <v>1.0441226214956309E-10</v>
      </c>
      <c r="W32">
        <f ca="1"/>
        <v>1.5946275115694559E-11</v>
      </c>
      <c r="X32">
        <f ca="1"/>
        <v>1.6871357477850753E-11</v>
      </c>
      <c r="Y32">
        <f ca="1"/>
        <v>3.9773423243314113E-12</v>
      </c>
      <c r="Z32">
        <f t="shared" ref="Z32:Z42" ca="1" si="22">SUM(V32:Y32)</f>
        <v>1.4120723706743983E-10</v>
      </c>
      <c r="AA32" s="25">
        <f t="shared" ref="AA32:AA42" ca="1" si="23">SUM(R32:Y32)-Q32</f>
        <v>0</v>
      </c>
      <c r="AB32" s="32">
        <v>2.1285000000000002E-9</v>
      </c>
      <c r="AC32">
        <f ca="1"/>
        <v>1.1554420377679426E-16</v>
      </c>
      <c r="AD32">
        <f ca="1"/>
        <v>1.7207061120486754E-11</v>
      </c>
      <c r="AE32">
        <f ca="1"/>
        <v>7.8651444161557836E-15</v>
      </c>
      <c r="AF32">
        <f t="shared" ca="1" si="20"/>
        <v>1.1712921658250101E-9</v>
      </c>
      <c r="AG32">
        <f ca="1"/>
        <v>3.4734367680062118E-10</v>
      </c>
      <c r="AH32">
        <f ca="1"/>
        <v>2.111869823758162E-10</v>
      </c>
      <c r="AI32">
        <f ca="1"/>
        <v>3.5412608621137104E-10</v>
      </c>
      <c r="AJ32">
        <f ca="1"/>
        <v>2.733604697807503E-11</v>
      </c>
      <c r="AK32">
        <f t="shared" ref="AK32:AK42" ca="1" si="24">SUM(AG32:AJ32)</f>
        <v>9.3999279236588337E-10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1.5824128547587993E-5</v>
      </c>
      <c r="H33" s="4">
        <f t="shared" ca="1" si="21"/>
        <v>2.3322771753565112E-7</v>
      </c>
      <c r="I33" s="4">
        <f t="shared" ca="1" si="15"/>
        <v>1.6448015078427969E-2</v>
      </c>
      <c r="J33">
        <f ca="1"/>
        <v>-5.3487638391724435E-2</v>
      </c>
      <c r="K33">
        <f ca="1"/>
        <v>-5.4991978221491682E-6</v>
      </c>
      <c r="L33" s="4">
        <f t="shared" ca="1" si="16"/>
        <v>1.2160629206119197E-5</v>
      </c>
      <c r="M33" s="4">
        <f t="shared" ca="1" si="17"/>
        <v>6.7125044708123423E-8</v>
      </c>
      <c r="N33" s="4">
        <f t="shared" ca="1" si="18"/>
        <v>0.90549193803564243</v>
      </c>
      <c r="O33" s="4">
        <f ca="1"/>
        <v>-0.93164950555933612</v>
      </c>
      <c r="P33" s="4">
        <f ca="1"/>
        <v>-1.101675540323915E-4</v>
      </c>
      <c r="Q33" s="32">
        <v>2.0562500000000003E-10</v>
      </c>
      <c r="R33">
        <f ca="1"/>
        <v>1.6269182162988908E-15</v>
      </c>
      <c r="S33">
        <f ca="1"/>
        <v>3.3821231005017516E-12</v>
      </c>
      <c r="T33">
        <f ca="1"/>
        <v>4.7957449418268266E-17</v>
      </c>
      <c r="U33" s="11">
        <f t="shared" ca="1" si="19"/>
        <v>9.9696466542526591E-14</v>
      </c>
      <c r="V33">
        <f ca="1"/>
        <v>1.9470493303081551E-10</v>
      </c>
      <c r="W33">
        <f ca="1"/>
        <v>1.1838173545927538E-14</v>
      </c>
      <c r="X33">
        <f ca="1"/>
        <v>7.9026996665314745E-15</v>
      </c>
      <c r="Y33">
        <f ca="1"/>
        <v>7.4168316532620564E-12</v>
      </c>
      <c r="Z33">
        <f t="shared" ca="1" si="22"/>
        <v>2.0214150555729003E-10</v>
      </c>
      <c r="AA33" s="25">
        <f t="shared" ca="1" si="23"/>
        <v>0</v>
      </c>
      <c r="AB33" s="32">
        <v>2.1285000000000002E-9</v>
      </c>
      <c r="AC33">
        <f ca="1"/>
        <v>1.2941949632612356E-14</v>
      </c>
      <c r="AD33">
        <f ca="1"/>
        <v>1.9273395901088649E-9</v>
      </c>
      <c r="AE33">
        <f ca="1"/>
        <v>1.4287565766124071E-16</v>
      </c>
      <c r="AF33">
        <f t="shared" ca="1" si="20"/>
        <v>2.1277312869418599E-11</v>
      </c>
      <c r="AG33">
        <f ca="1"/>
        <v>1.6672892050694415E-10</v>
      </c>
      <c r="AH33">
        <f ca="1"/>
        <v>7.2764355297185782E-15</v>
      </c>
      <c r="AI33">
        <f ca="1"/>
        <v>1.2201394265500335E-14</v>
      </c>
      <c r="AJ33">
        <f ca="1"/>
        <v>1.3121613859686686E-11</v>
      </c>
      <c r="AK33">
        <f t="shared" ca="1" si="24"/>
        <v>1.7987001219642606E-10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1.5831768520749373E-5</v>
      </c>
      <c r="H34" s="4">
        <f t="shared" ca="1" si="21"/>
        <v>1.2059328468950459E-9</v>
      </c>
      <c r="I34" s="4">
        <f t="shared" ca="1" si="15"/>
        <v>1.6455956267314251E-2</v>
      </c>
      <c r="J34">
        <f ca="1"/>
        <v>-5.254808403764466E-2</v>
      </c>
      <c r="K34">
        <f ca="1"/>
        <v>-5.4025998901203413E-6</v>
      </c>
      <c r="L34" s="4">
        <f t="shared" ca="1" si="16"/>
        <v>1.2283393953847653E-5</v>
      </c>
      <c r="M34" s="4">
        <f t="shared" ca="1" si="17"/>
        <v>1.4165989719228185E-11</v>
      </c>
      <c r="N34" s="4">
        <f t="shared" ca="1" si="18"/>
        <v>0.91463311711930051</v>
      </c>
      <c r="O34" s="4">
        <f ca="1"/>
        <v>-0.92086429433700201</v>
      </c>
      <c r="P34" s="4">
        <f ca="1"/>
        <v>-1.0889220280535049E-4</v>
      </c>
      <c r="Q34" s="32">
        <v>2.0562500000000003E-10</v>
      </c>
      <c r="R34">
        <f ca="1"/>
        <v>1.6277037010395452E-15</v>
      </c>
      <c r="S34">
        <f ca="1"/>
        <v>3.3837560074664931E-12</v>
      </c>
      <c r="T34">
        <f ca="1"/>
        <v>2.4796994164279384E-19</v>
      </c>
      <c r="U34" s="11">
        <f t="shared" ca="1" si="19"/>
        <v>5.154929482368573E-16</v>
      </c>
      <c r="V34">
        <f ca="1"/>
        <v>1.9479893760479581E-10</v>
      </c>
      <c r="W34">
        <f ca="1"/>
        <v>1.1843889078880745E-14</v>
      </c>
      <c r="X34">
        <f ca="1"/>
        <v>7.9065151318300806E-15</v>
      </c>
      <c r="Y34">
        <f ca="1"/>
        <v>7.4204125389078159E-12</v>
      </c>
      <c r="Z34">
        <f t="shared" ca="1" si="22"/>
        <v>2.0223910054791435E-10</v>
      </c>
      <c r="AA34" s="25">
        <f t="shared" ca="1" si="23"/>
        <v>0</v>
      </c>
      <c r="AB34" s="32">
        <v>2.1285000000000002E-9</v>
      </c>
      <c r="AC34">
        <f ca="1"/>
        <v>1.3072602015382366E-14</v>
      </c>
      <c r="AD34">
        <f ca="1"/>
        <v>1.9467965897884314E-9</v>
      </c>
      <c r="AE34">
        <f ca="1"/>
        <v>3.015230911737719E-20</v>
      </c>
      <c r="AF34">
        <f t="shared" ca="1" si="20"/>
        <v>4.4903388395733703E-15</v>
      </c>
      <c r="AG34">
        <f ca="1"/>
        <v>1.6841209277690975E-10</v>
      </c>
      <c r="AH34">
        <f ca="1"/>
        <v>7.3498930586858116E-15</v>
      </c>
      <c r="AI34">
        <f ca="1"/>
        <v>1.2324570547216571E-14</v>
      </c>
      <c r="AJ34">
        <f ca="1"/>
        <v>1.3254080000045946E-11</v>
      </c>
      <c r="AK34">
        <f t="shared" ca="1" si="24"/>
        <v>1.816858472405616E-10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8.5382815083584096E-6</v>
      </c>
      <c r="H35" s="4">
        <f t="shared" ca="1" si="21"/>
        <v>5.7742754340490195E-4</v>
      </c>
      <c r="I35" s="4">
        <f t="shared" ca="1" si="15"/>
        <v>2.2637623326517459E-3</v>
      </c>
      <c r="J35">
        <f ca="1"/>
        <v>-0.63467900206217864</v>
      </c>
      <c r="K35">
        <f ca="1"/>
        <v>-6.5252934899517737E-5</v>
      </c>
      <c r="L35" s="4">
        <f t="shared" ca="1" si="16"/>
        <v>1.093799512747017E-7</v>
      </c>
      <c r="M35" s="4">
        <f t="shared" ca="1" si="17"/>
        <v>4.8328086541600501E-5</v>
      </c>
      <c r="N35" s="4">
        <f t="shared" ca="1" si="18"/>
        <v>6.2738327038775149E-4</v>
      </c>
      <c r="O35" s="4">
        <f ca="1"/>
        <v>-1.122418590125744</v>
      </c>
      <c r="P35" s="4">
        <f ca="1"/>
        <v>-1.3272599828236922E-4</v>
      </c>
      <c r="Q35" s="32">
        <v>2.0562500000000003E-10</v>
      </c>
      <c r="R35">
        <f ca="1"/>
        <v>8.7784206757809911E-16</v>
      </c>
      <c r="S35">
        <f ca="1"/>
        <v>4.6548612965151533E-13</v>
      </c>
      <c r="T35">
        <f ca="1"/>
        <v>1.1873353861263299E-13</v>
      </c>
      <c r="U35" s="11">
        <f t="shared" ca="1" si="19"/>
        <v>6.2959861904437794E-11</v>
      </c>
      <c r="V35">
        <f ca="1"/>
        <v>1.0505763551425189E-10</v>
      </c>
      <c r="W35">
        <f ca="1"/>
        <v>1.6044839221229664E-11</v>
      </c>
      <c r="X35">
        <f ca="1"/>
        <v>1.697563952785319E-11</v>
      </c>
      <c r="Y35">
        <f ca="1"/>
        <v>4.0019263218957572E-12</v>
      </c>
      <c r="Z35">
        <f t="shared" ca="1" si="22"/>
        <v>1.420800405852305E-10</v>
      </c>
      <c r="AA35" s="25">
        <f t="shared" ca="1" si="23"/>
        <v>0</v>
      </c>
      <c r="AB35" s="32">
        <v>2.1285000000000002E-9</v>
      </c>
      <c r="AC35">
        <f ca="1"/>
        <v>1.1640761314410129E-16</v>
      </c>
      <c r="AD35">
        <f ca="1"/>
        <v>1.3353852910203292E-12</v>
      </c>
      <c r="AE35">
        <f ca="1"/>
        <v>1.0286633220379666E-13</v>
      </c>
      <c r="AF35">
        <f t="shared" ca="1" si="20"/>
        <v>1.1800447003076587E-9</v>
      </c>
      <c r="AG35">
        <f ca="1"/>
        <v>3.4993921837191326E-10</v>
      </c>
      <c r="AH35">
        <f ca="1"/>
        <v>2.1276508679712338E-10</v>
      </c>
      <c r="AI35">
        <f ca="1"/>
        <v>3.5677230964836242E-10</v>
      </c>
      <c r="AJ35">
        <f ca="1"/>
        <v>2.7540316844104903E-11</v>
      </c>
      <c r="AK35">
        <f t="shared" ca="1" si="24"/>
        <v>9.470169316615038E-10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1.6000357862941716E-5</v>
      </c>
      <c r="H36" s="4">
        <f t="shared" ca="1" si="21"/>
        <v>3.2803742137203739E-6</v>
      </c>
      <c r="I36" s="4">
        <f t="shared" ca="1" si="15"/>
        <v>4.2421894152374429E-3</v>
      </c>
      <c r="J36">
        <f ca="1"/>
        <v>-4.4195781279524393E-2</v>
      </c>
      <c r="K36">
        <f ca="1"/>
        <v>-4.5438787628011014E-6</v>
      </c>
      <c r="L36" s="4">
        <f t="shared" ca="1" si="16"/>
        <v>5.8593947680231462E-5</v>
      </c>
      <c r="M36" s="4">
        <f t="shared" ca="1" si="17"/>
        <v>2.2375940598890867E-5</v>
      </c>
      <c r="N36" s="4">
        <f t="shared" ca="1" si="18"/>
        <v>0.33608410035061681</v>
      </c>
      <c r="O36" s="4">
        <f ca="1"/>
        <v>-0.87918726892463783</v>
      </c>
      <c r="P36" s="4">
        <f ca="1"/>
        <v>-1.0396389455033842E-4</v>
      </c>
      <c r="Q36" s="32">
        <v>2.0562500000000003E-10</v>
      </c>
      <c r="R36">
        <f ca="1"/>
        <v>1.6450367927836955E-15</v>
      </c>
      <c r="S36">
        <f ca="1"/>
        <v>8.723001985081993E-13</v>
      </c>
      <c r="T36">
        <f ca="1"/>
        <v>6.7452694769625192E-16</v>
      </c>
      <c r="U36" s="11">
        <f t="shared" ca="1" si="19"/>
        <v>3.5767588479216312E-13</v>
      </c>
      <c r="V36">
        <f ca="1"/>
        <v>1.9687331260007519E-10</v>
      </c>
      <c r="W36">
        <f ca="1"/>
        <v>1.1970012289069585E-14</v>
      </c>
      <c r="X36">
        <f ca="1"/>
        <v>7.9907100329467418E-15</v>
      </c>
      <c r="Y36">
        <f ca="1"/>
        <v>7.4994310305619983E-12</v>
      </c>
      <c r="Z36">
        <f t="shared" ca="1" si="22"/>
        <v>2.0439270435295922E-10</v>
      </c>
      <c r="AA36" s="25">
        <f t="shared" ca="1" si="23"/>
        <v>0</v>
      </c>
      <c r="AB36" s="32">
        <v>2.1285000000000002E-9</v>
      </c>
      <c r="AC36">
        <f ca="1"/>
        <v>6.2358608818686345E-14</v>
      </c>
      <c r="AD36">
        <f ca="1"/>
        <v>7.15355007596288E-10</v>
      </c>
      <c r="AE36">
        <f ca="1"/>
        <v>4.7627189564739214E-14</v>
      </c>
      <c r="AF36">
        <f t="shared" ca="1" si="20"/>
        <v>5.4636158821208924E-10</v>
      </c>
      <c r="AG36">
        <f ca="1"/>
        <v>8.0335527704845007E-10</v>
      </c>
      <c r="AH36">
        <f ca="1"/>
        <v>3.5060281462440042E-14</v>
      </c>
      <c r="AI36">
        <f ca="1"/>
        <v>5.8790367266428378E-14</v>
      </c>
      <c r="AJ36">
        <f ca="1"/>
        <v>6.3224290696060385E-11</v>
      </c>
      <c r="AK36">
        <f t="shared" ca="1" si="24"/>
        <v>8.666734183932393E-10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1.6028146355104949E-5</v>
      </c>
      <c r="H37" s="4">
        <f t="shared" ca="1" si="21"/>
        <v>1.6982840308019596E-8</v>
      </c>
      <c r="I37" s="4">
        <f t="shared" ca="1" si="15"/>
        <v>4.2495570034082868E-3</v>
      </c>
      <c r="J37">
        <f ca="1"/>
        <v>-4.0802323202953739E-2</v>
      </c>
      <c r="K37">
        <f ca="1"/>
        <v>-4.1949888543036809E-6</v>
      </c>
      <c r="L37" s="4">
        <f t="shared" ca="1" si="16"/>
        <v>7.8824944884121063E-5</v>
      </c>
      <c r="M37" s="4">
        <f t="shared" ca="1" si="17"/>
        <v>6.2891538263527454E-9</v>
      </c>
      <c r="N37" s="4">
        <f t="shared" ca="1" si="18"/>
        <v>0.45212537702942035</v>
      </c>
      <c r="O37" s="4">
        <f ca="1"/>
        <v>-0.49222928585054238</v>
      </c>
      <c r="P37" s="4">
        <f ca="1"/>
        <v>-5.820611305182664E-5</v>
      </c>
      <c r="Q37" s="32">
        <v>2.0562500000000003E-10</v>
      </c>
      <c r="R37">
        <f ca="1"/>
        <v>1.6478937971342278E-15</v>
      </c>
      <c r="S37">
        <f ca="1"/>
        <v>8.7381515882582916E-13</v>
      </c>
      <c r="T37">
        <f ca="1"/>
        <v>3.4920965383365302E-18</v>
      </c>
      <c r="U37">
        <f t="shared" ca="1" si="19"/>
        <v>1.8517254549949074E-15</v>
      </c>
      <c r="V37">
        <f ca="1"/>
        <v>1.9721523073410541E-10</v>
      </c>
      <c r="W37">
        <f ca="1"/>
        <v>1.1990801111140722E-14</v>
      </c>
      <c r="X37">
        <f ca="1"/>
        <v>8.0045878339953389E-15</v>
      </c>
      <c r="Y37">
        <f ca="1"/>
        <v>7.5124556067749622E-12</v>
      </c>
      <c r="Z37">
        <f t="shared" ca="1" si="22"/>
        <v>2.047476817298255E-10</v>
      </c>
      <c r="AA37" s="25">
        <f t="shared" ca="1" si="23"/>
        <v>0</v>
      </c>
      <c r="AB37" s="32">
        <v>2.1285000000000002E-9</v>
      </c>
      <c r="AC37">
        <f ca="1"/>
        <v>8.3889447592925844E-14</v>
      </c>
      <c r="AD37">
        <f ca="1"/>
        <v>9.623488650071213E-10</v>
      </c>
      <c r="AE37">
        <f ca="1"/>
        <v>1.3386463919391819E-17</v>
      </c>
      <c r="AF37">
        <f t="shared" ca="1" si="20"/>
        <v>1.5356458683334849E-13</v>
      </c>
      <c r="AG37">
        <f ca="1"/>
        <v>1.0807333853198698E-9</v>
      </c>
      <c r="AH37">
        <f ca="1"/>
        <v>4.7165703341592814E-14</v>
      </c>
      <c r="AI37">
        <f ca="1"/>
        <v>7.9089183148807183E-14</v>
      </c>
      <c r="AJ37">
        <f ca="1"/>
        <v>8.5054027365628421E-11</v>
      </c>
      <c r="AK37">
        <f t="shared" ca="1" si="24"/>
        <v>1.1659136675719887E-9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1.199841912322974E-5</v>
      </c>
      <c r="H38" s="4">
        <f t="shared" ca="1" si="21"/>
        <v>2.0697491915166761E-4</v>
      </c>
      <c r="I38" s="4">
        <f t="shared" ca="1" si="15"/>
        <v>8.1142999001458107E-4</v>
      </c>
      <c r="J38">
        <f ca="1"/>
        <v>-8.4356999022017654E-2</v>
      </c>
      <c r="K38">
        <f ca="1"/>
        <v>-8.6729539619511892E-6</v>
      </c>
      <c r="L38" s="4">
        <f t="shared" ca="1" si="16"/>
        <v>2.4400786856641948E-7</v>
      </c>
      <c r="M38" s="4">
        <f t="shared" ca="1" si="17"/>
        <v>8.3048610930784303E-6</v>
      </c>
      <c r="N38" s="4">
        <f t="shared" ca="1" si="18"/>
        <v>1.0781165333757882E-4</v>
      </c>
      <c r="O38" s="4">
        <f ca="1"/>
        <v>-4.3658012698887694E-2</v>
      </c>
      <c r="P38" s="4">
        <f ca="1"/>
        <v>-5.1625600016434702E-6</v>
      </c>
      <c r="Q38" s="32">
        <v>2.0562500000000003E-10</v>
      </c>
      <c r="R38">
        <f ca="1"/>
        <v>1.2335874661070579E-15</v>
      </c>
      <c r="S38">
        <f ca="1"/>
        <v>1.6685029169674825E-13</v>
      </c>
      <c r="T38">
        <f ca="1"/>
        <v>4.2559217750561657E-14</v>
      </c>
      <c r="U38">
        <f t="shared" ca="1" si="19"/>
        <v>5.7563959517811534E-12</v>
      </c>
      <c r="V38">
        <f ca="1"/>
        <v>1.4763223041563124E-10</v>
      </c>
      <c r="W38">
        <f ca="1"/>
        <v>2.2547008499624926E-11</v>
      </c>
      <c r="X38">
        <f ca="1"/>
        <v>2.3855015525156579E-11</v>
      </c>
      <c r="Y38">
        <f ca="1"/>
        <v>5.6237065108927356E-12</v>
      </c>
      <c r="Z38">
        <f t="shared" ca="1" si="22"/>
        <v>1.9965796095130547E-10</v>
      </c>
      <c r="AA38" s="25">
        <f t="shared" ca="1" si="23"/>
        <v>0</v>
      </c>
      <c r="AB38" s="32">
        <v>2.1285000000000002E-9</v>
      </c>
      <c r="AC38">
        <f ca="1"/>
        <v>2.5968537412181192E-16</v>
      </c>
      <c r="AD38">
        <f ca="1"/>
        <v>2.2947710412903655E-13</v>
      </c>
      <c r="AE38">
        <f ca="1"/>
        <v>1.7676896836617437E-14</v>
      </c>
      <c r="AF38">
        <f t="shared" ca="1" si="20"/>
        <v>1.5620606704449668E-11</v>
      </c>
      <c r="AG38">
        <f ca="1"/>
        <v>7.8065424063210253E-10</v>
      </c>
      <c r="AH38">
        <f ca="1"/>
        <v>4.7464233371552519E-10</v>
      </c>
      <c r="AI38">
        <f ca="1"/>
        <v>7.9589769264186553E-10</v>
      </c>
      <c r="AJ38">
        <f ca="1"/>
        <v>6.1437712619717622E-11</v>
      </c>
      <c r="AK38">
        <f t="shared" ca="1" si="24"/>
        <v>2.1126319796092106E-9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1.6078672590436089E-5</v>
      </c>
      <c r="H39" s="4">
        <f t="shared" ca="1" si="21"/>
        <v>2.3697937602017527E-7</v>
      </c>
      <c r="I39" s="4">
        <f t="shared" ca="1" si="15"/>
        <v>1.0873696780808364E-3</v>
      </c>
      <c r="J39">
        <f ca="1"/>
        <v>-3.7801621080470582E-2</v>
      </c>
      <c r="K39">
        <f ca="1"/>
        <v>-3.8864791673358819E-6</v>
      </c>
      <c r="L39" s="4">
        <f t="shared" ca="1" si="16"/>
        <v>1.352022228774778E-4</v>
      </c>
      <c r="M39" s="4">
        <f t="shared" ca="1" si="17"/>
        <v>7.4629816446682047E-7</v>
      </c>
      <c r="N39" s="4">
        <f t="shared" ca="1" si="18"/>
        <v>5.9737316132364736E-2</v>
      </c>
      <c r="O39" s="4">
        <f ca="1"/>
        <v>-0.12959660176259291</v>
      </c>
      <c r="P39" s="4">
        <f ca="1"/>
        <v>-1.532479815842661E-5</v>
      </c>
      <c r="Q39" s="32">
        <v>2.0562500000000003E-10</v>
      </c>
      <c r="R39">
        <f ca="1"/>
        <v>1.6530885257042107E-15</v>
      </c>
      <c r="S39">
        <f ca="1"/>
        <v>2.2359039005537203E-13</v>
      </c>
      <c r="T39">
        <f ca="1"/>
        <v>4.8728884194148549E-17</v>
      </c>
      <c r="U39">
        <f t="shared" ca="1" si="19"/>
        <v>6.590881283439649E-15</v>
      </c>
      <c r="V39">
        <f ca="1"/>
        <v>1.9783692103679104E-10</v>
      </c>
      <c r="W39">
        <f ca="1"/>
        <v>1.2028600244323691E-14</v>
      </c>
      <c r="X39">
        <f ca="1"/>
        <v>8.0298210505925866E-15</v>
      </c>
      <c r="Y39">
        <f ca="1"/>
        <v>7.5361374531653411E-12</v>
      </c>
      <c r="Z39">
        <f t="shared" ca="1" si="22"/>
        <v>2.0539311691125129E-10</v>
      </c>
      <c r="AA39" s="25">
        <f t="shared" ca="1" si="23"/>
        <v>0</v>
      </c>
      <c r="AB39" s="32">
        <v>2.1285000000000002E-9</v>
      </c>
      <c r="AC39">
        <f ca="1"/>
        <v>1.4388896569735575E-13</v>
      </c>
      <c r="AD39">
        <f ca="1"/>
        <v>1.2715087738773836E-10</v>
      </c>
      <c r="AE39">
        <f ca="1"/>
        <v>1.5884956430676273E-15</v>
      </c>
      <c r="AF39">
        <f t="shared" ca="1" si="20"/>
        <v>1.4037116311439317E-12</v>
      </c>
      <c r="AG39">
        <f ca="1"/>
        <v>1.8536969007457275E-9</v>
      </c>
      <c r="AH39">
        <f ca="1"/>
        <v>8.0899618068082224E-14</v>
      </c>
      <c r="AI39">
        <f ca="1"/>
        <v>1.3565544997211597E-13</v>
      </c>
      <c r="AJ39">
        <f ca="1"/>
        <v>1.4588647770600982E-10</v>
      </c>
      <c r="AK39">
        <f t="shared" ca="1" si="24"/>
        <v>1.9997999335197775E-9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1.6079189102536015E-5</v>
      </c>
      <c r="H40" s="4">
        <f t="shared" ca="1" si="21"/>
        <v>1.2247792951729716E-9</v>
      </c>
      <c r="I40" s="4">
        <f t="shared" ca="1" si="15"/>
        <v>1.0874046087999403E-3</v>
      </c>
      <c r="J40">
        <f ca="1"/>
        <v>-3.7738823081800543E-2</v>
      </c>
      <c r="K40">
        <f ca="1"/>
        <v>-3.8800227480976181E-6</v>
      </c>
      <c r="L40" s="4">
        <f t="shared" ca="1" si="16"/>
        <v>1.3529152777686819E-4</v>
      </c>
      <c r="M40" s="4">
        <f t="shared" ca="1" si="17"/>
        <v>1.560267788191758E-10</v>
      </c>
      <c r="N40" s="4">
        <f t="shared" ca="1" si="18"/>
        <v>5.9776774322426361E-2</v>
      </c>
      <c r="O40" s="4">
        <f ca="1"/>
        <v>-0.12836189395214936</v>
      </c>
      <c r="P40" s="4">
        <f ca="1"/>
        <v>-1.5178793959841663E-5</v>
      </c>
      <c r="Q40" s="32">
        <v>2.0562500000000003E-10</v>
      </c>
      <c r="R40">
        <f ca="1"/>
        <v>1.6531416296044843E-15</v>
      </c>
      <c r="S40">
        <f ca="1"/>
        <v>2.2359757268448775E-13</v>
      </c>
      <c r="T40">
        <f ca="1"/>
        <v>2.5184524256994229E-19</v>
      </c>
      <c r="U40">
        <f t="shared" ca="1" si="19"/>
        <v>3.4063617975822083E-17</v>
      </c>
      <c r="V40">
        <f ca="1"/>
        <v>1.9784327636014052E-10</v>
      </c>
      <c r="W40">
        <f ca="1"/>
        <v>1.2028986651691909E-14</v>
      </c>
      <c r="X40">
        <f ca="1"/>
        <v>8.0300790009738771E-15</v>
      </c>
      <c r="Y40">
        <f ca="1"/>
        <v>7.5363795444295488E-12</v>
      </c>
      <c r="Z40">
        <f t="shared" ca="1" si="22"/>
        <v>2.0539971497022272E-10</v>
      </c>
      <c r="AA40" s="25">
        <f t="shared" ca="1" si="23"/>
        <v>0</v>
      </c>
      <c r="AB40" s="32">
        <v>2.1285000000000002E-9</v>
      </c>
      <c r="AC40">
        <f ca="1"/>
        <v>1.4398400843653199E-13</v>
      </c>
      <c r="AD40">
        <f ca="1"/>
        <v>1.272348641452845E-10</v>
      </c>
      <c r="AE40">
        <f ca="1"/>
        <v>3.3210299871661568E-19</v>
      </c>
      <c r="AF40">
        <f t="shared" ca="1" si="20"/>
        <v>2.934706456833795E-16</v>
      </c>
      <c r="AG40">
        <f ca="1"/>
        <v>1.8549213200762602E-9</v>
      </c>
      <c r="AH40">
        <f ca="1"/>
        <v>8.0953054558241639E-14</v>
      </c>
      <c r="AI40">
        <f ca="1"/>
        <v>1.3574505424084572E-13</v>
      </c>
      <c r="AJ40">
        <f ca="1"/>
        <v>1.4598283985847103E-10</v>
      </c>
      <c r="AK40">
        <f t="shared" ca="1" si="24"/>
        <v>2.0011208580435304E-9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1.60903425146347E-5</v>
      </c>
      <c r="H41" s="4">
        <f t="shared" ca="1" si="21"/>
        <v>3.2988227592824666E-6</v>
      </c>
      <c r="I41" s="4">
        <f t="shared" ca="1" si="15"/>
        <v>2.7756134428088771E-4</v>
      </c>
      <c r="J41">
        <f ca="1"/>
        <v>-3.7184990489444347E-2</v>
      </c>
      <c r="K41">
        <f ca="1"/>
        <v>-3.8230818346959966E-6</v>
      </c>
      <c r="L41" s="4">
        <f t="shared" ca="1" si="16"/>
        <v>1.4265294608266631E-4</v>
      </c>
      <c r="M41" s="4">
        <f t="shared" ca="1" si="17"/>
        <v>5.4476511212768885E-5</v>
      </c>
      <c r="N41" s="4">
        <f t="shared" ca="1" si="18"/>
        <v>4.8552241724633925E-3</v>
      </c>
      <c r="O41" s="4">
        <f ca="1"/>
        <v>-8.4642830145063241E-2</v>
      </c>
      <c r="P41" s="4">
        <f ca="1"/>
        <v>-1.0009014664653728E-5</v>
      </c>
      <c r="Q41" s="32">
        <v>2.0562500000000003E-10</v>
      </c>
      <c r="R41">
        <f ca="1"/>
        <v>1.6542883397858803E-15</v>
      </c>
      <c r="S41">
        <f ca="1"/>
        <v>5.7073551417757538E-14</v>
      </c>
      <c r="T41">
        <f ca="1"/>
        <v>6.7832042987745723E-16</v>
      </c>
      <c r="U41">
        <f t="shared" ca="1" si="19"/>
        <v>2.3402302368483936E-14</v>
      </c>
      <c r="V41">
        <f ca="1"/>
        <v>1.9798051136491017E-10</v>
      </c>
      <c r="W41">
        <f ca="1"/>
        <v>1.2037330620063692E-14</v>
      </c>
      <c r="X41">
        <f ca="1"/>
        <v>8.0356491065153652E-15</v>
      </c>
      <c r="Y41">
        <f ca="1"/>
        <v>7.5416071928073635E-12</v>
      </c>
      <c r="Z41">
        <f t="shared" ca="1" si="22"/>
        <v>2.0554219153744411E-10</v>
      </c>
      <c r="AA41" s="25">
        <f t="shared" ca="1" si="23"/>
        <v>0</v>
      </c>
      <c r="AB41" s="32">
        <v>2.1285000000000002E-9</v>
      </c>
      <c r="AC41">
        <f ca="1"/>
        <v>1.5181839786847763E-13</v>
      </c>
      <c r="AD41">
        <f ca="1"/>
        <v>1.0334344651088333E-11</v>
      </c>
      <c r="AE41">
        <f ca="1"/>
        <v>1.1595325411637857E-13</v>
      </c>
      <c r="AF41">
        <f t="shared" ca="1" si="20"/>
        <v>7.8929886514280525E-12</v>
      </c>
      <c r="AG41">
        <f ca="1"/>
        <v>1.9558504173064938E-9</v>
      </c>
      <c r="AH41">
        <f ca="1"/>
        <v>8.5357833686154883E-14</v>
      </c>
      <c r="AI41">
        <f ca="1"/>
        <v>1.4313114961303886E-13</v>
      </c>
      <c r="AJ41">
        <f ca="1"/>
        <v>1.5392598875570597E-10</v>
      </c>
      <c r="AK41">
        <f t="shared" ca="1" si="24"/>
        <v>2.110004895045499E-9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1.6092217325135468E-5</v>
      </c>
      <c r="H42" s="4">
        <f t="shared" ca="1" si="21"/>
        <v>1.7050727575099717E-8</v>
      </c>
      <c r="I42" s="4">
        <f t="shared" ca="1" si="15"/>
        <v>2.7759368510411089E-4</v>
      </c>
      <c r="J42">
        <f ca="1"/>
        <v>-3.6959569857156538E-2</v>
      </c>
      <c r="K42">
        <f ca="1"/>
        <v>-3.7999057759389065E-6</v>
      </c>
      <c r="L42" s="4">
        <f t="shared" ca="1" si="16"/>
        <v>1.4319162298497446E-4</v>
      </c>
      <c r="M42" s="4">
        <f t="shared" ca="1" si="17"/>
        <v>1.142473546821375E-8</v>
      </c>
      <c r="N42" s="4">
        <f t="shared" ca="1" si="18"/>
        <v>4.8735581584696723E-3</v>
      </c>
      <c r="O42" s="4">
        <f ca="1"/>
        <v>-7.7464852087738123E-2</v>
      </c>
      <c r="P42" s="4">
        <f ca="1"/>
        <v>-9.160218759375034E-6</v>
      </c>
      <c r="Q42" s="33">
        <v>2.0562500000000003E-10</v>
      </c>
      <c r="R42" s="28">
        <f ca="1"/>
        <v>1.6544810937404907E-15</v>
      </c>
      <c r="S42" s="28">
        <f ca="1"/>
        <v>5.7080201499532817E-14</v>
      </c>
      <c r="T42" s="28">
        <f ca="1"/>
        <v>3.5060558576298798E-18</v>
      </c>
      <c r="U42" s="28">
        <f t="shared" ca="1" si="19"/>
        <v>1.2096020654408344E-16</v>
      </c>
      <c r="V42" s="28">
        <f ca="1"/>
        <v>1.9800357960865001E-10</v>
      </c>
      <c r="W42" s="28">
        <f ca="1"/>
        <v>1.203873318274426E-14</v>
      </c>
      <c r="X42" s="28">
        <f ca="1"/>
        <v>8.0365854022695236E-15</v>
      </c>
      <c r="Y42" s="28">
        <f ca="1"/>
        <v>7.5424859239093011E-12</v>
      </c>
      <c r="Z42" s="28">
        <f t="shared" ca="1" si="22"/>
        <v>2.0556614085114431E-10</v>
      </c>
      <c r="AA42" s="30">
        <f t="shared" ca="1" si="23"/>
        <v>0</v>
      </c>
      <c r="AB42" s="33">
        <v>2.1285000000000002E-9</v>
      </c>
      <c r="AC42" s="28">
        <f ca="1"/>
        <v>1.5239168476175907E-13</v>
      </c>
      <c r="AD42" s="28">
        <f ca="1"/>
        <v>1.0373368540302698E-11</v>
      </c>
      <c r="AE42" s="28">
        <f ca="1"/>
        <v>2.4317549444092968E-17</v>
      </c>
      <c r="AF42" s="28">
        <f t="shared" ca="1" si="20"/>
        <v>1.6553062115887167E-15</v>
      </c>
      <c r="AG42" s="28">
        <f ca="1"/>
        <v>1.9632359741639614E-9</v>
      </c>
      <c r="AH42" s="28">
        <f ca="1"/>
        <v>8.5680156461118183E-14</v>
      </c>
      <c r="AI42" s="28">
        <f ca="1"/>
        <v>1.4367163227683971E-13</v>
      </c>
      <c r="AJ42" s="28">
        <f ca="1"/>
        <v>1.5450723419847494E-10</v>
      </c>
      <c r="AK42" s="28">
        <f t="shared" ca="1" si="24"/>
        <v>2.1179725601511744E-9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6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72">"DonnanHA-"&amp;_xlfn.ANCHORARRAY($C$45)</f>
        <v>DonnanHA-H</v>
      </c>
      <c r="B45" t="str" cm="1">
        <f t="array" ref="B45:B72">"DonnanFA-"&amp;_xlfn.ANCHORARRAY($C$45)</f>
        <v>DonnanFA-H</v>
      </c>
      <c r="C45" t="str" cm="1">
        <f t="array" ref="C45:C72">_xlfn._xlws.FILTER($D$81:$D$108,NOT(ISBLANK($E$81:$E$108)))</f>
        <v>H</v>
      </c>
      <c r="D45" cm="1">
        <f t="array" ref="D45:D72">_xlfn._xlws.FILTER($E$81:$E$108,NOT(ISBLANK($E$81:$E$108)))</f>
        <v>1</v>
      </c>
      <c r="E45">
        <f t="shared" ref="E45:E54" ca="1" si="26">IF(SIGN($D45)=SIGN(N$9),0,OFFSET($M$80,_xlfn.XMATCH($C45,$D$81:$D$108),0)*(N$10^ABS($D45)))</f>
        <v>1.1055235599141828E-7</v>
      </c>
      <c r="F45">
        <f t="shared" ref="F45:F54" ca="1" si="27">IF(SIGN($D45)=SIGN(O$9),0,OFFSET($M$80,_xlfn.XMATCH($C45,$D$81:$D$108),0)*(O$10^ABS($D45)))</f>
        <v>4.7313054725881208E-8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ca="1" si="26"/>
        <v>1.5373774615732704E-6</v>
      </c>
      <c r="F46">
        <f t="shared" ca="1" si="27"/>
        <v>2.8158303323443093E-7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6"/>
        <v>5.8977757760505665E-4</v>
      </c>
      <c r="F47">
        <f t="shared" ca="1" si="27"/>
        <v>1.0802250155647415E-4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6"/>
        <v>9.8896069702267167E-4</v>
      </c>
      <c r="F48">
        <f t="shared" ca="1" si="27"/>
        <v>1.8113609687779922E-4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6"/>
        <v>5.5046885887633608E-4</v>
      </c>
      <c r="F49">
        <f t="shared" ca="1" si="27"/>
        <v>2.3558397296328252E-4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6"/>
        <v>2.6866335466029074E-5</v>
      </c>
      <c r="F50">
        <f t="shared" ca="1" si="27"/>
        <v>1.1497976581220839E-5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6"/>
        <v>0</v>
      </c>
      <c r="F51">
        <f t="shared" ca="1" si="27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SUMPRODUCT(AN81:AN108,$E$81:$E$108)</f>
        <v>0.2519298346904445</v>
      </c>
      <c r="AO51">
        <f t="shared" ca="1" si="28"/>
        <v>1.3541015528780458</v>
      </c>
      <c r="AP51">
        <f t="shared" ca="1" si="28"/>
        <v>1.9300482891735826</v>
      </c>
      <c r="AQ51">
        <f t="shared" ca="1" si="28"/>
        <v>1.9309801267205873</v>
      </c>
      <c r="AR51">
        <f t="shared" ca="1" si="28"/>
        <v>1.3624712697802563</v>
      </c>
      <c r="AS51">
        <f t="shared" ca="1" si="28"/>
        <v>1.9515427485731616</v>
      </c>
      <c r="AT51">
        <f t="shared" ca="1" si="28"/>
        <v>1.9549320746644427</v>
      </c>
      <c r="AU51">
        <f t="shared" ca="1" si="28"/>
        <v>1.914612597649693</v>
      </c>
      <c r="AV51">
        <f t="shared" ca="1" si="28"/>
        <v>1.961094693589482</v>
      </c>
      <c r="AW51">
        <f t="shared" ca="1" si="28"/>
        <v>1.9611576918955176</v>
      </c>
      <c r="AX51">
        <f t="shared" ca="1" si="28"/>
        <v>1.962518059001001</v>
      </c>
      <c r="AY51">
        <f t="shared" ca="1" si="28"/>
        <v>1.9627467271896868</v>
      </c>
      <c r="CJ51">
        <f t="shared" ref="CJ51:CU51" ca="1" si="29">SUMPRODUCT(CJ81:CJ108,$E$81:$E$108)</f>
        <v>9.3402299998683325E-3</v>
      </c>
      <c r="CK51">
        <f t="shared" ca="1" si="29"/>
        <v>0.87040147416194125</v>
      </c>
      <c r="CL51">
        <f t="shared" ca="1" si="29"/>
        <v>0.16284632865077067</v>
      </c>
      <c r="CM51">
        <f t="shared" ca="1" si="29"/>
        <v>0.16449030513557772</v>
      </c>
      <c r="CN51">
        <f t="shared" ca="1" si="29"/>
        <v>0.87690558913737515</v>
      </c>
      <c r="CO51">
        <f t="shared" ca="1" si="29"/>
        <v>0.7846476608364662</v>
      </c>
      <c r="CP51">
        <f t="shared" ca="1" si="29"/>
        <v>1.0555665058859991</v>
      </c>
      <c r="CQ51">
        <f t="shared" ca="1" si="29"/>
        <v>1.9562256267788132</v>
      </c>
      <c r="CR51">
        <f t="shared" ca="1" si="29"/>
        <v>1.8105301335840005</v>
      </c>
      <c r="CS51">
        <f t="shared" ca="1" si="29"/>
        <v>1.8117260400416206</v>
      </c>
      <c r="CT51">
        <f t="shared" ca="1" si="29"/>
        <v>1.9103048162251781</v>
      </c>
      <c r="CU51">
        <f t="shared" ca="1" si="29"/>
        <v>1.9175183867060719</v>
      </c>
      <c r="EB51">
        <f t="shared" ref="EB51:EI51" ca="1" si="30">SUMPRODUCT(EB$81:EB$108,$E$81:$E$108)</f>
        <v>2.4189988953874728E-2</v>
      </c>
      <c r="EC51">
        <f t="shared" ca="1" si="30"/>
        <v>9.1473839254332542E-2</v>
      </c>
      <c r="ED51">
        <f t="shared" ca="1" si="30"/>
        <v>0.31486541689508618</v>
      </c>
      <c r="EE51">
        <f t="shared" ca="1" si="30"/>
        <v>0.83502318523619934</v>
      </c>
      <c r="EF51">
        <f t="shared" ca="1" si="30"/>
        <v>0.98122318530016828</v>
      </c>
      <c r="EG51">
        <f t="shared" ca="1" si="30"/>
        <v>1.1343874688200306</v>
      </c>
      <c r="EH51">
        <f t="shared" ca="1" si="30"/>
        <v>1.1472616268710591</v>
      </c>
      <c r="EI51">
        <f t="shared" ca="1" si="30"/>
        <v>1.148198414238224</v>
      </c>
      <c r="FH51">
        <f t="shared" ref="FH51:FO51" ca="1" si="31">SUMPRODUCT(FH$81:FH$108,$E$81:$E$108)</f>
        <v>1.8414233079132231E-3</v>
      </c>
      <c r="FI51">
        <f t="shared" ca="1" si="31"/>
        <v>2.3641945113213332E-2</v>
      </c>
      <c r="FJ51">
        <f t="shared" ca="1" si="31"/>
        <v>0.26856285752427256</v>
      </c>
      <c r="FK51">
        <f t="shared" ca="1" si="31"/>
        <v>1.3295969763275775</v>
      </c>
      <c r="FL51">
        <f t="shared" ca="1" si="31"/>
        <v>1.6440241765708699E-2</v>
      </c>
      <c r="FM51">
        <f t="shared" ca="1" si="31"/>
        <v>2.8499071077246696E-2</v>
      </c>
      <c r="FN51">
        <f t="shared" ca="1" si="31"/>
        <v>2.8804462420654153E-2</v>
      </c>
      <c r="FO51">
        <f t="shared" ca="1" si="31"/>
        <v>2.8808924662101481E-2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6"/>
        <v>0</v>
      </c>
      <c r="F52">
        <f t="shared" ca="1" si="27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6"/>
        <v>0</v>
      </c>
      <c r="F53">
        <f t="shared" ca="1" si="27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6"/>
        <v>0</v>
      </c>
      <c r="F54">
        <f t="shared" ca="1" si="27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ref="E55:E72" ca="1" si="32">IF(SIGN($D55)=SIGN(N$9),0,OFFSET($M$80,_xlfn.XMATCH($C55,$D$81:$D$108),0)*(N$10^ABS($D55)))</f>
        <v>0</v>
      </c>
      <c r="F55">
        <f t="shared" ref="F55:F72" ca="1" si="33">IF(SIGN($D55)=SIGN(O$9),0,OFFSET($M$80,_xlfn.XMATCH($C55,$D$81:$D$108),0)*(O$10^ABS($D55)))</f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32"/>
        <v>0</v>
      </c>
      <c r="F56">
        <f t="shared" ca="1" si="33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DonnanHA-H2CO3</v>
      </c>
      <c r="B57" t="str">
        <v>DonnanFA-H2CO3</v>
      </c>
      <c r="C57" t="str">
        <v>H2CO3</v>
      </c>
      <c r="D57">
        <v>0</v>
      </c>
      <c r="E57">
        <f t="shared" ca="1" si="32"/>
        <v>8.618780713369603E-6</v>
      </c>
      <c r="F57">
        <f t="shared" ca="1" si="33"/>
        <v>8.618780713369603E-6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DonnanHA-HS</v>
      </c>
      <c r="B58" t="str">
        <v>DonnanFA-HS</v>
      </c>
      <c r="C58" t="str">
        <v>HS</v>
      </c>
      <c r="D58">
        <v>-1</v>
      </c>
      <c r="E58">
        <f t="shared" ca="1" si="32"/>
        <v>0</v>
      </c>
      <c r="F58">
        <f t="shared" ca="1" si="33"/>
        <v>0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DonnanHA-H2S</v>
      </c>
      <c r="B59" t="str">
        <v>DonnanFA-H2S</v>
      </c>
      <c r="C59" t="str">
        <v>H2S</v>
      </c>
      <c r="D59">
        <v>0</v>
      </c>
      <c r="E59">
        <f t="shared" ca="1" si="32"/>
        <v>6.4796378351962301E-21</v>
      </c>
      <c r="F59">
        <f t="shared" ca="1" si="33"/>
        <v>6.4796378351962301E-21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DonnanHA-MgHCO3</v>
      </c>
      <c r="B60" t="str">
        <v>DonnanFA-MgHCO3</v>
      </c>
      <c r="C60" t="str">
        <v>MgHCO3</v>
      </c>
      <c r="D60">
        <v>1</v>
      </c>
      <c r="E60">
        <f t="shared" ca="1" si="32"/>
        <v>3.2153570532429862E-7</v>
      </c>
      <c r="F60">
        <f t="shared" ca="1" si="33"/>
        <v>1.3760752799799458E-7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DonnanHA-MgCO3</v>
      </c>
      <c r="B61" t="str">
        <v>DonnanFA-MgCO3</v>
      </c>
      <c r="C61" t="str">
        <v>MgCO3</v>
      </c>
      <c r="D61">
        <v>0</v>
      </c>
      <c r="E61">
        <f t="shared" ca="1" si="32"/>
        <v>7.9640227742585678E-9</v>
      </c>
      <c r="F61">
        <f t="shared" ca="1" si="33"/>
        <v>7.9640227742585678E-9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DonnanHA-MgSO4</v>
      </c>
      <c r="B62" t="str">
        <v>DonnanFA-MgSO4</v>
      </c>
      <c r="C62" t="str">
        <v>MgSO4</v>
      </c>
      <c r="D62">
        <v>0</v>
      </c>
      <c r="E62">
        <f t="shared" ca="1" si="32"/>
        <v>8.8579844991081722E-7</v>
      </c>
      <c r="F62">
        <f t="shared" ca="1" si="33"/>
        <v>8.8579844991081722E-7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DonnanHA-CaHCO3</v>
      </c>
      <c r="B63" t="str">
        <v>DonnanFA-CaHCO3</v>
      </c>
      <c r="C63" t="str">
        <v>CaHCO3</v>
      </c>
      <c r="D63">
        <v>1</v>
      </c>
      <c r="E63">
        <f t="shared" ca="1" si="32"/>
        <v>1.8763832299791901E-7</v>
      </c>
      <c r="F63">
        <f t="shared" ca="1" si="33"/>
        <v>8.0303510179034613E-8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A64" t="str">
        <v>DonnanHA-CaCO3</v>
      </c>
      <c r="B64" t="str">
        <v>DonnanFA-CaCO3</v>
      </c>
      <c r="C64" t="str">
        <v>CaCO3</v>
      </c>
      <c r="D64">
        <v>0</v>
      </c>
      <c r="E64">
        <f t="shared" ca="1" si="32"/>
        <v>7.8486371487557126E-9</v>
      </c>
      <c r="F64">
        <f t="shared" ca="1" si="33"/>
        <v>7.8486371487557126E-9</v>
      </c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65" t="str">
        <v>DonnanHA-CaSO4</v>
      </c>
      <c r="B65" t="str">
        <v>DonnanFA-CaSO4</v>
      </c>
      <c r="C65" t="str">
        <v>CaSO4</v>
      </c>
      <c r="D65">
        <v>0</v>
      </c>
      <c r="E65">
        <f t="shared" ca="1" si="32"/>
        <v>5.3489670023657487E-7</v>
      </c>
      <c r="F65">
        <f t="shared" ca="1" si="33"/>
        <v>5.3489670023657487E-7</v>
      </c>
      <c r="G65" s="4"/>
      <c r="H65" s="4"/>
      <c r="I65" s="4"/>
      <c r="L65" s="4"/>
      <c r="M65" s="4"/>
      <c r="N65" s="4"/>
      <c r="O65" s="4"/>
      <c r="P65" s="4"/>
      <c r="AA65" s="4"/>
    </row>
    <row r="66" spans="1:187" x14ac:dyDescent="0.2">
      <c r="A66" t="str">
        <v>DonnanHA-CuOH</v>
      </c>
      <c r="B66" t="str">
        <v>DonnanFA-CuOH</v>
      </c>
      <c r="C66" t="str">
        <v>CuOH</v>
      </c>
      <c r="D66">
        <v>1</v>
      </c>
      <c r="E66">
        <f t="shared" ca="1" si="32"/>
        <v>1.7972024960763126E-7</v>
      </c>
      <c r="F66">
        <f t="shared" ca="1" si="33"/>
        <v>7.6914814965091736E-8</v>
      </c>
      <c r="G66" s="4"/>
      <c r="H66" s="4"/>
      <c r="I66" s="4"/>
      <c r="L66" s="4"/>
      <c r="M66" s="4"/>
      <c r="N66" s="4"/>
      <c r="O66" s="4"/>
      <c r="P66" s="4"/>
      <c r="AA66" s="4"/>
    </row>
    <row r="67" spans="1:187" x14ac:dyDescent="0.2">
      <c r="A67" t="str">
        <v>DonnanHA-Cu(OH)2</v>
      </c>
      <c r="B67" t="str">
        <v>DonnanFA-Cu(OH)2</v>
      </c>
      <c r="C67" t="str">
        <v>Cu(OH)2</v>
      </c>
      <c r="D67">
        <v>0</v>
      </c>
      <c r="E67">
        <f t="shared" ca="1" si="32"/>
        <v>1.4589714336181798E-9</v>
      </c>
      <c r="F67">
        <f t="shared" ca="1" si="33"/>
        <v>1.4589714336181798E-9</v>
      </c>
      <c r="G67" s="4"/>
      <c r="H67" s="4"/>
      <c r="I67" s="4"/>
      <c r="L67" s="4"/>
      <c r="M67" s="4"/>
      <c r="N67" s="4"/>
      <c r="O67" s="4"/>
      <c r="P67" s="4"/>
      <c r="AA67" s="4"/>
    </row>
    <row r="68" spans="1:187" x14ac:dyDescent="0.2">
      <c r="A68" t="str">
        <v>DonnanHA-CuSO4</v>
      </c>
      <c r="B68" t="str">
        <v>DonnanFA-CuSO4</v>
      </c>
      <c r="C68" t="str">
        <v>CuSO4</v>
      </c>
      <c r="D68">
        <v>0</v>
      </c>
      <c r="E68">
        <f t="shared" ca="1" si="32"/>
        <v>1.5583254780785923E-9</v>
      </c>
      <c r="F68">
        <f t="shared" ca="1" si="33"/>
        <v>1.5583254780785923E-9</v>
      </c>
      <c r="G68" s="4"/>
      <c r="H68" s="4"/>
      <c r="I68" s="4"/>
      <c r="L68" s="4"/>
      <c r="M68" s="4"/>
      <c r="N68" s="4"/>
      <c r="O68" s="4"/>
      <c r="P68" s="4"/>
      <c r="AA68" s="4"/>
    </row>
    <row r="69" spans="1:187" x14ac:dyDescent="0.2">
      <c r="A69" t="str">
        <v>DonnanHA-CuCO3</v>
      </c>
      <c r="B69" t="str">
        <v>DonnanFA-CuCO3</v>
      </c>
      <c r="C69" t="str">
        <v>CuCO3</v>
      </c>
      <c r="D69">
        <v>0</v>
      </c>
      <c r="E69">
        <f t="shared" ca="1" si="32"/>
        <v>8.5746827289583347E-8</v>
      </c>
      <c r="F69">
        <f t="shared" ca="1" si="33"/>
        <v>8.5746827289583347E-8</v>
      </c>
      <c r="G69" s="4"/>
      <c r="H69" s="4"/>
      <c r="I69" s="4"/>
      <c r="L69" s="4"/>
      <c r="M69" s="4"/>
      <c r="N69" s="4"/>
      <c r="O69" s="4"/>
      <c r="P69" s="4"/>
      <c r="AA69" s="4"/>
    </row>
    <row r="70" spans="1:187" x14ac:dyDescent="0.2">
      <c r="A70" t="str">
        <v>DonnanHA-Cu(CO3)2</v>
      </c>
      <c r="B70" t="str">
        <v>DonnanFA-Cu(CO3)2</v>
      </c>
      <c r="C70" t="str">
        <v>Cu(CO3)2</v>
      </c>
      <c r="D70">
        <v>-2</v>
      </c>
      <c r="E70">
        <f t="shared" ca="1" si="32"/>
        <v>0</v>
      </c>
      <c r="F70">
        <f t="shared" ca="1" si="33"/>
        <v>0</v>
      </c>
      <c r="G70" s="4"/>
      <c r="H70" s="4"/>
      <c r="I70" s="4"/>
      <c r="L70" s="4"/>
      <c r="M70" s="4"/>
      <c r="N70" s="4"/>
      <c r="O70" s="4"/>
      <c r="P70" s="4"/>
      <c r="AA70" s="4"/>
    </row>
    <row r="71" spans="1:187" x14ac:dyDescent="0.2">
      <c r="A71" t="str">
        <v>DonnanHA-CuCl</v>
      </c>
      <c r="B71" t="str">
        <v>DonnanFA-CuCl</v>
      </c>
      <c r="C71" t="str">
        <v>CuCl</v>
      </c>
      <c r="D71">
        <v>1</v>
      </c>
      <c r="E71">
        <f t="shared" ca="1" si="32"/>
        <v>5.3050580043134642E-12</v>
      </c>
      <c r="F71">
        <f t="shared" ca="1" si="33"/>
        <v>2.2704038953411454E-12</v>
      </c>
      <c r="G71" s="4"/>
      <c r="H71" s="4"/>
      <c r="I71" s="4"/>
      <c r="L71" s="4"/>
      <c r="M71" s="4"/>
      <c r="N71" s="4"/>
      <c r="O71" s="4"/>
      <c r="P71" s="4"/>
      <c r="AA71" s="4"/>
    </row>
    <row r="72" spans="1:187" x14ac:dyDescent="0.2">
      <c r="A72" t="str">
        <v>DonnanHA-CuHCO3</v>
      </c>
      <c r="B72" t="str">
        <v>DonnanFA-CuHCO3</v>
      </c>
      <c r="C72" t="str">
        <v>CuHCO3</v>
      </c>
      <c r="D72">
        <v>1</v>
      </c>
      <c r="E72">
        <f t="shared" ca="1" si="32"/>
        <v>7.0272606444444418E-7</v>
      </c>
      <c r="F72">
        <f t="shared" ca="1" si="33"/>
        <v>3.0074543817902916E-7</v>
      </c>
      <c r="G72" s="4"/>
      <c r="H72" s="4"/>
      <c r="I72" s="4"/>
      <c r="L72" s="4"/>
      <c r="M72" s="4"/>
      <c r="N72" s="4"/>
      <c r="O72" s="4"/>
      <c r="P72" s="4"/>
      <c r="AA72" s="4"/>
    </row>
    <row r="73" spans="1:187" x14ac:dyDescent="0.2">
      <c r="F73" s="4"/>
      <c r="G73" s="4"/>
      <c r="H73" s="4"/>
      <c r="I73" s="4"/>
      <c r="L73" s="4"/>
      <c r="M73" s="4"/>
      <c r="N73" s="4"/>
      <c r="O73" s="4"/>
      <c r="P73" s="4"/>
      <c r="AA73" s="4"/>
    </row>
    <row r="74" spans="1:187" x14ac:dyDescent="0.2">
      <c r="AB74" s="3" t="s">
        <v>217</v>
      </c>
      <c r="AN74" s="3" t="s">
        <v>218</v>
      </c>
      <c r="AZ74" s="3"/>
      <c r="BX74" s="3" t="s">
        <v>217</v>
      </c>
      <c r="CJ74" s="3" t="s">
        <v>218</v>
      </c>
      <c r="CV74" s="3"/>
      <c r="DT74" s="3" t="s">
        <v>222</v>
      </c>
      <c r="EB74" s="3" t="s">
        <v>223</v>
      </c>
      <c r="EZ74" s="3" t="s">
        <v>222</v>
      </c>
      <c r="FH74" s="3" t="s">
        <v>223</v>
      </c>
    </row>
    <row r="75" spans="1:187" x14ac:dyDescent="0.2">
      <c r="AA75" s="3"/>
      <c r="AB75">
        <f t="shared" ref="AB75:AM75" ca="1" si="34">1+SUM(AB81:AB108)</f>
        <v>1.1464790554983577</v>
      </c>
      <c r="AC75" s="4">
        <f t="shared" ca="1" si="34"/>
        <v>3.192054344005574</v>
      </c>
      <c r="AD75" s="4">
        <f t="shared" ca="1" si="34"/>
        <v>59.028370328052638</v>
      </c>
      <c r="AE75" s="4">
        <f t="shared" ca="1" si="34"/>
        <v>60.729801020327223</v>
      </c>
      <c r="AF75" s="4">
        <f t="shared" ca="1" si="34"/>
        <v>3.2358978885775675</v>
      </c>
      <c r="AG75" s="4">
        <f t="shared" ca="1" si="34"/>
        <v>166.86336634701223</v>
      </c>
      <c r="AH75" s="4">
        <f t="shared" ca="1" si="34"/>
        <v>234.37902411300263</v>
      </c>
      <c r="AI75" s="4">
        <f t="shared" ca="1" si="34"/>
        <v>34.460139831829387</v>
      </c>
      <c r="AJ75" s="4">
        <f t="shared" ca="1" si="34"/>
        <v>886.76151896026329</v>
      </c>
      <c r="AK75" s="4">
        <f t="shared" ca="1" si="34"/>
        <v>912.73264008385922</v>
      </c>
      <c r="AL75" s="4">
        <f t="shared" ca="1" si="34"/>
        <v>2483.1399310322031</v>
      </c>
      <c r="AM75" s="4">
        <f t="shared" ca="1" si="34"/>
        <v>3493.5095732367308</v>
      </c>
      <c r="AN75" s="4">
        <f t="shared" ref="AN75:AY75" ca="1" si="35">SUM(AN81:AN108)</f>
        <v>0.12776426642585761</v>
      </c>
      <c r="AO75" s="4">
        <f t="shared" ca="1" si="35"/>
        <v>0.68672212555593826</v>
      </c>
      <c r="AP75" s="4">
        <f t="shared" ca="1" si="35"/>
        <v>0.98305899359168392</v>
      </c>
      <c r="AQ75" s="4">
        <f t="shared" ca="1" si="35"/>
        <v>0.98353361968590536</v>
      </c>
      <c r="AR75" s="4">
        <f t="shared" ca="1" si="35"/>
        <v>0.69096676272452517</v>
      </c>
      <c r="AS75" s="4">
        <f t="shared" ca="1" si="35"/>
        <v>0.99400707284113876</v>
      </c>
      <c r="AT75" s="4">
        <f t="shared" ca="1" si="35"/>
        <v>0.99573340658881704</v>
      </c>
      <c r="AU75" s="4">
        <f t="shared" ca="1" si="35"/>
        <v>0.97098096511273158</v>
      </c>
      <c r="AV75" s="4">
        <f t="shared" ca="1" si="35"/>
        <v>0.99887230108815217</v>
      </c>
      <c r="AW75" s="4">
        <f t="shared" ca="1" si="35"/>
        <v>0.99890438891293709</v>
      </c>
      <c r="AX75" s="4">
        <f t="shared" ca="1" si="35"/>
        <v>0.99959728407267645</v>
      </c>
      <c r="AY75" s="4">
        <f t="shared" ca="1" si="35"/>
        <v>0.99971375489918213</v>
      </c>
      <c r="BX75">
        <f t="shared" ref="BX75:CI75" ca="1" si="36">1+SUM(BX81:BX108)</f>
        <v>1.0047615883355157</v>
      </c>
      <c r="BY75" s="4">
        <f t="shared" ca="1" si="36"/>
        <v>1.7909020545504855</v>
      </c>
      <c r="BZ75" s="4">
        <f t="shared" ca="1" si="36"/>
        <v>1.0923058832729806</v>
      </c>
      <c r="CA75" s="4">
        <f t="shared" ca="1" si="36"/>
        <v>1.0933247002458031</v>
      </c>
      <c r="CB75" s="4">
        <f t="shared" ca="1" si="36"/>
        <v>1.8015493044629758</v>
      </c>
      <c r="CC75" s="4">
        <f t="shared" ca="1" si="36"/>
        <v>1.6868403558987093</v>
      </c>
      <c r="CD75" s="4">
        <f t="shared" ca="1" si="36"/>
        <v>2.2112302328572517</v>
      </c>
      <c r="CE75" s="4">
        <f t="shared" ca="1" si="36"/>
        <v>134.13771520204892</v>
      </c>
      <c r="CF75" s="4">
        <f t="shared" ca="1" si="36"/>
        <v>16.53845299549311</v>
      </c>
      <c r="CG75" s="4">
        <f t="shared" ca="1" si="36"/>
        <v>16.70995711941115</v>
      </c>
      <c r="CH75" s="4">
        <f t="shared" ca="1" si="36"/>
        <v>115.0845050750589</v>
      </c>
      <c r="CI75" s="4">
        <f t="shared" ca="1" si="36"/>
        <v>202.18590944857962</v>
      </c>
      <c r="CJ75" s="4">
        <f t="shared" ref="CJ75:CU75" ca="1" si="37">SUM(CJ81:CJ108)</f>
        <v>4.7390230585980849E-3</v>
      </c>
      <c r="CK75" s="4">
        <f t="shared" ca="1" si="37"/>
        <v>0.44162217165416184</v>
      </c>
      <c r="CL75" s="4">
        <f t="shared" ca="1" si="37"/>
        <v>8.4505526049530669E-2</v>
      </c>
      <c r="CM75" s="4">
        <f t="shared" ca="1" si="37"/>
        <v>8.5358631543604208E-2</v>
      </c>
      <c r="CN75" s="4">
        <f t="shared" ca="1" si="37"/>
        <v>0.44492221360653228</v>
      </c>
      <c r="CO75" s="4">
        <f t="shared" ca="1" si="37"/>
        <v>0.40717567225428208</v>
      </c>
      <c r="CP75" s="4">
        <f t="shared" ca="1" si="37"/>
        <v>0.54776305735118092</v>
      </c>
      <c r="CQ75" s="4">
        <f t="shared" ca="1" si="37"/>
        <v>0.99254497515114426</v>
      </c>
      <c r="CR75" s="4">
        <f t="shared" ca="1" si="37"/>
        <v>0.93953485248756274</v>
      </c>
      <c r="CS75" s="4">
        <f t="shared" ca="1" si="37"/>
        <v>0.94015544188091626</v>
      </c>
      <c r="CT75" s="4">
        <f t="shared" ca="1" si="37"/>
        <v>0.99131073293187633</v>
      </c>
      <c r="CU75" s="4">
        <f t="shared" ca="1" si="37"/>
        <v>0.99505405691856919</v>
      </c>
      <c r="DT75">
        <f t="shared" ref="DT75:EA75" ca="1" si="38">1+SUM(DT$81:DT$108)</f>
        <v>1.0122555842204266</v>
      </c>
      <c r="DU75">
        <f t="shared" ca="1" si="38"/>
        <v>1.047979748251366</v>
      </c>
      <c r="DV75">
        <f t="shared" ca="1" si="38"/>
        <v>1.1870727169048654</v>
      </c>
      <c r="DW75">
        <f t="shared" ca="1" si="38"/>
        <v>1.7180153860282061</v>
      </c>
      <c r="DX75">
        <f t="shared" ca="1" si="38"/>
        <v>1.998925014991829</v>
      </c>
      <c r="DY75">
        <f t="shared" ca="1" si="38"/>
        <v>2.36819101293099</v>
      </c>
      <c r="DZ75">
        <f t="shared" ca="1" si="38"/>
        <v>2.4055433113127513</v>
      </c>
      <c r="EA75">
        <f t="shared" ca="1" si="38"/>
        <v>2.4083072900060625</v>
      </c>
      <c r="EB75">
        <f t="shared" ref="EB75:EI75" ca="1" si="39">SUM(EB$81:EB$108)</f>
        <v>1.2107203369853506E-2</v>
      </c>
      <c r="EC75">
        <f t="shared" ca="1" si="39"/>
        <v>4.5783087250897476E-2</v>
      </c>
      <c r="ED75">
        <f t="shared" ca="1" si="39"/>
        <v>0.15759162369819488</v>
      </c>
      <c r="EE75">
        <f t="shared" ca="1" si="39"/>
        <v>0.41793303591311248</v>
      </c>
      <c r="EF75">
        <f t="shared" ca="1" si="39"/>
        <v>0.49973110922117919</v>
      </c>
      <c r="EG75">
        <f t="shared" ca="1" si="39"/>
        <v>0.57773676424759735</v>
      </c>
      <c r="EH75">
        <f t="shared" ca="1" si="39"/>
        <v>0.5842934960691768</v>
      </c>
      <c r="EI75">
        <f t="shared" ca="1" si="39"/>
        <v>0.58477059628155559</v>
      </c>
      <c r="EZ75">
        <f t="shared" ref="EZ75:FG75" ca="1" si="40">1+SUM(EZ$81:EZ$108)</f>
        <v>1.0009224259850431</v>
      </c>
      <c r="FA75">
        <f t="shared" ca="1" si="40"/>
        <v>1.0119737427079958</v>
      </c>
      <c r="FB75">
        <f t="shared" ca="1" si="40"/>
        <v>1.1552779985651338</v>
      </c>
      <c r="FC75">
        <f t="shared" ca="1" si="40"/>
        <v>2.988844276557391</v>
      </c>
      <c r="FD75">
        <f t="shared" ca="1" si="40"/>
        <v>1.008603856058413</v>
      </c>
      <c r="FE75">
        <f t="shared" ca="1" si="40"/>
        <v>1.0150094613556659</v>
      </c>
      <c r="FF75">
        <f t="shared" ca="1" si="40"/>
        <v>1.015172740634126</v>
      </c>
      <c r="FG75">
        <f t="shared" ca="1" si="40"/>
        <v>1.0151751267871625</v>
      </c>
      <c r="FH75">
        <f t="shared" ref="FH75:FO75" ca="1" si="41">SUM(FH$81:FH$108)</f>
        <v>9.2157589948632939E-4</v>
      </c>
      <c r="FI75">
        <f t="shared" ca="1" si="41"/>
        <v>1.1832068563315239E-2</v>
      </c>
      <c r="FJ75">
        <f t="shared" ca="1" si="41"/>
        <v>0.13440747487443763</v>
      </c>
      <c r="FK75">
        <f t="shared" ca="1" si="41"/>
        <v>0.66542251537044972</v>
      </c>
      <c r="FL75">
        <f t="shared" ca="1" si="41"/>
        <v>8.5304611981522425E-3</v>
      </c>
      <c r="FM75">
        <f t="shared" ca="1" si="41"/>
        <v>1.478750881358197E-2</v>
      </c>
      <c r="FN75">
        <f t="shared" ca="1" si="41"/>
        <v>1.4945969318136271E-2</v>
      </c>
      <c r="FO75">
        <f t="shared" ca="1" si="41"/>
        <v>1.4948284672014013E-2</v>
      </c>
    </row>
    <row r="76" spans="1:187" x14ac:dyDescent="0.2">
      <c r="AA76" s="6" t="s">
        <v>173</v>
      </c>
      <c r="AB76">
        <v>1</v>
      </c>
      <c r="AC76">
        <v>2</v>
      </c>
      <c r="AD76">
        <v>3</v>
      </c>
      <c r="AE76">
        <v>4</v>
      </c>
      <c r="AF76">
        <v>5</v>
      </c>
      <c r="AG76">
        <v>6</v>
      </c>
      <c r="AH76">
        <v>7</v>
      </c>
      <c r="AI76">
        <v>8</v>
      </c>
      <c r="AJ76">
        <v>9</v>
      </c>
      <c r="AK76">
        <v>10</v>
      </c>
      <c r="AL76">
        <v>11</v>
      </c>
      <c r="AM76">
        <v>12</v>
      </c>
      <c r="AN76">
        <v>1</v>
      </c>
      <c r="AO76">
        <v>2</v>
      </c>
      <c r="AP76">
        <v>3</v>
      </c>
      <c r="AQ76">
        <v>4</v>
      </c>
      <c r="AR76">
        <v>5</v>
      </c>
      <c r="AS76">
        <v>6</v>
      </c>
      <c r="AT76">
        <v>7</v>
      </c>
      <c r="AU76">
        <v>8</v>
      </c>
      <c r="AV76">
        <v>9</v>
      </c>
      <c r="AW76">
        <v>10</v>
      </c>
      <c r="AX76">
        <v>11</v>
      </c>
      <c r="AY76">
        <v>12</v>
      </c>
      <c r="AZ76">
        <v>1</v>
      </c>
      <c r="BA76">
        <v>2</v>
      </c>
      <c r="BB76">
        <v>3</v>
      </c>
      <c r="BC76">
        <v>4</v>
      </c>
      <c r="BD76">
        <v>5</v>
      </c>
      <c r="BE76">
        <v>6</v>
      </c>
      <c r="BF76">
        <v>7</v>
      </c>
      <c r="BG76">
        <v>8</v>
      </c>
      <c r="BH76">
        <v>9</v>
      </c>
      <c r="BI76">
        <v>10</v>
      </c>
      <c r="BJ76">
        <v>11</v>
      </c>
      <c r="BK76">
        <v>12</v>
      </c>
      <c r="BL76">
        <v>1</v>
      </c>
      <c r="BM76">
        <v>2</v>
      </c>
      <c r="BN76">
        <v>3</v>
      </c>
      <c r="BO76">
        <v>4</v>
      </c>
      <c r="BP76">
        <v>5</v>
      </c>
      <c r="BQ76">
        <v>6</v>
      </c>
      <c r="BR76">
        <v>7</v>
      </c>
      <c r="BS76">
        <v>8</v>
      </c>
      <c r="BT76">
        <v>9</v>
      </c>
      <c r="BU76">
        <v>10</v>
      </c>
      <c r="BV76">
        <v>11</v>
      </c>
      <c r="BW76">
        <v>12</v>
      </c>
      <c r="BX76">
        <v>1</v>
      </c>
      <c r="BY76">
        <v>2</v>
      </c>
      <c r="BZ76">
        <v>3</v>
      </c>
      <c r="CA76">
        <v>4</v>
      </c>
      <c r="CB76">
        <v>5</v>
      </c>
      <c r="CC76">
        <v>6</v>
      </c>
      <c r="CD76">
        <v>7</v>
      </c>
      <c r="CE76">
        <v>8</v>
      </c>
      <c r="CF76">
        <v>9</v>
      </c>
      <c r="CG76">
        <v>10</v>
      </c>
      <c r="CH76">
        <v>11</v>
      </c>
      <c r="CI76">
        <v>12</v>
      </c>
      <c r="CJ76">
        <v>1</v>
      </c>
      <c r="CK76">
        <v>2</v>
      </c>
      <c r="CL76">
        <v>3</v>
      </c>
      <c r="CM76">
        <v>4</v>
      </c>
      <c r="CN76">
        <v>5</v>
      </c>
      <c r="CO76">
        <v>6</v>
      </c>
      <c r="CP76">
        <v>7</v>
      </c>
      <c r="CQ76">
        <v>8</v>
      </c>
      <c r="CR76">
        <v>9</v>
      </c>
      <c r="CS76">
        <v>10</v>
      </c>
      <c r="CT76">
        <v>11</v>
      </c>
      <c r="CU76">
        <v>12</v>
      </c>
      <c r="CV76">
        <v>1</v>
      </c>
      <c r="CW76">
        <v>2</v>
      </c>
      <c r="CX76">
        <v>3</v>
      </c>
      <c r="CY76">
        <v>4</v>
      </c>
      <c r="CZ76">
        <v>5</v>
      </c>
      <c r="DA76">
        <v>6</v>
      </c>
      <c r="DB76">
        <v>7</v>
      </c>
      <c r="DC76">
        <v>8</v>
      </c>
      <c r="DD76">
        <v>9</v>
      </c>
      <c r="DE76">
        <v>10</v>
      </c>
      <c r="DF76">
        <v>11</v>
      </c>
      <c r="DG76">
        <v>12</v>
      </c>
      <c r="DH76">
        <v>1</v>
      </c>
      <c r="DI76">
        <v>2</v>
      </c>
      <c r="DJ76">
        <v>3</v>
      </c>
      <c r="DK76">
        <v>4</v>
      </c>
      <c r="DL76">
        <v>5</v>
      </c>
      <c r="DM76">
        <v>6</v>
      </c>
      <c r="DN76">
        <v>7</v>
      </c>
      <c r="DO76">
        <v>8</v>
      </c>
      <c r="DP76">
        <v>9</v>
      </c>
      <c r="DQ76">
        <v>10</v>
      </c>
      <c r="DR76">
        <v>11</v>
      </c>
      <c r="DS76">
        <v>12</v>
      </c>
      <c r="DT76">
        <v>1</v>
      </c>
      <c r="DU76">
        <v>2</v>
      </c>
      <c r="DV76">
        <v>3</v>
      </c>
      <c r="DW76">
        <v>4</v>
      </c>
      <c r="DX76">
        <v>5</v>
      </c>
      <c r="DY76">
        <v>6</v>
      </c>
      <c r="DZ76">
        <v>7</v>
      </c>
      <c r="EA76">
        <v>8</v>
      </c>
      <c r="EB76">
        <v>1</v>
      </c>
      <c r="EC76">
        <v>2</v>
      </c>
      <c r="ED76">
        <v>3</v>
      </c>
      <c r="EE76">
        <v>4</v>
      </c>
      <c r="EF76">
        <v>5</v>
      </c>
      <c r="EG76">
        <v>6</v>
      </c>
      <c r="EH76">
        <v>7</v>
      </c>
      <c r="EI76">
        <v>8</v>
      </c>
      <c r="EJ76">
        <v>1</v>
      </c>
      <c r="EK76">
        <v>2</v>
      </c>
      <c r="EL76">
        <v>3</v>
      </c>
      <c r="EM76">
        <v>4</v>
      </c>
      <c r="EN76">
        <v>5</v>
      </c>
      <c r="EO76">
        <v>6</v>
      </c>
      <c r="EP76">
        <v>7</v>
      </c>
      <c r="EQ76">
        <v>8</v>
      </c>
      <c r="ER76">
        <v>1</v>
      </c>
      <c r="ES76">
        <v>2</v>
      </c>
      <c r="ET76">
        <v>3</v>
      </c>
      <c r="EU76">
        <v>4</v>
      </c>
      <c r="EV76">
        <v>5</v>
      </c>
      <c r="EW76">
        <v>6</v>
      </c>
      <c r="EX76">
        <v>7</v>
      </c>
      <c r="EY76">
        <v>8</v>
      </c>
      <c r="EZ76">
        <v>1</v>
      </c>
      <c r="FA76">
        <v>2</v>
      </c>
      <c r="FB76">
        <v>3</v>
      </c>
      <c r="FC76">
        <v>4</v>
      </c>
      <c r="FD76">
        <v>5</v>
      </c>
      <c r="FE76">
        <v>6</v>
      </c>
      <c r="FF76">
        <v>7</v>
      </c>
      <c r="FG76">
        <v>8</v>
      </c>
      <c r="FH76">
        <v>1</v>
      </c>
      <c r="FI76">
        <v>2</v>
      </c>
      <c r="FJ76">
        <v>3</v>
      </c>
      <c r="FK76">
        <v>4</v>
      </c>
      <c r="FL76">
        <v>5</v>
      </c>
      <c r="FM76">
        <v>6</v>
      </c>
      <c r="FN76">
        <v>7</v>
      </c>
      <c r="FO76">
        <v>8</v>
      </c>
      <c r="FP76">
        <v>1</v>
      </c>
      <c r="FQ76">
        <v>2</v>
      </c>
      <c r="FR76">
        <v>3</v>
      </c>
      <c r="FS76">
        <v>4</v>
      </c>
      <c r="FT76">
        <v>5</v>
      </c>
      <c r="FU76">
        <v>6</v>
      </c>
      <c r="FV76">
        <v>7</v>
      </c>
      <c r="FW76">
        <v>8</v>
      </c>
      <c r="FX76">
        <v>1</v>
      </c>
      <c r="FY76">
        <v>2</v>
      </c>
      <c r="FZ76">
        <v>3</v>
      </c>
      <c r="GA76">
        <v>4</v>
      </c>
      <c r="GB76">
        <v>5</v>
      </c>
      <c r="GC76">
        <v>6</v>
      </c>
      <c r="GD76">
        <v>7</v>
      </c>
      <c r="GE76">
        <v>8</v>
      </c>
    </row>
    <row r="77" spans="1:187" x14ac:dyDescent="0.2">
      <c r="AA77" s="6" t="s">
        <v>174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3</v>
      </c>
      <c r="AJ77">
        <v>3</v>
      </c>
      <c r="AK77">
        <v>3</v>
      </c>
      <c r="AL77">
        <v>4</v>
      </c>
      <c r="AM77">
        <v>4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2</v>
      </c>
      <c r="BF77">
        <v>2</v>
      </c>
      <c r="BG77">
        <v>3</v>
      </c>
      <c r="BH77">
        <v>3</v>
      </c>
      <c r="BI77">
        <v>3</v>
      </c>
      <c r="BJ77">
        <v>4</v>
      </c>
      <c r="BK77">
        <v>4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2</v>
      </c>
      <c r="BR77">
        <v>2</v>
      </c>
      <c r="BS77">
        <v>3</v>
      </c>
      <c r="BT77">
        <v>3</v>
      </c>
      <c r="BU77">
        <v>3</v>
      </c>
      <c r="BV77">
        <v>4</v>
      </c>
      <c r="BW77">
        <v>4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2</v>
      </c>
      <c r="CD77">
        <v>2</v>
      </c>
      <c r="CE77">
        <v>3</v>
      </c>
      <c r="CF77">
        <v>3</v>
      </c>
      <c r="CG77">
        <v>3</v>
      </c>
      <c r="CH77">
        <v>4</v>
      </c>
      <c r="CI77">
        <v>4</v>
      </c>
      <c r="CJ77">
        <v>1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4</v>
      </c>
      <c r="CU77">
        <v>4</v>
      </c>
      <c r="CV77">
        <v>1</v>
      </c>
      <c r="CW77">
        <v>1</v>
      </c>
      <c r="CX77">
        <v>1</v>
      </c>
      <c r="CY77">
        <v>1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4</v>
      </c>
      <c r="DG77">
        <v>4</v>
      </c>
      <c r="DH77">
        <v>1</v>
      </c>
      <c r="DI77">
        <v>1</v>
      </c>
      <c r="DJ77">
        <v>1</v>
      </c>
      <c r="DK77">
        <v>1</v>
      </c>
      <c r="DL77">
        <v>2</v>
      </c>
      <c r="DM77">
        <v>2</v>
      </c>
      <c r="DN77">
        <v>2</v>
      </c>
      <c r="DO77">
        <v>3</v>
      </c>
      <c r="DP77">
        <v>3</v>
      </c>
      <c r="DQ77">
        <v>3</v>
      </c>
      <c r="DR77">
        <v>4</v>
      </c>
      <c r="DS77">
        <v>4</v>
      </c>
    </row>
    <row r="78" spans="1:187" x14ac:dyDescent="0.2">
      <c r="AA78" s="6" t="s">
        <v>175</v>
      </c>
      <c r="AB78">
        <v>2</v>
      </c>
      <c r="AC78">
        <v>4</v>
      </c>
      <c r="AD78">
        <v>6</v>
      </c>
      <c r="AE78">
        <v>8</v>
      </c>
      <c r="AF78">
        <v>3</v>
      </c>
      <c r="AG78">
        <v>5</v>
      </c>
      <c r="AH78">
        <v>7</v>
      </c>
      <c r="AI78">
        <v>4</v>
      </c>
      <c r="AJ78">
        <v>6</v>
      </c>
      <c r="AK78">
        <v>8</v>
      </c>
      <c r="AL78">
        <v>5</v>
      </c>
      <c r="AM78">
        <v>7</v>
      </c>
      <c r="AN78">
        <v>2</v>
      </c>
      <c r="AO78">
        <v>4</v>
      </c>
      <c r="AP78">
        <v>6</v>
      </c>
      <c r="AQ78">
        <v>8</v>
      </c>
      <c r="AR78">
        <v>3</v>
      </c>
      <c r="AS78">
        <v>5</v>
      </c>
      <c r="AT78">
        <v>7</v>
      </c>
      <c r="AU78">
        <v>4</v>
      </c>
      <c r="AV78">
        <v>6</v>
      </c>
      <c r="AW78">
        <v>8</v>
      </c>
      <c r="AX78">
        <v>5</v>
      </c>
      <c r="AY78">
        <v>7</v>
      </c>
      <c r="AZ78">
        <v>2</v>
      </c>
      <c r="BA78">
        <v>4</v>
      </c>
      <c r="BB78">
        <v>6</v>
      </c>
      <c r="BC78">
        <v>8</v>
      </c>
      <c r="BD78">
        <v>3</v>
      </c>
      <c r="BE78">
        <v>5</v>
      </c>
      <c r="BF78">
        <v>7</v>
      </c>
      <c r="BG78">
        <v>4</v>
      </c>
      <c r="BH78">
        <v>6</v>
      </c>
      <c r="BI78">
        <v>8</v>
      </c>
      <c r="BJ78">
        <v>5</v>
      </c>
      <c r="BK78">
        <v>7</v>
      </c>
      <c r="BL78">
        <v>2</v>
      </c>
      <c r="BM78">
        <v>4</v>
      </c>
      <c r="BN78">
        <v>6</v>
      </c>
      <c r="BO78">
        <v>8</v>
      </c>
      <c r="BP78">
        <v>3</v>
      </c>
      <c r="BQ78">
        <v>5</v>
      </c>
      <c r="BR78">
        <v>7</v>
      </c>
      <c r="BS78">
        <v>4</v>
      </c>
      <c r="BT78">
        <v>6</v>
      </c>
      <c r="BU78">
        <v>8</v>
      </c>
      <c r="BV78">
        <v>5</v>
      </c>
      <c r="BW78">
        <v>7</v>
      </c>
      <c r="BX78">
        <v>2</v>
      </c>
      <c r="BY78">
        <v>4</v>
      </c>
      <c r="BZ78">
        <v>6</v>
      </c>
      <c r="CA78">
        <v>8</v>
      </c>
      <c r="CB78">
        <v>3</v>
      </c>
      <c r="CC78">
        <v>5</v>
      </c>
      <c r="CD78">
        <v>7</v>
      </c>
      <c r="CE78">
        <v>4</v>
      </c>
      <c r="CF78">
        <v>6</v>
      </c>
      <c r="CG78">
        <v>8</v>
      </c>
      <c r="CH78">
        <v>5</v>
      </c>
      <c r="CI78">
        <v>7</v>
      </c>
      <c r="CJ78">
        <v>2</v>
      </c>
      <c r="CK78">
        <v>4</v>
      </c>
      <c r="CL78">
        <v>6</v>
      </c>
      <c r="CM78">
        <v>8</v>
      </c>
      <c r="CN78">
        <v>3</v>
      </c>
      <c r="CO78">
        <v>5</v>
      </c>
      <c r="CP78">
        <v>7</v>
      </c>
      <c r="CQ78">
        <v>4</v>
      </c>
      <c r="CR78">
        <v>6</v>
      </c>
      <c r="CS78">
        <v>8</v>
      </c>
      <c r="CT78">
        <v>5</v>
      </c>
      <c r="CU78">
        <v>7</v>
      </c>
      <c r="CV78">
        <v>2</v>
      </c>
      <c r="CW78">
        <v>4</v>
      </c>
      <c r="CX78">
        <v>6</v>
      </c>
      <c r="CY78">
        <v>8</v>
      </c>
      <c r="CZ78">
        <v>3</v>
      </c>
      <c r="DA78">
        <v>5</v>
      </c>
      <c r="DB78">
        <v>7</v>
      </c>
      <c r="DC78">
        <v>4</v>
      </c>
      <c r="DD78">
        <v>6</v>
      </c>
      <c r="DE78">
        <v>8</v>
      </c>
      <c r="DF78">
        <v>5</v>
      </c>
      <c r="DG78">
        <v>7</v>
      </c>
      <c r="DH78">
        <v>2</v>
      </c>
      <c r="DI78">
        <v>4</v>
      </c>
      <c r="DJ78">
        <v>6</v>
      </c>
      <c r="DK78">
        <v>8</v>
      </c>
      <c r="DL78">
        <v>3</v>
      </c>
      <c r="DM78">
        <v>5</v>
      </c>
      <c r="DN78">
        <v>7</v>
      </c>
      <c r="DO78">
        <v>4</v>
      </c>
      <c r="DP78">
        <v>6</v>
      </c>
      <c r="DQ78">
        <v>8</v>
      </c>
      <c r="DR78">
        <v>5</v>
      </c>
      <c r="DS78">
        <v>7</v>
      </c>
    </row>
    <row r="79" spans="1:187" x14ac:dyDescent="0.2">
      <c r="B79" s="3"/>
      <c r="C79" s="3"/>
    </row>
    <row r="80" spans="1:187" x14ac:dyDescent="0.2">
      <c r="A80" s="3" t="s">
        <v>243</v>
      </c>
      <c r="B80" s="6" t="s">
        <v>189</v>
      </c>
      <c r="C80" s="6" t="s">
        <v>242</v>
      </c>
      <c r="D80" s="6" t="s">
        <v>202</v>
      </c>
      <c r="E80" s="6" t="s">
        <v>193</v>
      </c>
      <c r="F80" s="6" t="s">
        <v>196</v>
      </c>
      <c r="G80" s="6" t="s">
        <v>197</v>
      </c>
      <c r="H80" s="6" t="s">
        <v>198</v>
      </c>
      <c r="I80" s="6" t="s">
        <v>195</v>
      </c>
      <c r="J80" s="6" t="s">
        <v>199</v>
      </c>
      <c r="K80" s="6" t="s">
        <v>200</v>
      </c>
      <c r="L80" s="6" t="s">
        <v>191</v>
      </c>
      <c r="M80" s="6" t="s">
        <v>192</v>
      </c>
      <c r="N80" s="6" t="s">
        <v>194</v>
      </c>
      <c r="O80" s="6" t="s">
        <v>186</v>
      </c>
      <c r="P80" s="6" t="s">
        <v>213</v>
      </c>
      <c r="Q80" s="6" t="s">
        <v>214</v>
      </c>
      <c r="R80" s="6" t="s">
        <v>215</v>
      </c>
      <c r="S80" s="6" t="s">
        <v>216</v>
      </c>
      <c r="T80" s="6" t="s">
        <v>941</v>
      </c>
      <c r="U80" s="6" t="s">
        <v>939</v>
      </c>
      <c r="V80" s="6" t="s">
        <v>942</v>
      </c>
      <c r="W80" s="6" t="s">
        <v>940</v>
      </c>
      <c r="X80" s="6" t="s">
        <v>201</v>
      </c>
      <c r="Y80" s="2" t="s">
        <v>190</v>
      </c>
      <c r="Z80" s="2" t="s">
        <v>203</v>
      </c>
      <c r="AA80" s="2" t="s">
        <v>204</v>
      </c>
      <c r="AB80" s="2" t="str">
        <f t="shared" ref="AB80:AM80" si="42">"wBIBTERM(j="&amp;AB76&amp;")"</f>
        <v>wBIBTERM(j=1)</v>
      </c>
      <c r="AC80" s="2" t="str">
        <f t="shared" si="42"/>
        <v>wBIBTERM(j=2)</v>
      </c>
      <c r="AD80" s="2" t="str">
        <f t="shared" si="42"/>
        <v>wBIBTERM(j=3)</v>
      </c>
      <c r="AE80" s="2" t="str">
        <f t="shared" si="42"/>
        <v>wBIBTERM(j=4)</v>
      </c>
      <c r="AF80" s="2" t="str">
        <f t="shared" si="42"/>
        <v>wBIBTERM(j=5)</v>
      </c>
      <c r="AG80" s="2" t="str">
        <f t="shared" si="42"/>
        <v>wBIBTERM(j=6)</v>
      </c>
      <c r="AH80" s="2" t="str">
        <f t="shared" si="42"/>
        <v>wBIBTERM(j=7)</v>
      </c>
      <c r="AI80" s="2" t="str">
        <f t="shared" si="42"/>
        <v>wBIBTERM(j=8)</v>
      </c>
      <c r="AJ80" s="2" t="str">
        <f t="shared" si="42"/>
        <v>wBIBTERM(j=9)</v>
      </c>
      <c r="AK80" s="2" t="str">
        <f t="shared" si="42"/>
        <v>wBIBTERM(j=10)</v>
      </c>
      <c r="AL80" s="2" t="str">
        <f t="shared" si="42"/>
        <v>wBIBTERM(j=11)</v>
      </c>
      <c r="AM80" s="2" t="str">
        <f t="shared" si="42"/>
        <v>wBIBTERM(j=12)</v>
      </c>
      <c r="AN80" s="2" t="str">
        <f t="shared" ref="AN80:AY80" si="43">"BITHETA(j="&amp;AN76&amp;")"</f>
        <v>BITHETA(j=1)</v>
      </c>
      <c r="AO80" s="2" t="str">
        <f t="shared" si="43"/>
        <v>BITHETA(j=2)</v>
      </c>
      <c r="AP80" s="2" t="str">
        <f t="shared" si="43"/>
        <v>BITHETA(j=3)</v>
      </c>
      <c r="AQ80" s="2" t="str">
        <f t="shared" si="43"/>
        <v>BITHETA(j=4)</v>
      </c>
      <c r="AR80" s="2" t="str">
        <f t="shared" si="43"/>
        <v>BITHETA(j=5)</v>
      </c>
      <c r="AS80" s="2" t="str">
        <f t="shared" si="43"/>
        <v>BITHETA(j=6)</v>
      </c>
      <c r="AT80" s="2" t="str">
        <f t="shared" si="43"/>
        <v>BITHETA(j=7)</v>
      </c>
      <c r="AU80" s="2" t="str">
        <f t="shared" si="43"/>
        <v>BITHETA(j=8)</v>
      </c>
      <c r="AV80" s="2" t="str">
        <f t="shared" si="43"/>
        <v>BITHETA(j=9)</v>
      </c>
      <c r="AW80" s="2" t="str">
        <f t="shared" si="43"/>
        <v>BITHETA(j=10)</v>
      </c>
      <c r="AX80" s="2" t="str">
        <f t="shared" si="43"/>
        <v>BITHETA(j=11)</v>
      </c>
      <c r="AY80" s="2" t="str">
        <f t="shared" si="43"/>
        <v>BITHETA(j=12)</v>
      </c>
      <c r="AZ80" s="2" t="str">
        <f t="shared" ref="AZ80:BK80" si="44">"wBISNU(j="&amp;AZ76&amp;")"</f>
        <v>wBISNU(j=1)</v>
      </c>
      <c r="BA80" s="2" t="str">
        <f t="shared" si="44"/>
        <v>wBISNU(j=2)</v>
      </c>
      <c r="BB80" s="2" t="str">
        <f t="shared" si="44"/>
        <v>wBISNU(j=3)</v>
      </c>
      <c r="BC80" s="2" t="str">
        <f t="shared" si="44"/>
        <v>wBISNU(j=4)</v>
      </c>
      <c r="BD80" s="2" t="str">
        <f t="shared" si="44"/>
        <v>wBISNU(j=5)</v>
      </c>
      <c r="BE80" s="2" t="str">
        <f t="shared" si="44"/>
        <v>wBISNU(j=6)</v>
      </c>
      <c r="BF80" s="2" t="str">
        <f t="shared" si="44"/>
        <v>wBISNU(j=7)</v>
      </c>
      <c r="BG80" s="2" t="str">
        <f t="shared" si="44"/>
        <v>wBISNU(j=8)</v>
      </c>
      <c r="BH80" s="2" t="str">
        <f t="shared" si="44"/>
        <v>wBISNU(j=9)</v>
      </c>
      <c r="BI80" s="2" t="str">
        <f t="shared" si="44"/>
        <v>wBISNU(j=10)</v>
      </c>
      <c r="BJ80" s="2" t="str">
        <f t="shared" si="44"/>
        <v>wBISNU(j=11)</v>
      </c>
      <c r="BK80" s="2" t="str">
        <f t="shared" si="44"/>
        <v>wBISNU(j=12)</v>
      </c>
      <c r="BL80" s="6" t="str">
        <f t="shared" ref="BL80:BW80" si="45">"wCHC_HA(j="&amp;BL76&amp;")"</f>
        <v>wCHC_HA(j=1)</v>
      </c>
      <c r="BM80" s="6" t="str">
        <f t="shared" si="45"/>
        <v>wCHC_HA(j=2)</v>
      </c>
      <c r="BN80" s="6" t="str">
        <f t="shared" si="45"/>
        <v>wCHC_HA(j=3)</v>
      </c>
      <c r="BO80" s="6" t="str">
        <f t="shared" si="45"/>
        <v>wCHC_HA(j=4)</v>
      </c>
      <c r="BP80" s="6" t="str">
        <f t="shared" si="45"/>
        <v>wCHC_HA(j=5)</v>
      </c>
      <c r="BQ80" s="6" t="str">
        <f t="shared" si="45"/>
        <v>wCHC_HA(j=6)</v>
      </c>
      <c r="BR80" s="6" t="str">
        <f t="shared" si="45"/>
        <v>wCHC_HA(j=7)</v>
      </c>
      <c r="BS80" s="6" t="str">
        <f t="shared" si="45"/>
        <v>wCHC_HA(j=8)</v>
      </c>
      <c r="BT80" s="6" t="str">
        <f t="shared" si="45"/>
        <v>wCHC_HA(j=9)</v>
      </c>
      <c r="BU80" s="6" t="str">
        <f t="shared" si="45"/>
        <v>wCHC_HA(j=10)</v>
      </c>
      <c r="BV80" s="6" t="str">
        <f t="shared" si="45"/>
        <v>wCHC_HA(j=11)</v>
      </c>
      <c r="BW80" s="6" t="str">
        <f t="shared" si="45"/>
        <v>wCHC_HA(j=12)</v>
      </c>
      <c r="BX80" s="2" t="str">
        <f t="shared" ref="BX80:CI80" si="46">"wBIBTERM(j="&amp;BX76&amp;")"</f>
        <v>wBIBTERM(j=1)</v>
      </c>
      <c r="BY80" s="2" t="str">
        <f t="shared" si="46"/>
        <v>wBIBTERM(j=2)</v>
      </c>
      <c r="BZ80" s="2" t="str">
        <f t="shared" si="46"/>
        <v>wBIBTERM(j=3)</v>
      </c>
      <c r="CA80" s="2" t="str">
        <f t="shared" si="46"/>
        <v>wBIBTERM(j=4)</v>
      </c>
      <c r="CB80" s="2" t="str">
        <f t="shared" si="46"/>
        <v>wBIBTERM(j=5)</v>
      </c>
      <c r="CC80" s="2" t="str">
        <f t="shared" si="46"/>
        <v>wBIBTERM(j=6)</v>
      </c>
      <c r="CD80" s="2" t="str">
        <f t="shared" si="46"/>
        <v>wBIBTERM(j=7)</v>
      </c>
      <c r="CE80" s="2" t="str">
        <f t="shared" si="46"/>
        <v>wBIBTERM(j=8)</v>
      </c>
      <c r="CF80" s="2" t="str">
        <f t="shared" si="46"/>
        <v>wBIBTERM(j=9)</v>
      </c>
      <c r="CG80" s="2" t="str">
        <f t="shared" si="46"/>
        <v>wBIBTERM(j=10)</v>
      </c>
      <c r="CH80" s="2" t="str">
        <f t="shared" si="46"/>
        <v>wBIBTERM(j=11)</v>
      </c>
      <c r="CI80" s="2" t="str">
        <f t="shared" si="46"/>
        <v>wBIBTERM(j=12)</v>
      </c>
      <c r="CJ80" s="2" t="str">
        <f t="shared" ref="CJ80:CU80" si="47">"BITHETA(j="&amp;CJ76&amp;")"</f>
        <v>BITHETA(j=1)</v>
      </c>
      <c r="CK80" s="2" t="str">
        <f t="shared" si="47"/>
        <v>BITHETA(j=2)</v>
      </c>
      <c r="CL80" s="2" t="str">
        <f t="shared" si="47"/>
        <v>BITHETA(j=3)</v>
      </c>
      <c r="CM80" s="2" t="str">
        <f t="shared" si="47"/>
        <v>BITHETA(j=4)</v>
      </c>
      <c r="CN80" s="2" t="str">
        <f t="shared" si="47"/>
        <v>BITHETA(j=5)</v>
      </c>
      <c r="CO80" s="2" t="str">
        <f t="shared" si="47"/>
        <v>BITHETA(j=6)</v>
      </c>
      <c r="CP80" s="2" t="str">
        <f t="shared" si="47"/>
        <v>BITHETA(j=7)</v>
      </c>
      <c r="CQ80" s="2" t="str">
        <f t="shared" si="47"/>
        <v>BITHETA(j=8)</v>
      </c>
      <c r="CR80" s="2" t="str">
        <f t="shared" si="47"/>
        <v>BITHETA(j=9)</v>
      </c>
      <c r="CS80" s="2" t="str">
        <f t="shared" si="47"/>
        <v>BITHETA(j=10)</v>
      </c>
      <c r="CT80" s="2" t="str">
        <f t="shared" si="47"/>
        <v>BITHETA(j=11)</v>
      </c>
      <c r="CU80" s="2" t="str">
        <f t="shared" si="47"/>
        <v>BITHETA(j=12)</v>
      </c>
      <c r="CV80" s="2" t="str">
        <f t="shared" ref="CV80:DG80" si="48">"wBISNU(j="&amp;CV76&amp;")"</f>
        <v>wBISNU(j=1)</v>
      </c>
      <c r="CW80" s="2" t="str">
        <f t="shared" si="48"/>
        <v>wBISNU(j=2)</v>
      </c>
      <c r="CX80" s="2" t="str">
        <f t="shared" si="48"/>
        <v>wBISNU(j=3)</v>
      </c>
      <c r="CY80" s="2" t="str">
        <f t="shared" si="48"/>
        <v>wBISNU(j=4)</v>
      </c>
      <c r="CZ80" s="2" t="str">
        <f t="shared" si="48"/>
        <v>wBISNU(j=5)</v>
      </c>
      <c r="DA80" s="2" t="str">
        <f t="shared" si="48"/>
        <v>wBISNU(j=6)</v>
      </c>
      <c r="DB80" s="2" t="str">
        <f t="shared" si="48"/>
        <v>wBISNU(j=7)</v>
      </c>
      <c r="DC80" s="2" t="str">
        <f t="shared" si="48"/>
        <v>wBISNU(j=8)</v>
      </c>
      <c r="DD80" s="2" t="str">
        <f t="shared" si="48"/>
        <v>wBISNU(j=9)</v>
      </c>
      <c r="DE80" s="2" t="str">
        <f t="shared" si="48"/>
        <v>wBISNU(j=10)</v>
      </c>
      <c r="DF80" s="2" t="str">
        <f t="shared" si="48"/>
        <v>wBISNU(j=11)</v>
      </c>
      <c r="DG80" s="2" t="str">
        <f t="shared" si="48"/>
        <v>wBISNU(j=12)</v>
      </c>
      <c r="DH80" s="6" t="str">
        <f t="shared" ref="DH80:DS80" si="49">"wCHC_FA(j="&amp;DH76&amp;")"</f>
        <v>wCHC_FA(j=1)</v>
      </c>
      <c r="DI80" s="6" t="str">
        <f t="shared" si="49"/>
        <v>wCHC_FA(j=2)</v>
      </c>
      <c r="DJ80" s="6" t="str">
        <f t="shared" si="49"/>
        <v>wCHC_FA(j=3)</v>
      </c>
      <c r="DK80" s="6" t="str">
        <f t="shared" si="49"/>
        <v>wCHC_FA(j=4)</v>
      </c>
      <c r="DL80" s="6" t="str">
        <f t="shared" si="49"/>
        <v>wCHC_FA(j=5)</v>
      </c>
      <c r="DM80" s="6" t="str">
        <f t="shared" si="49"/>
        <v>wCHC_FA(j=6)</v>
      </c>
      <c r="DN80" s="6" t="str">
        <f t="shared" si="49"/>
        <v>wCHC_FA(j=7)</v>
      </c>
      <c r="DO80" s="6" t="str">
        <f t="shared" si="49"/>
        <v>wCHC_FA(j=8)</v>
      </c>
      <c r="DP80" s="6" t="str">
        <f t="shared" si="49"/>
        <v>wCHC_FA(j=9)</v>
      </c>
      <c r="DQ80" s="6" t="str">
        <f t="shared" si="49"/>
        <v>wCHC_FA(j=10)</v>
      </c>
      <c r="DR80" s="6" t="str">
        <f t="shared" si="49"/>
        <v>wCHC_FA(j=11)</v>
      </c>
      <c r="DS80" s="6" t="str">
        <f t="shared" si="49"/>
        <v>wCHC_FA(j=12)</v>
      </c>
      <c r="DT80" s="6" t="str">
        <f t="shared" ref="DT80:EA80" si="50">"wMONBTERM(j="&amp;DT76&amp;")"</f>
        <v>wMONBTERM(j=1)</v>
      </c>
      <c r="DU80" s="6" t="str">
        <f t="shared" si="50"/>
        <v>wMONBTERM(j=2)</v>
      </c>
      <c r="DV80" s="6" t="str">
        <f t="shared" si="50"/>
        <v>wMONBTERM(j=3)</v>
      </c>
      <c r="DW80" s="6" t="str">
        <f t="shared" si="50"/>
        <v>wMONBTERM(j=4)</v>
      </c>
      <c r="DX80" s="6" t="str">
        <f t="shared" si="50"/>
        <v>wMONBTERM(j=5)</v>
      </c>
      <c r="DY80" s="6" t="str">
        <f t="shared" si="50"/>
        <v>wMONBTERM(j=6)</v>
      </c>
      <c r="DZ80" s="6" t="str">
        <f t="shared" si="50"/>
        <v>wMONBTERM(j=7)</v>
      </c>
      <c r="EA80" s="6" t="str">
        <f t="shared" si="50"/>
        <v>wMONBTERM(j=8)</v>
      </c>
      <c r="EB80" s="6" t="str">
        <f t="shared" ref="EB80:EI80" si="51">"MONTHETA(j="&amp;EB76&amp;")"</f>
        <v>MONTHETA(j=1)</v>
      </c>
      <c r="EC80" s="6" t="str">
        <f t="shared" si="51"/>
        <v>MONTHETA(j=2)</v>
      </c>
      <c r="ED80" s="6" t="str">
        <f t="shared" si="51"/>
        <v>MONTHETA(j=3)</v>
      </c>
      <c r="EE80" s="6" t="str">
        <f t="shared" si="51"/>
        <v>MONTHETA(j=4)</v>
      </c>
      <c r="EF80" s="6" t="str">
        <f t="shared" si="51"/>
        <v>MONTHETA(j=5)</v>
      </c>
      <c r="EG80" s="6" t="str">
        <f t="shared" si="51"/>
        <v>MONTHETA(j=6)</v>
      </c>
      <c r="EH80" s="6" t="str">
        <f t="shared" si="51"/>
        <v>MONTHETA(j=7)</v>
      </c>
      <c r="EI80" s="6" t="str">
        <f t="shared" si="51"/>
        <v>MONTHETA(j=8)</v>
      </c>
      <c r="EJ80" s="3" t="str">
        <f t="shared" ref="EJ80:EQ80" si="52">"wMONSNU(j="&amp;EJ76&amp;")"</f>
        <v>wMONSNU(j=1)</v>
      </c>
      <c r="EK80" s="3" t="str">
        <f t="shared" si="52"/>
        <v>wMONSNU(j=2)</v>
      </c>
      <c r="EL80" s="3" t="str">
        <f t="shared" si="52"/>
        <v>wMONSNU(j=3)</v>
      </c>
      <c r="EM80" s="3" t="str">
        <f t="shared" si="52"/>
        <v>wMONSNU(j=4)</v>
      </c>
      <c r="EN80" s="3" t="str">
        <f t="shared" si="52"/>
        <v>wMONSNU(j=5)</v>
      </c>
      <c r="EO80" s="3" t="str">
        <f t="shared" si="52"/>
        <v>wMONSNU(j=6)</v>
      </c>
      <c r="EP80" s="3" t="str">
        <f t="shared" si="52"/>
        <v>wMONSNU(j=7)</v>
      </c>
      <c r="EQ80" s="3" t="str">
        <f t="shared" si="52"/>
        <v>wMONSNU(j=8)</v>
      </c>
      <c r="ER80" s="3" t="str">
        <f t="shared" ref="ER80:EY80" si="53">"wCHC_HA(j="&amp;ER76&amp;")"</f>
        <v>wCHC_HA(j=1)</v>
      </c>
      <c r="ES80" s="3" t="str">
        <f t="shared" si="53"/>
        <v>wCHC_HA(j=2)</v>
      </c>
      <c r="ET80" s="3" t="str">
        <f t="shared" si="53"/>
        <v>wCHC_HA(j=3)</v>
      </c>
      <c r="EU80" s="3" t="str">
        <f t="shared" si="53"/>
        <v>wCHC_HA(j=4)</v>
      </c>
      <c r="EV80" s="3" t="str">
        <f t="shared" si="53"/>
        <v>wCHC_HA(j=5)</v>
      </c>
      <c r="EW80" s="3" t="str">
        <f t="shared" si="53"/>
        <v>wCHC_HA(j=6)</v>
      </c>
      <c r="EX80" s="3" t="str">
        <f t="shared" si="53"/>
        <v>wCHC_HA(j=7)</v>
      </c>
      <c r="EY80" s="3" t="str">
        <f t="shared" si="53"/>
        <v>wCHC_HA(j=8)</v>
      </c>
      <c r="EZ80" s="6" t="str">
        <f t="shared" ref="EZ80:FG80" si="54">"wMONBTERM(j="&amp;EZ76&amp;")"</f>
        <v>wMONBTERM(j=1)</v>
      </c>
      <c r="FA80" s="6" t="str">
        <f t="shared" si="54"/>
        <v>wMONBTERM(j=2)</v>
      </c>
      <c r="FB80" s="6" t="str">
        <f t="shared" si="54"/>
        <v>wMONBTERM(j=3)</v>
      </c>
      <c r="FC80" s="6" t="str">
        <f t="shared" si="54"/>
        <v>wMONBTERM(j=4)</v>
      </c>
      <c r="FD80" s="6" t="str">
        <f t="shared" si="54"/>
        <v>wMONBTERM(j=5)</v>
      </c>
      <c r="FE80" s="6" t="str">
        <f t="shared" si="54"/>
        <v>wMONBTERM(j=6)</v>
      </c>
      <c r="FF80" s="6" t="str">
        <f t="shared" si="54"/>
        <v>wMONBTERM(j=7)</v>
      </c>
      <c r="FG80" s="6" t="str">
        <f t="shared" si="54"/>
        <v>wMONBTERM(j=8)</v>
      </c>
      <c r="FH80" s="6" t="str">
        <f t="shared" ref="FH80:FO80" si="55">"MONTHETA(j="&amp;FH76&amp;")"</f>
        <v>MONTHETA(j=1)</v>
      </c>
      <c r="FI80" s="6" t="str">
        <f t="shared" si="55"/>
        <v>MONTHETA(j=2)</v>
      </c>
      <c r="FJ80" s="6" t="str">
        <f t="shared" si="55"/>
        <v>MONTHETA(j=3)</v>
      </c>
      <c r="FK80" s="6" t="str">
        <f t="shared" si="55"/>
        <v>MONTHETA(j=4)</v>
      </c>
      <c r="FL80" s="6" t="str">
        <f t="shared" si="55"/>
        <v>MONTHETA(j=5)</v>
      </c>
      <c r="FM80" s="6" t="str">
        <f t="shared" si="55"/>
        <v>MONTHETA(j=6)</v>
      </c>
      <c r="FN80" s="6" t="str">
        <f t="shared" si="55"/>
        <v>MONTHETA(j=7)</v>
      </c>
      <c r="FO80" s="6" t="str">
        <f t="shared" si="55"/>
        <v>MONTHETA(j=8)</v>
      </c>
      <c r="FP80" s="3" t="str">
        <f t="shared" ref="FP80:FW80" si="56">"wMONSNU(j="&amp;FP76&amp;")"</f>
        <v>wMONSNU(j=1)</v>
      </c>
      <c r="FQ80" s="3" t="str">
        <f t="shared" si="56"/>
        <v>wMONSNU(j=2)</v>
      </c>
      <c r="FR80" s="3" t="str">
        <f t="shared" si="56"/>
        <v>wMONSNU(j=3)</v>
      </c>
      <c r="FS80" s="3" t="str">
        <f t="shared" si="56"/>
        <v>wMONSNU(j=4)</v>
      </c>
      <c r="FT80" s="3" t="str">
        <f t="shared" si="56"/>
        <v>wMONSNU(j=5)</v>
      </c>
      <c r="FU80" s="3" t="str">
        <f t="shared" si="56"/>
        <v>wMONSNU(j=6)</v>
      </c>
      <c r="FV80" s="3" t="str">
        <f t="shared" si="56"/>
        <v>wMONSNU(j=7)</v>
      </c>
      <c r="FW80" s="3" t="str">
        <f t="shared" si="56"/>
        <v>wMONSNU(j=8)</v>
      </c>
      <c r="FX80" s="3" t="str">
        <f t="shared" ref="FX80:GE80" si="57">"wCHC_FA(j="&amp;FX76&amp;")"</f>
        <v>wCHC_FA(j=1)</v>
      </c>
      <c r="FY80" s="3" t="str">
        <f t="shared" si="57"/>
        <v>wCHC_FA(j=2)</v>
      </c>
      <c r="FZ80" s="3" t="str">
        <f t="shared" si="57"/>
        <v>wCHC_FA(j=3)</v>
      </c>
      <c r="GA80" s="3" t="str">
        <f t="shared" si="57"/>
        <v>wCHC_FA(j=4)</v>
      </c>
      <c r="GB80" s="3" t="str">
        <f t="shared" si="57"/>
        <v>wCHC_FA(j=5)</v>
      </c>
      <c r="GC80" s="3" t="str">
        <f t="shared" si="57"/>
        <v>wCHC_FA(j=6)</v>
      </c>
      <c r="GD80" s="3" t="str">
        <f t="shared" si="57"/>
        <v>wCHC_FA(j=7)</v>
      </c>
      <c r="GE80" s="3" t="str">
        <f t="shared" si="57"/>
        <v>wCHC_FA(j=8)</v>
      </c>
    </row>
    <row r="81" spans="1:187" x14ac:dyDescent="0.2">
      <c r="A81">
        <v>8</v>
      </c>
      <c r="B81">
        <v>1</v>
      </c>
      <c r="C81">
        <v>1</v>
      </c>
      <c r="D81" s="10" t="s">
        <v>6</v>
      </c>
      <c r="E81">
        <v>1</v>
      </c>
      <c r="F81" s="3">
        <v>1</v>
      </c>
      <c r="G81" s="10"/>
      <c r="H81" s="10"/>
      <c r="I81" s="10">
        <v>1</v>
      </c>
      <c r="J81" s="10"/>
      <c r="K81" s="10"/>
      <c r="L81" s="4"/>
      <c r="M81" s="11">
        <f t="shared" ref="M81:M108" si="58">N81/O81</f>
        <v>2.7625609128930574E-8</v>
      </c>
      <c r="N81" s="4">
        <f>10^-7.57</f>
        <v>2.6915348039269097E-8</v>
      </c>
      <c r="O81" s="9">
        <f t="shared" ref="O81:O108" si="59">LOOKUP(E81,$J$8:$J$16,$K$8:$K$16)</f>
        <v>0.97428975823314379</v>
      </c>
      <c r="P81" s="4"/>
      <c r="Q81" s="4"/>
      <c r="R81" s="4"/>
      <c r="S81" s="4"/>
      <c r="T81" s="4"/>
      <c r="U81" s="4"/>
      <c r="V81" s="4"/>
      <c r="W81" s="4"/>
      <c r="AB81" s="4"/>
      <c r="BX81" s="4"/>
    </row>
    <row r="82" spans="1:187" x14ac:dyDescent="0.2">
      <c r="A82">
        <v>0</v>
      </c>
      <c r="B82">
        <v>14</v>
      </c>
      <c r="C82">
        <v>2</v>
      </c>
      <c r="D82" s="10" t="s">
        <v>7</v>
      </c>
      <c r="E82">
        <v>2</v>
      </c>
      <c r="F82" s="3">
        <v>14</v>
      </c>
      <c r="G82" s="10"/>
      <c r="H82" s="10"/>
      <c r="I82" s="10">
        <v>1</v>
      </c>
      <c r="J82" s="10"/>
      <c r="K82" s="10"/>
      <c r="L82" s="4">
        <v>4.2112E-7</v>
      </c>
      <c r="M82" s="11">
        <f t="shared" si="58"/>
        <v>9.5999336356572653E-8</v>
      </c>
      <c r="N82" s="4">
        <v>8.6698429999999998E-8</v>
      </c>
      <c r="O82" s="9">
        <f t="shared" si="59"/>
        <v>0.9031148890235442</v>
      </c>
      <c r="P82" s="4">
        <f>10^-I3</f>
        <v>3.1622776601683784E-2</v>
      </c>
      <c r="Q82" s="4">
        <f>10^-J3</f>
        <v>0.15848931924611132</v>
      </c>
      <c r="R82" s="4">
        <f>10^-L3</f>
        <v>3.1622776601683784E-2</v>
      </c>
      <c r="S82" s="4">
        <f>10^-M3</f>
        <v>6.7920363261718376E-4</v>
      </c>
      <c r="T82" s="4"/>
      <c r="U82" s="4"/>
      <c r="V82" s="4"/>
      <c r="W82" s="4"/>
      <c r="AB82" s="4">
        <f t="shared" ref="AB82:AM84" ca="1" si="60">(IF(AB$77&lt;=4,$P82,$R82)*IF(AB$78&lt;=4,$P82,$R82)*$N82*EXP(2*$N$8*$N$9*(2-$E82)))*OFFSET($J$19,AB$77,0)*OFFSET($J$19,AB$78,0)/($N$81^2)</f>
        <v>0.10831038025912583</v>
      </c>
      <c r="AC82" s="4">
        <f t="shared" ca="1" si="60"/>
        <v>1.6208613493590838</v>
      </c>
      <c r="AD82" s="4">
        <f t="shared" ca="1" si="60"/>
        <v>55.893567862087124</v>
      </c>
      <c r="AE82" s="4">
        <f t="shared" ca="1" si="60"/>
        <v>57.532404715916769</v>
      </c>
      <c r="AF82" s="4">
        <f t="shared" ca="1" si="60"/>
        <v>1.6532803936268414</v>
      </c>
      <c r="AG82" s="4">
        <f t="shared" ca="1" si="60"/>
        <v>159.76142825209095</v>
      </c>
      <c r="AH82" s="4">
        <f t="shared" ca="1" si="60"/>
        <v>224.79325626592228</v>
      </c>
      <c r="AI82" s="4">
        <f t="shared" ca="1" si="60"/>
        <v>24.741287799671767</v>
      </c>
      <c r="AJ82" s="4">
        <f t="shared" ca="1" si="60"/>
        <v>853.17528804866367</v>
      </c>
      <c r="AK82" s="4">
        <f t="shared" ca="1" si="60"/>
        <v>878.19095905182542</v>
      </c>
      <c r="AL82" s="4">
        <f t="shared" ca="1" si="60"/>
        <v>2390.8246241283077</v>
      </c>
      <c r="AM82" s="4">
        <f t="shared" ca="1" si="60"/>
        <v>3364.0238341542122</v>
      </c>
      <c r="AN82" s="4">
        <f t="shared" ref="AN82:AY84" ca="1" si="61">AB82/AB$75</f>
        <v>9.4472183979012928E-2</v>
      </c>
      <c r="AO82" s="4">
        <f t="shared" ca="1" si="61"/>
        <v>0.50777999829574749</v>
      </c>
      <c r="AP82" s="4">
        <f t="shared" ca="1" si="61"/>
        <v>0.94689329133527289</v>
      </c>
      <c r="AQ82" s="4">
        <f t="shared" ca="1" si="61"/>
        <v>0.9473504564366968</v>
      </c>
      <c r="AR82" s="4">
        <f t="shared" ca="1" si="61"/>
        <v>0.51091859216657443</v>
      </c>
      <c r="AS82" s="4">
        <f t="shared" ca="1" si="61"/>
        <v>0.9574386023103959</v>
      </c>
      <c r="AT82" s="4">
        <f t="shared" ca="1" si="61"/>
        <v>0.95910142606251869</v>
      </c>
      <c r="AU82" s="4">
        <f t="shared" ca="1" si="61"/>
        <v>0.71796829381461991</v>
      </c>
      <c r="AV82" s="4">
        <f t="shared" ca="1" si="61"/>
        <v>0.96212484394791986</v>
      </c>
      <c r="AW82" s="4">
        <f t="shared" ca="1" si="61"/>
        <v>0.962155751295516</v>
      </c>
      <c r="AX82" s="4">
        <f t="shared" ca="1" si="61"/>
        <v>0.96282315557403109</v>
      </c>
      <c r="AY82" s="4">
        <f t="shared" ca="1" si="61"/>
        <v>0.9629353415618237</v>
      </c>
      <c r="AZ82" s="4">
        <f t="shared" ref="AZ82:BK84" ca="1" si="62">AN82*OFFSET($E$30,AZ$76,0)</f>
        <v>9.7129214153422658E-6</v>
      </c>
      <c r="BA82" s="4">
        <f t="shared" ca="1" si="62"/>
        <v>5.2206131074781537E-5</v>
      </c>
      <c r="BB82" s="4">
        <f t="shared" ca="1" si="62"/>
        <v>9.7352466515407738E-5</v>
      </c>
      <c r="BC82" s="4">
        <f t="shared" ca="1" si="62"/>
        <v>9.7399468802397883E-5</v>
      </c>
      <c r="BD82" s="4">
        <f t="shared" ca="1" si="62"/>
        <v>5.2528817757125934E-5</v>
      </c>
      <c r="BE82" s="4">
        <f t="shared" ca="1" si="62"/>
        <v>9.8436656300037581E-5</v>
      </c>
      <c r="BF82" s="4">
        <f t="shared" ca="1" si="62"/>
        <v>9.8607615367052697E-5</v>
      </c>
      <c r="BG82" s="4">
        <f t="shared" ca="1" si="62"/>
        <v>7.3816115207815604E-5</v>
      </c>
      <c r="BH82" s="4">
        <f t="shared" ca="1" si="62"/>
        <v>9.8918460518395503E-5</v>
      </c>
      <c r="BI82" s="4">
        <f t="shared" ca="1" si="62"/>
        <v>9.8921638180070242E-5</v>
      </c>
      <c r="BJ82" s="4">
        <f t="shared" ca="1" si="62"/>
        <v>9.8990255682455066E-5</v>
      </c>
      <c r="BK82" s="4">
        <f t="shared" ca="1" si="62"/>
        <v>9.9001789804324992E-5</v>
      </c>
      <c r="BL82" s="4">
        <f t="shared" ref="BL82:BW84" ca="1" si="63">AZ82*$N$11</f>
        <v>1.9425842830684535E-11</v>
      </c>
      <c r="BM82" s="4">
        <f t="shared" ca="1" si="63"/>
        <v>1.0441226214956309E-10</v>
      </c>
      <c r="BN82" s="4">
        <f t="shared" ca="1" si="63"/>
        <v>1.9470493303081551E-10</v>
      </c>
      <c r="BO82" s="4">
        <f t="shared" ca="1" si="63"/>
        <v>1.9479893760479581E-10</v>
      </c>
      <c r="BP82" s="4">
        <f t="shared" ca="1" si="63"/>
        <v>1.0505763551425189E-10</v>
      </c>
      <c r="BQ82" s="4">
        <f t="shared" ca="1" si="63"/>
        <v>1.9687331260007519E-10</v>
      </c>
      <c r="BR82" s="4">
        <f t="shared" ca="1" si="63"/>
        <v>1.9721523073410541E-10</v>
      </c>
      <c r="BS82" s="4">
        <f t="shared" ca="1" si="63"/>
        <v>1.4763223041563124E-10</v>
      </c>
      <c r="BT82" s="4">
        <f t="shared" ca="1" si="63"/>
        <v>1.9783692103679104E-10</v>
      </c>
      <c r="BU82" s="4">
        <f t="shared" ca="1" si="63"/>
        <v>1.9784327636014052E-10</v>
      </c>
      <c r="BV82" s="4">
        <f t="shared" ca="1" si="63"/>
        <v>1.9798051136491017E-10</v>
      </c>
      <c r="BW82" s="4">
        <f t="shared" ca="1" si="63"/>
        <v>1.9800357960865001E-10</v>
      </c>
      <c r="BX82" s="4">
        <f t="shared" ref="BX82:CI84" ca="1" si="64">(IF(BX$77&lt;=4,$Q82,$S82)*IF(BX$78&lt;=4,$Q82,$S82)*$N82*EXP(2*$O$8*$O$9*(2-$E82)))*OFFSET($K$19,BX$77,0)*OFFSET($K$19,BX$78,0)/($N$81^2)</f>
        <v>1.7594896613049625E-3</v>
      </c>
      <c r="BY82" s="4">
        <f t="shared" ca="1" si="64"/>
        <v>0.29225205751343775</v>
      </c>
      <c r="BZ82" s="4">
        <f t="shared" ca="1" si="64"/>
        <v>8.5562123928347764E-2</v>
      </c>
      <c r="CA82" s="4">
        <f t="shared" ca="1" si="64"/>
        <v>8.6506507330553539E-2</v>
      </c>
      <c r="CB82" s="4">
        <f t="shared" ca="1" si="64"/>
        <v>0.29618640143868341</v>
      </c>
      <c r="CC82" s="4">
        <f t="shared" ca="1" si="64"/>
        <v>0.63666060674160851</v>
      </c>
      <c r="CD82" s="4">
        <f t="shared" ca="1" si="64"/>
        <v>1.1227391756060425</v>
      </c>
      <c r="CE82" s="4">
        <f t="shared" ca="1" si="64"/>
        <v>49.196700118008323</v>
      </c>
      <c r="CF82" s="4">
        <f t="shared" ca="1" si="64"/>
        <v>14.403231882017604</v>
      </c>
      <c r="CG82" s="4">
        <f t="shared" ca="1" si="64"/>
        <v>14.562206116211337</v>
      </c>
      <c r="CH82" s="4">
        <f t="shared" ca="1" si="64"/>
        <v>105.74962521802455</v>
      </c>
      <c r="CI82" s="4">
        <f t="shared" ca="1" si="64"/>
        <v>186.48750335847251</v>
      </c>
      <c r="CJ82" s="4">
        <f t="shared" ref="CJ82:CU84" ca="1" si="65">BX82/BX$75</f>
        <v>1.7511513992286734E-3</v>
      </c>
      <c r="CK82" s="4">
        <f t="shared" ca="1" si="65"/>
        <v>0.1631870692039564</v>
      </c>
      <c r="CL82" s="4">
        <f t="shared" ca="1" si="65"/>
        <v>7.8331651635867583E-2</v>
      </c>
      <c r="CM82" s="4">
        <f t="shared" ca="1" si="65"/>
        <v>7.9122430245200714E-2</v>
      </c>
      <c r="CN82" s="4">
        <f t="shared" ca="1" si="65"/>
        <v>0.1644064920704314</v>
      </c>
      <c r="CO82" s="4">
        <f t="shared" ca="1" si="65"/>
        <v>0.37742789619377498</v>
      </c>
      <c r="CP82" s="4">
        <f t="shared" ca="1" si="65"/>
        <v>0.50774413216813241</v>
      </c>
      <c r="CQ82" s="4">
        <f t="shared" ca="1" si="65"/>
        <v>0.36676262186145286</v>
      </c>
      <c r="CR82" s="4">
        <f t="shared" ca="1" si="65"/>
        <v>0.87089354040203304</v>
      </c>
      <c r="CS82" s="4">
        <f t="shared" ca="1" si="65"/>
        <v>0.87146879026368806</v>
      </c>
      <c r="CT82" s="4">
        <f t="shared" ca="1" si="65"/>
        <v>0.9188867358733821</v>
      </c>
      <c r="CU82" s="4">
        <f t="shared" ca="1" si="65"/>
        <v>0.92235657700914331</v>
      </c>
      <c r="CV82" s="4">
        <f t="shared" ref="CV82:DG84" ca="1" si="66">CJ82*OFFSET($F$30,CV$76,0)</f>
        <v>2.0707365295879063E-7</v>
      </c>
      <c r="CW82" s="4">
        <f t="shared" ca="1" si="66"/>
        <v>1.9296870933367844E-5</v>
      </c>
      <c r="CX82" s="4">
        <f t="shared" ca="1" si="66"/>
        <v>9.2627178059413411E-6</v>
      </c>
      <c r="CY82" s="4">
        <f t="shared" ca="1" si="66"/>
        <v>9.3562273764949854E-6</v>
      </c>
      <c r="CZ82" s="4">
        <f t="shared" ca="1" si="66"/>
        <v>1.9441067687328513E-5</v>
      </c>
      <c r="DA82" s="4">
        <f t="shared" ca="1" si="66"/>
        <v>4.4630848724913894E-5</v>
      </c>
      <c r="DB82" s="4">
        <f t="shared" ca="1" si="66"/>
        <v>6.0040743628881658E-5</v>
      </c>
      <c r="DC82" s="4">
        <f t="shared" ca="1" si="66"/>
        <v>4.3369680035116805E-5</v>
      </c>
      <c r="DD82" s="4">
        <f t="shared" ca="1" si="66"/>
        <v>1.0298316115254041E-4</v>
      </c>
      <c r="DE82" s="4">
        <f t="shared" ca="1" si="66"/>
        <v>1.0305118444868111E-4</v>
      </c>
      <c r="DF82" s="4">
        <f t="shared" ca="1" si="66"/>
        <v>1.0865835651702744E-4</v>
      </c>
      <c r="DG82" s="4">
        <f t="shared" ca="1" si="66"/>
        <v>1.090686652313312E-4</v>
      </c>
      <c r="DH82" s="4">
        <f t="shared" ref="DH82:DS84" ca="1" si="67">CV82*$O$11</f>
        <v>3.7273257532582317E-12</v>
      </c>
      <c r="DI82" s="4">
        <f t="shared" ca="1" si="67"/>
        <v>3.4734367680062118E-10</v>
      </c>
      <c r="DJ82" s="4">
        <f t="shared" ca="1" si="67"/>
        <v>1.6672892050694415E-10</v>
      </c>
      <c r="DK82" s="4">
        <f t="shared" ca="1" si="67"/>
        <v>1.6841209277690975E-10</v>
      </c>
      <c r="DL82" s="4">
        <f t="shared" ca="1" si="67"/>
        <v>3.4993921837191326E-10</v>
      </c>
      <c r="DM82" s="4">
        <f t="shared" ca="1" si="67"/>
        <v>8.0335527704845007E-10</v>
      </c>
      <c r="DN82" s="4">
        <f t="shared" ca="1" si="67"/>
        <v>1.0807333853198698E-9</v>
      </c>
      <c r="DO82" s="4">
        <f t="shared" ca="1" si="67"/>
        <v>7.8065424063210253E-10</v>
      </c>
      <c r="DP82" s="4">
        <f t="shared" ca="1" si="67"/>
        <v>1.8536969007457275E-9</v>
      </c>
      <c r="DQ82" s="4">
        <f t="shared" ca="1" si="67"/>
        <v>1.8549213200762602E-9</v>
      </c>
      <c r="DR82" s="4">
        <f t="shared" ca="1" si="67"/>
        <v>1.9558504173064938E-9</v>
      </c>
      <c r="DS82" s="4">
        <f t="shared" ca="1" si="67"/>
        <v>1.9632359741639614E-9</v>
      </c>
      <c r="DT82" s="4">
        <f t="shared" ref="DT82:EA84" ca="1" si="68">(IF(DT$76&lt;=4,$P82,$R82)*$N82*EXP(2*$N$8*$N$9*(1-$E82)))*OFFSET($J$19,DT$76,0)/$N$81</f>
        <v>6.4886596530409609E-4</v>
      </c>
      <c r="DU82" s="4">
        <f t="shared" ca="1" si="68"/>
        <v>2.5402645116077878E-3</v>
      </c>
      <c r="DV82" s="4">
        <f t="shared" ca="1" si="68"/>
        <v>9.9044743076564905E-3</v>
      </c>
      <c r="DW82" s="4">
        <f t="shared" ca="1" si="68"/>
        <v>3.8014976534686065E-2</v>
      </c>
      <c r="DX82" s="4">
        <f t="shared" ca="1" si="68"/>
        <v>0.95709896976767173</v>
      </c>
      <c r="DY82" s="4">
        <f t="shared" ca="1" si="68"/>
        <v>1.3109034104350159</v>
      </c>
      <c r="DZ82" s="4">
        <f t="shared" ca="1" si="68"/>
        <v>1.3466917286401925</v>
      </c>
      <c r="EA82" s="4">
        <f t="shared" ca="1" si="68"/>
        <v>1.3493399766269036</v>
      </c>
      <c r="EB82" s="4">
        <f t="shared" ref="EB82:EI84" ca="1" si="69">DT82/DT$75</f>
        <v>6.4101001310238302E-4</v>
      </c>
      <c r="EC82" s="4">
        <f t="shared" ca="1" si="69"/>
        <v>2.4239633598324897E-3</v>
      </c>
      <c r="ED82" s="4">
        <f t="shared" ca="1" si="69"/>
        <v>8.3436121196358501E-3</v>
      </c>
      <c r="EE82" s="4">
        <f t="shared" ca="1" si="69"/>
        <v>2.2127261981378984E-2</v>
      </c>
      <c r="EF82" s="4">
        <f t="shared" ca="1" si="69"/>
        <v>0.47880683997122525</v>
      </c>
      <c r="EG82" s="4">
        <f t="shared" ca="1" si="69"/>
        <v>0.55354631584914982</v>
      </c>
      <c r="EH82" s="4">
        <f t="shared" ca="1" si="69"/>
        <v>0.55982851038557147</v>
      </c>
      <c r="EI82" s="4">
        <f t="shared" ca="1" si="69"/>
        <v>0.56028563390824881</v>
      </c>
      <c r="EJ82" s="4">
        <f t="shared" ref="EJ82:EQ84" ca="1" si="70">EB82*OFFSET($H$19,EJ$76,0)</f>
        <v>2.6361536788835503E-7</v>
      </c>
      <c r="EK82" s="4">
        <f t="shared" ca="1" si="70"/>
        <v>9.9685493173111144E-7</v>
      </c>
      <c r="EL82" s="4">
        <f t="shared" ca="1" si="70"/>
        <v>3.4313104842002432E-6</v>
      </c>
      <c r="EM82" s="4">
        <f t="shared" ca="1" si="70"/>
        <v>9.0998364898421068E-6</v>
      </c>
      <c r="EN82" s="4">
        <f t="shared" ca="1" si="70"/>
        <v>9.8454656469083184E-5</v>
      </c>
      <c r="EO82" s="4">
        <f t="shared" ca="1" si="70"/>
        <v>1.1382296119648143E-4</v>
      </c>
      <c r="EP82" s="4">
        <f t="shared" ca="1" si="70"/>
        <v>1.1511473744803314E-4</v>
      </c>
      <c r="EQ82" s="4">
        <f t="shared" ca="1" si="70"/>
        <v>1.1520873347238366E-4</v>
      </c>
      <c r="ER82" s="4">
        <f t="shared" ref="ER82:EY84" ca="1" si="71">EJ82*$N$11</f>
        <v>5.2723073577671014E-13</v>
      </c>
      <c r="ES82" s="4">
        <f t="shared" ca="1" si="71"/>
        <v>1.993709863462223E-12</v>
      </c>
      <c r="ET82" s="4">
        <f t="shared" ca="1" si="71"/>
        <v>6.8626209684004876E-12</v>
      </c>
      <c r="EU82" s="4">
        <f t="shared" ca="1" si="71"/>
        <v>1.8199672979684216E-11</v>
      </c>
      <c r="EV82" s="4">
        <f t="shared" ca="1" si="71"/>
        <v>1.9690931293816639E-10</v>
      </c>
      <c r="EW82" s="4">
        <f t="shared" ca="1" si="71"/>
        <v>2.276459223929629E-10</v>
      </c>
      <c r="EX82" s="4">
        <f t="shared" ca="1" si="71"/>
        <v>2.3022947489606631E-10</v>
      </c>
      <c r="EY82" s="4">
        <f t="shared" ca="1" si="71"/>
        <v>2.3041746694476735E-10</v>
      </c>
      <c r="EZ82" s="4">
        <f t="shared" ref="EZ82:FG84" ca="1" si="72">(IF(EZ$76&lt;=4,$Q82,$S82)*$N82*EXP(2*$O$8*$O$9*(1-$E82)))*OFFSET($K$19,EZ$76,0)/$N$81</f>
        <v>2.1983216772418689E-5</v>
      </c>
      <c r="FA82" s="4">
        <f t="shared" ca="1" si="72"/>
        <v>2.8535772603447324E-4</v>
      </c>
      <c r="FB82" s="4">
        <f t="shared" ca="1" si="72"/>
        <v>3.7005786456511965E-3</v>
      </c>
      <c r="FC82" s="4">
        <f t="shared" ca="1" si="72"/>
        <v>4.7398052057366455E-2</v>
      </c>
      <c r="FD82" s="4">
        <f t="shared" ca="1" si="72"/>
        <v>7.9544929625105475E-3</v>
      </c>
      <c r="FE82" s="4">
        <f t="shared" ca="1" si="72"/>
        <v>1.3876644833914289E-2</v>
      </c>
      <c r="FF82" s="4">
        <f t="shared" ca="1" si="72"/>
        <v>1.4027600854402746E-2</v>
      </c>
      <c r="FG82" s="4">
        <f t="shared" ca="1" si="72"/>
        <v>1.4029806916127532E-2</v>
      </c>
      <c r="FH82" s="4">
        <f t="shared" ref="FH82:FO84" ca="1" si="73">EZ82/EZ$75</f>
        <v>2.1962957569648046E-5</v>
      </c>
      <c r="FI82" s="4">
        <f t="shared" ca="1" si="73"/>
        <v>2.819813538549616E-4</v>
      </c>
      <c r="FJ82" s="4">
        <f t="shared" ca="1" si="73"/>
        <v>3.2031932143149529E-3</v>
      </c>
      <c r="FK82" s="4">
        <f t="shared" ca="1" si="73"/>
        <v>1.5858321033694153E-2</v>
      </c>
      <c r="FL82" s="4">
        <f t="shared" ca="1" si="73"/>
        <v>7.886637468942876E-3</v>
      </c>
      <c r="FM82" s="4">
        <f t="shared" ca="1" si="73"/>
        <v>1.3671443826129835E-2</v>
      </c>
      <c r="FN82" s="4">
        <f t="shared" ca="1" si="73"/>
        <v>1.3817944762425779E-2</v>
      </c>
      <c r="FO82" s="4">
        <f t="shared" ca="1" si="73"/>
        <v>1.3820085368451866E-2</v>
      </c>
      <c r="FP82" s="4">
        <f t="shared" ref="FP82:FW84" ca="1" si="74">FH82*OFFSET($I$19,FP$76,0)</f>
        <v>1.5582718395665287E-8</v>
      </c>
      <c r="FQ82" s="4">
        <f t="shared" ca="1" si="74"/>
        <v>2.0006577056009524E-7</v>
      </c>
      <c r="FR82" s="4">
        <f t="shared" ca="1" si="74"/>
        <v>2.272665585556459E-6</v>
      </c>
      <c r="FS82" s="4">
        <f t="shared" ca="1" si="74"/>
        <v>1.1251478773406001E-5</v>
      </c>
      <c r="FT82" s="4">
        <f t="shared" ca="1" si="74"/>
        <v>2.7977846421074852E-6</v>
      </c>
      <c r="FU82" s="4">
        <f t="shared" ca="1" si="74"/>
        <v>4.8499446973195582E-6</v>
      </c>
      <c r="FV82" s="4">
        <f t="shared" ca="1" si="74"/>
        <v>4.9019159044705451E-6</v>
      </c>
      <c r="FW82" s="4">
        <f t="shared" ca="1" si="74"/>
        <v>4.9026752844582992E-6</v>
      </c>
      <c r="FX82" s="4">
        <f t="shared" ref="FX82:GE84" ca="1" si="75">FP82*$O$11</f>
        <v>2.8048893112197516E-13</v>
      </c>
      <c r="FY82" s="4">
        <f t="shared" ca="1" si="75"/>
        <v>3.6011838700817146E-12</v>
      </c>
      <c r="FZ82" s="4">
        <f t="shared" ca="1" si="75"/>
        <v>4.0907980540016263E-11</v>
      </c>
      <c r="GA82" s="4">
        <f t="shared" ca="1" si="75"/>
        <v>2.0252661792130803E-10</v>
      </c>
      <c r="GB82" s="4">
        <f t="shared" ca="1" si="75"/>
        <v>5.0360123557934733E-11</v>
      </c>
      <c r="GC82" s="4">
        <f t="shared" ca="1" si="75"/>
        <v>8.7299004551752053E-11</v>
      </c>
      <c r="GD82" s="4">
        <f t="shared" ca="1" si="75"/>
        <v>8.823448628046981E-11</v>
      </c>
      <c r="GE82" s="4">
        <f t="shared" ca="1" si="75"/>
        <v>8.8248155120249385E-11</v>
      </c>
    </row>
    <row r="83" spans="1:187" x14ac:dyDescent="0.2">
      <c r="A83">
        <v>1</v>
      </c>
      <c r="B83">
        <v>7</v>
      </c>
      <c r="C83">
        <v>4</v>
      </c>
      <c r="D83" s="10" t="s">
        <v>9</v>
      </c>
      <c r="E83">
        <v>2</v>
      </c>
      <c r="F83" s="3">
        <v>7</v>
      </c>
      <c r="G83" s="10"/>
      <c r="H83" s="10"/>
      <c r="I83" s="10">
        <v>1</v>
      </c>
      <c r="J83" s="10"/>
      <c r="K83" s="10"/>
      <c r="L83" s="4">
        <v>3.7426999999999999E-5</v>
      </c>
      <c r="M83" s="11">
        <f t="shared" si="58"/>
        <v>3.6827817151769845E-5</v>
      </c>
      <c r="N83" s="4">
        <v>3.3259749999999999E-5</v>
      </c>
      <c r="O83" s="9">
        <f t="shared" si="59"/>
        <v>0.9031148890235442</v>
      </c>
      <c r="P83" s="4">
        <f>10^-I2</f>
        <v>6.3095734448019244E-4</v>
      </c>
      <c r="Q83" s="4">
        <f>10^-J2</f>
        <v>6.3095734448019251E-3</v>
      </c>
      <c r="R83" s="7">
        <f>10^-L2</f>
        <v>2.511886431509569E-7</v>
      </c>
      <c r="S83" s="7">
        <f>10^-M2</f>
        <v>1.9408858775927784E-9</v>
      </c>
      <c r="T83" s="7"/>
      <c r="U83" s="7"/>
      <c r="V83" s="7"/>
      <c r="W83" s="7"/>
      <c r="AB83" s="4">
        <f t="shared" ca="1" si="60"/>
        <v>1.6541611932739266E-2</v>
      </c>
      <c r="AC83" s="4">
        <f t="shared" ca="1" si="60"/>
        <v>0.24754468937999169</v>
      </c>
      <c r="AD83" s="4">
        <f t="shared" ca="1" si="60"/>
        <v>3.3983615420146705E-3</v>
      </c>
      <c r="AE83" s="4">
        <f t="shared" ca="1" si="60"/>
        <v>3.4980037790504764E-3</v>
      </c>
      <c r="AF83" s="4">
        <f t="shared" ca="1" si="60"/>
        <v>0.25249586071024244</v>
      </c>
      <c r="AG83" s="4">
        <f t="shared" ca="1" si="60"/>
        <v>9.713588064531339E-3</v>
      </c>
      <c r="AH83" s="4">
        <f t="shared" ca="1" si="60"/>
        <v>1.3667561156290671E-2</v>
      </c>
      <c r="AI83" s="4">
        <f t="shared" ca="1" si="60"/>
        <v>3.7785924167125624</v>
      </c>
      <c r="AJ83" s="4">
        <f t="shared" ca="1" si="60"/>
        <v>5.187355537323899E-2</v>
      </c>
      <c r="AK83" s="4">
        <f t="shared" ca="1" si="60"/>
        <v>5.3394522767816442E-2</v>
      </c>
      <c r="AL83" s="4">
        <f t="shared" ca="1" si="60"/>
        <v>0.1453635322831211</v>
      </c>
      <c r="AM83" s="4">
        <f t="shared" ca="1" si="60"/>
        <v>0.20453461215105054</v>
      </c>
      <c r="AN83" s="4">
        <f t="shared" ca="1" si="61"/>
        <v>1.4428185018651622E-2</v>
      </c>
      <c r="AO83" s="4">
        <f t="shared" ca="1" si="61"/>
        <v>7.7550274118879298E-2</v>
      </c>
      <c r="AP83" s="4">
        <f t="shared" ca="1" si="61"/>
        <v>5.7571664661045767E-5</v>
      </c>
      <c r="AQ83" s="4">
        <f t="shared" ca="1" si="61"/>
        <v>5.7599460565985376E-5</v>
      </c>
      <c r="AR83" s="4">
        <f t="shared" ca="1" si="61"/>
        <v>7.802961323394364E-2</v>
      </c>
      <c r="AS83" s="4">
        <f t="shared" ca="1" si="61"/>
        <v>5.8212825721918952E-5</v>
      </c>
      <c r="AT83" s="4">
        <f t="shared" ca="1" si="61"/>
        <v>5.8313926376368237E-5</v>
      </c>
      <c r="AU83" s="4">
        <f t="shared" ca="1" si="61"/>
        <v>0.10965110516534918</v>
      </c>
      <c r="AV83" s="4">
        <f t="shared" ca="1" si="61"/>
        <v>5.8497751948078726E-5</v>
      </c>
      <c r="AW83" s="4">
        <f t="shared" ca="1" si="61"/>
        <v>5.8499631132848176E-5</v>
      </c>
      <c r="AX83" s="4">
        <f t="shared" ca="1" si="61"/>
        <v>5.8540209702437393E-5</v>
      </c>
      <c r="AY83" s="4">
        <f t="shared" ca="1" si="61"/>
        <v>5.8547030675959921E-5</v>
      </c>
      <c r="AZ83" s="4">
        <f t="shared" ca="1" si="62"/>
        <v>1.4833977722301198E-6</v>
      </c>
      <c r="BA83" s="4">
        <f t="shared" ca="1" si="62"/>
        <v>7.9731375578472774E-6</v>
      </c>
      <c r="BB83" s="4">
        <f t="shared" ca="1" si="62"/>
        <v>5.9190867729637682E-9</v>
      </c>
      <c r="BC83" s="4">
        <f t="shared" ca="1" si="62"/>
        <v>5.9219445394403717E-9</v>
      </c>
      <c r="BD83" s="4">
        <f t="shared" ca="1" si="62"/>
        <v>8.0224196106148301E-6</v>
      </c>
      <c r="BE83" s="4">
        <f t="shared" ca="1" si="62"/>
        <v>5.9850061445347919E-9</v>
      </c>
      <c r="BF83" s="4">
        <f t="shared" ca="1" si="62"/>
        <v>5.9954005555703595E-9</v>
      </c>
      <c r="BG83" s="4">
        <f t="shared" ca="1" si="62"/>
        <v>1.1273504249812462E-5</v>
      </c>
      <c r="BH83" s="4">
        <f t="shared" ca="1" si="62"/>
        <v>6.0143001221618443E-9</v>
      </c>
      <c r="BI83" s="4">
        <f t="shared" ca="1" si="62"/>
        <v>6.0144933258459533E-9</v>
      </c>
      <c r="BJ83" s="4">
        <f t="shared" ca="1" si="62"/>
        <v>6.0186653100318446E-9</v>
      </c>
      <c r="BK83" s="4">
        <f t="shared" ca="1" si="62"/>
        <v>6.0193665913721292E-9</v>
      </c>
      <c r="BL83" s="4">
        <f t="shared" ca="1" si="63"/>
        <v>2.9667955444602403E-12</v>
      </c>
      <c r="BM83" s="4">
        <f t="shared" ca="1" si="63"/>
        <v>1.5946275115694559E-11</v>
      </c>
      <c r="BN83" s="4">
        <f t="shared" ca="1" si="63"/>
        <v>1.1838173545927538E-14</v>
      </c>
      <c r="BO83" s="4">
        <f t="shared" ca="1" si="63"/>
        <v>1.1843889078880745E-14</v>
      </c>
      <c r="BP83" s="4">
        <f t="shared" ca="1" si="63"/>
        <v>1.6044839221229664E-11</v>
      </c>
      <c r="BQ83" s="4">
        <f t="shared" ca="1" si="63"/>
        <v>1.1970012289069585E-14</v>
      </c>
      <c r="BR83" s="4">
        <f t="shared" ca="1" si="63"/>
        <v>1.1990801111140722E-14</v>
      </c>
      <c r="BS83" s="4">
        <f t="shared" ca="1" si="63"/>
        <v>2.2547008499624926E-11</v>
      </c>
      <c r="BT83" s="4">
        <f t="shared" ca="1" si="63"/>
        <v>1.2028600244323691E-14</v>
      </c>
      <c r="BU83" s="4">
        <f t="shared" ca="1" si="63"/>
        <v>1.2028986651691909E-14</v>
      </c>
      <c r="BV83" s="4">
        <f t="shared" ca="1" si="63"/>
        <v>1.2037330620063692E-14</v>
      </c>
      <c r="BW83" s="4">
        <f t="shared" ca="1" si="63"/>
        <v>1.203873318274426E-14</v>
      </c>
      <c r="BX83" s="4">
        <f t="shared" ca="1" si="64"/>
        <v>1.0697799813575804E-3</v>
      </c>
      <c r="BY83" s="4">
        <f t="shared" ca="1" si="64"/>
        <v>0.17769095636888249</v>
      </c>
      <c r="BZ83" s="4">
        <f t="shared" ca="1" si="64"/>
        <v>3.7341288881222219E-6</v>
      </c>
      <c r="CA83" s="4">
        <f t="shared" ca="1" si="64"/>
        <v>3.7753439629910138E-6</v>
      </c>
      <c r="CB83" s="4">
        <f t="shared" ca="1" si="64"/>
        <v>0.18008306043380889</v>
      </c>
      <c r="CC83" s="4">
        <f t="shared" ca="1" si="64"/>
        <v>2.77853406906325E-5</v>
      </c>
      <c r="CD83" s="4">
        <f t="shared" ca="1" si="64"/>
        <v>4.8998933137376709E-5</v>
      </c>
      <c r="CE83" s="4">
        <f t="shared" ca="1" si="64"/>
        <v>29.911880753003985</v>
      </c>
      <c r="CF83" s="4">
        <f t="shared" ca="1" si="64"/>
        <v>6.28590336280161E-4</v>
      </c>
      <c r="CG83" s="4">
        <f t="shared" ca="1" si="64"/>
        <v>6.3552833937212557E-4</v>
      </c>
      <c r="CH83" s="4">
        <f t="shared" ca="1" si="64"/>
        <v>4.6151581132489192E-3</v>
      </c>
      <c r="CI83" s="4">
        <f t="shared" ca="1" si="64"/>
        <v>8.1387457626440098E-3</v>
      </c>
      <c r="CJ83" s="4">
        <f t="shared" ca="1" si="65"/>
        <v>1.0647102693583002E-3</v>
      </c>
      <c r="CK83" s="4">
        <f t="shared" ca="1" si="65"/>
        <v>9.9218690333951698E-2</v>
      </c>
      <c r="CL83" s="4">
        <f t="shared" ca="1" si="65"/>
        <v>3.4185743620947039E-6</v>
      </c>
      <c r="CM83" s="4">
        <f t="shared" ca="1" si="65"/>
        <v>3.453085768703693E-6</v>
      </c>
      <c r="CN83" s="4">
        <f t="shared" ca="1" si="65"/>
        <v>9.9960106552559713E-2</v>
      </c>
      <c r="CO83" s="4">
        <f t="shared" ca="1" si="65"/>
        <v>1.6471825916109957E-5</v>
      </c>
      <c r="CP83" s="4">
        <f t="shared" ca="1" si="65"/>
        <v>2.2159127715101155E-5</v>
      </c>
      <c r="CQ83" s="4">
        <f t="shared" ca="1" si="65"/>
        <v>0.22299381428965243</v>
      </c>
      <c r="CR83" s="4">
        <f t="shared" ca="1" si="65"/>
        <v>3.8007807408072452E-5</v>
      </c>
      <c r="CS83" s="4">
        <f t="shared" ca="1" si="65"/>
        <v>3.8032912641880028E-5</v>
      </c>
      <c r="CT83" s="4">
        <f t="shared" ca="1" si="65"/>
        <v>4.0102341407636777E-5</v>
      </c>
      <c r="CU83" s="4">
        <f t="shared" ca="1" si="65"/>
        <v>4.0253773296273514E-5</v>
      </c>
      <c r="CV83" s="4">
        <f t="shared" ca="1" si="66"/>
        <v>1.2590198935161899E-7</v>
      </c>
      <c r="CW83" s="4">
        <f t="shared" ca="1" si="66"/>
        <v>1.1732610131989789E-5</v>
      </c>
      <c r="CX83" s="4">
        <f t="shared" ca="1" si="66"/>
        <v>4.0424641831769873E-10</v>
      </c>
      <c r="CY83" s="4">
        <f t="shared" ca="1" si="66"/>
        <v>4.0832739214921172E-10</v>
      </c>
      <c r="CZ83" s="4">
        <f t="shared" ca="1" si="66"/>
        <v>1.1820282599840187E-5</v>
      </c>
      <c r="DA83" s="4">
        <f t="shared" ca="1" si="66"/>
        <v>1.9477934145800023E-9</v>
      </c>
      <c r="DB83" s="4">
        <f t="shared" ca="1" si="66"/>
        <v>2.6203168523107118E-9</v>
      </c>
      <c r="DC83" s="4">
        <f t="shared" ca="1" si="66"/>
        <v>2.63690185397514E-5</v>
      </c>
      <c r="DD83" s="4">
        <f t="shared" ca="1" si="66"/>
        <v>4.4944232260045679E-9</v>
      </c>
      <c r="DE83" s="4">
        <f t="shared" ca="1" si="66"/>
        <v>4.4973919199023135E-9</v>
      </c>
      <c r="DF83" s="4">
        <f t="shared" ca="1" si="66"/>
        <v>4.7421018714530489E-9</v>
      </c>
      <c r="DG83" s="4">
        <f t="shared" ca="1" si="66"/>
        <v>4.7600086922843434E-9</v>
      </c>
      <c r="DH83" s="4">
        <f t="shared" ca="1" si="67"/>
        <v>2.2662358083291419E-12</v>
      </c>
      <c r="DI83" s="4">
        <f t="shared" ca="1" si="67"/>
        <v>2.111869823758162E-10</v>
      </c>
      <c r="DJ83" s="4">
        <f t="shared" ca="1" si="67"/>
        <v>7.2764355297185782E-15</v>
      </c>
      <c r="DK83" s="4">
        <f t="shared" ca="1" si="67"/>
        <v>7.3498930586858116E-15</v>
      </c>
      <c r="DL83" s="4">
        <f t="shared" ca="1" si="67"/>
        <v>2.1276508679712338E-10</v>
      </c>
      <c r="DM83" s="4">
        <f t="shared" ca="1" si="67"/>
        <v>3.5060281462440042E-14</v>
      </c>
      <c r="DN83" s="4">
        <f t="shared" ca="1" si="67"/>
        <v>4.7165703341592814E-14</v>
      </c>
      <c r="DO83" s="4">
        <f t="shared" ca="1" si="67"/>
        <v>4.7464233371552519E-10</v>
      </c>
      <c r="DP83" s="4">
        <f t="shared" ca="1" si="67"/>
        <v>8.0899618068082224E-14</v>
      </c>
      <c r="DQ83" s="4">
        <f t="shared" ca="1" si="67"/>
        <v>8.0953054558241639E-14</v>
      </c>
      <c r="DR83" s="4">
        <f t="shared" ca="1" si="67"/>
        <v>8.5357833686154883E-14</v>
      </c>
      <c r="DS83" s="4">
        <f t="shared" ca="1" si="67"/>
        <v>8.5680156461118183E-14</v>
      </c>
      <c r="DT83" s="4">
        <f t="shared" ca="1" si="68"/>
        <v>4.9666406912863524E-3</v>
      </c>
      <c r="DU83" s="4">
        <f t="shared" ca="1" si="68"/>
        <v>1.9444048177298109E-2</v>
      </c>
      <c r="DV83" s="4">
        <f t="shared" ca="1" si="68"/>
        <v>7.5812213542673229E-2</v>
      </c>
      <c r="DW83" s="4">
        <f t="shared" ca="1" si="68"/>
        <v>0.29097955422424088</v>
      </c>
      <c r="DX83" s="4">
        <f t="shared" ca="1" si="68"/>
        <v>2.9165175640597728E-3</v>
      </c>
      <c r="DY83" s="4">
        <f t="shared" ca="1" si="68"/>
        <v>3.9946473061690281E-3</v>
      </c>
      <c r="DZ83" s="4">
        <f t="shared" ca="1" si="68"/>
        <v>4.1037031738802784E-3</v>
      </c>
      <c r="EA83" s="4">
        <f t="shared" ca="1" si="68"/>
        <v>4.1117730412724707E-3</v>
      </c>
      <c r="EB83" s="4">
        <f t="shared" ca="1" si="69"/>
        <v>4.9065085623719584E-3</v>
      </c>
      <c r="EC83" s="4">
        <f t="shared" ca="1" si="69"/>
        <v>1.8553839623086214E-2</v>
      </c>
      <c r="ED83" s="4">
        <f t="shared" ca="1" si="69"/>
        <v>6.3864843714329073E-2</v>
      </c>
      <c r="EE83" s="4">
        <f t="shared" ca="1" si="69"/>
        <v>0.16936958573865973</v>
      </c>
      <c r="EF83" s="4">
        <f t="shared" ca="1" si="69"/>
        <v>1.459043006709131E-3</v>
      </c>
      <c r="EG83" s="4">
        <f t="shared" ca="1" si="69"/>
        <v>1.6867926971925527E-3</v>
      </c>
      <c r="EH83" s="4">
        <f t="shared" ca="1" si="69"/>
        <v>1.7059360995835941E-3</v>
      </c>
      <c r="EI83" s="4">
        <f t="shared" ca="1" si="69"/>
        <v>1.7073290681531425E-3</v>
      </c>
      <c r="EJ83" s="4">
        <f t="shared" ca="1" si="70"/>
        <v>2.017801646275468E-6</v>
      </c>
      <c r="EK83" s="4">
        <f t="shared" ca="1" si="70"/>
        <v>7.630266544994206E-6</v>
      </c>
      <c r="EL83" s="4">
        <f t="shared" ca="1" si="70"/>
        <v>2.626441697751783E-5</v>
      </c>
      <c r="EM83" s="4">
        <f t="shared" ca="1" si="70"/>
        <v>6.9653242135023815E-5</v>
      </c>
      <c r="EN83" s="4">
        <f t="shared" ca="1" si="70"/>
        <v>3.0001571825456505E-7</v>
      </c>
      <c r="EO83" s="4">
        <f t="shared" ca="1" si="70"/>
        <v>3.4684674836021862E-7</v>
      </c>
      <c r="EP83" s="4">
        <f t="shared" ca="1" si="70"/>
        <v>3.5078311047687656E-7</v>
      </c>
      <c r="EQ83" s="4">
        <f t="shared" ca="1" si="70"/>
        <v>3.510695396389899E-7</v>
      </c>
      <c r="ER83" s="4">
        <f t="shared" ca="1" si="71"/>
        <v>4.0356032925509371E-12</v>
      </c>
      <c r="ES83" s="4">
        <f t="shared" ca="1" si="71"/>
        <v>1.5260533089988415E-11</v>
      </c>
      <c r="ET83" s="4">
        <f t="shared" ca="1" si="71"/>
        <v>5.2528833955035668E-11</v>
      </c>
      <c r="EU83" s="4">
        <f t="shared" ca="1" si="71"/>
        <v>1.3930648427004766E-10</v>
      </c>
      <c r="EV83" s="4">
        <f t="shared" ca="1" si="71"/>
        <v>6.0003143650913016E-13</v>
      </c>
      <c r="EW83" s="4">
        <f t="shared" ca="1" si="71"/>
        <v>6.9369349672043733E-13</v>
      </c>
      <c r="EX83" s="4">
        <f t="shared" ca="1" si="71"/>
        <v>7.0156622095375319E-13</v>
      </c>
      <c r="EY83" s="4">
        <f t="shared" ca="1" si="71"/>
        <v>7.0213907927797996E-13</v>
      </c>
      <c r="EZ83" s="4">
        <f t="shared" ca="1" si="72"/>
        <v>3.3573683336043545E-4</v>
      </c>
      <c r="FA83" s="4">
        <f t="shared" ca="1" si="72"/>
        <v>4.3581019240983374E-3</v>
      </c>
      <c r="FB83" s="4">
        <f t="shared" ca="1" si="72"/>
        <v>5.65167768190772E-2</v>
      </c>
      <c r="FC83" s="4">
        <f t="shared" ca="1" si="72"/>
        <v>0.72388277247754385</v>
      </c>
      <c r="FD83" s="4">
        <f t="shared" ca="1" si="72"/>
        <v>8.7200755855195628E-6</v>
      </c>
      <c r="FE83" s="4">
        <f t="shared" ca="1" si="72"/>
        <v>1.5212206786207426E-5</v>
      </c>
      <c r="FF83" s="4">
        <f t="shared" ca="1" si="72"/>
        <v>1.5377691615341419E-5</v>
      </c>
      <c r="FG83" s="4">
        <f t="shared" ca="1" si="72"/>
        <v>1.5380110000155775E-5</v>
      </c>
      <c r="FH83" s="4">
        <f t="shared" ca="1" si="73"/>
        <v>3.3542742638624067E-4</v>
      </c>
      <c r="FI83" s="4">
        <f t="shared" ca="1" si="73"/>
        <v>4.3065365633264893E-3</v>
      </c>
      <c r="FJ83" s="4">
        <f t="shared" ca="1" si="73"/>
        <v>4.892049955878288E-2</v>
      </c>
      <c r="FK83" s="4">
        <f t="shared" ca="1" si="73"/>
        <v>0.2421948771822017</v>
      </c>
      <c r="FL83" s="4">
        <f t="shared" ca="1" si="73"/>
        <v>8.6456893190923333E-6</v>
      </c>
      <c r="FM83" s="4">
        <f t="shared" ca="1" si="73"/>
        <v>1.4987256144282353E-5</v>
      </c>
      <c r="FN83" s="4">
        <f t="shared" ca="1" si="73"/>
        <v>1.5147857108274763E-5</v>
      </c>
      <c r="FO83" s="4">
        <f t="shared" ca="1" si="73"/>
        <v>1.5150203737586557E-5</v>
      </c>
      <c r="FP83" s="4">
        <f t="shared" ca="1" si="74"/>
        <v>2.3798575902103773E-7</v>
      </c>
      <c r="FQ83" s="4">
        <f t="shared" ca="1" si="74"/>
        <v>3.0554876916801439E-6</v>
      </c>
      <c r="FR83" s="4">
        <f t="shared" ca="1" si="74"/>
        <v>3.4709094436956454E-5</v>
      </c>
      <c r="FS83" s="4">
        <f t="shared" ca="1" si="74"/>
        <v>1.7183726536077211E-4</v>
      </c>
      <c r="FT83" s="4">
        <f t="shared" ca="1" si="74"/>
        <v>3.0670582859480049E-9</v>
      </c>
      <c r="FU83" s="4">
        <f t="shared" ca="1" si="74"/>
        <v>5.3167291171841646E-9</v>
      </c>
      <c r="FV83" s="4">
        <f t="shared" ca="1" si="74"/>
        <v>5.373702309160472E-9</v>
      </c>
      <c r="FW83" s="4">
        <f t="shared" ca="1" si="74"/>
        <v>5.3745347759088311E-9</v>
      </c>
      <c r="FX83" s="4">
        <f t="shared" ca="1" si="75"/>
        <v>4.2837436623786793E-12</v>
      </c>
      <c r="FY83" s="4">
        <f t="shared" ca="1" si="75"/>
        <v>5.4998778450242592E-11</v>
      </c>
      <c r="FZ83" s="4">
        <f t="shared" ca="1" si="75"/>
        <v>6.2476369986521615E-10</v>
      </c>
      <c r="GA83" s="4">
        <f t="shared" ca="1" si="75"/>
        <v>3.0930707764938979E-9</v>
      </c>
      <c r="GB83" s="4">
        <f t="shared" ca="1" si="75"/>
        <v>5.5207049147064089E-14</v>
      </c>
      <c r="GC83" s="4">
        <f t="shared" ca="1" si="75"/>
        <v>9.5701124109314966E-14</v>
      </c>
      <c r="GD83" s="4">
        <f t="shared" ca="1" si="75"/>
        <v>9.6726641564888502E-14</v>
      </c>
      <c r="GE83" s="4">
        <f t="shared" ca="1" si="75"/>
        <v>9.6741625966358967E-14</v>
      </c>
    </row>
    <row r="84" spans="1:187" x14ac:dyDescent="0.2">
      <c r="A84">
        <v>2</v>
      </c>
      <c r="B84">
        <v>4</v>
      </c>
      <c r="C84">
        <v>5</v>
      </c>
      <c r="D84" s="10" t="s">
        <v>10</v>
      </c>
      <c r="E84">
        <v>2</v>
      </c>
      <c r="F84" s="3">
        <v>4</v>
      </c>
      <c r="G84" s="10"/>
      <c r="H84" s="10"/>
      <c r="I84" s="10">
        <v>1</v>
      </c>
      <c r="J84" s="10"/>
      <c r="K84" s="10"/>
      <c r="L84" s="4">
        <v>6.2744249999999998E-5</v>
      </c>
      <c r="M84" s="11">
        <f t="shared" si="58"/>
        <v>6.1754236008998008E-5</v>
      </c>
      <c r="N84" s="4">
        <v>5.5771169999999997E-5</v>
      </c>
      <c r="O84" s="9">
        <f t="shared" si="59"/>
        <v>0.9031148890235442</v>
      </c>
      <c r="P84" s="4">
        <f>10^-I5</f>
        <v>5.0118723362727209E-4</v>
      </c>
      <c r="Q84" s="4">
        <f>10^-J5</f>
        <v>6.3095734448019251E-3</v>
      </c>
      <c r="R84" s="4">
        <f>10^-L5</f>
        <v>1.2589254117941696E-7</v>
      </c>
      <c r="S84" s="4">
        <f>10^-M5</f>
        <v>1.9408858775927784E-9</v>
      </c>
      <c r="T84" s="4"/>
      <c r="U84" s="4"/>
      <c r="V84" s="4"/>
      <c r="W84" s="4"/>
      <c r="AB84" s="4">
        <f t="shared" ca="1" si="60"/>
        <v>1.7501231237535331E-2</v>
      </c>
      <c r="AC84" s="4">
        <f t="shared" ca="1" si="60"/>
        <v>0.26190536134441056</v>
      </c>
      <c r="AD84" s="4">
        <f t="shared" ca="1" si="60"/>
        <v>2.2686126808870418E-3</v>
      </c>
      <c r="AE84" s="4">
        <f t="shared" ca="1" si="60"/>
        <v>2.3351299244753652E-3</v>
      </c>
      <c r="AF84" s="4">
        <f t="shared" ca="1" si="60"/>
        <v>0.26714376221487668</v>
      </c>
      <c r="AG84" s="4">
        <f t="shared" ca="1" si="60"/>
        <v>6.4844098509438935E-3</v>
      </c>
      <c r="AH84" s="4">
        <f t="shared" ca="1" si="60"/>
        <v>9.1239269785222642E-3</v>
      </c>
      <c r="AI84" s="4">
        <f t="shared" ca="1" si="60"/>
        <v>3.9977977905768096</v>
      </c>
      <c r="AJ84" s="4">
        <f t="shared" ca="1" si="60"/>
        <v>3.4628748020924395E-2</v>
      </c>
      <c r="AK84" s="4">
        <f t="shared" ca="1" si="60"/>
        <v>3.5644086111323262E-2</v>
      </c>
      <c r="AL84" s="4">
        <f t="shared" ca="1" si="60"/>
        <v>9.703898440438441E-2</v>
      </c>
      <c r="AM84" s="4">
        <f t="shared" ca="1" si="60"/>
        <v>0.13653927313781464</v>
      </c>
      <c r="AN84" s="4">
        <f t="shared" ca="1" si="61"/>
        <v>1.5265199266922326E-2</v>
      </c>
      <c r="AO84" s="4">
        <f t="shared" ca="1" si="61"/>
        <v>8.2049154907480867E-2</v>
      </c>
      <c r="AP84" s="4">
        <f t="shared" ca="1" si="61"/>
        <v>3.8432581964894705E-5</v>
      </c>
      <c r="AQ84" s="4">
        <f t="shared" ca="1" si="61"/>
        <v>3.8451137419234427E-5</v>
      </c>
      <c r="AR84" s="4">
        <f t="shared" ca="1" si="61"/>
        <v>8.2556301655213063E-2</v>
      </c>
      <c r="AS84" s="4">
        <f t="shared" ca="1" si="61"/>
        <v>3.8860595904908159E-5</v>
      </c>
      <c r="AT84" s="4">
        <f t="shared" ca="1" si="61"/>
        <v>3.892808673067641E-5</v>
      </c>
      <c r="AU84" s="4">
        <f t="shared" ca="1" si="61"/>
        <v>0.11601223355699246</v>
      </c>
      <c r="AV84" s="4">
        <f t="shared" ca="1" si="61"/>
        <v>3.905080146184844E-5</v>
      </c>
      <c r="AW84" s="4">
        <f t="shared" ca="1" si="61"/>
        <v>3.9052055931787852E-5</v>
      </c>
      <c r="AX84" s="4">
        <f t="shared" ca="1" si="61"/>
        <v>3.9079144590956175E-5</v>
      </c>
      <c r="AY84" s="4">
        <f t="shared" ca="1" si="61"/>
        <v>3.9083698004958159E-5</v>
      </c>
      <c r="AZ84" s="4">
        <f t="shared" ca="1" si="62"/>
        <v>1.5694532996304516E-6</v>
      </c>
      <c r="BA84" s="4">
        <f t="shared" ca="1" si="62"/>
        <v>8.435678738925376E-6</v>
      </c>
      <c r="BB84" s="4">
        <f t="shared" ca="1" si="62"/>
        <v>3.9513498332657366E-9</v>
      </c>
      <c r="BC84" s="4">
        <f t="shared" ca="1" si="62"/>
        <v>3.9532575659150395E-9</v>
      </c>
      <c r="BD84" s="4">
        <f t="shared" ca="1" si="62"/>
        <v>8.4878197639265931E-6</v>
      </c>
      <c r="BE84" s="4">
        <f t="shared" ca="1" si="62"/>
        <v>3.9953550164733699E-9</v>
      </c>
      <c r="BF84" s="4">
        <f t="shared" ca="1" si="62"/>
        <v>4.0022939169976685E-9</v>
      </c>
      <c r="BG84" s="4">
        <f t="shared" ca="1" si="62"/>
        <v>1.1927507762578287E-5</v>
      </c>
      <c r="BH84" s="4">
        <f t="shared" ca="1" si="62"/>
        <v>4.0149105252962927E-9</v>
      </c>
      <c r="BI84" s="4">
        <f t="shared" ca="1" si="62"/>
        <v>4.0150395004869381E-9</v>
      </c>
      <c r="BJ84" s="4">
        <f t="shared" ca="1" si="62"/>
        <v>4.0178245532576816E-9</v>
      </c>
      <c r="BK84" s="4">
        <f t="shared" ca="1" si="62"/>
        <v>4.0182927011347609E-9</v>
      </c>
      <c r="BL84" s="4">
        <f t="shared" ca="1" si="63"/>
        <v>3.1389065992609037E-12</v>
      </c>
      <c r="BM84" s="4">
        <f t="shared" ca="1" si="63"/>
        <v>1.6871357477850753E-11</v>
      </c>
      <c r="BN84" s="4">
        <f t="shared" ca="1" si="63"/>
        <v>7.9026996665314745E-15</v>
      </c>
      <c r="BO84" s="4">
        <f t="shared" ca="1" si="63"/>
        <v>7.9065151318300806E-15</v>
      </c>
      <c r="BP84" s="4">
        <f t="shared" ca="1" si="63"/>
        <v>1.697563952785319E-11</v>
      </c>
      <c r="BQ84" s="4">
        <f t="shared" ca="1" si="63"/>
        <v>7.9907100329467418E-15</v>
      </c>
      <c r="BR84" s="4">
        <f t="shared" ca="1" si="63"/>
        <v>8.0045878339953389E-15</v>
      </c>
      <c r="BS84" s="4">
        <f t="shared" ca="1" si="63"/>
        <v>2.3855015525156579E-11</v>
      </c>
      <c r="BT84" s="4">
        <f t="shared" ca="1" si="63"/>
        <v>8.0298210505925866E-15</v>
      </c>
      <c r="BU84" s="4">
        <f t="shared" ca="1" si="63"/>
        <v>8.0300790009738771E-15</v>
      </c>
      <c r="BV84" s="4">
        <f t="shared" ca="1" si="63"/>
        <v>8.0356491065153652E-15</v>
      </c>
      <c r="BW84" s="4">
        <f t="shared" ca="1" si="63"/>
        <v>8.0365854022695236E-15</v>
      </c>
      <c r="BX84" s="4">
        <f t="shared" ca="1" si="64"/>
        <v>1.7938463519085509E-3</v>
      </c>
      <c r="BY84" s="4">
        <f t="shared" ca="1" si="64"/>
        <v>0.29795871992758594</v>
      </c>
      <c r="BZ84" s="4">
        <f t="shared" ca="1" si="64"/>
        <v>6.2615244258112391E-6</v>
      </c>
      <c r="CA84" s="4">
        <f t="shared" ca="1" si="64"/>
        <v>6.330635376647314E-6</v>
      </c>
      <c r="CB84" s="4">
        <f t="shared" ca="1" si="64"/>
        <v>0.30196988785466605</v>
      </c>
      <c r="CC84" s="4">
        <f t="shared" ca="1" si="64"/>
        <v>4.659147946587638E-5</v>
      </c>
      <c r="CD84" s="4">
        <f t="shared" ca="1" si="64"/>
        <v>8.2163210181173009E-5</v>
      </c>
      <c r="CE84" s="4">
        <f t="shared" ca="1" si="64"/>
        <v>50.157339922744853</v>
      </c>
      <c r="CF84" s="4">
        <f t="shared" ca="1" si="64"/>
        <v>1.0540433558591999E-3</v>
      </c>
      <c r="CG84" s="4">
        <f t="shared" ca="1" si="64"/>
        <v>1.0656772541868325E-3</v>
      </c>
      <c r="CH84" s="4">
        <f t="shared" ca="1" si="64"/>
        <v>7.738866579300346E-3</v>
      </c>
      <c r="CI84" s="4">
        <f t="shared" ca="1" si="64"/>
        <v>1.3647347725560133E-2</v>
      </c>
      <c r="CJ84" s="4">
        <f t="shared" ca="1" si="65"/>
        <v>1.7853452726832742E-3</v>
      </c>
      <c r="CK84" s="4">
        <f t="shared" ca="1" si="65"/>
        <v>0.16637354296987128</v>
      </c>
      <c r="CL84" s="4">
        <f t="shared" ca="1" si="65"/>
        <v>5.7323910103360745E-6</v>
      </c>
      <c r="CM84" s="4">
        <f t="shared" ca="1" si="65"/>
        <v>5.7902610040951699E-6</v>
      </c>
      <c r="CN84" s="4">
        <f t="shared" ca="1" si="65"/>
        <v>0.16761677690785173</v>
      </c>
      <c r="CO84" s="4">
        <f t="shared" ca="1" si="65"/>
        <v>2.7620562493036588E-5</v>
      </c>
      <c r="CP84" s="4">
        <f t="shared" ca="1" si="65"/>
        <v>3.7157238970546012E-5</v>
      </c>
      <c r="CQ84" s="4">
        <f t="shared" ca="1" si="65"/>
        <v>0.37392421547656352</v>
      </c>
      <c r="CR84" s="4">
        <f t="shared" ca="1" si="65"/>
        <v>6.3732886996530877E-5</v>
      </c>
      <c r="CS84" s="4">
        <f t="shared" ca="1" si="65"/>
        <v>6.3774984374369618E-5</v>
      </c>
      <c r="CT84" s="4">
        <f t="shared" ca="1" si="65"/>
        <v>6.7245078512115982E-5</v>
      </c>
      <c r="CU84" s="4">
        <f t="shared" ca="1" si="65"/>
        <v>6.7499005063114735E-5</v>
      </c>
      <c r="CV84" s="4">
        <f t="shared" ca="1" si="66"/>
        <v>2.1111707849479717E-7</v>
      </c>
      <c r="CW84" s="4">
        <f t="shared" ca="1" si="66"/>
        <v>1.9673671456187278E-5</v>
      </c>
      <c r="CX84" s="4">
        <f t="shared" ca="1" si="66"/>
        <v>6.7785523697224078E-10</v>
      </c>
      <c r="CY84" s="4">
        <f t="shared" ca="1" si="66"/>
        <v>6.8469836373425389E-10</v>
      </c>
      <c r="CZ84" s="4">
        <f t="shared" ca="1" si="66"/>
        <v>1.9820683869353466E-5</v>
      </c>
      <c r="DA84" s="4">
        <f t="shared" ca="1" si="66"/>
        <v>3.2661315148015767E-9</v>
      </c>
      <c r="DB84" s="4">
        <f t="shared" ca="1" si="66"/>
        <v>4.3938435082670656E-9</v>
      </c>
      <c r="DC84" s="4">
        <f t="shared" ca="1" si="66"/>
        <v>4.4216538480103638E-5</v>
      </c>
      <c r="DD84" s="4">
        <f t="shared" ca="1" si="66"/>
        <v>7.5364138873397758E-9</v>
      </c>
      <c r="DE84" s="4">
        <f t="shared" ca="1" si="66"/>
        <v>7.5413919022692066E-9</v>
      </c>
      <c r="DF84" s="4">
        <f t="shared" ca="1" si="66"/>
        <v>7.9517305340577149E-9</v>
      </c>
      <c r="DG84" s="4">
        <f t="shared" ca="1" si="66"/>
        <v>7.9817573487133168E-9</v>
      </c>
      <c r="DH84" s="4">
        <f t="shared" ca="1" si="67"/>
        <v>3.8001074129063494E-12</v>
      </c>
      <c r="DI84" s="4">
        <f t="shared" ca="1" si="67"/>
        <v>3.5412608621137104E-10</v>
      </c>
      <c r="DJ84" s="4">
        <f t="shared" ca="1" si="67"/>
        <v>1.2201394265500335E-14</v>
      </c>
      <c r="DK84" s="4">
        <f t="shared" ca="1" si="67"/>
        <v>1.2324570547216571E-14</v>
      </c>
      <c r="DL84" s="4">
        <f t="shared" ca="1" si="67"/>
        <v>3.5677230964836242E-10</v>
      </c>
      <c r="DM84" s="4">
        <f t="shared" ca="1" si="67"/>
        <v>5.8790367266428378E-14</v>
      </c>
      <c r="DN84" s="4">
        <f t="shared" ca="1" si="67"/>
        <v>7.9089183148807183E-14</v>
      </c>
      <c r="DO84" s="4">
        <f t="shared" ca="1" si="67"/>
        <v>7.9589769264186553E-10</v>
      </c>
      <c r="DP84" s="4">
        <f t="shared" ca="1" si="67"/>
        <v>1.3565544997211597E-13</v>
      </c>
      <c r="DQ84" s="4">
        <f t="shared" ca="1" si="67"/>
        <v>1.3574505424084572E-13</v>
      </c>
      <c r="DR84" s="4">
        <f t="shared" ca="1" si="67"/>
        <v>1.4313114961303886E-13</v>
      </c>
      <c r="DS84" s="4">
        <f t="shared" ca="1" si="67"/>
        <v>1.4367163227683971E-13</v>
      </c>
      <c r="DT84" s="4">
        <f t="shared" ca="1" si="68"/>
        <v>6.6153605237731037E-3</v>
      </c>
      <c r="DU84" s="4">
        <f t="shared" ca="1" si="68"/>
        <v>2.5898670093069582E-2</v>
      </c>
      <c r="DV84" s="4">
        <f t="shared" ca="1" si="68"/>
        <v>0.10097874113783799</v>
      </c>
      <c r="DW84" s="4">
        <f t="shared" ca="1" si="68"/>
        <v>0.38757276313893829</v>
      </c>
      <c r="DX84" s="4">
        <f t="shared" ca="1" si="68"/>
        <v>2.4510680629085116E-3</v>
      </c>
      <c r="DY84" s="4">
        <f t="shared" ca="1" si="68"/>
        <v>3.3571381689555834E-3</v>
      </c>
      <c r="DZ84" s="4">
        <f t="shared" ca="1" si="68"/>
        <v>3.4487897186372307E-3</v>
      </c>
      <c r="EA84" s="4">
        <f t="shared" ca="1" si="68"/>
        <v>3.4555717090770121E-3</v>
      </c>
      <c r="EB84" s="4">
        <f t="shared" ca="1" si="69"/>
        <v>6.5352670085468819E-3</v>
      </c>
      <c r="EC84" s="4">
        <f t="shared" ca="1" si="69"/>
        <v>2.4712949020516364E-2</v>
      </c>
      <c r="ED84" s="4">
        <f t="shared" ca="1" si="69"/>
        <v>8.5065337362926388E-2</v>
      </c>
      <c r="EE84" s="4">
        <f t="shared" ca="1" si="69"/>
        <v>0.22559330160304814</v>
      </c>
      <c r="EF84" s="4">
        <f t="shared" ca="1" si="69"/>
        <v>1.226193101054634E-3</v>
      </c>
      <c r="EG84" s="4">
        <f t="shared" ca="1" si="69"/>
        <v>1.417596026091081E-3</v>
      </c>
      <c r="EH84" s="4">
        <f t="shared" ca="1" si="69"/>
        <v>1.4336843167272509E-3</v>
      </c>
      <c r="EI84" s="4">
        <f t="shared" ca="1" si="69"/>
        <v>1.4348549802663734E-3</v>
      </c>
      <c r="EJ84" s="4">
        <f t="shared" ca="1" si="70"/>
        <v>2.6876285572649054E-6</v>
      </c>
      <c r="EK84" s="4">
        <f t="shared" ca="1" si="70"/>
        <v>1.0163200284687355E-5</v>
      </c>
      <c r="EL84" s="4">
        <f t="shared" ca="1" si="70"/>
        <v>3.4983119990503475E-5</v>
      </c>
      <c r="EM84" s="4">
        <f t="shared" ca="1" si="70"/>
        <v>9.2775245284253539E-5</v>
      </c>
      <c r="EN84" s="4">
        <f t="shared" ca="1" si="70"/>
        <v>2.521359564043591E-7</v>
      </c>
      <c r="EO84" s="4">
        <f t="shared" ca="1" si="70"/>
        <v>2.9149318286497853E-7</v>
      </c>
      <c r="EP84" s="4">
        <f t="shared" ca="1" si="70"/>
        <v>2.9480133762704097E-7</v>
      </c>
      <c r="EQ84" s="4">
        <f t="shared" ca="1" si="70"/>
        <v>2.9504205531727304E-7</v>
      </c>
      <c r="ER84" s="4">
        <f t="shared" ca="1" si="71"/>
        <v>5.3752571145298118E-12</v>
      </c>
      <c r="ES84" s="4">
        <f t="shared" ca="1" si="71"/>
        <v>2.0326400569374713E-11</v>
      </c>
      <c r="ET84" s="4">
        <f t="shared" ca="1" si="71"/>
        <v>6.9966239981006957E-11</v>
      </c>
      <c r="EU84" s="4">
        <f t="shared" ca="1" si="71"/>
        <v>1.855504905685071E-10</v>
      </c>
      <c r="EV84" s="4">
        <f t="shared" ca="1" si="71"/>
        <v>5.0427191280871833E-13</v>
      </c>
      <c r="EW84" s="4">
        <f t="shared" ca="1" si="71"/>
        <v>5.8298636572995717E-13</v>
      </c>
      <c r="EX84" s="4">
        <f t="shared" ca="1" si="71"/>
        <v>5.8960267525408204E-13</v>
      </c>
      <c r="EY84" s="4">
        <f t="shared" ca="1" si="71"/>
        <v>5.9008411063454616E-13</v>
      </c>
      <c r="EZ84" s="4">
        <f t="shared" ca="1" si="72"/>
        <v>5.6297584944584706E-4</v>
      </c>
      <c r="FA84" s="4">
        <f t="shared" ca="1" si="72"/>
        <v>7.3078253229869562E-3</v>
      </c>
      <c r="FB84" s="4">
        <f t="shared" ca="1" si="72"/>
        <v>9.4769406499712522E-2</v>
      </c>
      <c r="FC84" s="4">
        <f t="shared" ca="1" si="72"/>
        <v>1.2138332117323916</v>
      </c>
      <c r="FD84" s="4">
        <f t="shared" ca="1" si="72"/>
        <v>1.4622142917275716E-5</v>
      </c>
      <c r="FE84" s="4">
        <f t="shared" ca="1" si="72"/>
        <v>2.550838688651382E-5</v>
      </c>
      <c r="FF84" s="4">
        <f t="shared" ca="1" si="72"/>
        <v>2.5785877924120918E-5</v>
      </c>
      <c r="FG84" s="4">
        <f t="shared" ca="1" si="72"/>
        <v>2.5789933160573597E-5</v>
      </c>
      <c r="FH84" s="4">
        <f t="shared" ca="1" si="73"/>
        <v>5.6245702447100501E-4</v>
      </c>
      <c r="FI84" s="4">
        <f t="shared" ca="1" si="73"/>
        <v>7.2213586327166427E-3</v>
      </c>
      <c r="FJ84" s="4">
        <f t="shared" ca="1" si="73"/>
        <v>8.2031689876737049E-2</v>
      </c>
      <c r="FK84" s="4">
        <f t="shared" ca="1" si="73"/>
        <v>0.40612126274123195</v>
      </c>
      <c r="FL84" s="4">
        <f t="shared" ca="1" si="73"/>
        <v>1.449740929448606E-5</v>
      </c>
      <c r="FM84" s="4">
        <f t="shared" ca="1" si="73"/>
        <v>2.5131181390609239E-5</v>
      </c>
      <c r="FN84" s="4">
        <f t="shared" ca="1" si="73"/>
        <v>2.5400482983825799E-5</v>
      </c>
      <c r="FO84" s="4">
        <f t="shared" ca="1" si="73"/>
        <v>2.5404417898017128E-5</v>
      </c>
      <c r="FP84" s="4">
        <f t="shared" ca="1" si="74"/>
        <v>3.9906325886217804E-7</v>
      </c>
      <c r="FQ84" s="4">
        <f t="shared" ca="1" si="74"/>
        <v>5.1235539499124579E-6</v>
      </c>
      <c r="FR84" s="4">
        <f t="shared" ca="1" si="74"/>
        <v>5.8201483967544934E-5</v>
      </c>
      <c r="FS84" s="4">
        <f t="shared" ca="1" si="74"/>
        <v>2.8814303591490406E-4</v>
      </c>
      <c r="FT84" s="4">
        <f t="shared" ca="1" si="74"/>
        <v>5.1429559472189296E-9</v>
      </c>
      <c r="FU84" s="4">
        <f t="shared" ca="1" si="74"/>
        <v>8.9152865983186275E-9</v>
      </c>
      <c r="FV84" s="4">
        <f t="shared" ca="1" si="74"/>
        <v>9.0108213385122022E-9</v>
      </c>
      <c r="FW84" s="4">
        <f t="shared" ca="1" si="74"/>
        <v>9.0122172493215751E-9</v>
      </c>
      <c r="FX84" s="4">
        <f t="shared" ca="1" si="75"/>
        <v>7.1831386595192046E-12</v>
      </c>
      <c r="FY84" s="4">
        <f t="shared" ca="1" si="75"/>
        <v>9.2223971098424247E-11</v>
      </c>
      <c r="FZ84" s="4">
        <f t="shared" ca="1" si="75"/>
        <v>1.0476267114158088E-9</v>
      </c>
      <c r="GA84" s="4">
        <f t="shared" ca="1" si="75"/>
        <v>5.1865746464682734E-9</v>
      </c>
      <c r="GB84" s="4">
        <f t="shared" ca="1" si="75"/>
        <v>9.2573207049940739E-14</v>
      </c>
      <c r="GC84" s="4">
        <f t="shared" ca="1" si="75"/>
        <v>1.604751587697353E-13</v>
      </c>
      <c r="GD84" s="4">
        <f t="shared" ca="1" si="75"/>
        <v>1.6219478409321964E-13</v>
      </c>
      <c r="GE84" s="4">
        <f t="shared" ca="1" si="75"/>
        <v>1.6221991048778836E-13</v>
      </c>
    </row>
    <row r="85" spans="1:187" x14ac:dyDescent="0.2">
      <c r="A85">
        <v>3</v>
      </c>
      <c r="B85">
        <v>3</v>
      </c>
      <c r="C85">
        <v>6</v>
      </c>
      <c r="D85" s="10" t="s">
        <v>11</v>
      </c>
      <c r="E85">
        <v>1</v>
      </c>
      <c r="F85" s="3">
        <v>3</v>
      </c>
      <c r="G85" s="10"/>
      <c r="H85" s="10"/>
      <c r="I85" s="10">
        <v>1</v>
      </c>
      <c r="J85" s="10"/>
      <c r="K85" s="10"/>
      <c r="L85" s="4">
        <v>1.3756120000000001E-4</v>
      </c>
      <c r="M85" s="11">
        <f t="shared" si="58"/>
        <v>1.3755507421430769E-4</v>
      </c>
      <c r="N85" s="4">
        <v>1.340185E-4</v>
      </c>
      <c r="O85" s="9">
        <f t="shared" si="59"/>
        <v>0.97428975823314379</v>
      </c>
      <c r="P85" s="4"/>
      <c r="Q85" s="4"/>
      <c r="R85" s="4"/>
      <c r="S85" s="4"/>
      <c r="T85" s="4"/>
      <c r="U85" s="4"/>
      <c r="V85" s="4"/>
      <c r="W85" s="4"/>
      <c r="AB85" s="4"/>
      <c r="BX85" s="4"/>
    </row>
    <row r="86" spans="1:187" x14ac:dyDescent="0.2">
      <c r="A86">
        <v>4</v>
      </c>
      <c r="B86">
        <v>6</v>
      </c>
      <c r="C86">
        <v>7</v>
      </c>
      <c r="D86" s="10" t="s">
        <v>12</v>
      </c>
      <c r="E86">
        <v>1</v>
      </c>
      <c r="F86" s="3">
        <v>6</v>
      </c>
      <c r="G86" s="10"/>
      <c r="H86" s="10"/>
      <c r="I86" s="10">
        <v>1</v>
      </c>
      <c r="J86" s="10"/>
      <c r="K86" s="10"/>
      <c r="L86" s="4">
        <v>6.7138500000000001E-6</v>
      </c>
      <c r="M86" s="11">
        <f t="shared" si="58"/>
        <v>6.713551019834058E-6</v>
      </c>
      <c r="N86" s="4">
        <v>6.5409439999999999E-6</v>
      </c>
      <c r="O86" s="9">
        <f t="shared" si="59"/>
        <v>0.97428975823314379</v>
      </c>
      <c r="P86" s="4"/>
      <c r="Q86" s="4"/>
      <c r="R86" s="4"/>
      <c r="S86" s="4"/>
      <c r="T86" s="4"/>
      <c r="U86" s="4"/>
      <c r="V86" s="4"/>
      <c r="W86" s="4"/>
      <c r="AB86" s="4"/>
      <c r="BX86" s="4"/>
    </row>
    <row r="87" spans="1:187" x14ac:dyDescent="0.2">
      <c r="A87">
        <v>58</v>
      </c>
      <c r="B87">
        <v>51</v>
      </c>
      <c r="D87" s="10" t="s">
        <v>184</v>
      </c>
      <c r="E87">
        <v>-1</v>
      </c>
      <c r="F87" s="3">
        <v>51</v>
      </c>
      <c r="G87" s="10"/>
      <c r="H87" s="10"/>
      <c r="I87" s="10">
        <v>1</v>
      </c>
      <c r="J87" s="10"/>
      <c r="K87" s="10"/>
      <c r="L87" s="4"/>
      <c r="M87" s="11">
        <f t="shared" si="58"/>
        <v>1.7152587384050414E-7</v>
      </c>
      <c r="N87" s="4">
        <f>10^AA87/N81</f>
        <v>1.6711590215479349E-7</v>
      </c>
      <c r="O87" s="9">
        <f t="shared" si="59"/>
        <v>0.97428975823314379</v>
      </c>
      <c r="P87" s="4"/>
      <c r="Q87" s="4"/>
      <c r="R87" s="4"/>
      <c r="S87" s="4"/>
      <c r="T87">
        <v>-14</v>
      </c>
      <c r="U87">
        <f>Y87*220*8.314*LN(10)</f>
        <v>56186.737379352584</v>
      </c>
      <c r="V87" s="17">
        <f>1/0.003354</f>
        <v>298.15146094215862</v>
      </c>
      <c r="W87">
        <f>LOG10((10^T87)*EXP(U87*(1/V87-1/$H$8)/8.314))</f>
        <v>-14.346982222222222</v>
      </c>
      <c r="X87">
        <v>-14</v>
      </c>
      <c r="Y87">
        <f>2935/220</f>
        <v>13.340909090909092</v>
      </c>
      <c r="Z87">
        <f>2935*(0.003354-(1/$H$8))</f>
        <v>-0.34698222222222103</v>
      </c>
      <c r="AA87" s="13">
        <f>X87+Z87</f>
        <v>-14.346982222222222</v>
      </c>
      <c r="AB87" s="4"/>
      <c r="BX87" s="4"/>
    </row>
    <row r="88" spans="1:187" x14ac:dyDescent="0.2">
      <c r="A88">
        <v>5</v>
      </c>
      <c r="B88">
        <v>54</v>
      </c>
      <c r="C88">
        <v>8</v>
      </c>
      <c r="D88" s="10" t="s">
        <v>13</v>
      </c>
      <c r="E88">
        <v>-2</v>
      </c>
      <c r="F88" s="3">
        <v>54</v>
      </c>
      <c r="G88" s="10"/>
      <c r="H88" s="10"/>
      <c r="I88" s="10">
        <v>1</v>
      </c>
      <c r="J88" s="10"/>
      <c r="K88" s="10"/>
      <c r="L88" s="4">
        <v>9.9935870000000004E-5</v>
      </c>
      <c r="M88" s="11">
        <f t="shared" si="58"/>
        <v>9.8519591561822242E-5</v>
      </c>
      <c r="N88" s="4">
        <v>8.8974510000000001E-5</v>
      </c>
      <c r="O88" s="9">
        <f t="shared" si="59"/>
        <v>0.9031148890235442</v>
      </c>
      <c r="P88" s="4"/>
      <c r="Q88" s="4"/>
      <c r="R88" s="4"/>
      <c r="S88" s="4"/>
      <c r="AB88" s="4"/>
      <c r="BX88" s="4"/>
    </row>
    <row r="89" spans="1:187" x14ac:dyDescent="0.2">
      <c r="A89">
        <v>6</v>
      </c>
      <c r="B89">
        <v>52</v>
      </c>
      <c r="C89">
        <v>9</v>
      </c>
      <c r="D89" s="10" t="s">
        <v>14</v>
      </c>
      <c r="E89">
        <v>-1</v>
      </c>
      <c r="F89" s="3">
        <v>52</v>
      </c>
      <c r="G89" s="10"/>
      <c r="H89" s="10"/>
      <c r="I89" s="10">
        <v>1</v>
      </c>
      <c r="J89" s="10"/>
      <c r="K89" s="10"/>
      <c r="L89" s="4">
        <v>6.6990120000000001E-6</v>
      </c>
      <c r="M89" s="11">
        <f t="shared" si="58"/>
        <v>6.6994166210234067E-6</v>
      </c>
      <c r="N89" s="4">
        <v>6.5271730000000003E-6</v>
      </c>
      <c r="O89" s="9">
        <f t="shared" si="59"/>
        <v>0.97428975823314379</v>
      </c>
      <c r="P89" s="4"/>
      <c r="Q89" s="4"/>
      <c r="R89" s="4"/>
      <c r="S89" s="4"/>
      <c r="AB89" s="4"/>
      <c r="BX89" s="4"/>
    </row>
    <row r="90" spans="1:187" x14ac:dyDescent="0.2">
      <c r="A90">
        <v>7</v>
      </c>
      <c r="B90">
        <v>55</v>
      </c>
      <c r="C90">
        <v>10</v>
      </c>
      <c r="D90" s="10" t="s">
        <v>15</v>
      </c>
      <c r="E90">
        <v>-2</v>
      </c>
      <c r="F90" s="3">
        <v>55</v>
      </c>
      <c r="G90" s="10"/>
      <c r="H90" s="10"/>
      <c r="I90" s="10">
        <v>1</v>
      </c>
      <c r="J90" s="10"/>
      <c r="K90" s="10"/>
      <c r="L90" s="4">
        <v>1.3748370000000001E-4</v>
      </c>
      <c r="M90" s="11">
        <f t="shared" si="58"/>
        <v>1.9474388268602105E-7</v>
      </c>
      <c r="N90" s="4">
        <v>1.758761E-7</v>
      </c>
      <c r="O90" s="9">
        <f t="shared" si="59"/>
        <v>0.9031148890235442</v>
      </c>
      <c r="P90" s="4"/>
      <c r="Q90" s="4"/>
      <c r="R90" s="4"/>
      <c r="S90" s="4"/>
      <c r="AB90" s="4"/>
      <c r="BX90" s="4"/>
    </row>
    <row r="91" spans="1:187" x14ac:dyDescent="0.2">
      <c r="B91">
        <v>60</v>
      </c>
      <c r="C91">
        <v>11</v>
      </c>
      <c r="D91" s="10" t="s">
        <v>16</v>
      </c>
      <c r="E91">
        <v>-2</v>
      </c>
      <c r="F91" s="3">
        <v>60</v>
      </c>
      <c r="G91" s="10"/>
      <c r="H91" s="10"/>
      <c r="I91" s="10">
        <v>1</v>
      </c>
      <c r="J91" s="10"/>
      <c r="K91" s="10"/>
      <c r="L91" s="4">
        <v>3.1187599999999998E-20</v>
      </c>
      <c r="M91" s="11">
        <f t="shared" si="58"/>
        <v>1.2468313984032261E-26</v>
      </c>
      <c r="N91" s="4">
        <v>1.126032E-26</v>
      </c>
      <c r="O91" s="9">
        <f t="shared" si="59"/>
        <v>0.9031148890235442</v>
      </c>
      <c r="P91" s="4"/>
      <c r="Q91" s="4"/>
      <c r="R91" s="4"/>
      <c r="S91" s="4"/>
      <c r="AB91" s="4"/>
      <c r="BX91" s="4"/>
    </row>
    <row r="92" spans="1:187" x14ac:dyDescent="0.2">
      <c r="A92">
        <v>59</v>
      </c>
      <c r="B92">
        <v>101</v>
      </c>
      <c r="C92">
        <v>99</v>
      </c>
      <c r="D92" s="10" t="s">
        <v>24</v>
      </c>
      <c r="E92">
        <f>E81+E90</f>
        <v>-1</v>
      </c>
      <c r="F92" s="10">
        <v>1</v>
      </c>
      <c r="G92" s="10">
        <v>55</v>
      </c>
      <c r="H92" s="10"/>
      <c r="I92" s="10">
        <v>1</v>
      </c>
      <c r="J92" s="10">
        <v>1</v>
      </c>
      <c r="K92" s="10"/>
      <c r="M92" s="11">
        <f t="shared" si="58"/>
        <v>1.2827332218170448E-4</v>
      </c>
      <c r="N92" s="4">
        <f t="shared" ref="N92:N108" si="76">10^(AA92+I92*LOG10(_xlfn.XLOOKUP(F92,$B$81:$B$91,$N$81:$N$91))+J92*LOG10(_xlfn.XLOOKUP(G92,$B$81:$B$91,$N$81:$N$91))+IFERROR(K92*LOG10(_xlfn.XLOOKUP(H92,$B$81:$B$91,$N$81:$N$91)),0))</f>
        <v>1.2497538405617501E-4</v>
      </c>
      <c r="O92" s="9">
        <f t="shared" si="59"/>
        <v>0.97428975823314379</v>
      </c>
      <c r="P92" s="4"/>
      <c r="Q92" s="4"/>
      <c r="R92" s="4"/>
      <c r="S92" s="4"/>
      <c r="T92">
        <v>10.329000000000001</v>
      </c>
      <c r="U92">
        <f>Y92*220*8.314*LN(10)</f>
        <v>-14997.551549482929</v>
      </c>
      <c r="V92">
        <f>1/0.003354</f>
        <v>298.15146094215862</v>
      </c>
      <c r="W92">
        <f>LOG10((10^T92)*EXP(U92/8.314*(1/V92-1/$H$8)))</f>
        <v>10.421617653333335</v>
      </c>
      <c r="X92">
        <v>10.329000000000001</v>
      </c>
      <c r="Y92">
        <v>-3.5609999999999999</v>
      </c>
      <c r="Z92">
        <f t="shared" ref="Z92:Z108" si="77">220*Y92*(0.003354-(1/$H$8))</f>
        <v>9.2617653333333008E-2</v>
      </c>
      <c r="AA92">
        <f t="shared" ref="AA92:AA108" si="78">X92+Z92</f>
        <v>10.421617653333334</v>
      </c>
      <c r="AB92" s="4"/>
      <c r="BX92" s="4"/>
    </row>
    <row r="93" spans="1:187" x14ac:dyDescent="0.2">
      <c r="A93">
        <v>60</v>
      </c>
      <c r="B93">
        <v>102</v>
      </c>
      <c r="C93">
        <v>100</v>
      </c>
      <c r="D93" s="10" t="s">
        <v>25</v>
      </c>
      <c r="E93">
        <f>2*E81+E90</f>
        <v>0</v>
      </c>
      <c r="F93" s="10">
        <v>1</v>
      </c>
      <c r="G93" s="10">
        <v>55</v>
      </c>
      <c r="H93" s="10"/>
      <c r="I93" s="10">
        <v>2</v>
      </c>
      <c r="J93" s="10">
        <v>1</v>
      </c>
      <c r="K93" s="10"/>
      <c r="M93" s="11">
        <f t="shared" si="58"/>
        <v>8.618780713369603E-6</v>
      </c>
      <c r="N93" s="4">
        <f t="shared" si="76"/>
        <v>8.618780713369603E-6</v>
      </c>
      <c r="O93" s="9">
        <f t="shared" si="59"/>
        <v>1</v>
      </c>
      <c r="P93" s="4"/>
      <c r="Q93" s="4"/>
      <c r="R93" s="4"/>
      <c r="S93" s="4"/>
      <c r="T93">
        <v>16.681000000000001</v>
      </c>
      <c r="U93">
        <f>Y93*220*8.314*LN(10)</f>
        <v>-24166.23161778519</v>
      </c>
      <c r="V93">
        <f>1/0.003354</f>
        <v>298.15146094215862</v>
      </c>
      <c r="W93">
        <f>LOG10((10^T93)*EXP(U93*(1/V93-1/$H$8)/8.314))</f>
        <v>16.830239004444447</v>
      </c>
      <c r="X93">
        <v>16.681000000000001</v>
      </c>
      <c r="Y93">
        <v>-5.7380000000000004</v>
      </c>
      <c r="Z93">
        <f t="shared" si="77"/>
        <v>0.14923900444444396</v>
      </c>
      <c r="AA93">
        <f t="shared" si="78"/>
        <v>16.830239004444444</v>
      </c>
      <c r="AB93" s="4"/>
      <c r="BX93" s="4"/>
    </row>
    <row r="94" spans="1:187" x14ac:dyDescent="0.2">
      <c r="B94">
        <v>108</v>
      </c>
      <c r="C94">
        <v>101</v>
      </c>
      <c r="D94" s="10" t="s">
        <v>26</v>
      </c>
      <c r="E94">
        <f>E81+E91</f>
        <v>-1</v>
      </c>
      <c r="F94" s="10">
        <v>1</v>
      </c>
      <c r="G94" s="10">
        <v>60</v>
      </c>
      <c r="H94" s="10"/>
      <c r="I94" s="10">
        <v>1</v>
      </c>
      <c r="J94" s="10">
        <v>1</v>
      </c>
      <c r="K94" s="10"/>
      <c r="M94" s="11">
        <f t="shared" si="58"/>
        <v>2.4709422502112302E-20</v>
      </c>
      <c r="N94" s="4">
        <f t="shared" si="76"/>
        <v>2.4074137275663599E-20</v>
      </c>
      <c r="O94" s="9">
        <f t="shared" si="59"/>
        <v>0.97428975823314379</v>
      </c>
      <c r="P94" s="4"/>
      <c r="Q94" s="4"/>
      <c r="R94" s="4"/>
      <c r="S94" s="4"/>
      <c r="U94">
        <f>Y94*8.314*LN(10)*1000</f>
        <v>0</v>
      </c>
      <c r="X94">
        <v>13.9</v>
      </c>
      <c r="Y94">
        <v>0</v>
      </c>
      <c r="Z94">
        <f t="shared" si="77"/>
        <v>0</v>
      </c>
      <c r="AA94">
        <f t="shared" si="78"/>
        <v>13.9</v>
      </c>
      <c r="AB94" s="4"/>
      <c r="BX94" s="4"/>
    </row>
    <row r="95" spans="1:187" x14ac:dyDescent="0.2">
      <c r="B95">
        <v>109</v>
      </c>
      <c r="C95">
        <v>102</v>
      </c>
      <c r="D95" s="10" t="s">
        <v>27</v>
      </c>
      <c r="E95">
        <f>2*E81+E91</f>
        <v>0</v>
      </c>
      <c r="F95" s="10">
        <v>1</v>
      </c>
      <c r="G95" s="10">
        <v>60</v>
      </c>
      <c r="H95" s="10"/>
      <c r="I95" s="10">
        <v>2</v>
      </c>
      <c r="J95" s="10">
        <v>1</v>
      </c>
      <c r="K95" s="10"/>
      <c r="M95" s="11">
        <f t="shared" si="58"/>
        <v>6.4796378351962301E-21</v>
      </c>
      <c r="N95" s="4">
        <f t="shared" si="76"/>
        <v>6.4796378351962301E-21</v>
      </c>
      <c r="O95" s="9">
        <f t="shared" si="59"/>
        <v>1</v>
      </c>
      <c r="P95" s="4"/>
      <c r="Q95" s="4"/>
      <c r="R95" s="4"/>
      <c r="S95" s="4"/>
      <c r="U95">
        <f>Y95*8.314*LN(10)*1000</f>
        <v>0</v>
      </c>
      <c r="X95">
        <v>20.9</v>
      </c>
      <c r="Y95">
        <v>0</v>
      </c>
      <c r="Z95">
        <f t="shared" si="77"/>
        <v>0</v>
      </c>
      <c r="AA95">
        <f t="shared" si="78"/>
        <v>20.9</v>
      </c>
      <c r="AB95" s="4"/>
      <c r="BX95" s="4"/>
    </row>
    <row r="96" spans="1:187" x14ac:dyDescent="0.2">
      <c r="A96">
        <v>61</v>
      </c>
      <c r="B96">
        <v>124</v>
      </c>
      <c r="C96">
        <v>103</v>
      </c>
      <c r="D96" s="10" t="s">
        <v>28</v>
      </c>
      <c r="E96">
        <f>E84+E81+E90</f>
        <v>1</v>
      </c>
      <c r="F96" s="10">
        <v>4</v>
      </c>
      <c r="G96" s="10">
        <v>1</v>
      </c>
      <c r="H96" s="10">
        <v>55</v>
      </c>
      <c r="I96" s="10">
        <v>1</v>
      </c>
      <c r="J96" s="10">
        <v>1</v>
      </c>
      <c r="K96" s="10">
        <v>1</v>
      </c>
      <c r="M96" s="11">
        <f t="shared" si="58"/>
        <v>8.0347629289543102E-8</v>
      </c>
      <c r="N96" s="4">
        <f t="shared" si="76"/>
        <v>7.8281872315115207E-8</v>
      </c>
      <c r="O96" s="9">
        <f t="shared" si="59"/>
        <v>0.97428975823314379</v>
      </c>
      <c r="P96" s="4"/>
      <c r="Q96" s="4"/>
      <c r="R96" s="4"/>
      <c r="S96" s="4"/>
      <c r="T96">
        <v>11.4</v>
      </c>
      <c r="U96">
        <f t="shared" ref="U96:U101" si="79">Y96*220*8.314*LN(10)</f>
        <v>-11666.166187045132</v>
      </c>
      <c r="V96">
        <f t="shared" ref="V96:V100" si="80">1/0.003354</f>
        <v>298.15146094215862</v>
      </c>
      <c r="W96">
        <f t="shared" ref="W96:W108" si="81">LOG10((10^T96)*EXP(U96*(1/V96-1/$H$8)/8.314))</f>
        <v>11.472044622222224</v>
      </c>
      <c r="X96">
        <v>11.4</v>
      </c>
      <c r="Y96">
        <v>-2.77</v>
      </c>
      <c r="Z96">
        <f t="shared" si="77"/>
        <v>7.204462222222198E-2</v>
      </c>
      <c r="AA96">
        <f t="shared" si="78"/>
        <v>11.472044622222223</v>
      </c>
      <c r="AB96" s="4"/>
      <c r="BX96" s="4"/>
    </row>
    <row r="97" spans="1:187" x14ac:dyDescent="0.2">
      <c r="A97">
        <v>62</v>
      </c>
      <c r="B97">
        <v>125</v>
      </c>
      <c r="C97">
        <v>104</v>
      </c>
      <c r="D97" s="10" t="s">
        <v>29</v>
      </c>
      <c r="E97">
        <f>E84+E90</f>
        <v>0</v>
      </c>
      <c r="F97" s="10">
        <v>4</v>
      </c>
      <c r="G97" s="10">
        <v>55</v>
      </c>
      <c r="H97" s="10"/>
      <c r="I97" s="10">
        <v>1</v>
      </c>
      <c r="J97" s="10">
        <v>1</v>
      </c>
      <c r="K97" s="10"/>
      <c r="M97" s="11">
        <f t="shared" si="58"/>
        <v>7.9640227742585678E-9</v>
      </c>
      <c r="N97" s="4">
        <f t="shared" si="76"/>
        <v>7.9640227742585678E-9</v>
      </c>
      <c r="O97" s="9">
        <f t="shared" si="59"/>
        <v>1</v>
      </c>
      <c r="P97" s="4"/>
      <c r="Q97" s="4"/>
      <c r="R97" s="4"/>
      <c r="S97" s="4"/>
      <c r="T97">
        <v>2.98</v>
      </c>
      <c r="U97">
        <f t="shared" si="79"/>
        <v>11413.469446531521</v>
      </c>
      <c r="V97">
        <f t="shared" si="80"/>
        <v>298.15146094215862</v>
      </c>
      <c r="W97">
        <f t="shared" si="81"/>
        <v>2.9095159111111113</v>
      </c>
      <c r="X97">
        <v>2.98</v>
      </c>
      <c r="Y97">
        <v>2.71</v>
      </c>
      <c r="Z97">
        <f t="shared" si="77"/>
        <v>-7.0484088888888657E-2</v>
      </c>
      <c r="AA97">
        <f t="shared" si="78"/>
        <v>2.9095159111111113</v>
      </c>
      <c r="AB97" s="4"/>
      <c r="BX97" s="4"/>
    </row>
    <row r="98" spans="1:187" x14ac:dyDescent="0.2">
      <c r="A98">
        <v>63</v>
      </c>
      <c r="B98">
        <v>126</v>
      </c>
      <c r="C98">
        <v>105</v>
      </c>
      <c r="D98" s="10" t="s">
        <v>30</v>
      </c>
      <c r="E98">
        <f>E84+E88</f>
        <v>0</v>
      </c>
      <c r="F98" s="10">
        <v>4</v>
      </c>
      <c r="G98" s="10">
        <v>54</v>
      </c>
      <c r="H98" s="10"/>
      <c r="I98" s="10">
        <v>1</v>
      </c>
      <c r="J98" s="10">
        <v>1</v>
      </c>
      <c r="K98" s="10"/>
      <c r="M98" s="11">
        <f t="shared" si="58"/>
        <v>8.8579844991081722E-7</v>
      </c>
      <c r="N98" s="4">
        <f t="shared" si="76"/>
        <v>8.8579844991081722E-7</v>
      </c>
      <c r="O98" s="9">
        <f t="shared" si="59"/>
        <v>1</v>
      </c>
      <c r="P98" s="4"/>
      <c r="Q98" s="4"/>
      <c r="R98" s="4"/>
      <c r="S98" s="4"/>
      <c r="T98">
        <v>2.37</v>
      </c>
      <c r="U98">
        <f t="shared" si="79"/>
        <v>19162.836155615652</v>
      </c>
      <c r="V98">
        <f t="shared" si="80"/>
        <v>298.15146094215862</v>
      </c>
      <c r="W98">
        <f t="shared" si="81"/>
        <v>2.2516595555555559</v>
      </c>
      <c r="X98">
        <v>2.37</v>
      </c>
      <c r="Y98">
        <v>4.55</v>
      </c>
      <c r="Z98">
        <f t="shared" si="77"/>
        <v>-0.11834044444444404</v>
      </c>
      <c r="AA98">
        <f t="shared" si="78"/>
        <v>2.2516595555555559</v>
      </c>
      <c r="AB98" s="4"/>
      <c r="BX98" s="4"/>
    </row>
    <row r="99" spans="1:187" x14ac:dyDescent="0.2">
      <c r="A99">
        <v>64</v>
      </c>
      <c r="B99">
        <v>145</v>
      </c>
      <c r="C99">
        <v>106</v>
      </c>
      <c r="D99" s="10" t="s">
        <v>31</v>
      </c>
      <c r="E99">
        <f>E83+E81+E90</f>
        <v>1</v>
      </c>
      <c r="F99" s="10">
        <v>7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8"/>
        <v>4.6888398915269773E-8</v>
      </c>
      <c r="N99" s="4">
        <f t="shared" si="76"/>
        <v>4.568288684309739E-8</v>
      </c>
      <c r="O99" s="9">
        <f t="shared" si="59"/>
        <v>0.97428975823314379</v>
      </c>
      <c r="P99" s="4"/>
      <c r="Q99" s="4"/>
      <c r="R99" s="4"/>
      <c r="S99" s="4"/>
      <c r="T99">
        <v>11.44</v>
      </c>
      <c r="U99">
        <f t="shared" si="79"/>
        <v>-3664.1027374473883</v>
      </c>
      <c r="V99">
        <f t="shared" si="80"/>
        <v>298.15146094215862</v>
      </c>
      <c r="W99">
        <f t="shared" si="81"/>
        <v>11.462627733333333</v>
      </c>
      <c r="X99">
        <v>11.44</v>
      </c>
      <c r="Y99">
        <v>-0.87</v>
      </c>
      <c r="Z99">
        <f t="shared" si="77"/>
        <v>2.2627733333333257E-2</v>
      </c>
      <c r="AA99">
        <f t="shared" si="78"/>
        <v>11.462627733333333</v>
      </c>
      <c r="AB99" s="4"/>
      <c r="BX99" s="4"/>
    </row>
    <row r="100" spans="1:187" x14ac:dyDescent="0.2">
      <c r="A100">
        <v>65</v>
      </c>
      <c r="B100">
        <v>146</v>
      </c>
      <c r="C100">
        <v>107</v>
      </c>
      <c r="D100" s="10" t="s">
        <v>32</v>
      </c>
      <c r="E100">
        <f>E83+E90</f>
        <v>0</v>
      </c>
      <c r="F100" s="10">
        <v>7</v>
      </c>
      <c r="G100" s="10">
        <v>55</v>
      </c>
      <c r="H100" s="10"/>
      <c r="I100" s="10">
        <v>1</v>
      </c>
      <c r="J100" s="10">
        <v>1</v>
      </c>
      <c r="K100" s="10"/>
      <c r="M100" s="11">
        <f t="shared" si="58"/>
        <v>7.8486371487557126E-9</v>
      </c>
      <c r="N100" s="4">
        <f t="shared" si="76"/>
        <v>7.8486371487557126E-9</v>
      </c>
      <c r="O100" s="9">
        <f t="shared" si="59"/>
        <v>1</v>
      </c>
      <c r="P100" s="4"/>
      <c r="Q100" s="4"/>
      <c r="R100" s="4"/>
      <c r="S100" s="4"/>
      <c r="T100">
        <v>3.22</v>
      </c>
      <c r="U100">
        <f t="shared" si="79"/>
        <v>14951.223813722101</v>
      </c>
      <c r="V100">
        <f t="shared" si="80"/>
        <v>298.15146094215862</v>
      </c>
      <c r="W100">
        <f t="shared" si="81"/>
        <v>3.1276684444444451</v>
      </c>
      <c r="X100">
        <v>3.22</v>
      </c>
      <c r="Y100">
        <v>3.55</v>
      </c>
      <c r="Z100">
        <f t="shared" si="77"/>
        <v>-9.2331555555555236E-2</v>
      </c>
      <c r="AA100">
        <f t="shared" si="78"/>
        <v>3.1276684444444451</v>
      </c>
      <c r="AB100" s="4"/>
      <c r="BX100" s="4"/>
    </row>
    <row r="101" spans="1:187" x14ac:dyDescent="0.2">
      <c r="A101">
        <v>66</v>
      </c>
      <c r="B101">
        <v>147</v>
      </c>
      <c r="C101">
        <v>108</v>
      </c>
      <c r="D101" s="10" t="s">
        <v>33</v>
      </c>
      <c r="E101">
        <f>E83+E88</f>
        <v>0</v>
      </c>
      <c r="F101" s="10">
        <v>7</v>
      </c>
      <c r="G101" s="10">
        <v>54</v>
      </c>
      <c r="H101" s="10"/>
      <c r="I101" s="10">
        <v>1</v>
      </c>
      <c r="J101" s="10">
        <v>1</v>
      </c>
      <c r="K101" s="10"/>
      <c r="M101" s="11">
        <f t="shared" si="58"/>
        <v>5.3489670023657487E-7</v>
      </c>
      <c r="N101" s="4">
        <f t="shared" si="76"/>
        <v>5.3489670023657487E-7</v>
      </c>
      <c r="O101" s="9">
        <f t="shared" si="59"/>
        <v>1</v>
      </c>
      <c r="P101" s="4"/>
      <c r="Q101" s="4"/>
      <c r="R101" s="4"/>
      <c r="S101" s="4"/>
      <c r="T101">
        <v>2.2999999999999998</v>
      </c>
      <c r="U101">
        <f t="shared" si="79"/>
        <v>6949.1603641243564</v>
      </c>
      <c r="V101">
        <f>1/0.003354</f>
        <v>298.15146094215862</v>
      </c>
      <c r="W101">
        <f t="shared" si="81"/>
        <v>2.2570853333333334</v>
      </c>
      <c r="X101">
        <v>2.2999999999999998</v>
      </c>
      <c r="Y101">
        <v>1.65</v>
      </c>
      <c r="Z101">
        <f t="shared" si="77"/>
        <v>-4.2914666666666518E-2</v>
      </c>
      <c r="AA101">
        <f t="shared" si="78"/>
        <v>2.2570853333333334</v>
      </c>
      <c r="AB101" s="4"/>
      <c r="BX101" s="4"/>
    </row>
    <row r="102" spans="1:187" x14ac:dyDescent="0.2">
      <c r="A102">
        <v>67</v>
      </c>
      <c r="B102">
        <v>221</v>
      </c>
      <c r="C102">
        <v>109</v>
      </c>
      <c r="D102" s="10" t="s">
        <v>34</v>
      </c>
      <c r="E102">
        <f>E82-E81</f>
        <v>1</v>
      </c>
      <c r="F102" s="10">
        <v>14</v>
      </c>
      <c r="G102" s="10">
        <v>51</v>
      </c>
      <c r="H102" s="10"/>
      <c r="I102" s="10">
        <v>1</v>
      </c>
      <c r="J102" s="10">
        <v>1</v>
      </c>
      <c r="K102" s="10"/>
      <c r="M102" s="11">
        <f t="shared" si="58"/>
        <v>4.4909774411317496E-8</v>
      </c>
      <c r="N102" s="4">
        <f t="shared" si="76"/>
        <v>4.3755133253507548E-8</v>
      </c>
      <c r="O102" s="9">
        <f t="shared" si="59"/>
        <v>0.97428975823314379</v>
      </c>
      <c r="P102" s="4">
        <f>10^-I4</f>
        <v>3.1622776601683784E-2</v>
      </c>
      <c r="Q102" s="4">
        <f>10^-J4</f>
        <v>0.15848931924611132</v>
      </c>
      <c r="R102" s="4">
        <f>10^-L4</f>
        <v>3.1622776601683784E-2</v>
      </c>
      <c r="S102" s="4">
        <f>10^-M4</f>
        <v>6.7920363261718376E-4</v>
      </c>
      <c r="T102" s="8">
        <f>X102+T87</f>
        <v>-7.52</v>
      </c>
      <c r="U102">
        <f>Y102*220*8.314*LN(10)+U87</f>
        <v>56186.737379352584</v>
      </c>
      <c r="V102">
        <f t="shared" ref="V102:V108" si="82">1/0.003354</f>
        <v>298.15146094215862</v>
      </c>
      <c r="W102">
        <f t="shared" si="81"/>
        <v>-7.8669822222222221</v>
      </c>
      <c r="X102">
        <v>6.48</v>
      </c>
      <c r="Y102">
        <v>0</v>
      </c>
      <c r="Z102">
        <f t="shared" si="77"/>
        <v>0</v>
      </c>
      <c r="AA102">
        <f t="shared" si="78"/>
        <v>6.48</v>
      </c>
      <c r="AB102" s="4">
        <f t="shared" ref="AB102:AM102" ca="1" si="83">(IF(AB$77&lt;=4,$P102,$R102)*IF(AB$78&lt;=4,$P102,$R102)*$N102*EXP(2*$N$8*$N$9*(2-$E102)))*OFFSET($J$19,AB$77,0)*OFFSET($J$19,AB$78,0)/($N$81^2)</f>
        <v>4.1258320689573627E-3</v>
      </c>
      <c r="AC102" s="4">
        <f t="shared" ca="1" si="83"/>
        <v>6.1742943922087803E-2</v>
      </c>
      <c r="AD102" s="4">
        <f t="shared" ca="1" si="83"/>
        <v>2.1291354917426166</v>
      </c>
      <c r="AE102" s="4">
        <f t="shared" ca="1" si="83"/>
        <v>2.1915631707069312</v>
      </c>
      <c r="AF102" s="4">
        <f t="shared" ca="1" si="83"/>
        <v>6.2977872025607159E-2</v>
      </c>
      <c r="AG102" s="4">
        <f t="shared" ca="1" si="83"/>
        <v>6.0857400970058011</v>
      </c>
      <c r="AH102" s="4">
        <f t="shared" ca="1" si="83"/>
        <v>8.5629763589455088</v>
      </c>
      <c r="AI102" s="4">
        <f t="shared" ca="1" si="83"/>
        <v>0.94246182486824559</v>
      </c>
      <c r="AJ102" s="4">
        <f t="shared" ca="1" si="83"/>
        <v>32.499728608205359</v>
      </c>
      <c r="AK102" s="4">
        <f t="shared" ca="1" si="83"/>
        <v>33.452642423154643</v>
      </c>
      <c r="AL102" s="4">
        <f t="shared" ca="1" si="83"/>
        <v>91.072904387207984</v>
      </c>
      <c r="AM102" s="4">
        <f t="shared" ca="1" si="83"/>
        <v>128.14466519723004</v>
      </c>
      <c r="AN102" s="4">
        <f t="shared" ref="AN102:AY102" ca="1" si="84">AB102/AB$75</f>
        <v>3.5986981612707472E-3</v>
      </c>
      <c r="AO102" s="4">
        <f t="shared" ca="1" si="84"/>
        <v>1.9342698233830568E-2</v>
      </c>
      <c r="AP102" s="4">
        <f t="shared" ca="1" si="84"/>
        <v>3.6069698009785073E-2</v>
      </c>
      <c r="AQ102" s="4">
        <f t="shared" ca="1" si="84"/>
        <v>3.6087112651223413E-2</v>
      </c>
      <c r="AR102" s="4">
        <f t="shared" ca="1" si="84"/>
        <v>1.9462255668793955E-2</v>
      </c>
      <c r="AS102" s="4">
        <f t="shared" ca="1" si="84"/>
        <v>3.6471397109116094E-2</v>
      </c>
      <c r="AT102" s="4">
        <f t="shared" ca="1" si="84"/>
        <v>3.6534738513191299E-2</v>
      </c>
      <c r="AU102" s="4">
        <f t="shared" ca="1" si="84"/>
        <v>2.734933257577014E-2</v>
      </c>
      <c r="AV102" s="4">
        <f t="shared" ca="1" si="84"/>
        <v>3.6649908586822322E-2</v>
      </c>
      <c r="AW102" s="4">
        <f t="shared" ca="1" si="84"/>
        <v>3.6651085930356465E-2</v>
      </c>
      <c r="AX102" s="4">
        <f t="shared" ca="1" si="84"/>
        <v>3.6676509144351915E-2</v>
      </c>
      <c r="AY102" s="4">
        <f t="shared" ca="1" si="84"/>
        <v>3.6680782608677444E-2</v>
      </c>
      <c r="AZ102" s="4">
        <f t="shared" ref="AZ102:BK102" ca="1" si="85">AN102*OFFSET($E$30,AZ$76,0)</f>
        <v>3.6999115470564869E-7</v>
      </c>
      <c r="BA102" s="4">
        <f t="shared" ca="1" si="85"/>
        <v>1.9886711621657054E-6</v>
      </c>
      <c r="BB102" s="4">
        <f t="shared" ca="1" si="85"/>
        <v>3.7084158266310276E-6</v>
      </c>
      <c r="BC102" s="4">
        <f t="shared" ca="1" si="85"/>
        <v>3.710206269453907E-6</v>
      </c>
      <c r="BD102" s="4">
        <f t="shared" ca="1" si="85"/>
        <v>2.0009631609478783E-6</v>
      </c>
      <c r="BE102" s="4">
        <f t="shared" ca="1" si="85"/>
        <v>3.7497155152809984E-6</v>
      </c>
      <c r="BF102" s="4">
        <f t="shared" ca="1" si="85"/>
        <v>3.7562278033874802E-6</v>
      </c>
      <c r="BG102" s="4">
        <f t="shared" ca="1" si="85"/>
        <v>2.8118532554463674E-6</v>
      </c>
      <c r="BH102" s="4">
        <f t="shared" ca="1" si="85"/>
        <v>3.76806872658267E-6</v>
      </c>
      <c r="BI102" s="4">
        <f t="shared" ca="1" si="85"/>
        <v>3.768189772214774E-6</v>
      </c>
      <c r="BJ102" s="4">
        <f t="shared" ca="1" si="85"/>
        <v>3.7708035964036814E-6</v>
      </c>
      <c r="BK102" s="4">
        <f t="shared" ca="1" si="85"/>
        <v>3.7712429619546496E-6</v>
      </c>
      <c r="BL102" s="4">
        <f t="shared" ref="BL102:BW102" ca="1" si="86">AZ102*$N$11</f>
        <v>7.3998230941129746E-13</v>
      </c>
      <c r="BM102" s="4">
        <f t="shared" ca="1" si="86"/>
        <v>3.9773423243314113E-12</v>
      </c>
      <c r="BN102" s="4">
        <f t="shared" ca="1" si="86"/>
        <v>7.4168316532620564E-12</v>
      </c>
      <c r="BO102" s="4">
        <f t="shared" ca="1" si="86"/>
        <v>7.4204125389078159E-12</v>
      </c>
      <c r="BP102" s="4">
        <f t="shared" ca="1" si="86"/>
        <v>4.0019263218957572E-12</v>
      </c>
      <c r="BQ102" s="4">
        <f t="shared" ca="1" si="86"/>
        <v>7.4994310305619983E-12</v>
      </c>
      <c r="BR102" s="4">
        <f t="shared" ca="1" si="86"/>
        <v>7.5124556067749622E-12</v>
      </c>
      <c r="BS102" s="4">
        <f t="shared" ca="1" si="86"/>
        <v>5.6237065108927356E-12</v>
      </c>
      <c r="BT102" s="4">
        <f t="shared" ca="1" si="86"/>
        <v>7.5361374531653411E-12</v>
      </c>
      <c r="BU102" s="4">
        <f t="shared" ca="1" si="86"/>
        <v>7.5363795444295488E-12</v>
      </c>
      <c r="BV102" s="4">
        <f t="shared" ca="1" si="86"/>
        <v>7.5416071928073635E-12</v>
      </c>
      <c r="BW102" s="4">
        <f t="shared" ca="1" si="86"/>
        <v>7.5424859239093011E-12</v>
      </c>
      <c r="BX102" s="4">
        <f t="shared" ref="BX102:CI102" ca="1" si="87">(IF(BX$77&lt;=4,$Q102,$S102)*IF(BX$78&lt;=4,$Q102,$S102)*$N102*EXP(2*$O$8*$O$9*(2-$E102)))*OFFSET($K$19,BX$77,0)*OFFSET($K$19,BX$78,0)/($N$81^2)</f>
        <v>1.3847234094455167E-4</v>
      </c>
      <c r="BY102" s="4">
        <f t="shared" ca="1" si="87"/>
        <v>2.3000320740579356E-2</v>
      </c>
      <c r="BZ102" s="4">
        <f t="shared" ca="1" si="87"/>
        <v>6.7337636913187924E-3</v>
      </c>
      <c r="CA102" s="4">
        <f t="shared" ca="1" si="87"/>
        <v>6.8080869359098553E-3</v>
      </c>
      <c r="CB102" s="4">
        <f t="shared" ca="1" si="87"/>
        <v>2.3309954735817321E-2</v>
      </c>
      <c r="CC102" s="4">
        <f t="shared" ca="1" si="87"/>
        <v>5.0105372336944301E-2</v>
      </c>
      <c r="CD102" s="4">
        <f t="shared" ca="1" si="87"/>
        <v>8.8359895107890815E-2</v>
      </c>
      <c r="CE102" s="4">
        <f t="shared" ca="1" si="87"/>
        <v>3.871794408291759</v>
      </c>
      <c r="CF102" s="4">
        <f t="shared" ca="1" si="87"/>
        <v>1.1335384797833672</v>
      </c>
      <c r="CG102" s="4">
        <f t="shared" ca="1" si="87"/>
        <v>1.146049797606256</v>
      </c>
      <c r="CH102" s="4">
        <f t="shared" ca="1" si="87"/>
        <v>8.3225258323417908</v>
      </c>
      <c r="CI102" s="4">
        <f t="shared" ca="1" si="87"/>
        <v>14.676619996618903</v>
      </c>
      <c r="CJ102" s="4">
        <f t="shared" ref="CJ102:CU102" ca="1" si="88">BX102/BX$75</f>
        <v>1.3781611732783738E-4</v>
      </c>
      <c r="CK102" s="4">
        <f t="shared" ca="1" si="88"/>
        <v>1.2842869146382442E-2</v>
      </c>
      <c r="CL102" s="4">
        <f t="shared" ca="1" si="88"/>
        <v>6.1647234482906672E-3</v>
      </c>
      <c r="CM102" s="4">
        <f t="shared" ca="1" si="88"/>
        <v>6.2269579516307004E-3</v>
      </c>
      <c r="CN102" s="4">
        <f t="shared" ca="1" si="88"/>
        <v>1.2938838075689407E-2</v>
      </c>
      <c r="CO102" s="4">
        <f t="shared" ca="1" si="88"/>
        <v>2.97036836720979E-2</v>
      </c>
      <c r="CP102" s="4">
        <f t="shared" ca="1" si="88"/>
        <v>3.9959608816362895E-2</v>
      </c>
      <c r="CQ102" s="4">
        <f t="shared" ca="1" si="88"/>
        <v>2.8864323523475507E-2</v>
      </c>
      <c r="CR102" s="4">
        <f t="shared" ca="1" si="88"/>
        <v>6.8539571391125126E-2</v>
      </c>
      <c r="CS102" s="4">
        <f t="shared" ca="1" si="88"/>
        <v>6.8584843720211897E-2</v>
      </c>
      <c r="CT102" s="4">
        <f t="shared" ca="1" si="88"/>
        <v>7.2316649638574565E-2</v>
      </c>
      <c r="CU102" s="4">
        <f t="shared" ca="1" si="88"/>
        <v>7.2589727131066442E-2</v>
      </c>
      <c r="CV102" s="4">
        <f t="shared" ref="CV102:DG102" ca="1" si="89">CJ102*OFFSET($F$30,CV$76,0)</f>
        <v>1.6296755874016772E-8</v>
      </c>
      <c r="CW102" s="4">
        <f t="shared" ca="1" si="89"/>
        <v>1.5186692765597239E-6</v>
      </c>
      <c r="CX102" s="4">
        <f t="shared" ca="1" si="89"/>
        <v>7.2897854776037145E-7</v>
      </c>
      <c r="CY102" s="4">
        <f t="shared" ca="1" si="89"/>
        <v>7.3633777778033034E-7</v>
      </c>
      <c r="CZ102" s="4">
        <f t="shared" ca="1" si="89"/>
        <v>1.5300176024502724E-6</v>
      </c>
      <c r="DA102" s="4">
        <f t="shared" ca="1" si="89"/>
        <v>3.5124605942255766E-6</v>
      </c>
      <c r="DB102" s="4">
        <f t="shared" ca="1" si="89"/>
        <v>4.7252237425349123E-6</v>
      </c>
      <c r="DC102" s="4">
        <f t="shared" ca="1" si="89"/>
        <v>3.4132062566509787E-6</v>
      </c>
      <c r="DD102" s="4">
        <f t="shared" ca="1" si="89"/>
        <v>8.1048043170005457E-6</v>
      </c>
      <c r="DE102" s="4">
        <f t="shared" ca="1" si="89"/>
        <v>8.1101577699150576E-6</v>
      </c>
      <c r="DF102" s="4">
        <f t="shared" ca="1" si="89"/>
        <v>8.5514438197614426E-6</v>
      </c>
      <c r="DG102" s="4">
        <f t="shared" ca="1" si="89"/>
        <v>8.5837352332486074E-6</v>
      </c>
      <c r="DH102" s="4">
        <f t="shared" ref="DH102:DS102" ca="1" si="90">CV102*$O$11</f>
        <v>2.9334160573230187E-13</v>
      </c>
      <c r="DI102" s="4">
        <f t="shared" ca="1" si="90"/>
        <v>2.733604697807503E-11</v>
      </c>
      <c r="DJ102" s="4">
        <f t="shared" ca="1" si="90"/>
        <v>1.3121613859686686E-11</v>
      </c>
      <c r="DK102" s="4">
        <f t="shared" ca="1" si="90"/>
        <v>1.3254080000045946E-11</v>
      </c>
      <c r="DL102" s="4">
        <f t="shared" ca="1" si="90"/>
        <v>2.7540316844104903E-11</v>
      </c>
      <c r="DM102" s="4">
        <f t="shared" ca="1" si="90"/>
        <v>6.3224290696060385E-11</v>
      </c>
      <c r="DN102" s="4">
        <f t="shared" ca="1" si="90"/>
        <v>8.5054027365628421E-11</v>
      </c>
      <c r="DO102" s="4">
        <f t="shared" ca="1" si="90"/>
        <v>6.1437712619717622E-11</v>
      </c>
      <c r="DP102" s="4">
        <f t="shared" ca="1" si="90"/>
        <v>1.4588647770600982E-10</v>
      </c>
      <c r="DQ102" s="4">
        <f t="shared" ca="1" si="90"/>
        <v>1.4598283985847103E-10</v>
      </c>
      <c r="DR102" s="4">
        <f t="shared" ca="1" si="90"/>
        <v>1.5392598875570597E-10</v>
      </c>
      <c r="DS102" s="4">
        <f t="shared" ca="1" si="90"/>
        <v>1.5450723419847494E-10</v>
      </c>
      <c r="DT102" s="4">
        <f t="shared" ref="DT102:EA102" ca="1" si="91">(IF(DT$76&lt;=4,$P102,$R102)*$N102*EXP(2*$N$8*$N$9*(1-$E102)))*OFFSET($J$19,DT$76,0)/$N$81</f>
        <v>2.4717040063028047E-5</v>
      </c>
      <c r="DU102" s="4">
        <f t="shared" ca="1" si="91"/>
        <v>9.6765469390387981E-5</v>
      </c>
      <c r="DV102" s="4">
        <f t="shared" ca="1" si="91"/>
        <v>3.772879166976275E-4</v>
      </c>
      <c r="DW102" s="4">
        <f t="shared" ca="1" si="91"/>
        <v>1.4480921303408898E-3</v>
      </c>
      <c r="DX102" s="4">
        <f t="shared" ca="1" si="91"/>
        <v>3.6458459597188971E-2</v>
      </c>
      <c r="DY102" s="4">
        <f t="shared" ca="1" si="91"/>
        <v>4.9935817020849753E-2</v>
      </c>
      <c r="DZ102" s="4">
        <f t="shared" ca="1" si="91"/>
        <v>5.129908978004151E-2</v>
      </c>
      <c r="EA102" s="4">
        <f t="shared" ca="1" si="91"/>
        <v>5.1399968628809141E-2</v>
      </c>
      <c r="EB102" s="4">
        <f t="shared" ref="EB102:EI102" ca="1" si="92">DT102/DT$75</f>
        <v>2.441778583228415E-5</v>
      </c>
      <c r="EC102" s="4">
        <f t="shared" ca="1" si="92"/>
        <v>9.233524746241379E-5</v>
      </c>
      <c r="ED102" s="4">
        <f t="shared" ca="1" si="92"/>
        <v>3.1783050130353911E-4</v>
      </c>
      <c r="EE102" s="4">
        <f t="shared" ca="1" si="92"/>
        <v>8.4288659002563506E-4</v>
      </c>
      <c r="EF102" s="4">
        <f t="shared" ca="1" si="92"/>
        <v>1.8239033142190181E-2</v>
      </c>
      <c r="EG102" s="4">
        <f t="shared" ca="1" si="92"/>
        <v>2.1086059675163922E-2</v>
      </c>
      <c r="EH102" s="4">
        <f t="shared" ca="1" si="92"/>
        <v>2.1325365267294484E-2</v>
      </c>
      <c r="EI102" s="4">
        <f t="shared" ca="1" si="92"/>
        <v>2.1342778324887166E-2</v>
      </c>
      <c r="EJ102" s="4">
        <f t="shared" ref="EJ102:EQ102" ca="1" si="93">EB102*OFFSET($H$19,EJ$76,0)</f>
        <v>1.0041814423526857E-8</v>
      </c>
      <c r="EK102" s="4">
        <f t="shared" ca="1" si="93"/>
        <v>3.7972870518917672E-8</v>
      </c>
      <c r="EL102" s="4">
        <f t="shared" ca="1" si="93"/>
        <v>1.3070779366108047E-7</v>
      </c>
      <c r="EM102" s="4">
        <f t="shared" ca="1" si="93"/>
        <v>3.4663711014804239E-7</v>
      </c>
      <c r="EN102" s="4">
        <f t="shared" ca="1" si="93"/>
        <v>3.750401189862856E-6</v>
      </c>
      <c r="EO102" s="4">
        <f t="shared" ca="1" si="93"/>
        <v>4.3358210207055815E-6</v>
      </c>
      <c r="EP102" s="4">
        <f t="shared" ca="1" si="93"/>
        <v>4.385028233087428E-6</v>
      </c>
      <c r="EQ102" s="4">
        <f t="shared" ca="1" si="93"/>
        <v>4.3886087930549231E-6</v>
      </c>
      <c r="ER102" s="4">
        <f t="shared" ref="ER102:EY102" ca="1" si="94">EJ102*$N$11</f>
        <v>2.0083628847053718E-14</v>
      </c>
      <c r="ES102" s="4">
        <f t="shared" ca="1" si="94"/>
        <v>7.5945741037835357E-14</v>
      </c>
      <c r="ET102" s="4">
        <f t="shared" ca="1" si="94"/>
        <v>2.61415587322161E-13</v>
      </c>
      <c r="EU102" s="4">
        <f t="shared" ca="1" si="94"/>
        <v>6.9327422029608492E-13</v>
      </c>
      <c r="EV102" s="4">
        <f t="shared" ca="1" si="94"/>
        <v>7.5008023797257138E-12</v>
      </c>
      <c r="EW102" s="4">
        <f t="shared" ca="1" si="94"/>
        <v>8.6716420414111643E-12</v>
      </c>
      <c r="EX102" s="4">
        <f t="shared" ca="1" si="94"/>
        <v>8.7700564661748572E-12</v>
      </c>
      <c r="EY102" s="4">
        <f t="shared" ca="1" si="94"/>
        <v>8.7772175861098481E-12</v>
      </c>
      <c r="EZ102" s="4">
        <f t="shared" ref="EZ102:FG102" ca="1" si="95">(IF(EZ$76&lt;=4,$Q102,$S102)*$N102*EXP(2*$O$8*$O$9*(1-$E102)))*OFFSET($K$19,EZ$76,0)/$N$81</f>
        <v>1.7300854645037535E-6</v>
      </c>
      <c r="FA102" s="4">
        <f t="shared" ca="1" si="95"/>
        <v>2.2457734875975938E-5</v>
      </c>
      <c r="FB102" s="4">
        <f t="shared" ca="1" si="95"/>
        <v>2.9123660069288893E-4</v>
      </c>
      <c r="FC102" s="4">
        <f t="shared" ca="1" si="95"/>
        <v>3.7302402900892483E-3</v>
      </c>
      <c r="FD102" s="4">
        <f t="shared" ca="1" si="95"/>
        <v>6.2602087739967941E-4</v>
      </c>
      <c r="FE102" s="4">
        <f t="shared" ca="1" si="95"/>
        <v>1.0920959280789904E-3</v>
      </c>
      <c r="FF102" s="4">
        <f t="shared" ca="1" si="95"/>
        <v>1.1039762101837495E-3</v>
      </c>
      <c r="FG102" s="4">
        <f t="shared" ca="1" si="95"/>
        <v>1.1041498278741612E-3</v>
      </c>
      <c r="FH102" s="4">
        <f t="shared" ref="FH102:FO102" ca="1" si="96">EZ102/EZ$75</f>
        <v>1.7284910594356154E-6</v>
      </c>
      <c r="FI102" s="4">
        <f t="shared" ca="1" si="96"/>
        <v>2.2192013417146633E-5</v>
      </c>
      <c r="FJ102" s="4">
        <f t="shared" ca="1" si="96"/>
        <v>2.5209222460274286E-4</v>
      </c>
      <c r="FK102" s="4">
        <f t="shared" ca="1" si="96"/>
        <v>1.248054413321865E-3</v>
      </c>
      <c r="FL102" s="4">
        <f t="shared" ca="1" si="96"/>
        <v>6.2068063059578823E-4</v>
      </c>
      <c r="FM102" s="4">
        <f t="shared" ca="1" si="96"/>
        <v>1.0759465499172454E-3</v>
      </c>
      <c r="FN102" s="4">
        <f t="shared" ca="1" si="96"/>
        <v>1.0874762156183907E-3</v>
      </c>
      <c r="FO102" s="4">
        <f t="shared" ca="1" si="96"/>
        <v>1.0876446819265428E-3</v>
      </c>
      <c r="FP102" s="4">
        <f t="shared" ref="FP102:FW102" ca="1" si="97">FH102*OFFSET($I$19,FP$76,0)</f>
        <v>1.2263644066695691E-9</v>
      </c>
      <c r="FQ102" s="4">
        <f t="shared" ca="1" si="97"/>
        <v>1.5745233519465535E-8</v>
      </c>
      <c r="FR102" s="4">
        <f t="shared" ca="1" si="97"/>
        <v>1.7885943335564604E-7</v>
      </c>
      <c r="FS102" s="4">
        <f t="shared" ca="1" si="97"/>
        <v>8.8549460625186318E-7</v>
      </c>
      <c r="FT102" s="4">
        <f t="shared" ca="1" si="97"/>
        <v>2.2018645370385586E-7</v>
      </c>
      <c r="FU102" s="4">
        <f t="shared" ca="1" si="97"/>
        <v>3.8169203858314275E-7</v>
      </c>
      <c r="FV102" s="4">
        <f t="shared" ca="1" si="97"/>
        <v>3.8578218749062408E-7</v>
      </c>
      <c r="FW102" s="4">
        <f t="shared" ca="1" si="97"/>
        <v>3.8584195091344102E-7</v>
      </c>
      <c r="FX102" s="4">
        <f t="shared" ref="FX102:GE102" ca="1" si="98">FP102*$O$11</f>
        <v>2.2074559320052245E-14</v>
      </c>
      <c r="FY102" s="4">
        <f t="shared" ca="1" si="98"/>
        <v>2.8341420335037961E-13</v>
      </c>
      <c r="FZ102" s="4">
        <f t="shared" ca="1" si="98"/>
        <v>3.2194698004016286E-12</v>
      </c>
      <c r="GA102" s="4">
        <f t="shared" ca="1" si="98"/>
        <v>1.5938902912533536E-11</v>
      </c>
      <c r="GB102" s="4">
        <f t="shared" ca="1" si="98"/>
        <v>3.9633561666694055E-12</v>
      </c>
      <c r="GC102" s="4">
        <f t="shared" ca="1" si="98"/>
        <v>6.8704566944965694E-12</v>
      </c>
      <c r="GD102" s="4">
        <f t="shared" ca="1" si="98"/>
        <v>6.9440793748312334E-12</v>
      </c>
      <c r="GE102" s="4">
        <f t="shared" ca="1" si="98"/>
        <v>6.9451551164419384E-12</v>
      </c>
    </row>
    <row r="103" spans="1:187" x14ac:dyDescent="0.2">
      <c r="A103">
        <v>68</v>
      </c>
      <c r="B103">
        <v>222</v>
      </c>
      <c r="C103">
        <v>126</v>
      </c>
      <c r="D103" s="10" t="s">
        <v>35</v>
      </c>
      <c r="E103">
        <f>E82-2*E81</f>
        <v>0</v>
      </c>
      <c r="F103" s="10">
        <v>14</v>
      </c>
      <c r="G103" s="10">
        <v>51</v>
      </c>
      <c r="H103" s="10"/>
      <c r="I103" s="10">
        <v>1</v>
      </c>
      <c r="J103" s="10">
        <v>2</v>
      </c>
      <c r="K103" s="10"/>
      <c r="M103" s="11">
        <f t="shared" si="58"/>
        <v>1.4589714336181798E-9</v>
      </c>
      <c r="N103" s="4">
        <f t="shared" si="76"/>
        <v>1.4589714336181798E-9</v>
      </c>
      <c r="O103" s="9">
        <f t="shared" si="59"/>
        <v>1</v>
      </c>
      <c r="P103" s="4"/>
      <c r="Q103" s="4"/>
      <c r="R103" s="4"/>
      <c r="S103" s="4"/>
      <c r="T103" s="8">
        <f>X103+2*T87</f>
        <v>-16.22</v>
      </c>
      <c r="U103" s="13">
        <f>Y103*220*8.314*LN(10)+2*U87</f>
        <v>112373.47475870517</v>
      </c>
      <c r="V103">
        <f t="shared" si="82"/>
        <v>298.15146094215862</v>
      </c>
      <c r="W103">
        <f t="shared" si="81"/>
        <v>-16.913964444444446</v>
      </c>
      <c r="X103">
        <v>11.78</v>
      </c>
      <c r="Y103">
        <v>0</v>
      </c>
      <c r="Z103">
        <f t="shared" si="77"/>
        <v>0</v>
      </c>
      <c r="AA103">
        <f t="shared" si="78"/>
        <v>11.78</v>
      </c>
      <c r="AB103" s="4"/>
    </row>
    <row r="104" spans="1:187" x14ac:dyDescent="0.2">
      <c r="A104">
        <v>69</v>
      </c>
      <c r="B104">
        <v>223</v>
      </c>
      <c r="C104">
        <v>127</v>
      </c>
      <c r="D104" s="10" t="s">
        <v>36</v>
      </c>
      <c r="E104">
        <f>E82+E88</f>
        <v>0</v>
      </c>
      <c r="F104" s="10">
        <v>14</v>
      </c>
      <c r="G104" s="10">
        <v>54</v>
      </c>
      <c r="H104" s="10"/>
      <c r="I104" s="10">
        <v>1</v>
      </c>
      <c r="J104" s="10">
        <v>1</v>
      </c>
      <c r="K104" s="10"/>
      <c r="M104" s="11">
        <f t="shared" si="58"/>
        <v>1.5583254780785923E-9</v>
      </c>
      <c r="N104" s="4">
        <f t="shared" si="76"/>
        <v>1.5583254780785923E-9</v>
      </c>
      <c r="O104" s="9">
        <f t="shared" si="59"/>
        <v>1</v>
      </c>
      <c r="P104" s="4"/>
      <c r="Q104" s="4"/>
      <c r="R104" s="4"/>
      <c r="S104" s="4"/>
      <c r="T104">
        <v>2.36</v>
      </c>
      <c r="U104">
        <f>Y104*220*8.314*LN(10)</f>
        <v>8844.3859179764549</v>
      </c>
      <c r="V104">
        <f t="shared" si="82"/>
        <v>298.15146094215862</v>
      </c>
      <c r="W104">
        <f t="shared" si="81"/>
        <v>2.3053813333333335</v>
      </c>
      <c r="X104">
        <v>2.36</v>
      </c>
      <c r="Y104">
        <v>2.1</v>
      </c>
      <c r="Z104">
        <f t="shared" si="77"/>
        <v>-5.4618666666666482E-2</v>
      </c>
      <c r="AA104">
        <f t="shared" si="78"/>
        <v>2.3053813333333335</v>
      </c>
      <c r="AB104" s="4"/>
    </row>
    <row r="105" spans="1:187" x14ac:dyDescent="0.2">
      <c r="A105">
        <v>71</v>
      </c>
      <c r="B105">
        <v>224</v>
      </c>
      <c r="C105">
        <v>128</v>
      </c>
      <c r="D105" s="10" t="s">
        <v>37</v>
      </c>
      <c r="E105">
        <f>E82+E90</f>
        <v>0</v>
      </c>
      <c r="F105" s="10">
        <v>14</v>
      </c>
      <c r="G105" s="10">
        <v>55</v>
      </c>
      <c r="H105" s="10"/>
      <c r="I105" s="10">
        <v>1</v>
      </c>
      <c r="J105" s="10">
        <v>1</v>
      </c>
      <c r="K105" s="10"/>
      <c r="M105" s="11">
        <f t="shared" si="58"/>
        <v>8.5746827289583347E-8</v>
      </c>
      <c r="N105" s="4">
        <f t="shared" si="76"/>
        <v>8.5746827289583347E-8</v>
      </c>
      <c r="O105" s="9">
        <f t="shared" si="59"/>
        <v>1</v>
      </c>
      <c r="P105" s="4"/>
      <c r="Q105" s="4"/>
      <c r="R105" s="4"/>
      <c r="S105" s="4"/>
      <c r="T105">
        <v>6.75</v>
      </c>
      <c r="U105">
        <v>0</v>
      </c>
      <c r="V105">
        <f t="shared" si="82"/>
        <v>298.15146094215862</v>
      </c>
      <c r="W105">
        <f t="shared" si="81"/>
        <v>6.7500000000000009</v>
      </c>
      <c r="X105">
        <v>6.75</v>
      </c>
      <c r="Y105">
        <v>0</v>
      </c>
      <c r="Z105">
        <f t="shared" si="77"/>
        <v>0</v>
      </c>
      <c r="AA105">
        <f t="shared" si="78"/>
        <v>6.75</v>
      </c>
      <c r="AB105" s="4"/>
    </row>
    <row r="106" spans="1:187" x14ac:dyDescent="0.2">
      <c r="A106">
        <v>72</v>
      </c>
      <c r="B106">
        <v>225</v>
      </c>
      <c r="C106">
        <v>129</v>
      </c>
      <c r="D106" s="10" t="s">
        <v>38</v>
      </c>
      <c r="E106">
        <f>E82+2*E90</f>
        <v>-2</v>
      </c>
      <c r="F106" s="10">
        <v>14</v>
      </c>
      <c r="G106" s="10">
        <v>55</v>
      </c>
      <c r="H106" s="10"/>
      <c r="I106" s="10">
        <v>1</v>
      </c>
      <c r="J106" s="10">
        <v>2</v>
      </c>
      <c r="K106" s="10"/>
      <c r="M106" s="11">
        <f t="shared" si="58"/>
        <v>2.4699142978270598E-11</v>
      </c>
      <c r="N106" s="4">
        <f t="shared" si="76"/>
        <v>2.2306163769797501E-11</v>
      </c>
      <c r="O106" s="9">
        <f t="shared" si="59"/>
        <v>0.9031148890235442</v>
      </c>
      <c r="P106" s="4"/>
      <c r="Q106" s="4"/>
      <c r="R106" s="4"/>
      <c r="S106" s="4"/>
      <c r="T106">
        <v>9.92</v>
      </c>
      <c r="U106">
        <v>0</v>
      </c>
      <c r="V106">
        <f t="shared" si="82"/>
        <v>298.15146094215862</v>
      </c>
      <c r="W106">
        <f t="shared" si="81"/>
        <v>9.92</v>
      </c>
      <c r="X106">
        <v>9.92</v>
      </c>
      <c r="Y106">
        <v>0</v>
      </c>
      <c r="Z106">
        <f t="shared" si="77"/>
        <v>0</v>
      </c>
      <c r="AA106">
        <f t="shared" si="78"/>
        <v>9.92</v>
      </c>
      <c r="AB106" s="4"/>
    </row>
    <row r="107" spans="1:187" x14ac:dyDescent="0.2">
      <c r="A107">
        <v>70</v>
      </c>
      <c r="B107">
        <v>226</v>
      </c>
      <c r="C107">
        <v>130</v>
      </c>
      <c r="D107" s="10" t="s">
        <v>39</v>
      </c>
      <c r="E107">
        <f>E82+E89</f>
        <v>1</v>
      </c>
      <c r="F107" s="10">
        <v>14</v>
      </c>
      <c r="G107" s="10">
        <v>52</v>
      </c>
      <c r="H107" s="10"/>
      <c r="I107" s="10">
        <v>1</v>
      </c>
      <c r="J107" s="10">
        <v>1</v>
      </c>
      <c r="K107" s="10"/>
      <c r="M107" s="11">
        <f t="shared" si="58"/>
        <v>1.3256656316292775E-12</v>
      </c>
      <c r="N107" s="4">
        <f t="shared" si="76"/>
        <v>1.2915824477380767E-12</v>
      </c>
      <c r="O107" s="9">
        <f t="shared" si="59"/>
        <v>0.97428975823314379</v>
      </c>
      <c r="P107" s="4"/>
      <c r="Q107" s="4"/>
      <c r="R107" s="4"/>
      <c r="S107" s="4"/>
      <c r="T107">
        <v>0.4</v>
      </c>
      <c r="U107">
        <f>Y107*220*8.314*LN(10)</f>
        <v>6738.5797470296793</v>
      </c>
      <c r="V107">
        <f t="shared" si="82"/>
        <v>298.15146094215862</v>
      </c>
      <c r="W107">
        <f t="shared" si="81"/>
        <v>0.35838577777777786</v>
      </c>
      <c r="X107">
        <v>0.4</v>
      </c>
      <c r="Y107">
        <v>1.6</v>
      </c>
      <c r="Z107">
        <f t="shared" si="77"/>
        <v>-4.161422222222208E-2</v>
      </c>
      <c r="AA107">
        <f t="shared" si="78"/>
        <v>0.35838577777777791</v>
      </c>
      <c r="AB107" s="4"/>
    </row>
    <row r="108" spans="1:187" x14ac:dyDescent="0.2">
      <c r="A108">
        <v>73</v>
      </c>
      <c r="B108">
        <v>227</v>
      </c>
      <c r="C108">
        <v>131</v>
      </c>
      <c r="D108" s="10" t="s">
        <v>40</v>
      </c>
      <c r="E108">
        <f>E82+E81+E90</f>
        <v>1</v>
      </c>
      <c r="F108" s="10">
        <v>14</v>
      </c>
      <c r="G108" s="10">
        <v>1</v>
      </c>
      <c r="H108" s="10">
        <v>55</v>
      </c>
      <c r="I108" s="10">
        <v>1</v>
      </c>
      <c r="J108" s="10">
        <v>1</v>
      </c>
      <c r="K108" s="10">
        <v>1</v>
      </c>
      <c r="M108" s="11">
        <f t="shared" si="58"/>
        <v>1.7560218782276209E-7</v>
      </c>
      <c r="N108" s="4">
        <f t="shared" si="76"/>
        <v>1.7108741311905E-7</v>
      </c>
      <c r="O108" s="9">
        <f t="shared" si="59"/>
        <v>0.97428975823314379</v>
      </c>
      <c r="P108" s="4"/>
      <c r="Q108" s="4"/>
      <c r="R108" s="4"/>
      <c r="S108" s="4"/>
      <c r="T108">
        <v>14.62</v>
      </c>
      <c r="U108">
        <v>0</v>
      </c>
      <c r="V108">
        <f t="shared" si="82"/>
        <v>298.15146094215862</v>
      </c>
      <c r="W108">
        <f t="shared" si="81"/>
        <v>14.620000000000001</v>
      </c>
      <c r="X108">
        <v>14.62</v>
      </c>
      <c r="Y108">
        <v>0</v>
      </c>
      <c r="Z108">
        <f t="shared" si="77"/>
        <v>0</v>
      </c>
      <c r="AA108">
        <f t="shared" si="78"/>
        <v>14.62</v>
      </c>
      <c r="AB108" s="4"/>
    </row>
    <row r="109" spans="1:187" x14ac:dyDescent="0.2">
      <c r="B109" s="2"/>
    </row>
    <row r="111" spans="1:187" x14ac:dyDescent="0.2">
      <c r="A111" s="12" t="s">
        <v>244</v>
      </c>
    </row>
    <row r="112" spans="1:187" x14ac:dyDescent="0.2">
      <c r="A112" s="6" t="s">
        <v>933</v>
      </c>
      <c r="B112" s="2" t="s">
        <v>934</v>
      </c>
      <c r="C112" s="6" t="s">
        <v>243</v>
      </c>
      <c r="D112" s="6" t="s">
        <v>932</v>
      </c>
      <c r="E112" s="6" t="s">
        <v>189</v>
      </c>
      <c r="F112" s="6" t="s">
        <v>26</v>
      </c>
      <c r="G112" s="6" t="s">
        <v>936</v>
      </c>
      <c r="H112" s="6" t="s">
        <v>937</v>
      </c>
      <c r="I112" s="6" t="s">
        <v>938</v>
      </c>
      <c r="J112" s="6" t="s">
        <v>945</v>
      </c>
      <c r="K112" s="6" t="s">
        <v>935</v>
      </c>
      <c r="L112" s="6" t="s">
        <v>946</v>
      </c>
      <c r="M112" s="6"/>
      <c r="O112" s="4" t="str">
        <f>"IonicStrength = "&amp;H7&amp;";"&amp;CHAR(10)&amp;"WHAMSpecCharge[0] = "&amp;N9&amp;";"&amp;CHAR(10)&amp;"WHAMSpecCharge[1] = "&amp;O9&amp;";"</f>
        <v>IonicStrength = 0.000534679;
WHAMSpecCharge[0] = -0.001055782;
WHAMSpecCharge[1] = -0.002757042;</v>
      </c>
    </row>
    <row r="113" spans="1:20" x14ac:dyDescent="0.2">
      <c r="A113" s="21" t="s">
        <v>7</v>
      </c>
      <c r="B113" s="40">
        <v>9.5999300000000001E-8</v>
      </c>
      <c r="C113" s="22">
        <v>0</v>
      </c>
      <c r="D113" s="22">
        <v>1</v>
      </c>
      <c r="E113" s="22">
        <f ca="1">OFFSET($B$80,_xlfn.XMATCH($A113,$D$81:$D$108),0)</f>
        <v>14</v>
      </c>
      <c r="F113" s="22"/>
      <c r="G113" s="22"/>
      <c r="H113" s="22"/>
      <c r="I113" s="22"/>
      <c r="J113" s="22">
        <v>2</v>
      </c>
      <c r="K113" s="40">
        <f ca="1">OFFSET(M$80,_xlfn.XMATCH($A113,$D$81:$D$108),0)</f>
        <v>9.5999336356572653E-8</v>
      </c>
      <c r="L113" s="40">
        <f ca="1">OFFSET(N$80,_xlfn.XMATCH($A113,$D$81:$D$108),0)</f>
        <v>8.6698429999999998E-8</v>
      </c>
      <c r="M113" s="41">
        <f t="shared" ref="M113:M176" ca="1" si="99">B113/K113</f>
        <v>0.99999962128308351</v>
      </c>
      <c r="O113" s="4" t="str">
        <f ca="1">"CompConc["&amp;C113&amp;"] = "&amp;K113&amp;";"</f>
        <v>CompConc[0] = 9.59993363565727E-08;</v>
      </c>
      <c r="P113" s="4"/>
      <c r="R113" s="4"/>
      <c r="S113" s="4" t="s">
        <v>245</v>
      </c>
      <c r="T113" s="4">
        <v>9.5999300000000001E-8</v>
      </c>
    </row>
    <row r="114" spans="1:20" x14ac:dyDescent="0.2">
      <c r="A114" s="32" t="s">
        <v>9</v>
      </c>
      <c r="B114" s="11">
        <v>3.68278E-5</v>
      </c>
      <c r="C114">
        <v>1</v>
      </c>
      <c r="D114">
        <v>2</v>
      </c>
      <c r="E114">
        <f t="shared" ref="E114:E177" ca="1" si="100">OFFSET($B$80,_xlfn.XMATCH($A114,$D$81:$D$108),0)</f>
        <v>7</v>
      </c>
      <c r="J114">
        <v>2</v>
      </c>
      <c r="K114" s="11">
        <f t="shared" ref="K114:K122" ca="1" si="101">OFFSET($M$80,_xlfn.XMATCH(A114,$D$81:$D$108),0)</f>
        <v>3.6827817151769845E-5</v>
      </c>
      <c r="L114" s="11">
        <f t="shared" ref="L114:L121" ca="1" si="102">OFFSET(N$80,_xlfn.XMATCH($A114,$D$81:$D$108),0)</f>
        <v>3.3259749999999999E-5</v>
      </c>
      <c r="M114" s="42">
        <f t="shared" ca="1" si="99"/>
        <v>0.99999953427134236</v>
      </c>
      <c r="O114" s="4" t="str">
        <f t="shared" ref="O114:O164" ca="1" si="103">"CompConc["&amp;C114&amp;"] = "&amp;K114&amp;";"</f>
        <v>CompConc[1] = 3.68278171517698E-05;</v>
      </c>
      <c r="P114" s="4"/>
      <c r="R114" s="4"/>
      <c r="S114" s="4" t="s">
        <v>246</v>
      </c>
      <c r="T114" s="4">
        <v>3.68278E-5</v>
      </c>
    </row>
    <row r="115" spans="1:20" x14ac:dyDescent="0.2">
      <c r="A115" s="32" t="s">
        <v>10</v>
      </c>
      <c r="B115" s="11">
        <v>6.1754200000000006E-5</v>
      </c>
      <c r="C115">
        <v>2</v>
      </c>
      <c r="D115">
        <v>3</v>
      </c>
      <c r="E115">
        <f t="shared" ca="1" si="100"/>
        <v>4</v>
      </c>
      <c r="J115">
        <v>2</v>
      </c>
      <c r="K115" s="11">
        <f t="shared" ca="1" si="101"/>
        <v>6.1754236008998008E-5</v>
      </c>
      <c r="L115" s="11">
        <f t="shared" ca="1" si="102"/>
        <v>5.5771169999999997E-5</v>
      </c>
      <c r="M115" s="42">
        <f t="shared" ca="1" si="99"/>
        <v>0.99999941689833238</v>
      </c>
      <c r="O115" s="4" t="str">
        <f t="shared" ca="1" si="103"/>
        <v>CompConc[2] = 0.000061754236008998;</v>
      </c>
      <c r="P115" s="4"/>
      <c r="R115" s="4"/>
      <c r="S115" s="4" t="s">
        <v>247</v>
      </c>
      <c r="T115" s="4">
        <v>6.1754200000000006E-5</v>
      </c>
    </row>
    <row r="116" spans="1:20" x14ac:dyDescent="0.2">
      <c r="A116" s="32" t="s">
        <v>11</v>
      </c>
      <c r="B116" s="11">
        <v>1.3755500000000001E-4</v>
      </c>
      <c r="C116">
        <v>3</v>
      </c>
      <c r="D116">
        <v>4</v>
      </c>
      <c r="E116">
        <f t="shared" ca="1" si="100"/>
        <v>3</v>
      </c>
      <c r="J116">
        <v>1</v>
      </c>
      <c r="K116" s="11">
        <f t="shared" ca="1" si="101"/>
        <v>1.3755507421430769E-4</v>
      </c>
      <c r="L116" s="11">
        <f t="shared" ca="1" si="102"/>
        <v>1.340185E-4</v>
      </c>
      <c r="M116" s="42">
        <f t="shared" ca="1" si="99"/>
        <v>0.99999946047568145</v>
      </c>
      <c r="O116" s="4" t="str">
        <f t="shared" ca="1" si="103"/>
        <v>CompConc[3] = 0.000137555074214308;</v>
      </c>
      <c r="S116" t="s">
        <v>248</v>
      </c>
      <c r="T116">
        <v>1.3755500000000001E-4</v>
      </c>
    </row>
    <row r="117" spans="1:20" x14ac:dyDescent="0.2">
      <c r="A117" s="32" t="s">
        <v>12</v>
      </c>
      <c r="B117" s="11">
        <v>6.7135500000000003E-6</v>
      </c>
      <c r="C117">
        <v>4</v>
      </c>
      <c r="D117">
        <v>5</v>
      </c>
      <c r="E117">
        <f t="shared" ca="1" si="100"/>
        <v>6</v>
      </c>
      <c r="J117">
        <v>1</v>
      </c>
      <c r="K117" s="11">
        <f t="shared" ca="1" si="101"/>
        <v>6.713551019834058E-6</v>
      </c>
      <c r="L117" s="11">
        <f t="shared" ca="1" si="102"/>
        <v>6.5409439999999999E-6</v>
      </c>
      <c r="M117" s="42">
        <f t="shared" ca="1" si="99"/>
        <v>0.9999998480931992</v>
      </c>
      <c r="O117" s="4" t="str">
        <f t="shared" ca="1" si="103"/>
        <v>CompConc[4] = 6.71355101983406E-06;</v>
      </c>
      <c r="P117" s="4"/>
      <c r="R117" s="4"/>
      <c r="S117" s="4" t="s">
        <v>249</v>
      </c>
      <c r="T117" s="4">
        <v>6.7135500000000003E-6</v>
      </c>
    </row>
    <row r="118" spans="1:20" x14ac:dyDescent="0.2">
      <c r="A118" s="32" t="s">
        <v>13</v>
      </c>
      <c r="B118" s="11">
        <v>9.8519599999999998E-5</v>
      </c>
      <c r="C118">
        <v>5</v>
      </c>
      <c r="D118">
        <v>6</v>
      </c>
      <c r="E118">
        <f t="shared" ca="1" si="100"/>
        <v>54</v>
      </c>
      <c r="J118">
        <v>-2</v>
      </c>
      <c r="K118" s="11">
        <f t="shared" ca="1" si="101"/>
        <v>9.8519591561822242E-5</v>
      </c>
      <c r="L118" s="11">
        <f t="shared" ca="1" si="102"/>
        <v>8.8974510000000001E-5</v>
      </c>
      <c r="M118" s="42">
        <f t="shared" ca="1" si="99"/>
        <v>1.0000000856497435</v>
      </c>
      <c r="O118" s="4" t="str">
        <f t="shared" ca="1" si="103"/>
        <v>CompConc[5] = 9.85195915618222E-05;</v>
      </c>
      <c r="P118" s="4"/>
      <c r="R118" s="4"/>
      <c r="S118" s="4" t="s">
        <v>250</v>
      </c>
      <c r="T118" s="4">
        <v>9.8519599999999998E-5</v>
      </c>
    </row>
    <row r="119" spans="1:20" x14ac:dyDescent="0.2">
      <c r="A119" s="32" t="s">
        <v>14</v>
      </c>
      <c r="B119" s="11">
        <v>6.6994200000000003E-6</v>
      </c>
      <c r="C119">
        <v>6</v>
      </c>
      <c r="D119">
        <v>7</v>
      </c>
      <c r="E119">
        <f t="shared" ca="1" si="100"/>
        <v>52</v>
      </c>
      <c r="J119">
        <v>-1</v>
      </c>
      <c r="K119" s="11">
        <f t="shared" ca="1" si="101"/>
        <v>6.6994166210234067E-6</v>
      </c>
      <c r="L119" s="11">
        <f t="shared" ca="1" si="102"/>
        <v>6.5271730000000003E-6</v>
      </c>
      <c r="M119" s="42">
        <f t="shared" ca="1" si="99"/>
        <v>1.000000504368781</v>
      </c>
      <c r="O119" s="4" t="str">
        <f t="shared" ca="1" si="103"/>
        <v>CompConc[6] = 6.69941662102341E-06;</v>
      </c>
      <c r="P119" s="4"/>
      <c r="R119" s="4"/>
      <c r="S119" s="4" t="s">
        <v>251</v>
      </c>
      <c r="T119" s="4">
        <v>6.6994200000000003E-6</v>
      </c>
    </row>
    <row r="120" spans="1:20" x14ac:dyDescent="0.2">
      <c r="A120" s="32" t="s">
        <v>15</v>
      </c>
      <c r="B120" s="11">
        <v>1.9474400000000001E-7</v>
      </c>
      <c r="C120">
        <v>7</v>
      </c>
      <c r="D120">
        <v>8</v>
      </c>
      <c r="E120">
        <f t="shared" ca="1" si="100"/>
        <v>55</v>
      </c>
      <c r="J120">
        <v>-2</v>
      </c>
      <c r="K120" s="11">
        <f t="shared" ca="1" si="101"/>
        <v>1.9474388268602105E-7</v>
      </c>
      <c r="L120" s="11">
        <f t="shared" ca="1" si="102"/>
        <v>1.758761E-7</v>
      </c>
      <c r="M120" s="42">
        <f t="shared" ca="1" si="99"/>
        <v>1.0000006024013559</v>
      </c>
      <c r="O120" s="4" t="str">
        <f t="shared" ca="1" si="103"/>
        <v>CompConc[7] = 1.94743882686021E-07;</v>
      </c>
      <c r="P120" s="4"/>
      <c r="R120" s="4"/>
      <c r="S120" s="4" t="s">
        <v>252</v>
      </c>
      <c r="T120" s="4">
        <v>1.9474400000000001E-7</v>
      </c>
    </row>
    <row r="121" spans="1:20" x14ac:dyDescent="0.2">
      <c r="A121" s="33" t="s">
        <v>6</v>
      </c>
      <c r="B121" s="43">
        <v>2.76256E-8</v>
      </c>
      <c r="C121">
        <v>8</v>
      </c>
      <c r="D121">
        <v>9</v>
      </c>
      <c r="E121" s="28">
        <f t="shared" ca="1" si="100"/>
        <v>1</v>
      </c>
      <c r="F121" s="28"/>
      <c r="G121" s="28"/>
      <c r="H121" s="28"/>
      <c r="I121" s="28"/>
      <c r="J121" s="28">
        <v>1</v>
      </c>
      <c r="K121" s="43">
        <f t="shared" ca="1" si="101"/>
        <v>2.7625609128930574E-8</v>
      </c>
      <c r="L121" s="43">
        <f t="shared" ca="1" si="102"/>
        <v>2.6915348039269097E-8</v>
      </c>
      <c r="M121" s="44">
        <f t="shared" ca="1" si="99"/>
        <v>0.99999966954826114</v>
      </c>
      <c r="O121" s="4" t="str">
        <f t="shared" ca="1" si="103"/>
        <v>CompConc[8] = 2.76256091289306E-08;</v>
      </c>
      <c r="P121" s="4"/>
      <c r="R121" s="4"/>
      <c r="S121" s="4" t="s">
        <v>253</v>
      </c>
      <c r="T121" s="4">
        <v>2.76256E-8</v>
      </c>
    </row>
    <row r="122" spans="1:20" x14ac:dyDescent="0.2">
      <c r="A122" s="64" t="s">
        <v>601</v>
      </c>
      <c r="B122" s="65">
        <v>1.3307399999999999E-10</v>
      </c>
      <c r="C122">
        <v>9</v>
      </c>
      <c r="D122">
        <v>10</v>
      </c>
      <c r="E122" s="66" t="e">
        <f t="shared" ca="1" si="100"/>
        <v>#N/A</v>
      </c>
      <c r="F122" s="66"/>
      <c r="G122" s="66"/>
      <c r="H122" s="66"/>
      <c r="I122" s="66"/>
      <c r="J122" s="66">
        <v>-1</v>
      </c>
      <c r="K122" s="65" t="e">
        <f t="shared" ca="1" si="101"/>
        <v>#N/A</v>
      </c>
      <c r="L122" s="66"/>
      <c r="M122" s="67" t="e">
        <f t="shared" ca="1" si="99"/>
        <v>#N/A</v>
      </c>
      <c r="O122" s="4"/>
      <c r="P122" s="4"/>
      <c r="R122" s="4"/>
      <c r="S122" s="4" t="s">
        <v>254</v>
      </c>
      <c r="T122" s="4">
        <v>1.3307399999999999E-10</v>
      </c>
    </row>
    <row r="123" spans="1:20" x14ac:dyDescent="0.2">
      <c r="A123" s="21" t="s">
        <v>602</v>
      </c>
      <c r="B123" s="40">
        <v>4.0018099999999999</v>
      </c>
      <c r="C123">
        <v>10</v>
      </c>
      <c r="D123">
        <v>11</v>
      </c>
      <c r="E123" s="22" t="e">
        <f t="shared" ca="1" si="100"/>
        <v>#N/A</v>
      </c>
      <c r="F123" s="22"/>
      <c r="G123" s="22"/>
      <c r="H123" s="22"/>
      <c r="I123" s="22"/>
      <c r="J123" s="22">
        <v>0</v>
      </c>
      <c r="K123" s="40">
        <f>$N$10</f>
        <v>4.0018070000000003</v>
      </c>
      <c r="L123" s="22"/>
      <c r="M123" s="41">
        <f t="shared" si="99"/>
        <v>1.0000007496613403</v>
      </c>
      <c r="O123" s="4" t="str">
        <f t="shared" si="103"/>
        <v>CompConc[10] = 4.001807;</v>
      </c>
      <c r="S123" t="s">
        <v>255</v>
      </c>
      <c r="T123">
        <v>4.0018099999999999</v>
      </c>
    </row>
    <row r="124" spans="1:20" x14ac:dyDescent="0.2">
      <c r="A124" s="33" t="s">
        <v>603</v>
      </c>
      <c r="B124" s="43">
        <v>1.71265</v>
      </c>
      <c r="C124">
        <v>11</v>
      </c>
      <c r="D124">
        <v>12</v>
      </c>
      <c r="E124" s="28" t="e">
        <f t="shared" ca="1" si="100"/>
        <v>#N/A</v>
      </c>
      <c r="F124" s="28"/>
      <c r="G124" s="28"/>
      <c r="H124" s="28"/>
      <c r="I124" s="28"/>
      <c r="J124" s="28">
        <v>0</v>
      </c>
      <c r="K124" s="43">
        <f>$O$10</f>
        <v>1.7126520000000001</v>
      </c>
      <c r="L124" s="28"/>
      <c r="M124" s="44">
        <f t="shared" si="99"/>
        <v>0.99999883222043939</v>
      </c>
      <c r="O124" s="4" t="str">
        <f t="shared" si="103"/>
        <v>CompConc[11] = 1.712652;</v>
      </c>
      <c r="S124" t="s">
        <v>256</v>
      </c>
      <c r="T124">
        <v>1.71265</v>
      </c>
    </row>
    <row r="125" spans="1:20" x14ac:dyDescent="0.2">
      <c r="A125" s="59" t="s">
        <v>604</v>
      </c>
      <c r="B125" s="58">
        <v>3.9067300000000001E-13</v>
      </c>
      <c r="C125">
        <v>12</v>
      </c>
      <c r="D125">
        <v>13</v>
      </c>
      <c r="E125" s="60" t="e">
        <f t="shared" ca="1" si="100"/>
        <v>#N/A</v>
      </c>
      <c r="F125" s="60" t="s">
        <v>143</v>
      </c>
      <c r="G125" s="60">
        <v>1</v>
      </c>
      <c r="H125" s="60">
        <v>0</v>
      </c>
      <c r="I125" s="60" t="s">
        <v>6</v>
      </c>
      <c r="J125" s="60">
        <v>0</v>
      </c>
      <c r="K125" s="58">
        <f t="shared" ref="K125:K132" ca="1" si="104">T20</f>
        <v>3.9067280078493694E-13</v>
      </c>
      <c r="L125" s="22"/>
      <c r="M125" s="61">
        <f t="shared" ca="1" si="99"/>
        <v>1.0000005099281615</v>
      </c>
      <c r="O125" s="4" t="str">
        <f t="shared" ca="1" si="103"/>
        <v>CompConc[12] = 3.90672800784937E-13;</v>
      </c>
      <c r="P125" s="11"/>
      <c r="R125" s="4"/>
      <c r="S125" s="4" t="s">
        <v>257</v>
      </c>
      <c r="T125" s="4">
        <v>3.9067300000000001E-13</v>
      </c>
    </row>
    <row r="126" spans="1:20" x14ac:dyDescent="0.2">
      <c r="A126" s="62" t="s">
        <v>605</v>
      </c>
      <c r="B126" s="20">
        <v>1.47732E-12</v>
      </c>
      <c r="C126">
        <v>13</v>
      </c>
      <c r="D126">
        <v>14</v>
      </c>
      <c r="E126" s="14" t="e">
        <f t="shared" ca="1" si="100"/>
        <v>#N/A</v>
      </c>
      <c r="F126" s="14" t="s">
        <v>143</v>
      </c>
      <c r="G126" s="14">
        <v>2</v>
      </c>
      <c r="H126" s="14">
        <v>0</v>
      </c>
      <c r="I126" s="14" t="s">
        <v>6</v>
      </c>
      <c r="J126" s="14">
        <v>0</v>
      </c>
      <c r="K126" s="20">
        <f t="shared" ca="1" si="104"/>
        <v>1.4773194418642755E-12</v>
      </c>
      <c r="M126" s="63">
        <f t="shared" ca="1" si="99"/>
        <v>1.0000003778030051</v>
      </c>
      <c r="O126" s="4" t="str">
        <f t="shared" ca="1" si="103"/>
        <v>CompConc[13] = 1.47731944186428E-12;</v>
      </c>
      <c r="P126" s="4"/>
      <c r="R126" s="4"/>
      <c r="S126" s="4" t="s">
        <v>258</v>
      </c>
      <c r="T126" s="4">
        <v>1.47732E-12</v>
      </c>
    </row>
    <row r="127" spans="1:20" x14ac:dyDescent="0.2">
      <c r="A127" s="62" t="s">
        <v>606</v>
      </c>
      <c r="B127" s="20">
        <v>5.0851300000000002E-12</v>
      </c>
      <c r="C127">
        <v>14</v>
      </c>
      <c r="D127">
        <v>15</v>
      </c>
      <c r="E127" s="14" t="e">
        <f t="shared" ca="1" si="100"/>
        <v>#N/A</v>
      </c>
      <c r="F127" s="14" t="s">
        <v>143</v>
      </c>
      <c r="G127" s="14">
        <v>3</v>
      </c>
      <c r="H127" s="14">
        <v>0</v>
      </c>
      <c r="I127" s="14" t="s">
        <v>6</v>
      </c>
      <c r="J127" s="14">
        <v>0</v>
      </c>
      <c r="K127" s="20">
        <f t="shared" ca="1" si="104"/>
        <v>5.0851347854384447E-12</v>
      </c>
      <c r="M127" s="63">
        <f t="shared" ca="1" si="99"/>
        <v>0.99999905893577135</v>
      </c>
      <c r="O127" s="4" t="str">
        <f t="shared" ca="1" si="103"/>
        <v>CompConc[14] = 5.08513478543844E-12;</v>
      </c>
      <c r="P127" s="4"/>
      <c r="R127" s="4"/>
      <c r="S127" s="4" t="s">
        <v>259</v>
      </c>
      <c r="T127" s="4">
        <v>5.0851300000000002E-12</v>
      </c>
    </row>
    <row r="128" spans="1:20" x14ac:dyDescent="0.2">
      <c r="A128" s="62" t="s">
        <v>607</v>
      </c>
      <c r="B128" s="20">
        <v>1.3485800000000001E-11</v>
      </c>
      <c r="C128">
        <v>15</v>
      </c>
      <c r="D128">
        <v>16</v>
      </c>
      <c r="E128" s="14" t="e">
        <f t="shared" ca="1" si="100"/>
        <v>#N/A</v>
      </c>
      <c r="F128" s="14" t="s">
        <v>143</v>
      </c>
      <c r="G128" s="14">
        <v>4</v>
      </c>
      <c r="H128" s="14">
        <v>0</v>
      </c>
      <c r="I128" s="14" t="s">
        <v>6</v>
      </c>
      <c r="J128" s="14">
        <v>0</v>
      </c>
      <c r="K128" s="20">
        <f t="shared" ca="1" si="104"/>
        <v>1.348577906003266E-11</v>
      </c>
      <c r="M128" s="63">
        <f t="shared" ca="1" si="99"/>
        <v>1.0000015527443573</v>
      </c>
      <c r="O128" s="4" t="str">
        <f t="shared" ca="1" si="103"/>
        <v>CompConc[15] = 1.34857790600327E-11;</v>
      </c>
      <c r="P128" s="4"/>
      <c r="R128" s="4"/>
      <c r="S128" s="4" t="s">
        <v>260</v>
      </c>
      <c r="T128" s="4">
        <v>1.3485800000000001E-11</v>
      </c>
    </row>
    <row r="129" spans="1:20" x14ac:dyDescent="0.2">
      <c r="A129" s="62" t="s">
        <v>608</v>
      </c>
      <c r="B129" s="20">
        <v>1.45908E-10</v>
      </c>
      <c r="C129">
        <v>16</v>
      </c>
      <c r="D129">
        <v>17</v>
      </c>
      <c r="E129" s="14" t="e">
        <f t="shared" ca="1" si="100"/>
        <v>#N/A</v>
      </c>
      <c r="F129" s="14" t="s">
        <v>143</v>
      </c>
      <c r="G129" s="14">
        <v>5</v>
      </c>
      <c r="H129" s="14">
        <v>0</v>
      </c>
      <c r="I129" s="14" t="s">
        <v>6</v>
      </c>
      <c r="J129" s="14">
        <v>0</v>
      </c>
      <c r="K129" s="20">
        <f t="shared" ca="1" si="104"/>
        <v>1.459078683507762E-10</v>
      </c>
      <c r="M129" s="63">
        <f t="shared" ca="1" si="99"/>
        <v>1.0000009022763836</v>
      </c>
      <c r="O129" s="4" t="str">
        <f t="shared" ca="1" si="103"/>
        <v>CompConc[16] = 1.45907868350776E-10;</v>
      </c>
      <c r="P129" s="4"/>
      <c r="R129" s="4"/>
      <c r="S129" s="4" t="s">
        <v>261</v>
      </c>
      <c r="T129" s="4">
        <v>1.45908E-10</v>
      </c>
    </row>
    <row r="130" spans="1:20" x14ac:dyDescent="0.2">
      <c r="A130" s="62" t="s">
        <v>609</v>
      </c>
      <c r="B130" s="20">
        <v>1.6868300000000001E-10</v>
      </c>
      <c r="C130">
        <v>17</v>
      </c>
      <c r="D130">
        <v>18</v>
      </c>
      <c r="E130" s="14" t="e">
        <f t="shared" ca="1" si="100"/>
        <v>#N/A</v>
      </c>
      <c r="F130" s="14" t="s">
        <v>143</v>
      </c>
      <c r="G130" s="14">
        <v>6</v>
      </c>
      <c r="H130" s="14">
        <v>0</v>
      </c>
      <c r="I130" s="14" t="s">
        <v>6</v>
      </c>
      <c r="J130" s="14">
        <v>0</v>
      </c>
      <c r="K130" s="20">
        <f t="shared" ca="1" si="104"/>
        <v>1.68683394297017E-10</v>
      </c>
      <c r="M130" s="63">
        <f t="shared" ca="1" si="99"/>
        <v>0.99999766250247313</v>
      </c>
      <c r="O130" s="4" t="str">
        <f t="shared" ca="1" si="103"/>
        <v>CompConc[17] = 1.68683394297017E-10;</v>
      </c>
      <c r="P130" s="4"/>
      <c r="R130" s="4"/>
      <c r="S130" s="4" t="s">
        <v>262</v>
      </c>
      <c r="T130" s="4">
        <v>1.6868300000000001E-10</v>
      </c>
    </row>
    <row r="131" spans="1:20" x14ac:dyDescent="0.2">
      <c r="A131" s="62" t="s">
        <v>610</v>
      </c>
      <c r="B131" s="20">
        <v>1.7059799999999999E-10</v>
      </c>
      <c r="C131">
        <v>18</v>
      </c>
      <c r="D131">
        <v>19</v>
      </c>
      <c r="E131" s="14" t="e">
        <f t="shared" ca="1" si="100"/>
        <v>#N/A</v>
      </c>
      <c r="F131" s="14" t="s">
        <v>143</v>
      </c>
      <c r="G131" s="14">
        <v>7</v>
      </c>
      <c r="H131" s="14">
        <v>0</v>
      </c>
      <c r="I131" s="14" t="s">
        <v>6</v>
      </c>
      <c r="J131" s="14">
        <v>0</v>
      </c>
      <c r="K131" s="20">
        <f t="shared" ca="1" si="104"/>
        <v>1.7059778134593475E-10</v>
      </c>
      <c r="M131" s="63">
        <f t="shared" ca="1" si="99"/>
        <v>1.0000012816934869</v>
      </c>
      <c r="O131" s="4" t="str">
        <f t="shared" ca="1" si="103"/>
        <v>CompConc[18] = 1.70597781345935E-10;</v>
      </c>
      <c r="P131" s="4"/>
      <c r="R131" s="4"/>
      <c r="S131" s="4" t="s">
        <v>263</v>
      </c>
      <c r="T131" s="4">
        <v>1.7059799999999999E-10</v>
      </c>
    </row>
    <row r="132" spans="1:20" x14ac:dyDescent="0.2">
      <c r="A132" s="45" t="s">
        <v>611</v>
      </c>
      <c r="B132" s="46">
        <v>1.70737E-10</v>
      </c>
      <c r="C132">
        <v>19</v>
      </c>
      <c r="D132">
        <v>20</v>
      </c>
      <c r="E132" s="47" t="e">
        <f t="shared" ca="1" si="100"/>
        <v>#N/A</v>
      </c>
      <c r="F132" s="47" t="s">
        <v>143</v>
      </c>
      <c r="G132" s="47">
        <v>8</v>
      </c>
      <c r="H132" s="47">
        <v>0</v>
      </c>
      <c r="I132" s="47" t="s">
        <v>6</v>
      </c>
      <c r="J132" s="47">
        <v>0</v>
      </c>
      <c r="K132" s="46">
        <f t="shared" ca="1" si="104"/>
        <v>1.7073708160900305E-10</v>
      </c>
      <c r="L132" s="28"/>
      <c r="M132" s="48">
        <f t="shared" ca="1" si="99"/>
        <v>0.99999952201945652</v>
      </c>
      <c r="N132">
        <f ca="1">LOG10(K132/($L$121*K244))</f>
        <v>11.387176311155322</v>
      </c>
      <c r="O132" s="4" t="str">
        <f t="shared" ca="1" si="103"/>
        <v>CompConc[19] = 1.70737081609003E-10;</v>
      </c>
      <c r="P132" s="4"/>
      <c r="R132" s="4"/>
      <c r="S132" s="4" t="s">
        <v>264</v>
      </c>
      <c r="T132" s="4">
        <v>1.70737E-10</v>
      </c>
    </row>
    <row r="133" spans="1:20" x14ac:dyDescent="0.2">
      <c r="A133" s="21" t="s">
        <v>612</v>
      </c>
      <c r="B133" s="40">
        <v>1.62319E-16</v>
      </c>
      <c r="C133">
        <v>20</v>
      </c>
      <c r="D133">
        <v>21</v>
      </c>
      <c r="E133" s="22" t="e">
        <f t="shared" ca="1" si="100"/>
        <v>#N/A</v>
      </c>
      <c r="F133" s="22" t="s">
        <v>143</v>
      </c>
      <c r="G133" s="22">
        <v>1</v>
      </c>
      <c r="H133" s="22">
        <v>2</v>
      </c>
      <c r="I133" s="22" t="s">
        <v>6</v>
      </c>
      <c r="J133" s="22">
        <v>0</v>
      </c>
      <c r="K133" s="40">
        <f t="shared" ref="K133:K144" ca="1" si="105">R31</f>
        <v>1.6231873058500325E-16</v>
      </c>
      <c r="L133" s="22"/>
      <c r="M133" s="41">
        <f t="shared" ca="1" si="99"/>
        <v>1.0000016597899439</v>
      </c>
      <c r="N133">
        <f ca="1">LOG10(K133/($L$121^2*K301))</f>
        <v>9.0976859556436889</v>
      </c>
      <c r="O133" s="4" t="str">
        <f t="shared" ca="1" si="103"/>
        <v>CompConc[20] = 1.62318730585003E-16;</v>
      </c>
      <c r="P133" s="4"/>
      <c r="R133" s="4"/>
      <c r="S133" s="4" t="s">
        <v>265</v>
      </c>
      <c r="T133" s="4">
        <v>1.62319E-16</v>
      </c>
    </row>
    <row r="134" spans="1:20" x14ac:dyDescent="0.2">
      <c r="A134" s="32" t="s">
        <v>613</v>
      </c>
      <c r="B134" s="11">
        <v>8.7244899999999999E-16</v>
      </c>
      <c r="C134">
        <v>21</v>
      </c>
      <c r="D134">
        <v>22</v>
      </c>
      <c r="E134" t="e">
        <f t="shared" ca="1" si="100"/>
        <v>#N/A</v>
      </c>
      <c r="F134" t="s">
        <v>143</v>
      </c>
      <c r="G134">
        <v>1</v>
      </c>
      <c r="H134">
        <v>4</v>
      </c>
      <c r="I134" t="s">
        <v>6</v>
      </c>
      <c r="J134">
        <v>0</v>
      </c>
      <c r="K134" s="11">
        <f t="shared" ca="1" si="105"/>
        <v>8.7244944774570918E-16</v>
      </c>
      <c r="M134" s="42">
        <f t="shared" ca="1" si="99"/>
        <v>0.99999948679466721</v>
      </c>
      <c r="O134" s="4" t="str">
        <f t="shared" ca="1" si="103"/>
        <v>CompConc[21] = 8.72449447745709E-16;</v>
      </c>
      <c r="P134" s="4"/>
      <c r="R134" s="4"/>
      <c r="S134" s="4" t="s">
        <v>266</v>
      </c>
      <c r="T134" s="4">
        <v>8.7244899999999999E-16</v>
      </c>
    </row>
    <row r="135" spans="1:20" x14ac:dyDescent="0.2">
      <c r="A135" s="32" t="s">
        <v>614</v>
      </c>
      <c r="B135" s="11">
        <v>1.62692E-15</v>
      </c>
      <c r="C135">
        <v>22</v>
      </c>
      <c r="D135">
        <v>23</v>
      </c>
      <c r="E135" t="e">
        <f t="shared" ca="1" si="100"/>
        <v>#N/A</v>
      </c>
      <c r="F135" t="s">
        <v>143</v>
      </c>
      <c r="G135">
        <v>1</v>
      </c>
      <c r="H135">
        <v>6</v>
      </c>
      <c r="I135" t="s">
        <v>6</v>
      </c>
      <c r="J135">
        <v>0</v>
      </c>
      <c r="K135" s="11">
        <f t="shared" ca="1" si="105"/>
        <v>1.6269182162988908E-15</v>
      </c>
      <c r="M135" s="42">
        <f t="shared" ca="1" si="99"/>
        <v>1.0000010963680235</v>
      </c>
      <c r="O135" s="4" t="str">
        <f t="shared" ca="1" si="103"/>
        <v>CompConc[22] = 1.62691821629889E-15;</v>
      </c>
      <c r="P135" s="4"/>
      <c r="R135" s="4"/>
      <c r="S135" s="4" t="s">
        <v>267</v>
      </c>
      <c r="T135" s="4">
        <v>1.62692E-15</v>
      </c>
    </row>
    <row r="136" spans="1:20" x14ac:dyDescent="0.2">
      <c r="A136" s="32" t="s">
        <v>615</v>
      </c>
      <c r="B136" s="11">
        <v>1.6277E-15</v>
      </c>
      <c r="C136">
        <v>23</v>
      </c>
      <c r="D136">
        <v>24</v>
      </c>
      <c r="E136" t="e">
        <f t="shared" ca="1" si="100"/>
        <v>#N/A</v>
      </c>
      <c r="F136" t="s">
        <v>143</v>
      </c>
      <c r="G136">
        <v>1</v>
      </c>
      <c r="H136">
        <v>8</v>
      </c>
      <c r="I136" t="s">
        <v>6</v>
      </c>
      <c r="J136">
        <v>0</v>
      </c>
      <c r="K136" s="11">
        <f t="shared" ca="1" si="105"/>
        <v>1.6277037010395452E-15</v>
      </c>
      <c r="M136" s="42">
        <f t="shared" ca="1" si="99"/>
        <v>0.99999772622035399</v>
      </c>
      <c r="N136">
        <f ca="1">LOG10(K136/($L$121^2*K304))</f>
        <v>15.639352622310296</v>
      </c>
      <c r="O136" s="4" t="str">
        <f t="shared" ca="1" si="103"/>
        <v>CompConc[23] = 1.62770370103955E-15;</v>
      </c>
      <c r="P136" s="4"/>
      <c r="R136" s="4"/>
      <c r="S136" s="4" t="s">
        <v>268</v>
      </c>
      <c r="T136" s="4">
        <v>1.6277E-15</v>
      </c>
    </row>
    <row r="137" spans="1:20" x14ac:dyDescent="0.2">
      <c r="A137" s="32" t="s">
        <v>616</v>
      </c>
      <c r="B137" s="11">
        <v>8.7784200000000002E-16</v>
      </c>
      <c r="C137">
        <v>24</v>
      </c>
      <c r="D137">
        <v>25</v>
      </c>
      <c r="E137" t="e">
        <f t="shared" ca="1" si="100"/>
        <v>#N/A</v>
      </c>
      <c r="F137" t="s">
        <v>143</v>
      </c>
      <c r="G137">
        <v>2</v>
      </c>
      <c r="H137">
        <v>3</v>
      </c>
      <c r="I137" t="s">
        <v>6</v>
      </c>
      <c r="J137">
        <v>0</v>
      </c>
      <c r="K137" s="11">
        <f t="shared" ca="1" si="105"/>
        <v>8.7784206757809911E-16</v>
      </c>
      <c r="M137" s="42">
        <f t="shared" ca="1" si="99"/>
        <v>0.9999999230179305</v>
      </c>
      <c r="O137" s="4" t="str">
        <f t="shared" ca="1" si="103"/>
        <v>CompConc[24] = 8.77842067578099E-16;</v>
      </c>
      <c r="P137" s="4"/>
      <c r="R137" s="4"/>
      <c r="S137" s="4" t="s">
        <v>269</v>
      </c>
      <c r="T137" s="4">
        <v>8.7784200000000002E-16</v>
      </c>
    </row>
    <row r="138" spans="1:20" x14ac:dyDescent="0.2">
      <c r="A138" s="32" t="s">
        <v>617</v>
      </c>
      <c r="B138" s="11">
        <v>1.64504E-15</v>
      </c>
      <c r="C138">
        <v>25</v>
      </c>
      <c r="D138">
        <v>26</v>
      </c>
      <c r="E138" t="e">
        <f t="shared" ca="1" si="100"/>
        <v>#N/A</v>
      </c>
      <c r="F138" t="s">
        <v>143</v>
      </c>
      <c r="G138">
        <v>2</v>
      </c>
      <c r="H138">
        <v>5</v>
      </c>
      <c r="I138" t="s">
        <v>6</v>
      </c>
      <c r="J138">
        <v>0</v>
      </c>
      <c r="K138" s="11">
        <f t="shared" ca="1" si="105"/>
        <v>1.6450367927836955E-15</v>
      </c>
      <c r="M138" s="42">
        <f t="shared" ca="1" si="99"/>
        <v>1.0000019496319588</v>
      </c>
      <c r="O138" s="4" t="str">
        <f t="shared" ca="1" si="103"/>
        <v>CompConc[25] = 1.6450367927837E-15;</v>
      </c>
      <c r="P138" s="4"/>
      <c r="R138" s="4"/>
      <c r="S138" s="4" t="s">
        <v>270</v>
      </c>
      <c r="T138" s="4">
        <v>1.64504E-15</v>
      </c>
    </row>
    <row r="139" spans="1:20" x14ac:dyDescent="0.2">
      <c r="A139" s="32" t="s">
        <v>618</v>
      </c>
      <c r="B139" s="11">
        <v>1.64789E-15</v>
      </c>
      <c r="C139">
        <v>26</v>
      </c>
      <c r="D139">
        <v>27</v>
      </c>
      <c r="E139" t="e">
        <f t="shared" ca="1" si="100"/>
        <v>#N/A</v>
      </c>
      <c r="F139" t="s">
        <v>143</v>
      </c>
      <c r="G139">
        <v>2</v>
      </c>
      <c r="H139">
        <v>7</v>
      </c>
      <c r="I139" t="s">
        <v>6</v>
      </c>
      <c r="J139">
        <v>0</v>
      </c>
      <c r="K139" s="11">
        <f t="shared" ca="1" si="105"/>
        <v>1.6478937971342278E-15</v>
      </c>
      <c r="M139" s="42">
        <f t="shared" ca="1" si="99"/>
        <v>0.99999769576520381</v>
      </c>
      <c r="O139" s="4" t="str">
        <f t="shared" ca="1" si="103"/>
        <v>CompConc[26] = 1.64789379713423E-15;</v>
      </c>
      <c r="P139" s="4"/>
      <c r="R139" s="4"/>
      <c r="S139" s="4" t="s">
        <v>271</v>
      </c>
      <c r="T139" s="4">
        <v>1.64789E-15</v>
      </c>
    </row>
    <row r="140" spans="1:20" x14ac:dyDescent="0.2">
      <c r="A140" s="32" t="s">
        <v>619</v>
      </c>
      <c r="B140" s="11">
        <v>1.23359E-15</v>
      </c>
      <c r="C140">
        <v>27</v>
      </c>
      <c r="D140">
        <v>28</v>
      </c>
      <c r="E140" t="e">
        <f t="shared" ca="1" si="100"/>
        <v>#N/A</v>
      </c>
      <c r="F140" t="s">
        <v>143</v>
      </c>
      <c r="G140">
        <v>3</v>
      </c>
      <c r="H140">
        <v>4</v>
      </c>
      <c r="I140" t="s">
        <v>6</v>
      </c>
      <c r="J140">
        <v>0</v>
      </c>
      <c r="K140" s="11">
        <f t="shared" ca="1" si="105"/>
        <v>1.2335874661070579E-15</v>
      </c>
      <c r="M140" s="42">
        <f t="shared" ca="1" si="99"/>
        <v>1.0000020540845393</v>
      </c>
      <c r="O140" s="4" t="str">
        <f t="shared" ca="1" si="103"/>
        <v>CompConc[27] = 1.23358746610706E-15;</v>
      </c>
      <c r="P140" s="4"/>
      <c r="R140" s="4"/>
      <c r="S140" s="4" t="s">
        <v>272</v>
      </c>
      <c r="T140" s="4">
        <v>1.23359E-15</v>
      </c>
    </row>
    <row r="141" spans="1:20" x14ac:dyDescent="0.2">
      <c r="A141" s="32" t="s">
        <v>620</v>
      </c>
      <c r="B141" s="11">
        <v>1.65309E-15</v>
      </c>
      <c r="C141">
        <v>28</v>
      </c>
      <c r="D141">
        <v>29</v>
      </c>
      <c r="E141" t="e">
        <f t="shared" ca="1" si="100"/>
        <v>#N/A</v>
      </c>
      <c r="F141" t="s">
        <v>143</v>
      </c>
      <c r="G141">
        <v>3</v>
      </c>
      <c r="H141">
        <v>6</v>
      </c>
      <c r="I141" t="s">
        <v>6</v>
      </c>
      <c r="J141">
        <v>0</v>
      </c>
      <c r="K141" s="11">
        <f t="shared" ca="1" si="105"/>
        <v>1.6530885257042107E-15</v>
      </c>
      <c r="M141" s="42">
        <f t="shared" ca="1" si="99"/>
        <v>1.0000008918432173</v>
      </c>
      <c r="O141" s="4" t="str">
        <f t="shared" ca="1" si="103"/>
        <v>CompConc[28] = 1.65308852570421E-15;</v>
      </c>
      <c r="P141" s="4"/>
      <c r="R141" s="4"/>
      <c r="S141" s="4" t="s">
        <v>273</v>
      </c>
      <c r="T141" s="4">
        <v>1.65309E-15</v>
      </c>
    </row>
    <row r="142" spans="1:20" x14ac:dyDescent="0.2">
      <c r="A142" s="32" t="s">
        <v>621</v>
      </c>
      <c r="B142" s="11">
        <v>1.6531400000000001E-15</v>
      </c>
      <c r="C142">
        <v>29</v>
      </c>
      <c r="D142">
        <v>30</v>
      </c>
      <c r="E142" t="e">
        <f t="shared" ca="1" si="100"/>
        <v>#N/A</v>
      </c>
      <c r="F142" t="s">
        <v>143</v>
      </c>
      <c r="G142">
        <v>3</v>
      </c>
      <c r="H142">
        <v>8</v>
      </c>
      <c r="I142" t="s">
        <v>6</v>
      </c>
      <c r="J142">
        <v>0</v>
      </c>
      <c r="K142" s="11">
        <f t="shared" ca="1" si="105"/>
        <v>1.6531416296044843E-15</v>
      </c>
      <c r="M142" s="42">
        <f t="shared" ca="1" si="99"/>
        <v>0.99999901423782755</v>
      </c>
      <c r="O142" s="4" t="str">
        <f t="shared" ca="1" si="103"/>
        <v>CompConc[29] = 1.65314162960448E-15;</v>
      </c>
      <c r="P142" s="4"/>
      <c r="R142" s="4"/>
      <c r="S142" s="4" t="s">
        <v>274</v>
      </c>
      <c r="T142" s="4">
        <v>1.6531400000000001E-15</v>
      </c>
    </row>
    <row r="143" spans="1:20" x14ac:dyDescent="0.2">
      <c r="A143" s="32" t="s">
        <v>622</v>
      </c>
      <c r="B143" s="11">
        <v>1.6542899999999999E-15</v>
      </c>
      <c r="C143">
        <v>30</v>
      </c>
      <c r="D143">
        <v>31</v>
      </c>
      <c r="E143" t="e">
        <f t="shared" ca="1" si="100"/>
        <v>#N/A</v>
      </c>
      <c r="F143" t="s">
        <v>143</v>
      </c>
      <c r="G143">
        <v>4</v>
      </c>
      <c r="H143">
        <v>5</v>
      </c>
      <c r="I143" t="s">
        <v>6</v>
      </c>
      <c r="J143">
        <v>0</v>
      </c>
      <c r="K143" s="11">
        <f t="shared" ca="1" si="105"/>
        <v>1.6542883397858803E-15</v>
      </c>
      <c r="M143" s="42">
        <f t="shared" ca="1" si="99"/>
        <v>1.0000010035820719</v>
      </c>
      <c r="O143" s="4" t="str">
        <f t="shared" ca="1" si="103"/>
        <v>CompConc[30] = 1.65428833978588E-15;</v>
      </c>
      <c r="P143" s="4"/>
      <c r="R143" s="4"/>
      <c r="S143" s="4" t="s">
        <v>275</v>
      </c>
      <c r="T143" s="4">
        <v>1.6542899999999999E-15</v>
      </c>
    </row>
    <row r="144" spans="1:20" x14ac:dyDescent="0.2">
      <c r="A144" s="45" t="s">
        <v>623</v>
      </c>
      <c r="B144" s="46">
        <v>1.65448E-15</v>
      </c>
      <c r="C144">
        <v>31</v>
      </c>
      <c r="D144">
        <v>32</v>
      </c>
      <c r="E144" s="47" t="e">
        <f t="shared" ca="1" si="100"/>
        <v>#N/A</v>
      </c>
      <c r="F144" s="47" t="s">
        <v>143</v>
      </c>
      <c r="G144" s="47">
        <v>4</v>
      </c>
      <c r="H144" s="47">
        <v>7</v>
      </c>
      <c r="I144" s="47" t="s">
        <v>6</v>
      </c>
      <c r="J144">
        <v>0</v>
      </c>
      <c r="K144" s="46">
        <f t="shared" ca="1" si="105"/>
        <v>1.6544810937404907E-15</v>
      </c>
      <c r="L144" s="47"/>
      <c r="M144" s="48">
        <f t="shared" ca="1" si="99"/>
        <v>0.99999933892233961</v>
      </c>
      <c r="O144" s="4" t="str">
        <f t="shared" ca="1" si="103"/>
        <v>CompConc[31] = 1.65448109374049E-15;</v>
      </c>
      <c r="P144" s="4"/>
      <c r="R144" s="4"/>
      <c r="S144" s="4" t="s">
        <v>276</v>
      </c>
      <c r="T144" s="4">
        <v>1.65448E-15</v>
      </c>
    </row>
    <row r="145" spans="1:20" x14ac:dyDescent="0.2">
      <c r="A145" s="21" t="s">
        <v>624</v>
      </c>
      <c r="B145" s="40">
        <v>8.5676800000000003E-14</v>
      </c>
      <c r="C145">
        <v>32</v>
      </c>
      <c r="D145">
        <v>33</v>
      </c>
      <c r="E145" s="22" t="e">
        <f t="shared" ca="1" si="100"/>
        <v>#N/A</v>
      </c>
      <c r="F145" s="22" t="s">
        <v>144</v>
      </c>
      <c r="G145" s="22">
        <v>1</v>
      </c>
      <c r="H145" s="22">
        <v>0</v>
      </c>
      <c r="I145" s="22" t="s">
        <v>6</v>
      </c>
      <c r="J145" s="22">
        <v>0</v>
      </c>
      <c r="K145" s="58">
        <f t="shared" ref="K145:K152" ca="1" si="106">AC20</f>
        <v>8.5676759407797546E-14</v>
      </c>
      <c r="L145" s="22"/>
      <c r="M145" s="41">
        <f t="shared" ca="1" si="99"/>
        <v>1.0000004737831207</v>
      </c>
      <c r="O145" s="4" t="str">
        <f t="shared" ca="1" si="103"/>
        <v>CompConc[32] = 8.56767594077975E-14;</v>
      </c>
      <c r="P145" s="4"/>
      <c r="R145" s="4"/>
      <c r="S145" s="4" t="s">
        <v>277</v>
      </c>
      <c r="T145" s="4">
        <v>8.5676800000000003E-14</v>
      </c>
    </row>
    <row r="146" spans="1:20" x14ac:dyDescent="0.2">
      <c r="A146" s="32" t="s">
        <v>625</v>
      </c>
      <c r="B146" s="11">
        <v>1.1E-12</v>
      </c>
      <c r="C146">
        <v>33</v>
      </c>
      <c r="D146">
        <v>34</v>
      </c>
      <c r="E146" t="e">
        <f t="shared" ca="1" si="100"/>
        <v>#N/A</v>
      </c>
      <c r="F146" t="s">
        <v>144</v>
      </c>
      <c r="G146">
        <v>2</v>
      </c>
      <c r="H146">
        <v>0</v>
      </c>
      <c r="I146" t="s">
        <v>6</v>
      </c>
      <c r="J146">
        <v>0</v>
      </c>
      <c r="K146" s="11">
        <f t="shared" ca="1" si="106"/>
        <v>1.0999997853250746E-12</v>
      </c>
      <c r="M146" s="42">
        <f t="shared" ca="1" si="99"/>
        <v>1.0000001951590611</v>
      </c>
      <c r="O146" s="4" t="str">
        <f t="shared" ca="1" si="103"/>
        <v>CompConc[33] = 1.09999978532507E-12;</v>
      </c>
      <c r="P146" s="4"/>
      <c r="R146" s="4"/>
      <c r="S146" s="4" t="s">
        <v>278</v>
      </c>
      <c r="T146" s="4">
        <v>1.1E-12</v>
      </c>
    </row>
    <row r="147" spans="1:20" x14ac:dyDescent="0.2">
      <c r="A147" s="32" t="s">
        <v>626</v>
      </c>
      <c r="B147" s="11">
        <v>1.2495500000000001E-11</v>
      </c>
      <c r="C147">
        <v>34</v>
      </c>
      <c r="D147">
        <v>35</v>
      </c>
      <c r="E147" t="e">
        <f t="shared" ca="1" si="100"/>
        <v>#N/A</v>
      </c>
      <c r="F147" t="s">
        <v>144</v>
      </c>
      <c r="G147">
        <v>3</v>
      </c>
      <c r="H147">
        <v>0</v>
      </c>
      <c r="I147" t="s">
        <v>6</v>
      </c>
      <c r="J147">
        <v>0</v>
      </c>
      <c r="K147" s="11">
        <f t="shared" ca="1" si="106"/>
        <v>1.2495549084828915E-11</v>
      </c>
      <c r="M147" s="42">
        <f t="shared" ca="1" si="99"/>
        <v>0.99999607181496541</v>
      </c>
      <c r="O147" s="4" t="str">
        <f t="shared" ca="1" si="103"/>
        <v>CompConc[34] = 1.24955490848289E-11;</v>
      </c>
      <c r="P147" s="4"/>
      <c r="R147" s="4"/>
      <c r="S147" s="4" t="s">
        <v>279</v>
      </c>
      <c r="T147" s="4">
        <v>1.2495500000000001E-11</v>
      </c>
    </row>
    <row r="148" spans="1:20" x14ac:dyDescent="0.2">
      <c r="A148" s="32" t="s">
        <v>627</v>
      </c>
      <c r="B148" s="11">
        <v>6.1862799999999994E-11</v>
      </c>
      <c r="C148">
        <v>35</v>
      </c>
      <c r="D148">
        <v>36</v>
      </c>
      <c r="E148" t="e">
        <f t="shared" ca="1" si="100"/>
        <v>#N/A</v>
      </c>
      <c r="F148" t="s">
        <v>144</v>
      </c>
      <c r="G148">
        <v>4</v>
      </c>
      <c r="H148">
        <v>0</v>
      </c>
      <c r="I148" t="s">
        <v>6</v>
      </c>
      <c r="J148">
        <v>0</v>
      </c>
      <c r="K148" s="11">
        <f t="shared" ca="1" si="106"/>
        <v>6.1862777429078359E-11</v>
      </c>
      <c r="M148" s="42">
        <f t="shared" ca="1" si="99"/>
        <v>1.0000003648546441</v>
      </c>
      <c r="O148" s="4" t="str">
        <f t="shared" ca="1" si="103"/>
        <v>CompConc[35] = 6.18627774290784E-11;</v>
      </c>
      <c r="P148" s="4"/>
      <c r="R148" s="4"/>
      <c r="S148" s="4" t="s">
        <v>280</v>
      </c>
      <c r="T148" s="4">
        <v>6.1862799999999994E-11</v>
      </c>
    </row>
    <row r="149" spans="1:20" x14ac:dyDescent="0.2">
      <c r="A149" s="32" t="s">
        <v>628</v>
      </c>
      <c r="B149" s="11">
        <v>3.5895000000000001E-9</v>
      </c>
      <c r="C149">
        <v>36</v>
      </c>
      <c r="D149">
        <v>37</v>
      </c>
      <c r="E149" t="e">
        <f t="shared" ca="1" si="100"/>
        <v>#N/A</v>
      </c>
      <c r="F149" t="s">
        <v>144</v>
      </c>
      <c r="G149">
        <v>5</v>
      </c>
      <c r="H149">
        <v>0</v>
      </c>
      <c r="I149" t="s">
        <v>6</v>
      </c>
      <c r="J149">
        <v>0</v>
      </c>
      <c r="K149" s="11">
        <f t="shared" ca="1" si="106"/>
        <v>3.5895011030643377E-9</v>
      </c>
      <c r="M149" s="42">
        <f t="shared" ca="1" si="99"/>
        <v>0.99999969269703337</v>
      </c>
      <c r="O149" s="4" t="str">
        <f t="shared" ca="1" si="103"/>
        <v>CompConc[36] = 3.58950110306434E-09;</v>
      </c>
      <c r="P149" s="4"/>
      <c r="R149" s="4"/>
      <c r="S149" s="4" t="s">
        <v>281</v>
      </c>
      <c r="T149" s="4">
        <v>3.5895000000000001E-9</v>
      </c>
    </row>
    <row r="150" spans="1:20" x14ac:dyDescent="0.2">
      <c r="A150" s="32" t="s">
        <v>629</v>
      </c>
      <c r="B150" s="11">
        <v>6.2223799999999998E-9</v>
      </c>
      <c r="C150">
        <v>37</v>
      </c>
      <c r="D150">
        <v>38</v>
      </c>
      <c r="E150" t="e">
        <f t="shared" ca="1" si="100"/>
        <v>#N/A</v>
      </c>
      <c r="F150" t="s">
        <v>144</v>
      </c>
      <c r="G150">
        <v>6</v>
      </c>
      <c r="H150">
        <v>0</v>
      </c>
      <c r="I150" t="s">
        <v>6</v>
      </c>
      <c r="J150">
        <v>0</v>
      </c>
      <c r="K150" s="11">
        <f t="shared" ca="1" si="106"/>
        <v>6.2223809434152933E-9</v>
      </c>
      <c r="M150" s="42">
        <f t="shared" ca="1" si="99"/>
        <v>0.99999984838355249</v>
      </c>
      <c r="O150" s="4" t="str">
        <f t="shared" ca="1" si="103"/>
        <v>CompConc[37] = 6.22238094341529E-09;</v>
      </c>
      <c r="P150" s="4"/>
      <c r="R150" s="4"/>
      <c r="S150" s="4" t="s">
        <v>282</v>
      </c>
      <c r="T150" s="4">
        <v>6.2223799999999998E-9</v>
      </c>
    </row>
    <row r="151" spans="1:20" x14ac:dyDescent="0.2">
      <c r="A151" s="32" t="s">
        <v>630</v>
      </c>
      <c r="B151" s="11">
        <v>6.2890600000000002E-9</v>
      </c>
      <c r="C151">
        <v>38</v>
      </c>
      <c r="D151">
        <v>39</v>
      </c>
      <c r="E151" t="e">
        <f t="shared" ca="1" si="100"/>
        <v>#N/A</v>
      </c>
      <c r="F151" t="s">
        <v>144</v>
      </c>
      <c r="G151">
        <v>7</v>
      </c>
      <c r="H151">
        <v>0</v>
      </c>
      <c r="I151" t="s">
        <v>6</v>
      </c>
      <c r="J151">
        <v>0</v>
      </c>
      <c r="K151" s="11">
        <f t="shared" ca="1" si="106"/>
        <v>6.2890589509318147E-9</v>
      </c>
      <c r="M151" s="42">
        <f t="shared" ca="1" si="99"/>
        <v>1.0000001668084515</v>
      </c>
      <c r="O151" s="4" t="str">
        <f t="shared" ca="1" si="103"/>
        <v>CompConc[38] = 6.28905895093181E-09;</v>
      </c>
      <c r="P151" s="4"/>
      <c r="R151" s="4"/>
      <c r="S151" s="4" t="s">
        <v>283</v>
      </c>
      <c r="T151" s="4">
        <v>6.2890600000000002E-9</v>
      </c>
    </row>
    <row r="152" spans="1:20" x14ac:dyDescent="0.2">
      <c r="A152" s="33" t="s">
        <v>631</v>
      </c>
      <c r="B152" s="43">
        <v>6.29003E-9</v>
      </c>
      <c r="C152">
        <v>39</v>
      </c>
      <c r="D152">
        <v>40</v>
      </c>
      <c r="E152" s="28" t="e">
        <f t="shared" ca="1" si="100"/>
        <v>#N/A</v>
      </c>
      <c r="F152" s="28" t="s">
        <v>144</v>
      </c>
      <c r="G152" s="28">
        <v>8</v>
      </c>
      <c r="H152" s="28">
        <v>0</v>
      </c>
      <c r="I152" s="28" t="s">
        <v>6</v>
      </c>
      <c r="J152" s="28">
        <v>0</v>
      </c>
      <c r="K152" s="43">
        <f t="shared" ca="1" si="106"/>
        <v>6.2900332200955897E-9</v>
      </c>
      <c r="L152" s="28"/>
      <c r="M152" s="44">
        <f t="shared" ca="1" si="99"/>
        <v>0.99999948806381822</v>
      </c>
      <c r="O152" s="4" t="str">
        <f t="shared" ca="1" si="103"/>
        <v>CompConc[39] = 6.29003322009559E-09;</v>
      </c>
      <c r="P152" s="4"/>
      <c r="R152" s="4"/>
      <c r="S152" s="4" t="s">
        <v>284</v>
      </c>
      <c r="T152" s="4">
        <v>6.29003E-9</v>
      </c>
    </row>
    <row r="153" spans="1:20" x14ac:dyDescent="0.2">
      <c r="A153" s="21" t="s">
        <v>632</v>
      </c>
      <c r="B153" s="40">
        <v>1.2399E-18</v>
      </c>
      <c r="C153">
        <v>40</v>
      </c>
      <c r="D153">
        <v>41</v>
      </c>
      <c r="E153" s="22" t="e">
        <f t="shared" ca="1" si="100"/>
        <v>#N/A</v>
      </c>
      <c r="F153" s="22" t="s">
        <v>144</v>
      </c>
      <c r="G153" s="22">
        <v>1</v>
      </c>
      <c r="H153" s="22">
        <v>2</v>
      </c>
      <c r="I153" s="22" t="s">
        <v>6</v>
      </c>
      <c r="J153" s="22">
        <v>0</v>
      </c>
      <c r="K153" s="40">
        <f t="shared" ref="K153:K164" ca="1" si="107">AC31</f>
        <v>1.2398984496964711E-18</v>
      </c>
      <c r="L153" s="22"/>
      <c r="M153" s="41">
        <f t="shared" ca="1" si="99"/>
        <v>1.0000012503471791</v>
      </c>
      <c r="O153" s="4" t="str">
        <f t="shared" ca="1" si="103"/>
        <v>CompConc[40] = 1.23989844969647E-18;</v>
      </c>
      <c r="P153" s="4"/>
      <c r="R153" s="4"/>
      <c r="S153" s="4" t="s">
        <v>285</v>
      </c>
      <c r="T153" s="4">
        <v>1.2399E-18</v>
      </c>
    </row>
    <row r="154" spans="1:20" x14ac:dyDescent="0.2">
      <c r="A154" s="32" t="s">
        <v>633</v>
      </c>
      <c r="B154" s="11">
        <v>1.1554399999999999E-16</v>
      </c>
      <c r="C154">
        <v>41</v>
      </c>
      <c r="D154">
        <v>42</v>
      </c>
      <c r="E154" t="e">
        <f t="shared" ca="1" si="100"/>
        <v>#N/A</v>
      </c>
      <c r="F154" t="s">
        <v>144</v>
      </c>
      <c r="G154">
        <v>1</v>
      </c>
      <c r="H154">
        <v>4</v>
      </c>
      <c r="I154" t="s">
        <v>6</v>
      </c>
      <c r="J154">
        <v>0</v>
      </c>
      <c r="K154" s="11">
        <f t="shared" ca="1" si="107"/>
        <v>1.1554420377679426E-16</v>
      </c>
      <c r="M154" s="42">
        <f t="shared" ca="1" si="99"/>
        <v>0.99999823637372021</v>
      </c>
      <c r="O154" s="4" t="str">
        <f t="shared" ca="1" si="103"/>
        <v>CompConc[41] = 1.15544203776794E-16;</v>
      </c>
      <c r="P154" s="4"/>
      <c r="R154" s="4"/>
      <c r="S154" s="4" t="s">
        <v>286</v>
      </c>
      <c r="T154" s="4">
        <v>1.1554399999999999E-16</v>
      </c>
    </row>
    <row r="155" spans="1:20" x14ac:dyDescent="0.2">
      <c r="A155" s="32" t="s">
        <v>634</v>
      </c>
      <c r="B155" s="11">
        <v>1.29419E-14</v>
      </c>
      <c r="C155">
        <v>42</v>
      </c>
      <c r="D155">
        <v>43</v>
      </c>
      <c r="E155" t="e">
        <f t="shared" ca="1" si="100"/>
        <v>#N/A</v>
      </c>
      <c r="F155" t="s">
        <v>144</v>
      </c>
      <c r="G155">
        <v>1</v>
      </c>
      <c r="H155">
        <v>6</v>
      </c>
      <c r="I155" t="s">
        <v>6</v>
      </c>
      <c r="J155">
        <v>0</v>
      </c>
      <c r="K155" s="11">
        <f t="shared" ca="1" si="107"/>
        <v>1.2941949632612356E-14</v>
      </c>
      <c r="M155" s="42">
        <f t="shared" ca="1" si="99"/>
        <v>0.99999616498180222</v>
      </c>
      <c r="O155" s="4" t="str">
        <f t="shared" ca="1" si="103"/>
        <v>CompConc[42] = 1.29419496326124E-14;</v>
      </c>
      <c r="P155" s="4"/>
      <c r="R155" s="4"/>
      <c r="S155" s="4" t="s">
        <v>287</v>
      </c>
      <c r="T155" s="4">
        <v>1.29419E-14</v>
      </c>
    </row>
    <row r="156" spans="1:20" x14ac:dyDescent="0.2">
      <c r="A156" s="32" t="s">
        <v>635</v>
      </c>
      <c r="B156" s="11">
        <v>1.30726E-14</v>
      </c>
      <c r="C156">
        <v>43</v>
      </c>
      <c r="D156">
        <v>44</v>
      </c>
      <c r="E156" t="e">
        <f t="shared" ca="1" si="100"/>
        <v>#N/A</v>
      </c>
      <c r="F156" t="s">
        <v>144</v>
      </c>
      <c r="G156">
        <v>1</v>
      </c>
      <c r="H156">
        <v>8</v>
      </c>
      <c r="I156" t="s">
        <v>6</v>
      </c>
      <c r="J156">
        <v>0</v>
      </c>
      <c r="K156" s="11">
        <f t="shared" ca="1" si="107"/>
        <v>1.3072602015382366E-14</v>
      </c>
      <c r="M156" s="42">
        <f t="shared" ca="1" si="99"/>
        <v>0.99999984583158241</v>
      </c>
      <c r="O156" s="4" t="str">
        <f t="shared" ca="1" si="103"/>
        <v>CompConc[43] = 1.30726020153824E-14;</v>
      </c>
      <c r="P156" s="4"/>
      <c r="R156" s="4"/>
      <c r="S156" s="4" t="s">
        <v>288</v>
      </c>
      <c r="T156" s="4">
        <v>1.30726E-14</v>
      </c>
    </row>
    <row r="157" spans="1:20" x14ac:dyDescent="0.2">
      <c r="A157" s="32" t="s">
        <v>636</v>
      </c>
      <c r="B157" s="11">
        <v>1.1640799999999999E-16</v>
      </c>
      <c r="C157">
        <v>44</v>
      </c>
      <c r="D157">
        <v>45</v>
      </c>
      <c r="E157" t="e">
        <f t="shared" ca="1" si="100"/>
        <v>#N/A</v>
      </c>
      <c r="F157" t="s">
        <v>144</v>
      </c>
      <c r="G157">
        <v>2</v>
      </c>
      <c r="H157">
        <v>3</v>
      </c>
      <c r="I157" t="s">
        <v>6</v>
      </c>
      <c r="J157">
        <v>0</v>
      </c>
      <c r="K157" s="11">
        <f t="shared" ca="1" si="107"/>
        <v>1.1640761314410129E-16</v>
      </c>
      <c r="M157" s="42">
        <f t="shared" ca="1" si="99"/>
        <v>1.0000033232869248</v>
      </c>
      <c r="O157" s="4" t="str">
        <f t="shared" ca="1" si="103"/>
        <v>CompConc[44] = 1.16407613144101E-16;</v>
      </c>
      <c r="P157" s="4"/>
      <c r="R157" s="4"/>
      <c r="S157" s="4" t="s">
        <v>289</v>
      </c>
      <c r="T157" s="4">
        <v>1.1640799999999999E-16</v>
      </c>
    </row>
    <row r="158" spans="1:20" x14ac:dyDescent="0.2">
      <c r="A158" s="32" t="s">
        <v>637</v>
      </c>
      <c r="B158" s="11">
        <v>6.2358599999999998E-14</v>
      </c>
      <c r="C158">
        <v>45</v>
      </c>
      <c r="D158">
        <v>46</v>
      </c>
      <c r="E158" t="e">
        <f t="shared" ca="1" si="100"/>
        <v>#N/A</v>
      </c>
      <c r="F158" t="s">
        <v>144</v>
      </c>
      <c r="G158">
        <v>2</v>
      </c>
      <c r="H158">
        <v>5</v>
      </c>
      <c r="I158" t="s">
        <v>6</v>
      </c>
      <c r="J158">
        <v>0</v>
      </c>
      <c r="K158" s="11">
        <f t="shared" ca="1" si="107"/>
        <v>6.2358608818686345E-14</v>
      </c>
      <c r="M158" s="42">
        <f t="shared" ca="1" si="99"/>
        <v>0.9999998585810923</v>
      </c>
      <c r="O158" s="4" t="str">
        <f t="shared" ca="1" si="103"/>
        <v>CompConc[45] = 6.23586088186863E-14;</v>
      </c>
      <c r="P158" s="4"/>
      <c r="R158" s="4"/>
      <c r="S158" s="4" t="s">
        <v>290</v>
      </c>
      <c r="T158" s="4">
        <v>6.2358599999999998E-14</v>
      </c>
    </row>
    <row r="159" spans="1:20" x14ac:dyDescent="0.2">
      <c r="A159" s="32" t="s">
        <v>638</v>
      </c>
      <c r="B159" s="11">
        <v>8.3889400000000004E-14</v>
      </c>
      <c r="C159">
        <v>46</v>
      </c>
      <c r="D159">
        <v>47</v>
      </c>
      <c r="E159" t="e">
        <f t="shared" ca="1" si="100"/>
        <v>#N/A</v>
      </c>
      <c r="F159" t="s">
        <v>144</v>
      </c>
      <c r="G159">
        <v>2</v>
      </c>
      <c r="H159">
        <v>7</v>
      </c>
      <c r="I159" t="s">
        <v>6</v>
      </c>
      <c r="J159">
        <v>0</v>
      </c>
      <c r="K159" s="11">
        <f t="shared" ca="1" si="107"/>
        <v>8.3889447592925844E-14</v>
      </c>
      <c r="M159" s="42">
        <f t="shared" ca="1" si="99"/>
        <v>0.99999943267088764</v>
      </c>
      <c r="O159" s="4" t="str">
        <f t="shared" ca="1" si="103"/>
        <v>CompConc[46] = 8.38894475929258E-14;</v>
      </c>
      <c r="P159" s="4"/>
      <c r="R159" s="4"/>
      <c r="S159" s="4" t="s">
        <v>291</v>
      </c>
      <c r="T159" s="4">
        <v>8.3889400000000004E-14</v>
      </c>
    </row>
    <row r="160" spans="1:20" x14ac:dyDescent="0.2">
      <c r="A160" s="32" t="s">
        <v>639</v>
      </c>
      <c r="B160" s="11">
        <v>2.59685E-16</v>
      </c>
      <c r="C160">
        <v>47</v>
      </c>
      <c r="D160">
        <v>48</v>
      </c>
      <c r="E160" t="e">
        <f t="shared" ca="1" si="100"/>
        <v>#N/A</v>
      </c>
      <c r="F160" t="s">
        <v>144</v>
      </c>
      <c r="G160">
        <v>3</v>
      </c>
      <c r="H160">
        <v>4</v>
      </c>
      <c r="I160" t="s">
        <v>6</v>
      </c>
      <c r="J160">
        <v>0</v>
      </c>
      <c r="K160" s="11">
        <f t="shared" ca="1" si="107"/>
        <v>2.5968537412181192E-16</v>
      </c>
      <c r="M160" s="42">
        <f t="shared" ca="1" si="99"/>
        <v>0.99999855932659598</v>
      </c>
      <c r="O160" s="4" t="str">
        <f t="shared" ca="1" si="103"/>
        <v>CompConc[47] = 2.59685374121812E-16;</v>
      </c>
      <c r="P160" s="4"/>
      <c r="R160" s="4"/>
      <c r="S160" s="4" t="s">
        <v>292</v>
      </c>
      <c r="T160" s="4">
        <v>2.59685E-16</v>
      </c>
    </row>
    <row r="161" spans="1:20" x14ac:dyDescent="0.2">
      <c r="A161" s="32" t="s">
        <v>640</v>
      </c>
      <c r="B161" s="11">
        <v>1.4388900000000001E-13</v>
      </c>
      <c r="C161">
        <v>48</v>
      </c>
      <c r="D161">
        <v>49</v>
      </c>
      <c r="E161" t="e">
        <f t="shared" ca="1" si="100"/>
        <v>#N/A</v>
      </c>
      <c r="F161" t="s">
        <v>144</v>
      </c>
      <c r="G161">
        <v>3</v>
      </c>
      <c r="H161">
        <v>6</v>
      </c>
      <c r="I161" t="s">
        <v>6</v>
      </c>
      <c r="J161">
        <v>0</v>
      </c>
      <c r="K161" s="11">
        <f t="shared" ca="1" si="107"/>
        <v>1.4388896569735575E-13</v>
      </c>
      <c r="M161" s="42">
        <f t="shared" ca="1" si="99"/>
        <v>1.0000002383966282</v>
      </c>
      <c r="O161" s="4" t="str">
        <f t="shared" ca="1" si="103"/>
        <v>CompConc[48] = 1.43888965697356E-13;</v>
      </c>
      <c r="P161" s="4"/>
      <c r="R161" s="4"/>
      <c r="S161" s="4" t="s">
        <v>293</v>
      </c>
      <c r="T161" s="4">
        <v>1.4388900000000001E-13</v>
      </c>
    </row>
    <row r="162" spans="1:20" x14ac:dyDescent="0.2">
      <c r="A162" s="32" t="s">
        <v>641</v>
      </c>
      <c r="B162" s="11">
        <v>1.43984E-13</v>
      </c>
      <c r="C162">
        <v>49</v>
      </c>
      <c r="D162">
        <v>50</v>
      </c>
      <c r="E162" t="e">
        <f t="shared" ca="1" si="100"/>
        <v>#N/A</v>
      </c>
      <c r="F162" t="s">
        <v>144</v>
      </c>
      <c r="G162">
        <v>3</v>
      </c>
      <c r="H162">
        <v>8</v>
      </c>
      <c r="I162" t="s">
        <v>6</v>
      </c>
      <c r="J162">
        <v>0</v>
      </c>
      <c r="K162" s="11">
        <f t="shared" ca="1" si="107"/>
        <v>1.4398400843653199E-13</v>
      </c>
      <c r="M162" s="42">
        <f t="shared" ca="1" si="99"/>
        <v>0.99999994140646531</v>
      </c>
      <c r="O162" s="4" t="str">
        <f t="shared" ca="1" si="103"/>
        <v>CompConc[49] = 1.43984008436532E-13;</v>
      </c>
      <c r="P162" s="4"/>
      <c r="R162" s="4"/>
      <c r="S162" s="4" t="s">
        <v>294</v>
      </c>
      <c r="T162" s="4">
        <v>1.43984E-13</v>
      </c>
    </row>
    <row r="163" spans="1:20" x14ac:dyDescent="0.2">
      <c r="A163" s="32" t="s">
        <v>642</v>
      </c>
      <c r="B163" s="11">
        <v>1.5181800000000001E-13</v>
      </c>
      <c r="C163">
        <v>50</v>
      </c>
      <c r="D163">
        <v>51</v>
      </c>
      <c r="E163" t="e">
        <f t="shared" ca="1" si="100"/>
        <v>#N/A</v>
      </c>
      <c r="F163" t="s">
        <v>144</v>
      </c>
      <c r="G163">
        <v>4</v>
      </c>
      <c r="H163">
        <v>5</v>
      </c>
      <c r="I163" t="s">
        <v>6</v>
      </c>
      <c r="J163">
        <v>0</v>
      </c>
      <c r="K163" s="11">
        <f t="shared" ca="1" si="107"/>
        <v>1.5181839786847763E-13</v>
      </c>
      <c r="M163" s="42">
        <f t="shared" ca="1" si="99"/>
        <v>0.99999737931315835</v>
      </c>
      <c r="O163" s="4" t="str">
        <f t="shared" ca="1" si="103"/>
        <v>CompConc[50] = 1.51818397868478E-13;</v>
      </c>
      <c r="P163" s="4"/>
      <c r="R163" s="4"/>
      <c r="S163" s="4" t="s">
        <v>295</v>
      </c>
      <c r="T163" s="4">
        <v>1.5181800000000001E-13</v>
      </c>
    </row>
    <row r="164" spans="1:20" x14ac:dyDescent="0.2">
      <c r="A164" s="33" t="s">
        <v>643</v>
      </c>
      <c r="B164" s="43">
        <v>1.5239199999999999E-13</v>
      </c>
      <c r="C164">
        <v>51</v>
      </c>
      <c r="D164">
        <v>52</v>
      </c>
      <c r="E164" s="28" t="e">
        <f t="shared" ca="1" si="100"/>
        <v>#N/A</v>
      </c>
      <c r="F164" s="28" t="s">
        <v>144</v>
      </c>
      <c r="G164" s="28">
        <v>4</v>
      </c>
      <c r="H164" s="28">
        <v>7</v>
      </c>
      <c r="I164" s="28" t="s">
        <v>6</v>
      </c>
      <c r="J164" s="28">
        <v>0</v>
      </c>
      <c r="K164" s="43">
        <f t="shared" ca="1" si="107"/>
        <v>1.5239168476175907E-13</v>
      </c>
      <c r="L164" s="28"/>
      <c r="M164" s="44">
        <f t="shared" ca="1" si="99"/>
        <v>1.0000020686052615</v>
      </c>
      <c r="O164" s="4" t="str">
        <f t="shared" ca="1" si="103"/>
        <v>CompConc[51] = 1.52391684761759E-13;</v>
      </c>
      <c r="P164" s="4"/>
      <c r="R164" s="4"/>
      <c r="S164" s="4" t="s">
        <v>296</v>
      </c>
      <c r="T164" s="4">
        <v>1.5239199999999999E-13</v>
      </c>
    </row>
    <row r="165" spans="1:20" x14ac:dyDescent="0.2">
      <c r="A165" s="21" t="s">
        <v>644</v>
      </c>
      <c r="B165" s="40">
        <v>2.8980400000000001E-10</v>
      </c>
      <c r="C165">
        <v>52</v>
      </c>
      <c r="D165">
        <v>53</v>
      </c>
      <c r="E165" s="22" t="e">
        <f t="shared" ca="1" si="100"/>
        <v>#N/A</v>
      </c>
      <c r="F165" s="22"/>
      <c r="G165" s="22"/>
      <c r="H165" s="22"/>
      <c r="I165" s="22"/>
      <c r="J165" s="22"/>
      <c r="K165" s="40" t="e">
        <f t="shared" ref="K165:K186" ca="1" si="108">OFFSET($M$80,_xlfn.XMATCH(A165,$D$81:$D$108),0)</f>
        <v>#N/A</v>
      </c>
      <c r="L165" s="22"/>
      <c r="M165" s="41" t="e">
        <f t="shared" ca="1" si="99"/>
        <v>#N/A</v>
      </c>
      <c r="O165" s="4"/>
      <c r="P165" s="4"/>
      <c r="R165" s="4"/>
      <c r="S165" s="4" t="s">
        <v>297</v>
      </c>
      <c r="T165" s="4">
        <v>2.8980400000000001E-10</v>
      </c>
    </row>
    <row r="166" spans="1:20" x14ac:dyDescent="0.2">
      <c r="A166" s="32" t="s">
        <v>645</v>
      </c>
      <c r="B166" s="11">
        <v>2.1483400000000001E-11</v>
      </c>
      <c r="C166">
        <v>53</v>
      </c>
      <c r="D166">
        <v>54</v>
      </c>
      <c r="E166" t="e">
        <f t="shared" ca="1" si="100"/>
        <v>#N/A</v>
      </c>
      <c r="K166" s="11" t="e">
        <f t="shared" ca="1" si="108"/>
        <v>#N/A</v>
      </c>
      <c r="M166" s="42" t="e">
        <f t="shared" ca="1" si="99"/>
        <v>#N/A</v>
      </c>
      <c r="O166" s="4"/>
      <c r="P166" s="4"/>
      <c r="R166" s="4"/>
      <c r="S166" s="4" t="s">
        <v>298</v>
      </c>
      <c r="T166" s="4">
        <v>2.1483400000000001E-11</v>
      </c>
    </row>
    <row r="167" spans="1:20" x14ac:dyDescent="0.2">
      <c r="A167" s="32" t="s">
        <v>646</v>
      </c>
      <c r="B167" s="11">
        <v>1.7620199999999999E-11</v>
      </c>
      <c r="C167">
        <v>54</v>
      </c>
      <c r="D167">
        <v>55</v>
      </c>
      <c r="E167" t="e">
        <f t="shared" ca="1" si="100"/>
        <v>#N/A</v>
      </c>
      <c r="K167" s="11" t="e">
        <f t="shared" ca="1" si="108"/>
        <v>#N/A</v>
      </c>
      <c r="M167" s="42" t="e">
        <f t="shared" ca="1" si="99"/>
        <v>#N/A</v>
      </c>
      <c r="O167" s="4"/>
      <c r="P167" s="4"/>
      <c r="R167" s="4"/>
      <c r="S167" s="4" t="s">
        <v>299</v>
      </c>
      <c r="T167" s="4">
        <v>1.7620199999999999E-11</v>
      </c>
    </row>
    <row r="168" spans="1:20" x14ac:dyDescent="0.2">
      <c r="A168" s="32" t="s">
        <v>647</v>
      </c>
      <c r="B168" s="11">
        <v>2.9546300000000001E-11</v>
      </c>
      <c r="C168">
        <v>55</v>
      </c>
      <c r="D168">
        <v>56</v>
      </c>
      <c r="E168" t="e">
        <f t="shared" ca="1" si="100"/>
        <v>#N/A</v>
      </c>
      <c r="K168" s="11" t="e">
        <f t="shared" ca="1" si="108"/>
        <v>#N/A</v>
      </c>
      <c r="M168" s="42" t="e">
        <f t="shared" ca="1" si="99"/>
        <v>#N/A</v>
      </c>
      <c r="O168" s="4"/>
      <c r="P168" s="4"/>
      <c r="R168" s="4"/>
      <c r="S168" s="4" t="s">
        <v>300</v>
      </c>
      <c r="T168" s="4">
        <v>2.9546300000000001E-11</v>
      </c>
    </row>
    <row r="169" spans="1:20" x14ac:dyDescent="0.2">
      <c r="A169" s="32" t="s">
        <v>648</v>
      </c>
      <c r="B169" s="11">
        <v>8.9968999999999998E-13</v>
      </c>
      <c r="C169">
        <v>56</v>
      </c>
      <c r="D169">
        <v>57</v>
      </c>
      <c r="E169" t="e">
        <f t="shared" ca="1" si="100"/>
        <v>#N/A</v>
      </c>
      <c r="K169" s="11" t="e">
        <f t="shared" ca="1" si="108"/>
        <v>#N/A</v>
      </c>
      <c r="M169" s="42" t="e">
        <f t="shared" ca="1" si="99"/>
        <v>#N/A</v>
      </c>
      <c r="O169" s="4"/>
      <c r="P169" s="4"/>
      <c r="R169" s="4"/>
      <c r="S169" s="4" t="s">
        <v>301</v>
      </c>
      <c r="T169" s="4">
        <v>8.9968999999999998E-13</v>
      </c>
    </row>
    <row r="170" spans="1:20" x14ac:dyDescent="0.2">
      <c r="A170" s="33" t="s">
        <v>649</v>
      </c>
      <c r="B170" s="43">
        <v>1.7834399999999998E-11</v>
      </c>
      <c r="C170">
        <v>57</v>
      </c>
      <c r="D170">
        <v>58</v>
      </c>
      <c r="E170" s="28" t="e">
        <f t="shared" ca="1" si="100"/>
        <v>#N/A</v>
      </c>
      <c r="F170" s="28"/>
      <c r="G170" s="28"/>
      <c r="H170" s="28"/>
      <c r="I170" s="28"/>
      <c r="J170" s="28"/>
      <c r="K170" s="43" t="e">
        <f t="shared" ca="1" si="108"/>
        <v>#N/A</v>
      </c>
      <c r="L170" s="28"/>
      <c r="M170" s="44" t="e">
        <f t="shared" ca="1" si="99"/>
        <v>#N/A</v>
      </c>
      <c r="O170" s="4"/>
      <c r="P170" s="4"/>
      <c r="R170" s="4"/>
      <c r="S170" s="4" t="s">
        <v>302</v>
      </c>
      <c r="T170" s="4">
        <v>1.7834399999999998E-11</v>
      </c>
    </row>
    <row r="171" spans="1:20" x14ac:dyDescent="0.2">
      <c r="A171" s="21" t="s">
        <v>184</v>
      </c>
      <c r="B171" s="40">
        <v>1.71526E-7</v>
      </c>
      <c r="C171">
        <v>58</v>
      </c>
      <c r="D171">
        <v>59</v>
      </c>
      <c r="E171" s="22">
        <f t="shared" ca="1" si="100"/>
        <v>51</v>
      </c>
      <c r="F171" s="22"/>
      <c r="G171" s="22"/>
      <c r="H171" s="22"/>
      <c r="I171" s="56"/>
      <c r="J171" s="22">
        <v>-1</v>
      </c>
      <c r="K171" s="40">
        <f t="shared" ca="1" si="108"/>
        <v>1.7152587384050414E-7</v>
      </c>
      <c r="L171" s="40">
        <f ca="1">OFFSET(N$80,_xlfn.XMATCH($A171,$D$81:$D$108),0)</f>
        <v>1.6711590215479349E-7</v>
      </c>
      <c r="M171" s="41">
        <f t="shared" ca="1" si="99"/>
        <v>1.0000007355129172</v>
      </c>
      <c r="O171" s="4"/>
      <c r="P171" s="4"/>
      <c r="R171" s="4"/>
      <c r="S171" s="4" t="s">
        <v>303</v>
      </c>
      <c r="T171" s="4">
        <v>1.71526E-7</v>
      </c>
    </row>
    <row r="172" spans="1:20" x14ac:dyDescent="0.2">
      <c r="A172" s="32" t="s">
        <v>24</v>
      </c>
      <c r="B172" s="11">
        <v>1.2827300000000001E-4</v>
      </c>
      <c r="C172">
        <v>59</v>
      </c>
      <c r="D172">
        <v>60</v>
      </c>
      <c r="E172">
        <f t="shared" ca="1" si="100"/>
        <v>101</v>
      </c>
      <c r="I172" s="9"/>
      <c r="J172">
        <f>J121+J120</f>
        <v>-1</v>
      </c>
      <c r="K172" s="11">
        <f t="shared" ca="1" si="108"/>
        <v>1.2827332218170448E-4</v>
      </c>
      <c r="L172" s="11">
        <f t="shared" ref="L172:L186" ca="1" si="109">OFFSET(N$80,_xlfn.XMATCH($A172,$D$81:$D$108),0)</f>
        <v>1.2497538405617501E-4</v>
      </c>
      <c r="M172" s="42">
        <f t="shared" ca="1" si="99"/>
        <v>0.99999748831870117</v>
      </c>
      <c r="O172" s="4"/>
      <c r="P172" s="4"/>
      <c r="S172" t="s">
        <v>304</v>
      </c>
      <c r="T172">
        <v>1.2827300000000001E-4</v>
      </c>
    </row>
    <row r="173" spans="1:20" x14ac:dyDescent="0.2">
      <c r="A173" s="32" t="s">
        <v>25</v>
      </c>
      <c r="B173" s="11">
        <v>8.6187799999999998E-6</v>
      </c>
      <c r="C173">
        <v>60</v>
      </c>
      <c r="D173">
        <v>61</v>
      </c>
      <c r="E173">
        <f t="shared" ca="1" si="100"/>
        <v>102</v>
      </c>
      <c r="I173" s="9"/>
      <c r="J173">
        <f>2*J121+J120</f>
        <v>0</v>
      </c>
      <c r="K173" s="11">
        <f t="shared" ca="1" si="108"/>
        <v>8.618780713369603E-6</v>
      </c>
      <c r="L173" s="11">
        <f t="shared" ca="1" si="109"/>
        <v>8.618780713369603E-6</v>
      </c>
      <c r="M173" s="42">
        <f t="shared" ca="1" si="99"/>
        <v>0.99999991723079784</v>
      </c>
      <c r="O173" s="4"/>
      <c r="P173" s="4"/>
      <c r="R173" s="4"/>
      <c r="S173" s="4" t="s">
        <v>305</v>
      </c>
      <c r="T173" s="4">
        <v>8.6187799999999998E-6</v>
      </c>
    </row>
    <row r="174" spans="1:20" x14ac:dyDescent="0.2">
      <c r="A174" s="62" t="s">
        <v>28</v>
      </c>
      <c r="B174" s="20">
        <v>8.0347600000000004E-8</v>
      </c>
      <c r="C174">
        <v>61</v>
      </c>
      <c r="D174">
        <v>62</v>
      </c>
      <c r="E174" s="14">
        <f t="shared" ca="1" si="100"/>
        <v>124</v>
      </c>
      <c r="F174" s="14"/>
      <c r="G174" s="14"/>
      <c r="H174" s="14"/>
      <c r="I174" s="15"/>
      <c r="J174" s="14">
        <f>J115+J121+J120</f>
        <v>1</v>
      </c>
      <c r="K174" s="20">
        <f t="shared" ca="1" si="108"/>
        <v>8.0347629289543102E-8</v>
      </c>
      <c r="L174" s="20">
        <f t="shared" ca="1" si="109"/>
        <v>7.8281872315115207E-8</v>
      </c>
      <c r="M174" s="63">
        <f t="shared" ca="1" si="99"/>
        <v>0.99999963546475035</v>
      </c>
      <c r="O174" s="4"/>
      <c r="P174" s="4"/>
      <c r="R174" s="4"/>
      <c r="S174" s="4" t="s">
        <v>306</v>
      </c>
      <c r="T174" s="4">
        <v>8.0347600000000004E-8</v>
      </c>
    </row>
    <row r="175" spans="1:20" x14ac:dyDescent="0.2">
      <c r="A175" s="32" t="s">
        <v>29</v>
      </c>
      <c r="B175" s="11">
        <v>7.9640200000000008E-9</v>
      </c>
      <c r="C175">
        <v>62</v>
      </c>
      <c r="D175">
        <v>63</v>
      </c>
      <c r="E175">
        <f t="shared" ca="1" si="100"/>
        <v>125</v>
      </c>
      <c r="I175" s="9"/>
      <c r="J175">
        <f>J115+J120</f>
        <v>0</v>
      </c>
      <c r="K175" s="11">
        <f t="shared" ca="1" si="108"/>
        <v>7.9640227742585678E-9</v>
      </c>
      <c r="L175" s="11">
        <f t="shared" ca="1" si="109"/>
        <v>7.9640227742585678E-9</v>
      </c>
      <c r="M175" s="42">
        <f t="shared" ca="1" si="99"/>
        <v>0.99999965165110072</v>
      </c>
      <c r="O175" s="4"/>
      <c r="P175" s="4"/>
      <c r="R175" s="4"/>
      <c r="S175" s="4" t="s">
        <v>307</v>
      </c>
      <c r="T175" s="4">
        <v>7.9640200000000008E-9</v>
      </c>
    </row>
    <row r="176" spans="1:20" x14ac:dyDescent="0.2">
      <c r="A176" s="32" t="s">
        <v>30</v>
      </c>
      <c r="B176" s="11">
        <v>8.85798E-7</v>
      </c>
      <c r="C176">
        <v>63</v>
      </c>
      <c r="D176">
        <v>64</v>
      </c>
      <c r="E176">
        <f t="shared" ca="1" si="100"/>
        <v>126</v>
      </c>
      <c r="I176" s="9"/>
      <c r="J176">
        <f>J115+J118</f>
        <v>0</v>
      </c>
      <c r="K176" s="11">
        <f t="shared" ca="1" si="108"/>
        <v>8.8579844991081722E-7</v>
      </c>
      <c r="L176" s="11">
        <f t="shared" ca="1" si="109"/>
        <v>8.8579844991081722E-7</v>
      </c>
      <c r="M176" s="42">
        <f t="shared" ca="1" si="99"/>
        <v>0.99999949208443828</v>
      </c>
      <c r="O176" s="4"/>
      <c r="P176" s="4"/>
      <c r="R176" s="4"/>
      <c r="S176" s="4" t="s">
        <v>308</v>
      </c>
      <c r="T176" s="4">
        <v>8.85798E-7</v>
      </c>
    </row>
    <row r="177" spans="1:20" x14ac:dyDescent="0.2">
      <c r="A177" s="32" t="s">
        <v>31</v>
      </c>
      <c r="B177" s="11">
        <v>4.6888399999999998E-8</v>
      </c>
      <c r="C177">
        <v>64</v>
      </c>
      <c r="D177">
        <v>65</v>
      </c>
      <c r="E177">
        <f t="shared" ca="1" si="100"/>
        <v>145</v>
      </c>
      <c r="I177" s="9"/>
      <c r="J177">
        <f>J114+J120+J121</f>
        <v>1</v>
      </c>
      <c r="K177" s="11">
        <f t="shared" ca="1" si="108"/>
        <v>4.6888398915269773E-8</v>
      </c>
      <c r="L177" s="11">
        <f t="shared" ca="1" si="109"/>
        <v>4.568288684309739E-8</v>
      </c>
      <c r="M177" s="42">
        <f t="shared" ref="M177:M256" ca="1" si="110">B177/K177</f>
        <v>1.0000000231342987</v>
      </c>
      <c r="O177" s="4"/>
      <c r="P177" s="4"/>
      <c r="R177" s="4"/>
      <c r="S177" s="4" t="s">
        <v>309</v>
      </c>
      <c r="T177" s="4">
        <v>4.6888399999999998E-8</v>
      </c>
    </row>
    <row r="178" spans="1:20" x14ac:dyDescent="0.2">
      <c r="A178" s="32" t="s">
        <v>32</v>
      </c>
      <c r="B178" s="11">
        <v>7.8486400000000007E-9</v>
      </c>
      <c r="C178">
        <v>65</v>
      </c>
      <c r="D178">
        <v>66</v>
      </c>
      <c r="E178">
        <f t="shared" ref="E178:E257" ca="1" si="111">OFFSET($B$80,_xlfn.XMATCH($A178,$D$81:$D$108),0)</f>
        <v>146</v>
      </c>
      <c r="I178" s="9"/>
      <c r="J178">
        <f>J114+J120</f>
        <v>0</v>
      </c>
      <c r="K178" s="11">
        <f t="shared" ca="1" si="108"/>
        <v>7.8486371487557126E-9</v>
      </c>
      <c r="L178" s="11">
        <f t="shared" ca="1" si="109"/>
        <v>7.8486371487557126E-9</v>
      </c>
      <c r="M178" s="42">
        <f t="shared" ca="1" si="110"/>
        <v>1.0000003632789023</v>
      </c>
      <c r="O178" s="4"/>
      <c r="P178" s="4"/>
      <c r="R178" s="4"/>
      <c r="S178" s="4" t="s">
        <v>310</v>
      </c>
      <c r="T178" s="4">
        <v>7.8486400000000007E-9</v>
      </c>
    </row>
    <row r="179" spans="1:20" x14ac:dyDescent="0.2">
      <c r="A179" s="32" t="s">
        <v>33</v>
      </c>
      <c r="B179" s="11">
        <v>5.3489699999999998E-7</v>
      </c>
      <c r="C179">
        <v>66</v>
      </c>
      <c r="D179">
        <v>67</v>
      </c>
      <c r="E179">
        <f t="shared" ca="1" si="111"/>
        <v>147</v>
      </c>
      <c r="I179" s="9"/>
      <c r="J179">
        <f>J114+J118</f>
        <v>0</v>
      </c>
      <c r="K179" s="11">
        <f t="shared" ca="1" si="108"/>
        <v>5.3489670023657487E-7</v>
      </c>
      <c r="L179" s="11">
        <f t="shared" ca="1" si="109"/>
        <v>5.3489670023657487E-7</v>
      </c>
      <c r="M179" s="42">
        <f t="shared" ca="1" si="110"/>
        <v>1.0000005604136741</v>
      </c>
      <c r="O179" s="4"/>
      <c r="P179" s="4"/>
      <c r="R179" s="4"/>
      <c r="S179" s="4" t="s">
        <v>311</v>
      </c>
      <c r="T179" s="4">
        <v>5.3489699999999998E-7</v>
      </c>
    </row>
    <row r="180" spans="1:20" x14ac:dyDescent="0.2">
      <c r="A180" s="32" t="s">
        <v>34</v>
      </c>
      <c r="B180" s="11">
        <v>4.4909799999999999E-8</v>
      </c>
      <c r="C180">
        <v>67</v>
      </c>
      <c r="D180">
        <v>68</v>
      </c>
      <c r="E180">
        <f t="shared" ca="1" si="111"/>
        <v>221</v>
      </c>
      <c r="I180" s="9"/>
      <c r="J180">
        <f>J113+J171</f>
        <v>1</v>
      </c>
      <c r="K180" s="11">
        <f t="shared" ca="1" si="108"/>
        <v>4.4909774411317496E-8</v>
      </c>
      <c r="L180" s="11">
        <f t="shared" ca="1" si="109"/>
        <v>4.3755133253507548E-8</v>
      </c>
      <c r="M180" s="42">
        <f t="shared" ca="1" si="110"/>
        <v>1.0000005697798049</v>
      </c>
      <c r="O180" s="4"/>
      <c r="P180" s="4"/>
      <c r="R180" s="4"/>
      <c r="S180" s="4" t="s">
        <v>312</v>
      </c>
      <c r="T180" s="4">
        <v>4.4909799999999999E-8</v>
      </c>
    </row>
    <row r="181" spans="1:20" x14ac:dyDescent="0.2">
      <c r="A181" s="32" t="s">
        <v>35</v>
      </c>
      <c r="B181" s="11">
        <v>1.45897E-9</v>
      </c>
      <c r="C181">
        <v>68</v>
      </c>
      <c r="D181">
        <v>69</v>
      </c>
      <c r="E181">
        <f t="shared" ca="1" si="111"/>
        <v>222</v>
      </c>
      <c r="I181" s="9"/>
      <c r="J181">
        <f>J113+2*J171</f>
        <v>0</v>
      </c>
      <c r="K181" s="11">
        <f t="shared" ca="1" si="108"/>
        <v>1.4589714336181798E-9</v>
      </c>
      <c r="L181" s="11">
        <f t="shared" ca="1" si="109"/>
        <v>1.4589714336181798E-9</v>
      </c>
      <c r="M181" s="42">
        <f t="shared" ca="1" si="110"/>
        <v>0.99999901737748476</v>
      </c>
      <c r="O181" s="4"/>
      <c r="P181" s="4"/>
      <c r="R181" s="4"/>
      <c r="S181" s="4" t="s">
        <v>313</v>
      </c>
      <c r="T181" s="4">
        <v>1.45897E-9</v>
      </c>
    </row>
    <row r="182" spans="1:20" x14ac:dyDescent="0.2">
      <c r="A182" s="32" t="s">
        <v>36</v>
      </c>
      <c r="B182" s="11">
        <v>1.5583299999999999E-9</v>
      </c>
      <c r="C182">
        <v>69</v>
      </c>
      <c r="D182">
        <v>70</v>
      </c>
      <c r="E182">
        <f t="shared" ca="1" si="111"/>
        <v>223</v>
      </c>
      <c r="I182" s="9"/>
      <c r="J182">
        <f>J113+J118</f>
        <v>0</v>
      </c>
      <c r="K182" s="11">
        <f t="shared" ca="1" si="108"/>
        <v>1.5583254780785923E-9</v>
      </c>
      <c r="L182" s="11">
        <f t="shared" ca="1" si="109"/>
        <v>1.5583254780785923E-9</v>
      </c>
      <c r="M182" s="42">
        <f t="shared" ca="1" si="110"/>
        <v>1.0000029017823755</v>
      </c>
      <c r="O182" s="4"/>
      <c r="P182" s="4"/>
      <c r="R182" s="4"/>
      <c r="S182" s="4" t="s">
        <v>314</v>
      </c>
      <c r="T182" s="4">
        <v>1.5583299999999999E-9</v>
      </c>
    </row>
    <row r="183" spans="1:20" x14ac:dyDescent="0.2">
      <c r="A183" s="32" t="s">
        <v>39</v>
      </c>
      <c r="B183" s="11">
        <v>1.3256699999999999E-12</v>
      </c>
      <c r="C183">
        <v>70</v>
      </c>
      <c r="D183">
        <v>71</v>
      </c>
      <c r="E183">
        <f t="shared" ca="1" si="111"/>
        <v>226</v>
      </c>
      <c r="I183" s="9"/>
      <c r="J183">
        <f>J113+J119</f>
        <v>1</v>
      </c>
      <c r="K183" s="11">
        <f t="shared" ca="1" si="108"/>
        <v>1.3256656316292775E-12</v>
      </c>
      <c r="L183" s="11">
        <f t="shared" ca="1" si="109"/>
        <v>1.2915824477380767E-12</v>
      </c>
      <c r="M183" s="42">
        <f t="shared" ca="1" si="110"/>
        <v>1.0000032952281617</v>
      </c>
      <c r="O183" s="4"/>
      <c r="P183" s="4"/>
      <c r="R183" s="4"/>
      <c r="S183" s="4" t="s">
        <v>315</v>
      </c>
      <c r="T183" s="4">
        <v>1.3256699999999999E-12</v>
      </c>
    </row>
    <row r="184" spans="1:20" x14ac:dyDescent="0.2">
      <c r="A184" s="32" t="s">
        <v>37</v>
      </c>
      <c r="B184" s="11">
        <v>8.5746799999999996E-8</v>
      </c>
      <c r="C184">
        <v>71</v>
      </c>
      <c r="D184">
        <v>72</v>
      </c>
      <c r="E184">
        <f t="shared" ca="1" si="111"/>
        <v>224</v>
      </c>
      <c r="I184" s="9"/>
      <c r="J184">
        <f>J113+J120</f>
        <v>0</v>
      </c>
      <c r="K184" s="11">
        <f t="shared" ca="1" si="108"/>
        <v>8.5746827289583347E-8</v>
      </c>
      <c r="L184" s="11">
        <f t="shared" ca="1" si="109"/>
        <v>8.5746827289583347E-8</v>
      </c>
      <c r="M184" s="42">
        <f t="shared" ca="1" si="110"/>
        <v>0.99999968174235465</v>
      </c>
      <c r="O184" s="4"/>
      <c r="P184" s="4"/>
      <c r="R184" s="4"/>
      <c r="S184" s="4" t="s">
        <v>316</v>
      </c>
      <c r="T184" s="4">
        <v>8.5746799999999996E-8</v>
      </c>
    </row>
    <row r="185" spans="1:20" x14ac:dyDescent="0.2">
      <c r="A185" s="32" t="s">
        <v>38</v>
      </c>
      <c r="B185" s="11">
        <v>2.46991E-11</v>
      </c>
      <c r="C185">
        <v>72</v>
      </c>
      <c r="D185">
        <v>73</v>
      </c>
      <c r="E185">
        <f t="shared" ca="1" si="111"/>
        <v>225</v>
      </c>
      <c r="I185" s="9"/>
      <c r="J185">
        <f>J113+2*J120</f>
        <v>-2</v>
      </c>
      <c r="K185" s="11">
        <f t="shared" ca="1" si="108"/>
        <v>2.4699142978270598E-11</v>
      </c>
      <c r="L185" s="11">
        <f t="shared" ca="1" si="109"/>
        <v>2.2306163769797501E-11</v>
      </c>
      <c r="M185" s="42">
        <f t="shared" ca="1" si="110"/>
        <v>0.99999825992866898</v>
      </c>
      <c r="O185" s="4"/>
      <c r="P185" s="4"/>
      <c r="R185" s="4"/>
      <c r="S185" s="4" t="s">
        <v>317</v>
      </c>
      <c r="T185" s="4">
        <v>2.46991E-11</v>
      </c>
    </row>
    <row r="186" spans="1:20" x14ac:dyDescent="0.2">
      <c r="A186" s="33" t="s">
        <v>40</v>
      </c>
      <c r="B186" s="43">
        <v>1.7560200000000001E-7</v>
      </c>
      <c r="C186">
        <v>73</v>
      </c>
      <c r="D186">
        <v>74</v>
      </c>
      <c r="E186" s="28">
        <f t="shared" ca="1" si="111"/>
        <v>227</v>
      </c>
      <c r="F186" s="28"/>
      <c r="G186" s="28"/>
      <c r="H186" s="28"/>
      <c r="I186" s="57"/>
      <c r="J186" s="28">
        <f>J113+J121+J120</f>
        <v>1</v>
      </c>
      <c r="K186" s="43">
        <f t="shared" ca="1" si="108"/>
        <v>1.7560218782276209E-7</v>
      </c>
      <c r="L186" s="43">
        <f t="shared" ca="1" si="109"/>
        <v>1.7108741311905E-7</v>
      </c>
      <c r="M186" s="44">
        <f t="shared" ca="1" si="110"/>
        <v>0.99999893040761956</v>
      </c>
      <c r="O186" s="4"/>
      <c r="P186" s="4"/>
      <c r="R186" s="4"/>
      <c r="S186" s="4" t="s">
        <v>318</v>
      </c>
      <c r="T186" s="4">
        <v>1.7560200000000001E-7</v>
      </c>
    </row>
    <row r="187" spans="1:20" x14ac:dyDescent="0.2">
      <c r="A187" s="21" t="s">
        <v>650</v>
      </c>
      <c r="B187" s="40">
        <v>1.53738E-6</v>
      </c>
      <c r="C187">
        <v>74</v>
      </c>
      <c r="D187">
        <v>75</v>
      </c>
      <c r="E187" s="22" t="e">
        <f t="shared" ca="1" si="111"/>
        <v>#N/A</v>
      </c>
      <c r="F187" s="54" t="s">
        <v>602</v>
      </c>
      <c r="G187" s="22"/>
      <c r="H187" s="22"/>
      <c r="I187" s="54"/>
      <c r="J187" s="22">
        <f ca="1">OFFSET($D$44,_xlfn.XMATCH($A187,_xlfn.ANCHORARRAY($A$45)),0)</f>
        <v>2</v>
      </c>
      <c r="K187" s="40">
        <f t="shared" ref="K187:K199" ca="1" si="112">OFFSET($E$44,_xlfn.XMATCH(A187,_xlfn.ANCHORARRAY($A$45)),0)</f>
        <v>1.5373774615732704E-6</v>
      </c>
      <c r="L187" s="22"/>
      <c r="M187" s="41">
        <f t="shared" ca="1" si="110"/>
        <v>1.0000016511408505</v>
      </c>
      <c r="O187" s="4"/>
      <c r="P187" s="4"/>
      <c r="R187" s="4"/>
      <c r="S187" s="4" t="s">
        <v>319</v>
      </c>
      <c r="T187" s="4">
        <v>1.53738E-6</v>
      </c>
    </row>
    <row r="188" spans="1:20" x14ac:dyDescent="0.2">
      <c r="A188" s="32" t="s">
        <v>651</v>
      </c>
      <c r="B188" s="11">
        <v>5.89778E-4</v>
      </c>
      <c r="C188">
        <v>75</v>
      </c>
      <c r="D188">
        <v>76</v>
      </c>
      <c r="E188" t="e">
        <f t="shared" ca="1" si="111"/>
        <v>#N/A</v>
      </c>
      <c r="F188" s="3" t="s">
        <v>602</v>
      </c>
      <c r="I188" s="3"/>
      <c r="J188">
        <f t="shared" ref="J188:J211" ca="1" si="113">OFFSET($D$44,_xlfn.XMATCH($A188,_xlfn.ANCHORARRAY($A$45)),0)</f>
        <v>2</v>
      </c>
      <c r="K188" s="11">
        <f t="shared" ca="1" si="112"/>
        <v>5.8977757760505665E-4</v>
      </c>
      <c r="M188" s="42">
        <f t="shared" ca="1" si="110"/>
        <v>1.0000007161936286</v>
      </c>
      <c r="S188" t="s">
        <v>320</v>
      </c>
      <c r="T188">
        <v>5.89778E-4</v>
      </c>
    </row>
    <row r="189" spans="1:20" x14ac:dyDescent="0.2">
      <c r="A189" s="32" t="s">
        <v>652</v>
      </c>
      <c r="B189" s="11">
        <v>9.8896100000000001E-4</v>
      </c>
      <c r="C189">
        <v>76</v>
      </c>
      <c r="D189">
        <v>77</v>
      </c>
      <c r="E189" t="e">
        <f t="shared" ca="1" si="111"/>
        <v>#N/A</v>
      </c>
      <c r="F189" s="3" t="s">
        <v>602</v>
      </c>
      <c r="I189" s="3"/>
      <c r="J189">
        <f t="shared" ca="1" si="113"/>
        <v>2</v>
      </c>
      <c r="K189" s="11">
        <f t="shared" ca="1" si="112"/>
        <v>9.8896069702267167E-4</v>
      </c>
      <c r="M189" s="42">
        <f t="shared" ca="1" si="110"/>
        <v>1.0000003063593217</v>
      </c>
      <c r="S189" t="s">
        <v>321</v>
      </c>
      <c r="T189">
        <v>9.8896100000000001E-4</v>
      </c>
    </row>
    <row r="190" spans="1:20" x14ac:dyDescent="0.2">
      <c r="A190" s="32" t="s">
        <v>653</v>
      </c>
      <c r="B190" s="11">
        <v>5.5046900000000005E-4</v>
      </c>
      <c r="C190">
        <v>77</v>
      </c>
      <c r="D190">
        <v>78</v>
      </c>
      <c r="E190" t="e">
        <f t="shared" ca="1" si="111"/>
        <v>#N/A</v>
      </c>
      <c r="F190" s="3" t="s">
        <v>602</v>
      </c>
      <c r="I190" s="3"/>
      <c r="J190">
        <f t="shared" ca="1" si="113"/>
        <v>1</v>
      </c>
      <c r="K190" s="11">
        <f t="shared" ca="1" si="112"/>
        <v>5.5046885887633608E-4</v>
      </c>
      <c r="M190" s="42">
        <f t="shared" ca="1" si="110"/>
        <v>1.0000002563699322</v>
      </c>
      <c r="O190" s="4"/>
      <c r="S190" t="s">
        <v>322</v>
      </c>
      <c r="T190">
        <v>5.5046900000000005E-4</v>
      </c>
    </row>
    <row r="191" spans="1:20" x14ac:dyDescent="0.2">
      <c r="A191" s="32" t="s">
        <v>654</v>
      </c>
      <c r="B191" s="11">
        <v>2.6866300000000001E-5</v>
      </c>
      <c r="C191">
        <v>78</v>
      </c>
      <c r="D191">
        <v>79</v>
      </c>
      <c r="E191" t="e">
        <f t="shared" ca="1" si="111"/>
        <v>#N/A</v>
      </c>
      <c r="F191" s="3" t="s">
        <v>602</v>
      </c>
      <c r="I191" s="3"/>
      <c r="J191">
        <f t="shared" ca="1" si="113"/>
        <v>1</v>
      </c>
      <c r="K191" s="11">
        <f t="shared" ca="1" si="112"/>
        <v>2.6866335466029074E-5</v>
      </c>
      <c r="M191" s="42">
        <f t="shared" ca="1" si="110"/>
        <v>0.99999867990820268</v>
      </c>
      <c r="O191" s="4"/>
      <c r="P191" s="4"/>
      <c r="R191" s="4"/>
      <c r="S191" s="4" t="s">
        <v>323</v>
      </c>
      <c r="T191" s="4">
        <v>2.6866300000000001E-5</v>
      </c>
    </row>
    <row r="192" spans="1:20" x14ac:dyDescent="0.2">
      <c r="A192" s="32" t="s">
        <v>655</v>
      </c>
      <c r="B192" s="11">
        <v>0</v>
      </c>
      <c r="C192">
        <v>79</v>
      </c>
      <c r="D192">
        <v>80</v>
      </c>
      <c r="E192" t="e">
        <f t="shared" ca="1" si="111"/>
        <v>#N/A</v>
      </c>
      <c r="F192" s="3" t="s">
        <v>602</v>
      </c>
      <c r="I192" s="3"/>
      <c r="J192">
        <f t="shared" ca="1" si="113"/>
        <v>-2</v>
      </c>
      <c r="K192" s="11">
        <f t="shared" ca="1" si="112"/>
        <v>0</v>
      </c>
      <c r="M192" s="42" t="e">
        <f t="shared" ca="1" si="110"/>
        <v>#DIV/0!</v>
      </c>
      <c r="S192" t="s">
        <v>324</v>
      </c>
      <c r="T192">
        <v>0</v>
      </c>
    </row>
    <row r="193" spans="1:20" x14ac:dyDescent="0.2">
      <c r="A193" s="32" t="s">
        <v>656</v>
      </c>
      <c r="B193" s="11">
        <v>0</v>
      </c>
      <c r="C193">
        <v>80</v>
      </c>
      <c r="D193">
        <v>81</v>
      </c>
      <c r="E193" t="e">
        <f t="shared" ca="1" si="111"/>
        <v>#N/A</v>
      </c>
      <c r="F193" s="3" t="s">
        <v>602</v>
      </c>
      <c r="I193" s="3"/>
      <c r="J193">
        <f t="shared" ca="1" si="113"/>
        <v>-1</v>
      </c>
      <c r="K193" s="11">
        <f t="shared" ca="1" si="112"/>
        <v>0</v>
      </c>
      <c r="M193" s="42" t="e">
        <f t="shared" ca="1" si="110"/>
        <v>#DIV/0!</v>
      </c>
      <c r="S193" t="s">
        <v>325</v>
      </c>
      <c r="T193">
        <v>0</v>
      </c>
    </row>
    <row r="194" spans="1:20" x14ac:dyDescent="0.2">
      <c r="A194" s="32" t="s">
        <v>657</v>
      </c>
      <c r="B194" s="11">
        <v>0</v>
      </c>
      <c r="C194">
        <v>81</v>
      </c>
      <c r="D194">
        <v>82</v>
      </c>
      <c r="E194" t="e">
        <f t="shared" ca="1" si="111"/>
        <v>#N/A</v>
      </c>
      <c r="F194" s="3" t="s">
        <v>602</v>
      </c>
      <c r="I194" s="3"/>
      <c r="J194">
        <f t="shared" ca="1" si="113"/>
        <v>-2</v>
      </c>
      <c r="K194" s="11">
        <f t="shared" ca="1" si="112"/>
        <v>0</v>
      </c>
      <c r="M194" s="42" t="e">
        <f t="shared" ca="1" si="110"/>
        <v>#DIV/0!</v>
      </c>
      <c r="O194" s="4"/>
      <c r="S194" t="s">
        <v>326</v>
      </c>
      <c r="T194">
        <v>0</v>
      </c>
    </row>
    <row r="195" spans="1:20" x14ac:dyDescent="0.2">
      <c r="A195" s="32" t="s">
        <v>658</v>
      </c>
      <c r="B195" s="11">
        <v>1.10552E-7</v>
      </c>
      <c r="C195">
        <v>82</v>
      </c>
      <c r="D195">
        <v>83</v>
      </c>
      <c r="E195" t="e">
        <f t="shared" ca="1" si="111"/>
        <v>#N/A</v>
      </c>
      <c r="F195" s="3" t="s">
        <v>602</v>
      </c>
      <c r="I195" s="3"/>
      <c r="J195">
        <f t="shared" ca="1" si="113"/>
        <v>1</v>
      </c>
      <c r="K195" s="11">
        <f t="shared" ca="1" si="112"/>
        <v>1.1055235599141828E-7</v>
      </c>
      <c r="M195" s="42">
        <f t="shared" ca="1" si="110"/>
        <v>0.99999677988392843</v>
      </c>
      <c r="O195" s="4"/>
      <c r="P195" s="4"/>
      <c r="R195" s="4"/>
      <c r="S195" s="4" t="s">
        <v>327</v>
      </c>
      <c r="T195" s="4">
        <v>1.10552E-7</v>
      </c>
    </row>
    <row r="196" spans="1:20" x14ac:dyDescent="0.2">
      <c r="A196" s="32" t="s">
        <v>659</v>
      </c>
      <c r="B196" s="11">
        <v>0</v>
      </c>
      <c r="C196">
        <v>83</v>
      </c>
      <c r="D196">
        <v>84</v>
      </c>
      <c r="E196" t="e">
        <f t="shared" ca="1" si="111"/>
        <v>#N/A</v>
      </c>
      <c r="F196" s="3" t="s">
        <v>602</v>
      </c>
      <c r="I196" s="3"/>
      <c r="J196">
        <f t="shared" ca="1" si="113"/>
        <v>-1</v>
      </c>
      <c r="K196" s="11">
        <f t="shared" ca="1" si="112"/>
        <v>0</v>
      </c>
      <c r="M196" s="42" t="e">
        <f t="shared" ca="1" si="110"/>
        <v>#DIV/0!</v>
      </c>
      <c r="S196" t="s">
        <v>328</v>
      </c>
      <c r="T196">
        <v>0</v>
      </c>
    </row>
    <row r="197" spans="1:20" x14ac:dyDescent="0.2">
      <c r="A197" s="32" t="s">
        <v>660</v>
      </c>
      <c r="B197" s="11">
        <v>0</v>
      </c>
      <c r="C197">
        <v>84</v>
      </c>
      <c r="D197">
        <v>85</v>
      </c>
      <c r="E197" t="e">
        <f t="shared" ca="1" si="111"/>
        <v>#N/A</v>
      </c>
      <c r="F197" s="3" t="s">
        <v>602</v>
      </c>
      <c r="I197" s="3"/>
      <c r="J197">
        <f t="shared" ca="1" si="113"/>
        <v>-1</v>
      </c>
      <c r="K197" s="11">
        <f t="shared" ca="1" si="112"/>
        <v>0</v>
      </c>
      <c r="M197" s="42" t="e">
        <f t="shared" ca="1" si="110"/>
        <v>#DIV/0!</v>
      </c>
      <c r="O197" s="4"/>
      <c r="S197" t="s">
        <v>329</v>
      </c>
      <c r="T197">
        <v>0</v>
      </c>
    </row>
    <row r="198" spans="1:20" x14ac:dyDescent="0.2">
      <c r="A198" s="75" t="s">
        <v>1031</v>
      </c>
      <c r="B198" s="11">
        <v>8.6187799999999998E-6</v>
      </c>
      <c r="C198">
        <v>85</v>
      </c>
      <c r="D198">
        <v>86</v>
      </c>
      <c r="E198" t="e">
        <f t="shared" ca="1" si="111"/>
        <v>#N/A</v>
      </c>
      <c r="F198" s="3" t="s">
        <v>602</v>
      </c>
      <c r="I198" s="3"/>
      <c r="J198">
        <f t="shared" ca="1" si="113"/>
        <v>0</v>
      </c>
      <c r="K198" s="11">
        <f t="shared" ca="1" si="112"/>
        <v>8.618780713369603E-6</v>
      </c>
      <c r="M198" s="42">
        <f t="shared" ca="1" si="110"/>
        <v>0.99999991723079784</v>
      </c>
      <c r="O198" s="4"/>
      <c r="S198" s="4" t="s">
        <v>1015</v>
      </c>
      <c r="T198" s="4">
        <v>8.6187799999999998E-6</v>
      </c>
    </row>
    <row r="199" spans="1:20" x14ac:dyDescent="0.2">
      <c r="A199" s="62" t="s">
        <v>661</v>
      </c>
      <c r="B199" s="20">
        <v>3.21536E-7</v>
      </c>
      <c r="C199">
        <v>86</v>
      </c>
      <c r="D199">
        <v>87</v>
      </c>
      <c r="E199" s="14" t="e">
        <f t="shared" ca="1" si="111"/>
        <v>#N/A</v>
      </c>
      <c r="F199" s="68" t="s">
        <v>602</v>
      </c>
      <c r="G199" s="14"/>
      <c r="H199" s="14"/>
      <c r="I199" s="68"/>
      <c r="J199" s="14">
        <f t="shared" ca="1" si="113"/>
        <v>1</v>
      </c>
      <c r="K199" s="20">
        <f t="shared" ca="1" si="112"/>
        <v>3.2153570532429862E-7</v>
      </c>
      <c r="L199" s="14"/>
      <c r="M199" s="42">
        <f t="shared" ca="1" si="110"/>
        <v>1.0000009164633865</v>
      </c>
      <c r="N199">
        <f ca="1">K199/K174</f>
        <v>4.0018070000000003</v>
      </c>
      <c r="O199" s="4"/>
      <c r="P199" s="4"/>
      <c r="R199" s="4"/>
      <c r="S199" s="4" t="s">
        <v>330</v>
      </c>
      <c r="T199" s="4">
        <v>3.21536E-7</v>
      </c>
    </row>
    <row r="200" spans="1:20" x14ac:dyDescent="0.2">
      <c r="A200" s="76" t="s">
        <v>1032</v>
      </c>
      <c r="B200" s="20">
        <v>7.9640200000000008E-9</v>
      </c>
      <c r="C200">
        <v>87</v>
      </c>
      <c r="D200">
        <v>88</v>
      </c>
      <c r="E200" s="14" t="e">
        <f t="shared" ca="1" si="111"/>
        <v>#N/A</v>
      </c>
      <c r="F200" s="68" t="s">
        <v>602</v>
      </c>
      <c r="G200" s="14"/>
      <c r="H200" s="14"/>
      <c r="I200" s="68"/>
      <c r="J200" s="14">
        <f t="shared" ca="1" si="113"/>
        <v>0</v>
      </c>
      <c r="K200" s="20">
        <f t="shared" ref="K200:K201" ca="1" si="114">OFFSET($E$44,_xlfn.XMATCH(A200,_xlfn.ANCHORARRAY($A$45)),0)</f>
        <v>7.9640227742585678E-9</v>
      </c>
      <c r="L200" s="14"/>
      <c r="M200" s="42">
        <f t="shared" ca="1" si="110"/>
        <v>0.99999965165110072</v>
      </c>
      <c r="O200" s="4"/>
      <c r="P200" s="4"/>
      <c r="R200" s="4"/>
      <c r="S200" s="4" t="s">
        <v>1016</v>
      </c>
      <c r="T200" s="4">
        <v>7.9640200000000008E-9</v>
      </c>
    </row>
    <row r="201" spans="1:20" x14ac:dyDescent="0.2">
      <c r="A201" s="76" t="s">
        <v>1046</v>
      </c>
      <c r="B201" s="20">
        <v>8.85798E-7</v>
      </c>
      <c r="C201">
        <v>88</v>
      </c>
      <c r="D201">
        <v>89</v>
      </c>
      <c r="E201" s="14" t="e">
        <f t="shared" ca="1" si="111"/>
        <v>#N/A</v>
      </c>
      <c r="F201" s="68" t="s">
        <v>602</v>
      </c>
      <c r="G201" s="14"/>
      <c r="H201" s="14"/>
      <c r="I201" s="68"/>
      <c r="J201" s="14">
        <f t="shared" ca="1" si="113"/>
        <v>0</v>
      </c>
      <c r="K201" s="20">
        <f t="shared" ca="1" si="114"/>
        <v>8.8579844991081722E-7</v>
      </c>
      <c r="L201" s="14"/>
      <c r="M201" s="42">
        <f t="shared" ca="1" si="110"/>
        <v>0.99999949208443828</v>
      </c>
      <c r="O201" s="4"/>
      <c r="P201" s="4"/>
      <c r="R201" s="4"/>
      <c r="S201" s="4" t="s">
        <v>1017</v>
      </c>
      <c r="T201" s="4">
        <v>8.85798E-7</v>
      </c>
    </row>
    <row r="202" spans="1:20" x14ac:dyDescent="0.2">
      <c r="A202" s="32" t="s">
        <v>662</v>
      </c>
      <c r="B202" s="11">
        <v>1.87638E-7</v>
      </c>
      <c r="C202">
        <v>89</v>
      </c>
      <c r="D202">
        <v>90</v>
      </c>
      <c r="E202" t="e">
        <f t="shared" ca="1" si="111"/>
        <v>#N/A</v>
      </c>
      <c r="F202" s="3" t="s">
        <v>602</v>
      </c>
      <c r="I202" s="3"/>
      <c r="J202">
        <f t="shared" ca="1" si="113"/>
        <v>1</v>
      </c>
      <c r="K202" s="11">
        <f ca="1">OFFSET($E$44,_xlfn.XMATCH(A202,_xlfn.ANCHORARRAY($A$45)),0)</f>
        <v>1.8763832299791901E-7</v>
      </c>
      <c r="M202" s="42">
        <f t="shared" ca="1" si="110"/>
        <v>0.99999827861433721</v>
      </c>
      <c r="O202" s="4"/>
      <c r="P202" s="4"/>
      <c r="R202" s="4"/>
      <c r="S202" t="s">
        <v>331</v>
      </c>
      <c r="T202" s="4">
        <v>1.87638E-7</v>
      </c>
    </row>
    <row r="203" spans="1:20" x14ac:dyDescent="0.2">
      <c r="A203" s="75" t="s">
        <v>1033</v>
      </c>
      <c r="B203" s="11">
        <v>7.8486400000000007E-9</v>
      </c>
      <c r="C203">
        <v>90</v>
      </c>
      <c r="D203">
        <v>91</v>
      </c>
      <c r="E203" s="14" t="e">
        <f t="shared" ca="1" si="111"/>
        <v>#N/A</v>
      </c>
      <c r="F203" s="3" t="s">
        <v>602</v>
      </c>
      <c r="I203" s="3"/>
      <c r="J203">
        <f t="shared" ca="1" si="113"/>
        <v>0</v>
      </c>
      <c r="K203" s="11">
        <f t="shared" ref="K203:K211" ca="1" si="115">OFFSET($E$44,_xlfn.XMATCH(A203,_xlfn.ANCHORARRAY($A$45)),0)</f>
        <v>7.8486371487557126E-9</v>
      </c>
      <c r="M203" s="42">
        <f t="shared" ca="1" si="110"/>
        <v>1.0000003632789023</v>
      </c>
      <c r="O203" s="4"/>
      <c r="P203" s="4"/>
      <c r="R203" s="4"/>
      <c r="S203" s="4" t="s">
        <v>1018</v>
      </c>
      <c r="T203" s="4">
        <v>7.8486400000000007E-9</v>
      </c>
    </row>
    <row r="204" spans="1:20" x14ac:dyDescent="0.2">
      <c r="A204" s="75" t="s">
        <v>1034</v>
      </c>
      <c r="B204" s="11">
        <v>5.3489699999999998E-7</v>
      </c>
      <c r="C204">
        <v>91</v>
      </c>
      <c r="D204">
        <v>92</v>
      </c>
      <c r="E204" s="14" t="e">
        <f t="shared" ca="1" si="111"/>
        <v>#N/A</v>
      </c>
      <c r="F204" s="3" t="s">
        <v>602</v>
      </c>
      <c r="I204" s="3"/>
      <c r="J204">
        <f t="shared" ca="1" si="113"/>
        <v>0</v>
      </c>
      <c r="K204" s="11">
        <f t="shared" ca="1" si="115"/>
        <v>5.3489670023657487E-7</v>
      </c>
      <c r="M204" s="42">
        <f t="shared" ca="1" si="110"/>
        <v>1.0000005604136741</v>
      </c>
      <c r="O204" s="4"/>
      <c r="P204" s="4"/>
      <c r="R204" s="4"/>
      <c r="S204" s="4" t="s">
        <v>1019</v>
      </c>
      <c r="T204" s="4">
        <v>5.3489699999999998E-7</v>
      </c>
    </row>
    <row r="205" spans="1:20" x14ac:dyDescent="0.2">
      <c r="A205" s="32" t="s">
        <v>663</v>
      </c>
      <c r="B205" s="11">
        <v>1.7972E-7</v>
      </c>
      <c r="C205">
        <v>92</v>
      </c>
      <c r="D205">
        <v>93</v>
      </c>
      <c r="E205" t="e">
        <f t="shared" ca="1" si="111"/>
        <v>#N/A</v>
      </c>
      <c r="F205" s="3" t="s">
        <v>602</v>
      </c>
      <c r="I205" s="3"/>
      <c r="J205">
        <f t="shared" ca="1" si="113"/>
        <v>1</v>
      </c>
      <c r="K205" s="11">
        <f t="shared" ca="1" si="115"/>
        <v>1.7972024960763126E-7</v>
      </c>
      <c r="M205" s="42">
        <f t="shared" ca="1" si="110"/>
        <v>0.99999861113240263</v>
      </c>
      <c r="O205" s="4"/>
      <c r="P205" s="4"/>
      <c r="R205" s="4"/>
      <c r="S205" t="s">
        <v>332</v>
      </c>
      <c r="T205" s="4">
        <v>1.7972E-7</v>
      </c>
    </row>
    <row r="206" spans="1:20" x14ac:dyDescent="0.2">
      <c r="A206" s="75" t="s">
        <v>1035</v>
      </c>
      <c r="B206" s="11">
        <v>1.45897E-9</v>
      </c>
      <c r="C206">
        <v>93</v>
      </c>
      <c r="D206">
        <v>94</v>
      </c>
      <c r="E206" s="14" t="e">
        <f t="shared" ca="1" si="111"/>
        <v>#N/A</v>
      </c>
      <c r="F206" s="3" t="s">
        <v>602</v>
      </c>
      <c r="I206" s="3"/>
      <c r="J206">
        <f t="shared" ca="1" si="113"/>
        <v>0</v>
      </c>
      <c r="K206" s="11">
        <f t="shared" ca="1" si="115"/>
        <v>1.4589714336181798E-9</v>
      </c>
      <c r="M206" s="42">
        <f t="shared" ca="1" si="110"/>
        <v>0.99999901737748476</v>
      </c>
      <c r="O206" s="4"/>
      <c r="P206" s="4"/>
      <c r="R206" s="4"/>
      <c r="S206" t="s">
        <v>1020</v>
      </c>
      <c r="T206" s="4">
        <v>1.45897E-9</v>
      </c>
    </row>
    <row r="207" spans="1:20" x14ac:dyDescent="0.2">
      <c r="A207" s="75" t="s">
        <v>1036</v>
      </c>
      <c r="B207" s="11">
        <v>1.5583299999999999E-9</v>
      </c>
      <c r="C207">
        <v>94</v>
      </c>
      <c r="D207">
        <v>95</v>
      </c>
      <c r="F207" s="3" t="s">
        <v>602</v>
      </c>
      <c r="I207" s="3"/>
      <c r="J207">
        <f t="shared" ca="1" si="113"/>
        <v>0</v>
      </c>
      <c r="K207" s="11">
        <f t="shared" ca="1" si="115"/>
        <v>1.5583254780785923E-9</v>
      </c>
      <c r="M207" s="42">
        <f t="shared" ca="1" si="110"/>
        <v>1.0000029017823755</v>
      </c>
      <c r="O207" s="4"/>
      <c r="P207" s="4"/>
      <c r="R207" s="4"/>
      <c r="S207" t="s">
        <v>1021</v>
      </c>
      <c r="T207" s="4">
        <v>1.5583299999999999E-9</v>
      </c>
    </row>
    <row r="208" spans="1:20" x14ac:dyDescent="0.2">
      <c r="A208" s="32" t="s">
        <v>664</v>
      </c>
      <c r="B208" s="11">
        <v>5.3050599999999996E-12</v>
      </c>
      <c r="C208">
        <v>95</v>
      </c>
      <c r="D208">
        <v>96</v>
      </c>
      <c r="E208" t="e">
        <f t="shared" ca="1" si="111"/>
        <v>#N/A</v>
      </c>
      <c r="F208" s="3" t="s">
        <v>602</v>
      </c>
      <c r="I208" s="3"/>
      <c r="J208">
        <f t="shared" ca="1" si="113"/>
        <v>1</v>
      </c>
      <c r="K208" s="11">
        <f t="shared" ca="1" si="115"/>
        <v>5.3050580043134642E-12</v>
      </c>
      <c r="M208" s="42">
        <f t="shared" ca="1" si="110"/>
        <v>1.0000003761856202</v>
      </c>
      <c r="O208" s="4"/>
      <c r="P208" s="4"/>
      <c r="R208" s="4"/>
      <c r="S208" s="4" t="s">
        <v>333</v>
      </c>
      <c r="T208" s="4">
        <v>5.3050599999999996E-12</v>
      </c>
    </row>
    <row r="209" spans="1:20" x14ac:dyDescent="0.2">
      <c r="A209" s="75" t="s">
        <v>1037</v>
      </c>
      <c r="B209" s="11">
        <v>8.5746799999999996E-8</v>
      </c>
      <c r="C209">
        <v>96</v>
      </c>
      <c r="D209">
        <v>97</v>
      </c>
      <c r="E209" t="e">
        <f t="shared" ca="1" si="111"/>
        <v>#N/A</v>
      </c>
      <c r="F209" s="3" t="s">
        <v>602</v>
      </c>
      <c r="I209" s="3"/>
      <c r="J209">
        <f t="shared" ca="1" si="113"/>
        <v>0</v>
      </c>
      <c r="K209" s="11">
        <f t="shared" ca="1" si="115"/>
        <v>8.5746827289583347E-8</v>
      </c>
      <c r="M209" s="42">
        <f t="shared" ca="1" si="110"/>
        <v>0.99999968174235465</v>
      </c>
      <c r="O209" s="4"/>
      <c r="P209" s="4"/>
      <c r="R209" s="4"/>
      <c r="S209" t="s">
        <v>1022</v>
      </c>
      <c r="T209" s="4">
        <v>8.5746799999999996E-8</v>
      </c>
    </row>
    <row r="210" spans="1:20" x14ac:dyDescent="0.2">
      <c r="A210" s="32" t="s">
        <v>665</v>
      </c>
      <c r="B210" s="11">
        <v>0</v>
      </c>
      <c r="C210">
        <v>97</v>
      </c>
      <c r="D210">
        <v>98</v>
      </c>
      <c r="E210" t="e">
        <f t="shared" ca="1" si="111"/>
        <v>#N/A</v>
      </c>
      <c r="F210" s="3" t="s">
        <v>602</v>
      </c>
      <c r="I210" s="3"/>
      <c r="J210">
        <f t="shared" ca="1" si="113"/>
        <v>-2</v>
      </c>
      <c r="K210" s="11">
        <f t="shared" ca="1" si="115"/>
        <v>0</v>
      </c>
      <c r="M210" s="42" t="e">
        <f t="shared" ca="1" si="110"/>
        <v>#DIV/0!</v>
      </c>
      <c r="O210" s="4"/>
      <c r="S210" t="s">
        <v>334</v>
      </c>
      <c r="T210">
        <v>0</v>
      </c>
    </row>
    <row r="211" spans="1:20" x14ac:dyDescent="0.2">
      <c r="A211" s="33" t="s">
        <v>666</v>
      </c>
      <c r="B211" s="43">
        <v>7.0272600000000004E-7</v>
      </c>
      <c r="C211">
        <v>98</v>
      </c>
      <c r="D211">
        <v>99</v>
      </c>
      <c r="E211" s="28" t="e">
        <f t="shared" ca="1" si="111"/>
        <v>#N/A</v>
      </c>
      <c r="F211" s="55" t="s">
        <v>602</v>
      </c>
      <c r="G211" s="28"/>
      <c r="H211" s="28"/>
      <c r="I211" s="55"/>
      <c r="J211" s="28">
        <f t="shared" ca="1" si="113"/>
        <v>1</v>
      </c>
      <c r="K211" s="11">
        <f t="shared" ca="1" si="115"/>
        <v>7.0272606444444418E-7</v>
      </c>
      <c r="L211" s="28"/>
      <c r="M211" s="44">
        <f t="shared" ca="1" si="110"/>
        <v>0.9999999082936476</v>
      </c>
      <c r="O211" s="4"/>
      <c r="P211" s="4"/>
      <c r="R211" s="4"/>
      <c r="S211" t="s">
        <v>335</v>
      </c>
      <c r="T211" s="4">
        <v>7.0272600000000004E-7</v>
      </c>
    </row>
    <row r="212" spans="1:20" x14ac:dyDescent="0.2">
      <c r="A212" s="21" t="s">
        <v>667</v>
      </c>
      <c r="B212" s="40">
        <v>2.8158299999999999E-7</v>
      </c>
      <c r="C212">
        <v>99</v>
      </c>
      <c r="D212">
        <v>100</v>
      </c>
      <c r="E212" s="22" t="e">
        <f t="shared" ca="1" si="111"/>
        <v>#N/A</v>
      </c>
      <c r="F212" s="54" t="s">
        <v>603</v>
      </c>
      <c r="G212" s="22"/>
      <c r="H212" s="22"/>
      <c r="I212" s="54"/>
      <c r="J212" s="22">
        <f ca="1">OFFSET($D$44,_xlfn.XMATCH($A212,_xlfn.ANCHORARRAY($B$45)),0)</f>
        <v>2</v>
      </c>
      <c r="K212" s="40">
        <f ca="1">OFFSET($F$44,_xlfn.XMATCH(A212,_xlfn.ANCHORARRAY($B$45)),0)</f>
        <v>2.8158303323443093E-7</v>
      </c>
      <c r="L212" s="22"/>
      <c r="M212" s="41">
        <f t="shared" ca="1" si="110"/>
        <v>0.99999988197289247</v>
      </c>
      <c r="O212" s="4"/>
      <c r="P212" s="4"/>
      <c r="R212" s="4"/>
      <c r="S212" s="4" t="s">
        <v>336</v>
      </c>
      <c r="T212" s="4">
        <v>2.8158299999999999E-7</v>
      </c>
    </row>
    <row r="213" spans="1:20" x14ac:dyDescent="0.2">
      <c r="A213" s="32" t="s">
        <v>668</v>
      </c>
      <c r="B213" s="11">
        <v>1.0802300000000001E-4</v>
      </c>
      <c r="C213">
        <v>100</v>
      </c>
      <c r="D213">
        <v>101</v>
      </c>
      <c r="E213" t="e">
        <f t="shared" ca="1" si="111"/>
        <v>#N/A</v>
      </c>
      <c r="F213" s="3" t="s">
        <v>603</v>
      </c>
      <c r="I213" s="3"/>
      <c r="J213">
        <f t="shared" ref="J213:J236" ca="1" si="116">OFFSET($D$44,_xlfn.XMATCH($A213,_xlfn.ANCHORARRAY($B$45)),0)</f>
        <v>2</v>
      </c>
      <c r="K213" s="11">
        <f t="shared" ref="K213:K236" ca="1" si="117">OFFSET($F$44,_xlfn.XMATCH(A213,_xlfn.ANCHORARRAY($B$45)),0)</f>
        <v>1.0802250155647415E-4</v>
      </c>
      <c r="M213" s="42">
        <f t="shared" ca="1" si="110"/>
        <v>1.000004614256462</v>
      </c>
      <c r="S213" t="s">
        <v>337</v>
      </c>
      <c r="T213">
        <v>1.0802300000000001E-4</v>
      </c>
    </row>
    <row r="214" spans="1:20" x14ac:dyDescent="0.2">
      <c r="A214" s="32" t="s">
        <v>669</v>
      </c>
      <c r="B214" s="11">
        <v>1.8113600000000001E-4</v>
      </c>
      <c r="C214">
        <v>101</v>
      </c>
      <c r="D214">
        <v>102</v>
      </c>
      <c r="E214" t="e">
        <f t="shared" ca="1" si="111"/>
        <v>#N/A</v>
      </c>
      <c r="F214" s="3" t="s">
        <v>603</v>
      </c>
      <c r="I214" s="3"/>
      <c r="J214">
        <f t="shared" ca="1" si="116"/>
        <v>2</v>
      </c>
      <c r="K214" s="11">
        <f t="shared" ca="1" si="117"/>
        <v>1.8113609687779922E-4</v>
      </c>
      <c r="M214" s="42">
        <f t="shared" ca="1" si="110"/>
        <v>0.99999946516569094</v>
      </c>
      <c r="S214" t="s">
        <v>338</v>
      </c>
      <c r="T214">
        <v>1.8113600000000001E-4</v>
      </c>
    </row>
    <row r="215" spans="1:20" x14ac:dyDescent="0.2">
      <c r="A215" s="32" t="s">
        <v>670</v>
      </c>
      <c r="B215" s="11">
        <v>2.35584E-4</v>
      </c>
      <c r="C215">
        <v>102</v>
      </c>
      <c r="D215">
        <v>103</v>
      </c>
      <c r="E215" t="e">
        <f t="shared" ca="1" si="111"/>
        <v>#N/A</v>
      </c>
      <c r="F215" s="3" t="s">
        <v>603</v>
      </c>
      <c r="I215" s="3"/>
      <c r="J215">
        <f t="shared" ca="1" si="116"/>
        <v>1</v>
      </c>
      <c r="K215" s="11">
        <f t="shared" ca="1" si="117"/>
        <v>2.3558397296328252E-4</v>
      </c>
      <c r="M215" s="42">
        <f t="shared" ca="1" si="110"/>
        <v>1.0000001147646724</v>
      </c>
      <c r="O215" s="4"/>
      <c r="S215" s="4" t="s">
        <v>339</v>
      </c>
      <c r="T215" s="4">
        <v>2.35584E-4</v>
      </c>
    </row>
    <row r="216" spans="1:20" x14ac:dyDescent="0.2">
      <c r="A216" s="32" t="s">
        <v>671</v>
      </c>
      <c r="B216" s="11">
        <v>1.1498000000000001E-5</v>
      </c>
      <c r="C216">
        <v>103</v>
      </c>
      <c r="D216">
        <v>104</v>
      </c>
      <c r="E216" t="e">
        <f t="shared" ca="1" si="111"/>
        <v>#N/A</v>
      </c>
      <c r="F216" s="3" t="s">
        <v>603</v>
      </c>
      <c r="I216" s="3"/>
      <c r="J216">
        <f t="shared" ca="1" si="116"/>
        <v>1</v>
      </c>
      <c r="K216" s="11">
        <f t="shared" ca="1" si="117"/>
        <v>1.1497976581220839E-5</v>
      </c>
      <c r="M216" s="42">
        <f t="shared" ca="1" si="110"/>
        <v>1.0000020367739486</v>
      </c>
      <c r="P216" s="4"/>
      <c r="Q216" s="4"/>
      <c r="S216" s="4" t="s">
        <v>340</v>
      </c>
      <c r="T216" s="4">
        <v>1.1498000000000001E-5</v>
      </c>
    </row>
    <row r="217" spans="1:20" x14ac:dyDescent="0.2">
      <c r="A217" s="32" t="s">
        <v>672</v>
      </c>
      <c r="B217" s="11">
        <v>0</v>
      </c>
      <c r="C217">
        <v>104</v>
      </c>
      <c r="D217">
        <v>105</v>
      </c>
      <c r="E217" t="e">
        <f t="shared" ca="1" si="111"/>
        <v>#N/A</v>
      </c>
      <c r="F217" s="3" t="s">
        <v>603</v>
      </c>
      <c r="I217" s="3"/>
      <c r="J217">
        <f t="shared" ca="1" si="116"/>
        <v>-2</v>
      </c>
      <c r="K217" s="11">
        <f t="shared" ca="1" si="117"/>
        <v>0</v>
      </c>
      <c r="M217" s="42" t="e">
        <f t="shared" ca="1" si="110"/>
        <v>#DIV/0!</v>
      </c>
      <c r="S217" s="4" t="s">
        <v>341</v>
      </c>
      <c r="T217" s="4">
        <v>0</v>
      </c>
    </row>
    <row r="218" spans="1:20" x14ac:dyDescent="0.2">
      <c r="A218" s="32" t="s">
        <v>673</v>
      </c>
      <c r="B218" s="11">
        <v>0</v>
      </c>
      <c r="C218">
        <v>105</v>
      </c>
      <c r="D218">
        <v>106</v>
      </c>
      <c r="E218" t="e">
        <f t="shared" ca="1" si="111"/>
        <v>#N/A</v>
      </c>
      <c r="F218" s="3" t="s">
        <v>603</v>
      </c>
      <c r="I218" s="3"/>
      <c r="J218">
        <f t="shared" ca="1" si="116"/>
        <v>-1</v>
      </c>
      <c r="K218" s="11">
        <f t="shared" ca="1" si="117"/>
        <v>0</v>
      </c>
      <c r="M218" s="42" t="e">
        <f t="shared" ca="1" si="110"/>
        <v>#DIV/0!</v>
      </c>
      <c r="S218" s="4" t="s">
        <v>342</v>
      </c>
      <c r="T218" s="4">
        <v>0</v>
      </c>
    </row>
    <row r="219" spans="1:20" x14ac:dyDescent="0.2">
      <c r="A219" s="32" t="s">
        <v>674</v>
      </c>
      <c r="B219" s="11">
        <v>0</v>
      </c>
      <c r="C219">
        <v>106</v>
      </c>
      <c r="D219">
        <v>107</v>
      </c>
      <c r="E219" t="e">
        <f t="shared" ca="1" si="111"/>
        <v>#N/A</v>
      </c>
      <c r="F219" s="3" t="s">
        <v>603</v>
      </c>
      <c r="I219" s="3"/>
      <c r="J219">
        <f t="shared" ca="1" si="116"/>
        <v>-2</v>
      </c>
      <c r="K219" s="11">
        <f t="shared" ca="1" si="117"/>
        <v>0</v>
      </c>
      <c r="M219" s="42" t="e">
        <f t="shared" ca="1" si="110"/>
        <v>#DIV/0!</v>
      </c>
      <c r="P219" s="4"/>
      <c r="S219" t="s">
        <v>343</v>
      </c>
      <c r="T219">
        <v>0</v>
      </c>
    </row>
    <row r="220" spans="1:20" x14ac:dyDescent="0.2">
      <c r="A220" s="32" t="s">
        <v>675</v>
      </c>
      <c r="B220" s="11">
        <v>4.73131E-8</v>
      </c>
      <c r="C220">
        <v>107</v>
      </c>
      <c r="D220">
        <v>108</v>
      </c>
      <c r="E220" t="e">
        <f t="shared" ca="1" si="111"/>
        <v>#N/A</v>
      </c>
      <c r="F220" s="3" t="s">
        <v>603</v>
      </c>
      <c r="I220" s="3"/>
      <c r="J220">
        <f t="shared" ca="1" si="116"/>
        <v>1</v>
      </c>
      <c r="K220" s="11">
        <f t="shared" ca="1" si="117"/>
        <v>4.7313054725881208E-8</v>
      </c>
      <c r="M220" s="42">
        <f t="shared" ca="1" si="110"/>
        <v>1.000000956905426</v>
      </c>
      <c r="P220" s="4"/>
      <c r="Q220" s="4"/>
      <c r="S220" s="4" t="s">
        <v>344</v>
      </c>
      <c r="T220" s="4">
        <v>4.73131E-8</v>
      </c>
    </row>
    <row r="221" spans="1:20" x14ac:dyDescent="0.2">
      <c r="A221" s="32" t="s">
        <v>676</v>
      </c>
      <c r="B221" s="11">
        <v>0</v>
      </c>
      <c r="C221">
        <v>108</v>
      </c>
      <c r="D221">
        <v>109</v>
      </c>
      <c r="E221" t="e">
        <f t="shared" ca="1" si="111"/>
        <v>#N/A</v>
      </c>
      <c r="F221" s="3" t="s">
        <v>603</v>
      </c>
      <c r="I221" s="3"/>
      <c r="J221">
        <f t="shared" ca="1" si="116"/>
        <v>-1</v>
      </c>
      <c r="K221" s="11">
        <f t="shared" ca="1" si="117"/>
        <v>0</v>
      </c>
      <c r="M221" s="42" t="e">
        <f t="shared" ca="1" si="110"/>
        <v>#DIV/0!</v>
      </c>
      <c r="S221" s="4" t="s">
        <v>345</v>
      </c>
      <c r="T221" s="4">
        <v>0</v>
      </c>
    </row>
    <row r="222" spans="1:20" x14ac:dyDescent="0.2">
      <c r="A222" s="32" t="s">
        <v>677</v>
      </c>
      <c r="B222" s="11">
        <v>0</v>
      </c>
      <c r="C222">
        <v>109</v>
      </c>
      <c r="D222">
        <v>110</v>
      </c>
      <c r="E222" t="e">
        <f t="shared" ca="1" si="111"/>
        <v>#N/A</v>
      </c>
      <c r="F222" s="3" t="s">
        <v>603</v>
      </c>
      <c r="I222" s="3"/>
      <c r="J222">
        <f t="shared" ca="1" si="116"/>
        <v>-1</v>
      </c>
      <c r="K222" s="11">
        <f t="shared" ca="1" si="117"/>
        <v>0</v>
      </c>
      <c r="M222" s="42" t="e">
        <f t="shared" ca="1" si="110"/>
        <v>#DIV/0!</v>
      </c>
      <c r="P222" s="4"/>
      <c r="S222" s="4" t="s">
        <v>346</v>
      </c>
      <c r="T222" s="4">
        <v>0</v>
      </c>
    </row>
    <row r="223" spans="1:20" x14ac:dyDescent="0.2">
      <c r="A223" s="32" t="s">
        <v>1038</v>
      </c>
      <c r="B223" s="11">
        <v>8.6187799999999998E-6</v>
      </c>
      <c r="C223">
        <v>110</v>
      </c>
      <c r="D223">
        <v>111</v>
      </c>
      <c r="F223" s="3" t="s">
        <v>603</v>
      </c>
      <c r="I223" s="3"/>
      <c r="J223">
        <f t="shared" ca="1" si="116"/>
        <v>0</v>
      </c>
      <c r="K223" s="11">
        <f t="shared" ca="1" si="117"/>
        <v>8.618780713369603E-6</v>
      </c>
      <c r="M223" s="42">
        <f t="shared" ca="1" si="110"/>
        <v>0.99999991723079784</v>
      </c>
      <c r="P223" s="4"/>
      <c r="S223" s="4" t="s">
        <v>1023</v>
      </c>
      <c r="T223" s="4">
        <v>8.6187799999999998E-6</v>
      </c>
    </row>
    <row r="224" spans="1:20" x14ac:dyDescent="0.2">
      <c r="A224" s="62" t="s">
        <v>678</v>
      </c>
      <c r="B224" s="20">
        <v>1.37608E-7</v>
      </c>
      <c r="C224">
        <v>111</v>
      </c>
      <c r="D224">
        <v>112</v>
      </c>
      <c r="E224" s="14" t="e">
        <f t="shared" ca="1" si="111"/>
        <v>#N/A</v>
      </c>
      <c r="F224" s="68" t="s">
        <v>603</v>
      </c>
      <c r="G224" s="14"/>
      <c r="H224" s="14"/>
      <c r="I224" s="68"/>
      <c r="J224" s="14">
        <f t="shared" ca="1" si="116"/>
        <v>1</v>
      </c>
      <c r="K224" s="11">
        <f t="shared" ca="1" si="117"/>
        <v>1.3760752799799458E-7</v>
      </c>
      <c r="L224" s="14"/>
      <c r="M224" s="42">
        <f t="shared" ca="1" si="110"/>
        <v>1.0000034300594762</v>
      </c>
      <c r="N224">
        <f ca="1">K224/K174</f>
        <v>1.7126520000000001</v>
      </c>
      <c r="P224" s="4"/>
      <c r="Q224" s="4"/>
      <c r="S224" s="4" t="s">
        <v>347</v>
      </c>
      <c r="T224" s="4">
        <v>1.37608E-7</v>
      </c>
    </row>
    <row r="225" spans="1:20" x14ac:dyDescent="0.2">
      <c r="A225" s="62" t="s">
        <v>1039</v>
      </c>
      <c r="B225" s="20">
        <v>7.9640200000000008E-9</v>
      </c>
      <c r="C225">
        <v>112</v>
      </c>
      <c r="D225">
        <v>113</v>
      </c>
      <c r="E225" s="14"/>
      <c r="F225" s="68" t="s">
        <v>603</v>
      </c>
      <c r="G225" s="14"/>
      <c r="H225" s="14"/>
      <c r="I225" s="68"/>
      <c r="J225" s="14">
        <f t="shared" ca="1" si="116"/>
        <v>0</v>
      </c>
      <c r="K225" s="11">
        <f t="shared" ca="1" si="117"/>
        <v>7.9640227742585678E-9</v>
      </c>
      <c r="L225" s="14"/>
      <c r="M225" s="42">
        <f t="shared" ca="1" si="110"/>
        <v>0.99999965165110072</v>
      </c>
      <c r="P225" s="4"/>
      <c r="Q225" s="4"/>
      <c r="S225" s="4" t="s">
        <v>1024</v>
      </c>
      <c r="T225" s="4">
        <v>7.9640200000000008E-9</v>
      </c>
    </row>
    <row r="226" spans="1:20" x14ac:dyDescent="0.2">
      <c r="A226" s="62" t="s">
        <v>1040</v>
      </c>
      <c r="B226" s="20">
        <v>8.85798E-7</v>
      </c>
      <c r="C226">
        <v>113</v>
      </c>
      <c r="D226">
        <v>114</v>
      </c>
      <c r="E226" s="14"/>
      <c r="F226" s="68" t="s">
        <v>603</v>
      </c>
      <c r="G226" s="14"/>
      <c r="H226" s="14"/>
      <c r="I226" s="68"/>
      <c r="J226" s="14">
        <f t="shared" ca="1" si="116"/>
        <v>0</v>
      </c>
      <c r="K226" s="11">
        <f t="shared" ca="1" si="117"/>
        <v>8.8579844991081722E-7</v>
      </c>
      <c r="L226" s="14"/>
      <c r="M226" s="42">
        <f t="shared" ca="1" si="110"/>
        <v>0.99999949208443828</v>
      </c>
      <c r="P226" s="4"/>
      <c r="Q226" s="4"/>
      <c r="S226" s="4" t="s">
        <v>1025</v>
      </c>
      <c r="T226" s="4">
        <v>8.85798E-7</v>
      </c>
    </row>
    <row r="227" spans="1:20" x14ac:dyDescent="0.2">
      <c r="A227" s="32" t="s">
        <v>679</v>
      </c>
      <c r="B227" s="11">
        <v>8.0303500000000002E-8</v>
      </c>
      <c r="C227">
        <v>114</v>
      </c>
      <c r="D227">
        <v>115</v>
      </c>
      <c r="E227" t="e">
        <f t="shared" ca="1" si="111"/>
        <v>#N/A</v>
      </c>
      <c r="F227" s="3" t="s">
        <v>603</v>
      </c>
      <c r="I227" s="3"/>
      <c r="J227">
        <f t="shared" ca="1" si="116"/>
        <v>1</v>
      </c>
      <c r="K227" s="11">
        <f t="shared" ca="1" si="117"/>
        <v>8.0303510179034613E-8</v>
      </c>
      <c r="M227" s="42">
        <f t="shared" ca="1" si="110"/>
        <v>0.99999987324296802</v>
      </c>
      <c r="P227" s="4"/>
      <c r="Q227" s="4"/>
      <c r="S227" s="4" t="s">
        <v>348</v>
      </c>
      <c r="T227" s="4">
        <v>8.0303500000000002E-8</v>
      </c>
    </row>
    <row r="228" spans="1:20" x14ac:dyDescent="0.2">
      <c r="A228" s="32" t="s">
        <v>1041</v>
      </c>
      <c r="B228" s="11">
        <v>7.8486400000000007E-9</v>
      </c>
      <c r="C228">
        <v>115</v>
      </c>
      <c r="D228">
        <v>116</v>
      </c>
      <c r="F228" s="3" t="s">
        <v>603</v>
      </c>
      <c r="I228" s="3"/>
      <c r="J228">
        <f t="shared" ca="1" si="116"/>
        <v>0</v>
      </c>
      <c r="K228" s="11">
        <f t="shared" ca="1" si="117"/>
        <v>7.8486371487557126E-9</v>
      </c>
      <c r="M228" s="42">
        <f t="shared" ca="1" si="110"/>
        <v>1.0000003632789023</v>
      </c>
      <c r="P228" s="4"/>
      <c r="Q228" s="4"/>
      <c r="S228" s="4" t="s">
        <v>1026</v>
      </c>
      <c r="T228" s="4">
        <v>7.8486400000000007E-9</v>
      </c>
    </row>
    <row r="229" spans="1:20" x14ac:dyDescent="0.2">
      <c r="A229" s="32" t="s">
        <v>1042</v>
      </c>
      <c r="B229" s="11">
        <v>5.3489699999999998E-7</v>
      </c>
      <c r="C229">
        <v>116</v>
      </c>
      <c r="D229">
        <v>117</v>
      </c>
      <c r="F229" s="3" t="s">
        <v>603</v>
      </c>
      <c r="I229" s="3"/>
      <c r="J229">
        <f t="shared" ca="1" si="116"/>
        <v>0</v>
      </c>
      <c r="K229" s="11">
        <f t="shared" ca="1" si="117"/>
        <v>5.3489670023657487E-7</v>
      </c>
      <c r="M229" s="42">
        <f t="shared" ca="1" si="110"/>
        <v>1.0000005604136741</v>
      </c>
      <c r="P229" s="4"/>
      <c r="Q229" s="4"/>
      <c r="S229" s="4" t="s">
        <v>1027</v>
      </c>
      <c r="T229" s="4">
        <v>5.3489699999999998E-7</v>
      </c>
    </row>
    <row r="230" spans="1:20" x14ac:dyDescent="0.2">
      <c r="A230" s="32" t="s">
        <v>680</v>
      </c>
      <c r="B230" s="11">
        <v>7.69148E-8</v>
      </c>
      <c r="C230">
        <v>117</v>
      </c>
      <c r="D230">
        <v>118</v>
      </c>
      <c r="E230" t="e">
        <f t="shared" ca="1" si="111"/>
        <v>#N/A</v>
      </c>
      <c r="F230" s="3" t="s">
        <v>603</v>
      </c>
      <c r="I230" s="3"/>
      <c r="J230">
        <f t="shared" ca="1" si="116"/>
        <v>1</v>
      </c>
      <c r="K230" s="11">
        <f t="shared" ca="1" si="117"/>
        <v>7.6914814965091736E-8</v>
      </c>
      <c r="M230" s="42">
        <f t="shared" ca="1" si="110"/>
        <v>0.99999980543290989</v>
      </c>
      <c r="P230" s="4"/>
      <c r="Q230" s="4"/>
      <c r="S230" s="4" t="s">
        <v>349</v>
      </c>
      <c r="T230" s="4">
        <v>7.69148E-8</v>
      </c>
    </row>
    <row r="231" spans="1:20" x14ac:dyDescent="0.2">
      <c r="A231" s="32" t="s">
        <v>1043</v>
      </c>
      <c r="B231" s="11">
        <v>1.45897E-9</v>
      </c>
      <c r="C231">
        <v>118</v>
      </c>
      <c r="D231">
        <v>119</v>
      </c>
      <c r="F231" s="3" t="s">
        <v>603</v>
      </c>
      <c r="I231" s="3"/>
      <c r="J231">
        <f t="shared" ca="1" si="116"/>
        <v>0</v>
      </c>
      <c r="K231" s="11">
        <f t="shared" ca="1" si="117"/>
        <v>1.4589714336181798E-9</v>
      </c>
      <c r="M231" s="42">
        <f t="shared" ca="1" si="110"/>
        <v>0.99999901737748476</v>
      </c>
      <c r="P231" s="4"/>
      <c r="Q231" s="4"/>
      <c r="S231" s="4" t="s">
        <v>1028</v>
      </c>
      <c r="T231" s="4">
        <v>1.45897E-9</v>
      </c>
    </row>
    <row r="232" spans="1:20" x14ac:dyDescent="0.2">
      <c r="A232" s="32" t="s">
        <v>1044</v>
      </c>
      <c r="B232" s="11">
        <v>1.5583299999999999E-9</v>
      </c>
      <c r="C232">
        <v>119</v>
      </c>
      <c r="D232">
        <v>120</v>
      </c>
      <c r="F232" s="3" t="s">
        <v>603</v>
      </c>
      <c r="I232" s="3"/>
      <c r="J232">
        <f t="shared" ca="1" si="116"/>
        <v>0</v>
      </c>
      <c r="K232" s="11">
        <f t="shared" ca="1" si="117"/>
        <v>1.5583254780785923E-9</v>
      </c>
      <c r="M232" s="42">
        <f t="shared" ca="1" si="110"/>
        <v>1.0000029017823755</v>
      </c>
      <c r="P232" s="4"/>
      <c r="Q232" s="4"/>
      <c r="S232" s="4" t="s">
        <v>1029</v>
      </c>
      <c r="T232" s="4">
        <v>1.5583299999999999E-9</v>
      </c>
    </row>
    <row r="233" spans="1:20" x14ac:dyDescent="0.2">
      <c r="A233" s="32" t="s">
        <v>681</v>
      </c>
      <c r="B233" s="11">
        <v>2.2704000000000001E-12</v>
      </c>
      <c r="C233">
        <v>120</v>
      </c>
      <c r="D233">
        <v>121</v>
      </c>
      <c r="E233" t="e">
        <f t="shared" ca="1" si="111"/>
        <v>#N/A</v>
      </c>
      <c r="F233" s="3" t="s">
        <v>603</v>
      </c>
      <c r="I233" s="3"/>
      <c r="J233">
        <f t="shared" ca="1" si="116"/>
        <v>1</v>
      </c>
      <c r="K233" s="11">
        <f t="shared" ca="1" si="117"/>
        <v>2.2704038953411454E-12</v>
      </c>
      <c r="M233" s="42">
        <f t="shared" ca="1" si="110"/>
        <v>0.99999828429595572</v>
      </c>
      <c r="P233" s="4"/>
      <c r="Q233" s="4"/>
      <c r="S233" s="4" t="s">
        <v>350</v>
      </c>
      <c r="T233" s="4">
        <v>2.2704000000000001E-12</v>
      </c>
    </row>
    <row r="234" spans="1:20" x14ac:dyDescent="0.2">
      <c r="A234" s="32" t="s">
        <v>1045</v>
      </c>
      <c r="B234" s="11">
        <v>8.5746799999999996E-8</v>
      </c>
      <c r="C234">
        <v>121</v>
      </c>
      <c r="D234">
        <v>122</v>
      </c>
      <c r="F234" s="3" t="s">
        <v>603</v>
      </c>
      <c r="I234" s="3"/>
      <c r="J234">
        <f t="shared" ca="1" si="116"/>
        <v>0</v>
      </c>
      <c r="K234" s="11">
        <f t="shared" ca="1" si="117"/>
        <v>8.5746827289583347E-8</v>
      </c>
      <c r="M234" s="42">
        <f t="shared" ca="1" si="110"/>
        <v>0.99999968174235465</v>
      </c>
      <c r="P234" s="4"/>
      <c r="Q234" s="4"/>
      <c r="S234" s="4" t="s">
        <v>1030</v>
      </c>
      <c r="T234" s="4">
        <v>8.5746799999999996E-8</v>
      </c>
    </row>
    <row r="235" spans="1:20" x14ac:dyDescent="0.2">
      <c r="A235" s="32" t="s">
        <v>682</v>
      </c>
      <c r="B235" s="11">
        <v>0</v>
      </c>
      <c r="C235">
        <v>122</v>
      </c>
      <c r="D235">
        <v>123</v>
      </c>
      <c r="E235" t="e">
        <f t="shared" ca="1" si="111"/>
        <v>#N/A</v>
      </c>
      <c r="F235" s="3" t="s">
        <v>603</v>
      </c>
      <c r="I235" s="3"/>
      <c r="J235">
        <f t="shared" ca="1" si="116"/>
        <v>-2</v>
      </c>
      <c r="K235" s="11">
        <f t="shared" ca="1" si="117"/>
        <v>0</v>
      </c>
      <c r="M235" s="42" t="e">
        <f t="shared" ca="1" si="110"/>
        <v>#DIV/0!</v>
      </c>
      <c r="P235" s="4"/>
      <c r="S235" s="4" t="s">
        <v>351</v>
      </c>
      <c r="T235" s="4">
        <v>0</v>
      </c>
    </row>
    <row r="236" spans="1:20" x14ac:dyDescent="0.2">
      <c r="A236" s="33" t="s">
        <v>683</v>
      </c>
      <c r="B236" s="43">
        <v>3.0074500000000001E-7</v>
      </c>
      <c r="C236">
        <v>123</v>
      </c>
      <c r="D236">
        <v>124</v>
      </c>
      <c r="E236" s="28" t="e">
        <f t="shared" ca="1" si="111"/>
        <v>#N/A</v>
      </c>
      <c r="F236" s="55" t="s">
        <v>603</v>
      </c>
      <c r="G236" s="28"/>
      <c r="H236" s="28"/>
      <c r="I236" s="55"/>
      <c r="J236" s="28">
        <f t="shared" ca="1" si="116"/>
        <v>1</v>
      </c>
      <c r="K236" s="43">
        <f t="shared" ca="1" si="117"/>
        <v>3.0074543817902916E-7</v>
      </c>
      <c r="L236" s="28"/>
      <c r="M236" s="44">
        <f t="shared" ca="1" si="110"/>
        <v>0.99999854302352242</v>
      </c>
      <c r="P236" s="4"/>
      <c r="Q236" s="4"/>
      <c r="S236" s="4" t="s">
        <v>352</v>
      </c>
      <c r="T236" s="4">
        <v>3.0074500000000001E-7</v>
      </c>
    </row>
    <row r="237" spans="1:20" x14ac:dyDescent="0.2">
      <c r="A237" s="59" t="s">
        <v>684</v>
      </c>
      <c r="B237" s="58">
        <v>8.1215100000000004E-10</v>
      </c>
      <c r="C237">
        <v>124</v>
      </c>
      <c r="D237">
        <v>125</v>
      </c>
      <c r="E237" s="60" t="e">
        <f t="shared" ca="1" si="111"/>
        <v>#N/A</v>
      </c>
      <c r="F237" s="60" t="s">
        <v>143</v>
      </c>
      <c r="G237" s="60">
        <v>1</v>
      </c>
      <c r="H237" s="60">
        <v>0</v>
      </c>
      <c r="I237" s="60"/>
      <c r="J237" s="60">
        <f t="shared" ref="J237:J244" si="118">J125-$J$121</f>
        <v>-1</v>
      </c>
      <c r="K237" s="35">
        <f t="shared" ref="K237:K244" ca="1" si="119">U20</f>
        <v>8.1215115242751059E-10</v>
      </c>
      <c r="L237" s="22"/>
      <c r="M237" s="61">
        <f t="shared" ca="1" si="110"/>
        <v>0.99999981231632795</v>
      </c>
      <c r="N237" s="13">
        <f ca="1">LOG10(K237/(K125*L121^-1))</f>
        <v>-4.2521763111551776</v>
      </c>
      <c r="O237" s="13">
        <f ca="1">(-OFFSET($D$19,G237,0))+LOG10(EXP(-2*$N$8*$N$9*J237))</f>
        <v>-4.2521763111551776</v>
      </c>
      <c r="P237">
        <f t="shared" ref="P237:P246" ca="1" si="120">O237-LOG10(EXP(-2*$N$8*$N$9*J237))</f>
        <v>-3.1299999999999994</v>
      </c>
      <c r="Q237">
        <f t="shared" ref="Q237:Q244" ca="1" si="121">LOG10(K125/($L$121*K237))</f>
        <v>4.2521763111551776</v>
      </c>
      <c r="R237" s="13"/>
      <c r="S237" s="4" t="s">
        <v>353</v>
      </c>
      <c r="T237" s="4">
        <v>8.1215100000000004E-10</v>
      </c>
    </row>
    <row r="238" spans="1:20" x14ac:dyDescent="0.2">
      <c r="A238" s="62" t="s">
        <v>685</v>
      </c>
      <c r="B238" s="20">
        <v>7.8336600000000002E-10</v>
      </c>
      <c r="C238">
        <v>125</v>
      </c>
      <c r="D238">
        <v>126</v>
      </c>
      <c r="E238" s="14" t="e">
        <f t="shared" ca="1" si="111"/>
        <v>#N/A</v>
      </c>
      <c r="F238" s="14" t="s">
        <v>143</v>
      </c>
      <c r="G238" s="14">
        <v>2</v>
      </c>
      <c r="H238" s="14">
        <v>0</v>
      </c>
      <c r="I238" s="14"/>
      <c r="J238" s="14">
        <f t="shared" si="118"/>
        <v>-1</v>
      </c>
      <c r="K238" s="4">
        <f t="shared" ca="1" si="119"/>
        <v>7.8336609129427266E-10</v>
      </c>
      <c r="M238" s="63">
        <f t="shared" ca="1" si="110"/>
        <v>0.9999998834589936</v>
      </c>
      <c r="N238" s="13">
        <f t="shared" ref="N238:N244" ca="1" si="122">LOG10(K238/(K126*$L$121^-1))</f>
        <v>-4.8455096444885113</v>
      </c>
      <c r="O238" s="13">
        <f ca="1">(-OFFSET($D$19,G238,0))+LOG10(EXP(-2*$N$8*$N$9*J238))</f>
        <v>-4.8455096444885104</v>
      </c>
      <c r="P238">
        <f t="shared" ca="1" si="120"/>
        <v>-3.7233333333333323</v>
      </c>
      <c r="Q238">
        <f t="shared" ca="1" si="121"/>
        <v>4.8455096444885113</v>
      </c>
      <c r="R238" s="13"/>
      <c r="S238" s="4" t="s">
        <v>354</v>
      </c>
      <c r="T238" s="4">
        <v>7.8336600000000002E-10</v>
      </c>
    </row>
    <row r="239" spans="1:20" x14ac:dyDescent="0.2">
      <c r="A239" s="62" t="s">
        <v>686</v>
      </c>
      <c r="B239" s="20">
        <v>6.8779600000000001E-10</v>
      </c>
      <c r="C239">
        <v>126</v>
      </c>
      <c r="D239">
        <v>127</v>
      </c>
      <c r="E239" s="14" t="e">
        <f t="shared" ca="1" si="111"/>
        <v>#N/A</v>
      </c>
      <c r="F239" s="14" t="s">
        <v>143</v>
      </c>
      <c r="G239" s="14">
        <v>3</v>
      </c>
      <c r="H239" s="14">
        <v>0</v>
      </c>
      <c r="I239" s="14"/>
      <c r="J239" s="14">
        <f t="shared" si="118"/>
        <v>-1</v>
      </c>
      <c r="K239" s="4">
        <f t="shared" ca="1" si="119"/>
        <v>6.8779575472279643E-10</v>
      </c>
      <c r="M239" s="63">
        <f t="shared" ca="1" si="110"/>
        <v>1.0000003566134306</v>
      </c>
      <c r="N239" s="13">
        <f t="shared" ca="1" si="122"/>
        <v>-5.438842977821845</v>
      </c>
      <c r="O239" s="13"/>
      <c r="Q239">
        <f t="shared" ca="1" si="121"/>
        <v>5.438842977821845</v>
      </c>
      <c r="R239" s="13"/>
      <c r="S239" s="4" t="s">
        <v>355</v>
      </c>
      <c r="T239" s="4">
        <v>6.8779600000000001E-10</v>
      </c>
    </row>
    <row r="240" spans="1:20" x14ac:dyDescent="0.2">
      <c r="A240" s="62" t="s">
        <v>687</v>
      </c>
      <c r="B240" s="20">
        <v>4.6526399999999999E-10</v>
      </c>
      <c r="C240">
        <v>127</v>
      </c>
      <c r="D240">
        <v>128</v>
      </c>
      <c r="E240" s="14" t="e">
        <f t="shared" ca="1" si="111"/>
        <v>#N/A</v>
      </c>
      <c r="F240" s="14" t="s">
        <v>143</v>
      </c>
      <c r="G240" s="14">
        <v>4</v>
      </c>
      <c r="H240" s="14">
        <v>0</v>
      </c>
      <c r="I240" s="14"/>
      <c r="J240" s="14">
        <f t="shared" si="118"/>
        <v>-1</v>
      </c>
      <c r="K240" s="4">
        <f t="shared" ca="1" si="119"/>
        <v>4.6526429890143237E-10</v>
      </c>
      <c r="M240" s="63">
        <f t="shared" ca="1" si="110"/>
        <v>0.99999935756637015</v>
      </c>
      <c r="N240" s="13">
        <f t="shared" ca="1" si="122"/>
        <v>-6.0321763111551778</v>
      </c>
      <c r="O240" s="13"/>
      <c r="Q240">
        <f t="shared" ca="1" si="121"/>
        <v>6.0321763111551778</v>
      </c>
      <c r="R240" s="13"/>
      <c r="S240" s="4" t="s">
        <v>356</v>
      </c>
      <c r="T240" s="4">
        <v>4.6526399999999999E-10</v>
      </c>
    </row>
    <row r="241" spans="1:20" x14ac:dyDescent="0.2">
      <c r="A241" s="62" t="s">
        <v>688</v>
      </c>
      <c r="B241" s="20">
        <v>5.9827700000000005E-11</v>
      </c>
      <c r="C241">
        <v>128</v>
      </c>
      <c r="D241">
        <v>129</v>
      </c>
      <c r="E241" s="14" t="e">
        <f t="shared" ca="1" si="111"/>
        <v>#N/A</v>
      </c>
      <c r="F241" s="14" t="s">
        <v>143</v>
      </c>
      <c r="G241" s="14">
        <v>5</v>
      </c>
      <c r="H241" s="14">
        <v>0</v>
      </c>
      <c r="I241" s="14"/>
      <c r="J241" s="14">
        <f t="shared" si="118"/>
        <v>-1</v>
      </c>
      <c r="K241" s="4">
        <f t="shared" ca="1" si="119"/>
        <v>5.982771298201392E-11</v>
      </c>
      <c r="M241" s="63">
        <f t="shared" ca="1" si="110"/>
        <v>0.99999978301002546</v>
      </c>
      <c r="N241" s="13">
        <f t="shared" ca="1" si="122"/>
        <v>-7.9571763111551794</v>
      </c>
      <c r="O241" s="13"/>
      <c r="Q241">
        <f t="shared" ca="1" si="121"/>
        <v>7.9571763111551794</v>
      </c>
      <c r="R241" s="13"/>
      <c r="S241" s="4" t="s">
        <v>357</v>
      </c>
      <c r="T241" s="4">
        <v>5.9827700000000005E-11</v>
      </c>
    </row>
    <row r="242" spans="1:20" x14ac:dyDescent="0.2">
      <c r="A242" s="62" t="s">
        <v>689</v>
      </c>
      <c r="B242" s="20">
        <v>4.9723599999999996E-12</v>
      </c>
      <c r="C242">
        <v>129</v>
      </c>
      <c r="D242">
        <v>130</v>
      </c>
      <c r="E242" s="14" t="e">
        <f t="shared" ca="1" si="111"/>
        <v>#N/A</v>
      </c>
      <c r="F242" s="14" t="s">
        <v>143</v>
      </c>
      <c r="G242" s="14">
        <v>6</v>
      </c>
      <c r="H242" s="14">
        <v>0</v>
      </c>
      <c r="I242" s="14"/>
      <c r="J242" s="14">
        <f t="shared" si="118"/>
        <v>-1</v>
      </c>
      <c r="K242" s="4">
        <f t="shared" ca="1" si="119"/>
        <v>4.9723614061586016E-12</v>
      </c>
      <c r="M242" s="63">
        <f t="shared" ca="1" si="110"/>
        <v>0.99999971720506875</v>
      </c>
      <c r="N242" s="13">
        <f t="shared" ca="1" si="122"/>
        <v>-9.100509644488513</v>
      </c>
      <c r="O242" s="13"/>
      <c r="Q242">
        <f t="shared" ca="1" si="121"/>
        <v>9.100509644488513</v>
      </c>
      <c r="R242" s="13"/>
      <c r="S242" s="4" t="s">
        <v>358</v>
      </c>
      <c r="T242" s="4">
        <v>4.9723599999999996E-12</v>
      </c>
    </row>
    <row r="243" spans="1:20" x14ac:dyDescent="0.2">
      <c r="A243" s="62" t="s">
        <v>690</v>
      </c>
      <c r="B243" s="20">
        <v>3.6151800000000002E-13</v>
      </c>
      <c r="C243">
        <v>130</v>
      </c>
      <c r="D243">
        <v>131</v>
      </c>
      <c r="E243" s="14" t="e">
        <f t="shared" ca="1" si="111"/>
        <v>#N/A</v>
      </c>
      <c r="F243" s="14" t="s">
        <v>143</v>
      </c>
      <c r="G243" s="14">
        <v>7</v>
      </c>
      <c r="H243" s="14">
        <v>0</v>
      </c>
      <c r="I243" s="14"/>
      <c r="J243" s="14">
        <f t="shared" si="118"/>
        <v>-1</v>
      </c>
      <c r="K243" s="4">
        <f t="shared" ca="1" si="119"/>
        <v>3.6151839561631448E-13</v>
      </c>
      <c r="M243" s="63">
        <f t="shared" ca="1" si="110"/>
        <v>0.99999890568137262</v>
      </c>
      <c r="N243" s="13">
        <f t="shared" ca="1" si="122"/>
        <v>-10.243842977821828</v>
      </c>
      <c r="O243" s="13"/>
      <c r="Q243">
        <f t="shared" ca="1" si="121"/>
        <v>10.243842977821828</v>
      </c>
      <c r="R243" s="13"/>
      <c r="S243" s="4" t="s">
        <v>359</v>
      </c>
      <c r="T243" s="4">
        <v>3.6151800000000002E-13</v>
      </c>
    </row>
    <row r="244" spans="1:20" x14ac:dyDescent="0.2">
      <c r="A244" s="45" t="s">
        <v>691</v>
      </c>
      <c r="B244" s="46">
        <v>2.6010700000000001E-14</v>
      </c>
      <c r="C244">
        <v>131</v>
      </c>
      <c r="D244">
        <v>132</v>
      </c>
      <c r="E244" s="47" t="e">
        <f t="shared" ca="1" si="111"/>
        <v>#N/A</v>
      </c>
      <c r="F244" s="47" t="s">
        <v>143</v>
      </c>
      <c r="G244" s="47">
        <v>8</v>
      </c>
      <c r="H244" s="47">
        <v>0</v>
      </c>
      <c r="I244" s="47"/>
      <c r="J244" s="47">
        <f t="shared" si="118"/>
        <v>-1</v>
      </c>
      <c r="K244" s="37">
        <f t="shared" ca="1" si="119"/>
        <v>2.6010670207228888E-14</v>
      </c>
      <c r="L244" s="28"/>
      <c r="M244" s="48">
        <f t="shared" ca="1" si="110"/>
        <v>1.000001145405746</v>
      </c>
      <c r="N244" s="13">
        <f t="shared" ca="1" si="122"/>
        <v>-11.387176311155322</v>
      </c>
      <c r="O244" s="13">
        <f ca="1">(-OFFSET($D$19,G244,0))+LOG10(EXP(-2*$N$8*$N$9*J244))</f>
        <v>-11.387176311155178</v>
      </c>
      <c r="P244">
        <f t="shared" ca="1" si="120"/>
        <v>-10.265000000000001</v>
      </c>
      <c r="Q244">
        <f t="shared" ca="1" si="121"/>
        <v>11.387176311155322</v>
      </c>
      <c r="R244" s="13"/>
      <c r="S244" s="4" t="s">
        <v>360</v>
      </c>
      <c r="T244" s="4">
        <v>2.6010700000000001E-14</v>
      </c>
    </row>
    <row r="245" spans="1:20" x14ac:dyDescent="0.2">
      <c r="A245" s="21" t="s">
        <v>692</v>
      </c>
      <c r="B245" s="40">
        <v>4.0356000000000003E-12</v>
      </c>
      <c r="C245">
        <v>132</v>
      </c>
      <c r="D245">
        <v>133</v>
      </c>
      <c r="E245" s="22" t="e">
        <f t="shared" ca="1" si="111"/>
        <v>#N/A</v>
      </c>
      <c r="F245" s="22" t="s">
        <v>143</v>
      </c>
      <c r="G245" s="22">
        <v>1</v>
      </c>
      <c r="H245" s="22">
        <v>0</v>
      </c>
      <c r="I245" s="22" t="s">
        <v>9</v>
      </c>
      <c r="J245" s="22">
        <f>J237+$J$114</f>
        <v>1</v>
      </c>
      <c r="K245" s="35">
        <f t="shared" ref="K245:K252" ca="1" si="123">W20</f>
        <v>4.0356032925509371E-12</v>
      </c>
      <c r="L245" s="22"/>
      <c r="M245" s="41">
        <f t="shared" ca="1" si="110"/>
        <v>0.99999918412423172</v>
      </c>
      <c r="N245" s="13">
        <f t="shared" ref="N245:N252" ca="1" si="124">LOG10(K245/(K125*$L$114*$L$121^-1))</f>
        <v>-2.0778236888448225</v>
      </c>
      <c r="O245" s="13">
        <f>-$I$2+LOG10(EXP(-2*$N$8*$N$9*J245))</f>
        <v>-2.077823688844822</v>
      </c>
      <c r="P245">
        <f t="shared" si="120"/>
        <v>-3.2</v>
      </c>
      <c r="Q245" s="13">
        <f t="shared" ref="Q245:Q252" ca="1" si="125">LOG10(K245/(K237*$L$114))</f>
        <v>2.1743526223103555</v>
      </c>
      <c r="R245" s="13"/>
      <c r="S245" s="4" t="s">
        <v>361</v>
      </c>
      <c r="T245" s="4">
        <v>4.0356000000000003E-12</v>
      </c>
    </row>
    <row r="246" spans="1:20" x14ac:dyDescent="0.2">
      <c r="A246" s="32" t="s">
        <v>693</v>
      </c>
      <c r="B246" s="11">
        <v>1.5260499999999999E-11</v>
      </c>
      <c r="C246">
        <v>133</v>
      </c>
      <c r="D246">
        <v>134</v>
      </c>
      <c r="E246" t="e">
        <f t="shared" ca="1" si="111"/>
        <v>#N/A</v>
      </c>
      <c r="F246" t="s">
        <v>143</v>
      </c>
      <c r="G246">
        <v>2</v>
      </c>
      <c r="H246">
        <v>0</v>
      </c>
      <c r="I246" t="s">
        <v>9</v>
      </c>
      <c r="J246">
        <f t="shared" ref="J246:J252" si="126">J238+$J$114</f>
        <v>1</v>
      </c>
      <c r="K246" s="4">
        <f t="shared" ca="1" si="123"/>
        <v>1.5260533089988415E-11</v>
      </c>
      <c r="M246" s="42">
        <f t="shared" ca="1" si="110"/>
        <v>0.99999783166235279</v>
      </c>
      <c r="N246" s="13">
        <f t="shared" ca="1" si="124"/>
        <v>-2.0778236888448225</v>
      </c>
      <c r="O246" s="13">
        <f>-$I$2+LOG10(EXP(-2*$N$8*$N$9*J246))</f>
        <v>-2.077823688844822</v>
      </c>
      <c r="P246">
        <f t="shared" si="120"/>
        <v>-3.2</v>
      </c>
      <c r="Q246" s="13">
        <f t="shared" ca="1" si="125"/>
        <v>2.7676859556436884</v>
      </c>
      <c r="R246" s="13"/>
      <c r="S246" s="4" t="s">
        <v>362</v>
      </c>
      <c r="T246" s="4">
        <v>1.5260499999999999E-11</v>
      </c>
    </row>
    <row r="247" spans="1:20" x14ac:dyDescent="0.2">
      <c r="A247" s="32" t="s">
        <v>694</v>
      </c>
      <c r="B247" s="11">
        <v>5.2528799999999997E-11</v>
      </c>
      <c r="C247">
        <v>134</v>
      </c>
      <c r="D247">
        <v>135</v>
      </c>
      <c r="E247" t="e">
        <f t="shared" ca="1" si="111"/>
        <v>#N/A</v>
      </c>
      <c r="F247" t="s">
        <v>143</v>
      </c>
      <c r="G247">
        <v>3</v>
      </c>
      <c r="H247">
        <v>0</v>
      </c>
      <c r="I247" t="s">
        <v>9</v>
      </c>
      <c r="J247">
        <f t="shared" si="126"/>
        <v>1</v>
      </c>
      <c r="K247" s="4">
        <f t="shared" ca="1" si="123"/>
        <v>5.2528833955035668E-11</v>
      </c>
      <c r="M247" s="42">
        <f t="shared" ca="1" si="110"/>
        <v>0.99999935359243464</v>
      </c>
      <c r="N247" s="13">
        <f t="shared" ca="1" si="124"/>
        <v>-2.0778236888448225</v>
      </c>
      <c r="O247" s="13"/>
      <c r="Q247" s="13">
        <f t="shared" ca="1" si="125"/>
        <v>3.3610192889770225</v>
      </c>
      <c r="R247" s="13"/>
      <c r="S247" s="4" t="s">
        <v>363</v>
      </c>
      <c r="T247" s="4">
        <v>5.2528799999999997E-11</v>
      </c>
    </row>
    <row r="248" spans="1:20" x14ac:dyDescent="0.2">
      <c r="A248" s="32" t="s">
        <v>695</v>
      </c>
      <c r="B248" s="11">
        <v>1.39306E-10</v>
      </c>
      <c r="C248">
        <v>135</v>
      </c>
      <c r="D248">
        <v>136</v>
      </c>
      <c r="E248" t="e">
        <f t="shared" ca="1" si="111"/>
        <v>#N/A</v>
      </c>
      <c r="F248" t="s">
        <v>143</v>
      </c>
      <c r="G248">
        <v>4</v>
      </c>
      <c r="H248">
        <v>0</v>
      </c>
      <c r="I248" t="s">
        <v>9</v>
      </c>
      <c r="J248">
        <f t="shared" si="126"/>
        <v>1</v>
      </c>
      <c r="K248" s="4">
        <f t="shared" ca="1" si="123"/>
        <v>1.3930648427004766E-10</v>
      </c>
      <c r="M248" s="42">
        <f t="shared" ca="1" si="110"/>
        <v>0.99999652370777858</v>
      </c>
      <c r="N248" s="13">
        <f t="shared" ca="1" si="124"/>
        <v>-2.0778236888448225</v>
      </c>
      <c r="O248" s="13"/>
      <c r="Q248" s="13">
        <f t="shared" ca="1" si="125"/>
        <v>3.9543526223103553</v>
      </c>
      <c r="R248" s="13"/>
      <c r="S248" s="4" t="s">
        <v>364</v>
      </c>
      <c r="T248" s="4">
        <v>1.39306E-10</v>
      </c>
    </row>
    <row r="249" spans="1:20" x14ac:dyDescent="0.2">
      <c r="A249" s="32" t="s">
        <v>696</v>
      </c>
      <c r="B249" s="11">
        <v>6.0003099999999999E-13</v>
      </c>
      <c r="C249">
        <v>136</v>
      </c>
      <c r="D249">
        <v>137</v>
      </c>
      <c r="E249" t="e">
        <f t="shared" ca="1" si="111"/>
        <v>#N/A</v>
      </c>
      <c r="F249" t="s">
        <v>143</v>
      </c>
      <c r="G249">
        <v>5</v>
      </c>
      <c r="H249">
        <v>0</v>
      </c>
      <c r="I249" t="s">
        <v>9</v>
      </c>
      <c r="J249">
        <f t="shared" si="126"/>
        <v>1</v>
      </c>
      <c r="K249" s="4">
        <f t="shared" ca="1" si="123"/>
        <v>6.0003143650913016E-13</v>
      </c>
      <c r="M249" s="42">
        <f t="shared" ca="1" si="110"/>
        <v>0.99999927252289866</v>
      </c>
      <c r="N249" s="13">
        <f t="shared" ca="1" si="124"/>
        <v>-5.4778236888448237</v>
      </c>
      <c r="O249" s="13"/>
      <c r="Q249" s="13">
        <f t="shared" ca="1" si="125"/>
        <v>2.4793526223103557</v>
      </c>
      <c r="R249" s="13"/>
      <c r="S249" s="4" t="s">
        <v>365</v>
      </c>
      <c r="T249" s="4">
        <v>6.0003099999999999E-13</v>
      </c>
    </row>
    <row r="250" spans="1:20" x14ac:dyDescent="0.2">
      <c r="A250" s="32" t="s">
        <v>697</v>
      </c>
      <c r="B250" s="11">
        <v>6.9369299999999996E-13</v>
      </c>
      <c r="C250">
        <v>137</v>
      </c>
      <c r="D250">
        <v>138</v>
      </c>
      <c r="E250" t="e">
        <f t="shared" ca="1" si="111"/>
        <v>#N/A</v>
      </c>
      <c r="F250" t="s">
        <v>143</v>
      </c>
      <c r="G250">
        <v>6</v>
      </c>
      <c r="H250">
        <v>0</v>
      </c>
      <c r="I250" t="s">
        <v>9</v>
      </c>
      <c r="J250">
        <f t="shared" si="126"/>
        <v>1</v>
      </c>
      <c r="K250" s="4">
        <f t="shared" ca="1" si="123"/>
        <v>6.9369349672043733E-13</v>
      </c>
      <c r="M250" s="42">
        <f t="shared" ca="1" si="110"/>
        <v>0.9999992839482571</v>
      </c>
      <c r="N250" s="13">
        <f t="shared" ca="1" si="124"/>
        <v>-5.4778236888448237</v>
      </c>
      <c r="O250" s="13"/>
      <c r="Q250" s="13">
        <f t="shared" ca="1" si="125"/>
        <v>3.6226859556436897</v>
      </c>
      <c r="R250" s="13"/>
      <c r="S250" s="4" t="s">
        <v>366</v>
      </c>
      <c r="T250" s="4">
        <v>6.9369299999999996E-13</v>
      </c>
    </row>
    <row r="251" spans="1:20" x14ac:dyDescent="0.2">
      <c r="A251" s="32" t="s">
        <v>698</v>
      </c>
      <c r="B251" s="11">
        <v>7.0156600000000002E-13</v>
      </c>
      <c r="C251">
        <v>138</v>
      </c>
      <c r="D251">
        <v>139</v>
      </c>
      <c r="E251" t="e">
        <f t="shared" ca="1" si="111"/>
        <v>#N/A</v>
      </c>
      <c r="F251" t="s">
        <v>143</v>
      </c>
      <c r="G251">
        <v>7</v>
      </c>
      <c r="H251">
        <v>0</v>
      </c>
      <c r="I251" t="s">
        <v>9</v>
      </c>
      <c r="J251">
        <f t="shared" si="126"/>
        <v>1</v>
      </c>
      <c r="K251" s="4">
        <f t="shared" ca="1" si="123"/>
        <v>7.0156622095375319E-13</v>
      </c>
      <c r="M251" s="42">
        <f t="shared" ca="1" si="110"/>
        <v>0.99999968505645431</v>
      </c>
      <c r="N251" s="13">
        <f t="shared" ca="1" si="124"/>
        <v>-5.4778236888448237</v>
      </c>
      <c r="O251" s="13"/>
      <c r="Q251" s="13">
        <f t="shared" ca="1" si="125"/>
        <v>4.7660192889770041</v>
      </c>
      <c r="R251" s="13"/>
      <c r="S251" s="4" t="s">
        <v>367</v>
      </c>
      <c r="T251" s="4">
        <v>7.0156600000000002E-13</v>
      </c>
    </row>
    <row r="252" spans="1:20" x14ac:dyDescent="0.2">
      <c r="A252" s="33" t="s">
        <v>699</v>
      </c>
      <c r="B252" s="43">
        <v>7.02139E-13</v>
      </c>
      <c r="C252">
        <v>139</v>
      </c>
      <c r="D252">
        <v>140</v>
      </c>
      <c r="E252" s="28" t="e">
        <f t="shared" ca="1" si="111"/>
        <v>#N/A</v>
      </c>
      <c r="F252" s="28" t="s">
        <v>143</v>
      </c>
      <c r="G252" s="28">
        <v>8</v>
      </c>
      <c r="H252" s="28">
        <v>0</v>
      </c>
      <c r="I252" s="28" t="s">
        <v>9</v>
      </c>
      <c r="J252" s="28">
        <f t="shared" si="126"/>
        <v>1</v>
      </c>
      <c r="K252" s="37">
        <f t="shared" ca="1" si="123"/>
        <v>7.0213907927797996E-13</v>
      </c>
      <c r="L252" s="28"/>
      <c r="M252" s="44">
        <f t="shared" ca="1" si="110"/>
        <v>0.99999988709077403</v>
      </c>
      <c r="N252" s="13">
        <f t="shared" ca="1" si="124"/>
        <v>-5.4778236888448237</v>
      </c>
      <c r="O252" s="13">
        <f>-$L$2+LOG10(EXP(-2*$N$8*$N$9*J252))</f>
        <v>-5.4778236888448237</v>
      </c>
      <c r="P252">
        <f>O252-LOG10(EXP(-2*$N$8*$N$9*J252))</f>
        <v>-6.6000000000000014</v>
      </c>
      <c r="Q252" s="13">
        <f t="shared" ca="1" si="125"/>
        <v>5.9093526223104984</v>
      </c>
      <c r="R252" s="13"/>
      <c r="S252" s="4" t="s">
        <v>368</v>
      </c>
      <c r="T252" s="4">
        <v>7.02139E-13</v>
      </c>
    </row>
    <row r="253" spans="1:20" x14ac:dyDescent="0.2">
      <c r="A253" s="21" t="s">
        <v>700</v>
      </c>
      <c r="B253" s="40">
        <v>5.2723100000000004E-13</v>
      </c>
      <c r="C253">
        <v>140</v>
      </c>
      <c r="D253">
        <v>141</v>
      </c>
      <c r="E253" s="22" t="e">
        <f t="shared" ca="1" si="111"/>
        <v>#N/A</v>
      </c>
      <c r="F253" s="22" t="s">
        <v>143</v>
      </c>
      <c r="G253" s="22">
        <v>1</v>
      </c>
      <c r="H253" s="22">
        <v>0</v>
      </c>
      <c r="I253" s="22" t="s">
        <v>7</v>
      </c>
      <c r="J253" s="22">
        <f>J237+$J$113</f>
        <v>1</v>
      </c>
      <c r="K253" s="35">
        <f t="shared" ref="K253:K260" ca="1" si="127">V20</f>
        <v>5.2723073577671014E-13</v>
      </c>
      <c r="L253" s="22"/>
      <c r="M253" s="41">
        <f t="shared" ca="1" si="110"/>
        <v>1.0000005011530473</v>
      </c>
      <c r="N253" s="13">
        <f t="shared" ref="N253:N260" ca="1" si="128">LOG10(K253/(K125*$L$113*$L$121^-1))</f>
        <v>-0.37782368884482209</v>
      </c>
      <c r="O253" s="13"/>
      <c r="Q253" s="13">
        <f t="shared" ref="Q253:Q260" ca="1" si="129">LOG10(K253/(K237*$L$113))</f>
        <v>3.8743526223103557</v>
      </c>
      <c r="R253" s="13">
        <f t="shared" ref="R253:R260" si="130">(-$I$3)-(-D20)+LOG10(EXP(-2*$N$8*$N$9*($J$113)))</f>
        <v>3.8743526223103557</v>
      </c>
      <c r="S253" s="4" t="s">
        <v>369</v>
      </c>
      <c r="T253" s="4">
        <v>5.2723100000000004E-13</v>
      </c>
    </row>
    <row r="254" spans="1:20" x14ac:dyDescent="0.2">
      <c r="A254" s="32" t="s">
        <v>701</v>
      </c>
      <c r="B254" s="11">
        <v>1.99371E-12</v>
      </c>
      <c r="C254">
        <v>141</v>
      </c>
      <c r="D254">
        <v>142</v>
      </c>
      <c r="E254" t="e">
        <f t="shared" ca="1" si="111"/>
        <v>#N/A</v>
      </c>
      <c r="F254" t="s">
        <v>143</v>
      </c>
      <c r="G254">
        <v>2</v>
      </c>
      <c r="H254">
        <v>0</v>
      </c>
      <c r="I254" t="s">
        <v>7</v>
      </c>
      <c r="J254">
        <f t="shared" ref="J254:J260" si="131">J238+$J$113</f>
        <v>1</v>
      </c>
      <c r="K254" s="4">
        <f t="shared" ca="1" si="127"/>
        <v>1.993709863462223E-12</v>
      </c>
      <c r="M254" s="42">
        <f t="shared" ca="1" si="110"/>
        <v>1.0000000684842762</v>
      </c>
      <c r="N254" s="13">
        <f t="shared" ca="1" si="128"/>
        <v>-0.37782368884482198</v>
      </c>
      <c r="O254" s="13"/>
      <c r="Q254" s="13">
        <f t="shared" ca="1" si="129"/>
        <v>4.467685955643689</v>
      </c>
      <c r="R254" s="13">
        <f t="shared" si="130"/>
        <v>4.467685955643689</v>
      </c>
      <c r="S254" s="4" t="s">
        <v>370</v>
      </c>
      <c r="T254" s="4">
        <v>1.99371E-12</v>
      </c>
    </row>
    <row r="255" spans="1:20" x14ac:dyDescent="0.2">
      <c r="A255" s="32" t="s">
        <v>702</v>
      </c>
      <c r="B255" s="11">
        <v>6.8626199999999997E-12</v>
      </c>
      <c r="C255">
        <v>142</v>
      </c>
      <c r="D255">
        <v>143</v>
      </c>
      <c r="E255" t="e">
        <f t="shared" ca="1" si="111"/>
        <v>#N/A</v>
      </c>
      <c r="F255" t="s">
        <v>143</v>
      </c>
      <c r="G255">
        <v>3</v>
      </c>
      <c r="H255">
        <v>0</v>
      </c>
      <c r="I255" t="s">
        <v>7</v>
      </c>
      <c r="J255">
        <f t="shared" si="131"/>
        <v>1</v>
      </c>
      <c r="K255" s="4">
        <f t="shared" ca="1" si="127"/>
        <v>6.8626209684004876E-12</v>
      </c>
      <c r="M255" s="42">
        <f t="shared" ca="1" si="110"/>
        <v>0.9999998588876623</v>
      </c>
      <c r="N255" s="13">
        <f t="shared" ca="1" si="128"/>
        <v>-0.37782368884482204</v>
      </c>
      <c r="O255" s="13"/>
      <c r="Q255" s="13">
        <f t="shared" ca="1" si="129"/>
        <v>5.0610192889770236</v>
      </c>
      <c r="R255" s="13">
        <f t="shared" si="130"/>
        <v>5.0610192889770227</v>
      </c>
      <c r="S255" s="4" t="s">
        <v>371</v>
      </c>
      <c r="T255" s="4">
        <v>6.8626199999999997E-12</v>
      </c>
    </row>
    <row r="256" spans="1:20" x14ac:dyDescent="0.2">
      <c r="A256" s="32" t="s">
        <v>703</v>
      </c>
      <c r="B256" s="11">
        <v>1.81997E-11</v>
      </c>
      <c r="C256">
        <v>143</v>
      </c>
      <c r="D256">
        <v>144</v>
      </c>
      <c r="E256" t="e">
        <f t="shared" ca="1" si="111"/>
        <v>#N/A</v>
      </c>
      <c r="F256" t="s">
        <v>143</v>
      </c>
      <c r="G256">
        <v>4</v>
      </c>
      <c r="H256">
        <v>0</v>
      </c>
      <c r="I256" t="s">
        <v>7</v>
      </c>
      <c r="J256">
        <f t="shared" si="131"/>
        <v>1</v>
      </c>
      <c r="K256" s="4">
        <f t="shared" ca="1" si="127"/>
        <v>1.8199672979684216E-11</v>
      </c>
      <c r="M256" s="42">
        <f t="shared" ca="1" si="110"/>
        <v>1.0000014846594121</v>
      </c>
      <c r="N256" s="13">
        <f t="shared" ca="1" si="128"/>
        <v>-0.37782368884482198</v>
      </c>
      <c r="O256" s="13"/>
      <c r="Q256" s="13">
        <f t="shared" ca="1" si="129"/>
        <v>5.6543526223103555</v>
      </c>
      <c r="R256" s="13">
        <f t="shared" si="130"/>
        <v>5.6543526223103555</v>
      </c>
      <c r="S256" s="4" t="s">
        <v>372</v>
      </c>
      <c r="T256" s="4">
        <v>1.81997E-11</v>
      </c>
    </row>
    <row r="257" spans="1:20" x14ac:dyDescent="0.2">
      <c r="A257" s="32" t="s">
        <v>704</v>
      </c>
      <c r="B257" s="11">
        <v>1.9690900000000001E-10</v>
      </c>
      <c r="C257">
        <v>144</v>
      </c>
      <c r="D257">
        <v>145</v>
      </c>
      <c r="E257" t="e">
        <f t="shared" ca="1" si="111"/>
        <v>#N/A</v>
      </c>
      <c r="F257" t="s">
        <v>143</v>
      </c>
      <c r="G257">
        <v>5</v>
      </c>
      <c r="H257">
        <v>0</v>
      </c>
      <c r="I257" t="s">
        <v>7</v>
      </c>
      <c r="J257">
        <f t="shared" si="131"/>
        <v>1</v>
      </c>
      <c r="K257" s="4">
        <f t="shared" ca="1" si="127"/>
        <v>1.9690931293816639E-10</v>
      </c>
      <c r="M257" s="42">
        <f t="shared" ref="M257:M320" ca="1" si="132">B257/K257</f>
        <v>0.99999841074979279</v>
      </c>
      <c r="N257" s="13">
        <f t="shared" ca="1" si="128"/>
        <v>-0.37782368884482215</v>
      </c>
      <c r="O257" s="13"/>
      <c r="Q257" s="13">
        <f t="shared" ca="1" si="129"/>
        <v>7.579352622310358</v>
      </c>
      <c r="R257" s="13">
        <f t="shared" si="130"/>
        <v>7.5793526223103571</v>
      </c>
      <c r="S257" s="4" t="s">
        <v>373</v>
      </c>
      <c r="T257" s="4">
        <v>1.9690900000000001E-10</v>
      </c>
    </row>
    <row r="258" spans="1:20" x14ac:dyDescent="0.2">
      <c r="A258" s="32" t="s">
        <v>705</v>
      </c>
      <c r="B258" s="11">
        <v>2.27646E-10</v>
      </c>
      <c r="C258">
        <v>145</v>
      </c>
      <c r="D258">
        <v>146</v>
      </c>
      <c r="E258" t="e">
        <f t="shared" ref="E258:E321" ca="1" si="133">OFFSET($B$80,_xlfn.XMATCH($A258,$D$81:$D$108),0)</f>
        <v>#N/A</v>
      </c>
      <c r="F258" t="s">
        <v>143</v>
      </c>
      <c r="G258">
        <v>6</v>
      </c>
      <c r="H258">
        <v>0</v>
      </c>
      <c r="I258" t="s">
        <v>7</v>
      </c>
      <c r="J258">
        <f t="shared" si="131"/>
        <v>1</v>
      </c>
      <c r="K258" s="4">
        <f t="shared" ca="1" si="127"/>
        <v>2.276459223929629E-10</v>
      </c>
      <c r="M258" s="42">
        <f t="shared" ca="1" si="132"/>
        <v>1.0000003409111671</v>
      </c>
      <c r="N258" s="13">
        <f t="shared" ca="1" si="128"/>
        <v>-0.37782368884482204</v>
      </c>
      <c r="O258" s="13"/>
      <c r="Q258" s="13">
        <f t="shared" ca="1" si="129"/>
        <v>8.7226859556436924</v>
      </c>
      <c r="R258" s="13">
        <f t="shared" si="130"/>
        <v>8.7226859556436906</v>
      </c>
      <c r="S258" s="4" t="s">
        <v>374</v>
      </c>
      <c r="T258" s="4">
        <v>2.27646E-10</v>
      </c>
    </row>
    <row r="259" spans="1:20" x14ac:dyDescent="0.2">
      <c r="A259" s="32" t="s">
        <v>706</v>
      </c>
      <c r="B259" s="11">
        <v>2.3022900000000001E-10</v>
      </c>
      <c r="C259">
        <v>146</v>
      </c>
      <c r="D259">
        <v>147</v>
      </c>
      <c r="E259" t="e">
        <f t="shared" ca="1" si="133"/>
        <v>#N/A</v>
      </c>
      <c r="F259" t="s">
        <v>143</v>
      </c>
      <c r="G259">
        <v>7</v>
      </c>
      <c r="H259">
        <v>0</v>
      </c>
      <c r="I259" t="s">
        <v>7</v>
      </c>
      <c r="J259">
        <f t="shared" si="131"/>
        <v>1</v>
      </c>
      <c r="K259" s="4">
        <f t="shared" ca="1" si="127"/>
        <v>2.3022947489606631E-10</v>
      </c>
      <c r="M259" s="42">
        <f t="shared" ca="1" si="132"/>
        <v>0.99999793729249253</v>
      </c>
      <c r="N259" s="13">
        <f t="shared" ca="1" si="128"/>
        <v>-0.37782368884482187</v>
      </c>
      <c r="O259" s="13"/>
      <c r="Q259" s="13">
        <f t="shared" ca="1" si="129"/>
        <v>9.8660192889770055</v>
      </c>
      <c r="R259" s="13">
        <f t="shared" si="130"/>
        <v>9.8660192889770251</v>
      </c>
      <c r="S259" s="4" t="s">
        <v>375</v>
      </c>
      <c r="T259" s="4">
        <v>2.3022900000000001E-10</v>
      </c>
    </row>
    <row r="260" spans="1:20" x14ac:dyDescent="0.2">
      <c r="A260" s="33" t="s">
        <v>707</v>
      </c>
      <c r="B260" s="43">
        <v>2.3041699999999999E-10</v>
      </c>
      <c r="C260">
        <v>147</v>
      </c>
      <c r="D260">
        <v>148</v>
      </c>
      <c r="E260" s="28" t="e">
        <f t="shared" ca="1" si="133"/>
        <v>#N/A</v>
      </c>
      <c r="F260" s="28" t="s">
        <v>143</v>
      </c>
      <c r="G260" s="28">
        <v>8</v>
      </c>
      <c r="H260" s="28">
        <v>0</v>
      </c>
      <c r="I260" s="28" t="s">
        <v>7</v>
      </c>
      <c r="J260" s="28">
        <f t="shared" si="131"/>
        <v>1</v>
      </c>
      <c r="K260" s="37">
        <f t="shared" ca="1" si="127"/>
        <v>2.3041746694476735E-10</v>
      </c>
      <c r="L260" s="28"/>
      <c r="M260" s="44">
        <f t="shared" ca="1" si="132"/>
        <v>0.99999797348363584</v>
      </c>
      <c r="N260" s="13">
        <f t="shared" ca="1" si="128"/>
        <v>-0.37782368884482215</v>
      </c>
      <c r="O260" s="13"/>
      <c r="Q260" s="13">
        <f t="shared" ca="1" si="129"/>
        <v>11.0093526223105</v>
      </c>
      <c r="R260" s="13">
        <f t="shared" si="130"/>
        <v>11.009352622310356</v>
      </c>
      <c r="S260" s="4" t="s">
        <v>376</v>
      </c>
      <c r="T260" s="4">
        <v>2.3041699999999999E-10</v>
      </c>
    </row>
    <row r="261" spans="1:20" x14ac:dyDescent="0.2">
      <c r="A261" s="21" t="s">
        <v>708</v>
      </c>
      <c r="B261" s="40">
        <v>2.00836E-14</v>
      </c>
      <c r="C261">
        <v>148</v>
      </c>
      <c r="D261">
        <v>149</v>
      </c>
      <c r="E261" s="22" t="e">
        <f t="shared" ca="1" si="133"/>
        <v>#N/A</v>
      </c>
      <c r="F261" s="22" t="s">
        <v>143</v>
      </c>
      <c r="G261" s="22">
        <v>1</v>
      </c>
      <c r="H261" s="22">
        <v>0</v>
      </c>
      <c r="I261" s="22" t="s">
        <v>34</v>
      </c>
      <c r="J261" s="22">
        <f>J237+$J$180</f>
        <v>0</v>
      </c>
      <c r="K261" s="35">
        <f t="shared" ref="K261:K268" ca="1" si="134">Y20</f>
        <v>2.0083628847053718E-14</v>
      </c>
      <c r="L261" s="22"/>
      <c r="M261" s="41">
        <f t="shared" ca="1" si="132"/>
        <v>0.99999856365331496</v>
      </c>
      <c r="N261" s="13">
        <f t="shared" ref="N261:N268" ca="1" si="135">LOG10(K261/(K125*$L$113*$L$121^-2))</f>
        <v>-9.366982222222223</v>
      </c>
      <c r="O261" s="13">
        <f>$W$102-$I$4+LOG10(EXP(-2*$N$8*$N$9*J261))</f>
        <v>-9.366982222222223</v>
      </c>
      <c r="P261">
        <f>O261-LOG10(EXP(-2*$N$8*$N$9*J261))-($W$102-$T$102)</f>
        <v>-9.02</v>
      </c>
      <c r="Q261" s="13">
        <f t="shared" ref="Q261:Q268" ca="1" si="136">LOG10(K261/(K237*$L$113*$L$121^-1))</f>
        <v>-5.1148059110670454</v>
      </c>
      <c r="R261" s="13">
        <f t="shared" ref="R261:R268" si="137">$W$102+(-$I$3)-(-D20)+LOG10(EXP(-2*$N$8*$N$9*($J$180)))</f>
        <v>-5.1148059110670463</v>
      </c>
      <c r="S261" s="4" t="s">
        <v>377</v>
      </c>
      <c r="T261" s="4">
        <v>2.00836E-14</v>
      </c>
    </row>
    <row r="262" spans="1:20" x14ac:dyDescent="0.2">
      <c r="A262" s="32" t="s">
        <v>709</v>
      </c>
      <c r="B262" s="11">
        <v>7.5945699999999999E-14</v>
      </c>
      <c r="C262">
        <v>149</v>
      </c>
      <c r="D262">
        <v>150</v>
      </c>
      <c r="E262" t="e">
        <f t="shared" ca="1" si="133"/>
        <v>#N/A</v>
      </c>
      <c r="F262" t="s">
        <v>143</v>
      </c>
      <c r="G262">
        <v>2</v>
      </c>
      <c r="H262">
        <v>0</v>
      </c>
      <c r="I262" t="s">
        <v>34</v>
      </c>
      <c r="J262">
        <f t="shared" ref="J262:J268" si="138">J238+$J$180</f>
        <v>0</v>
      </c>
      <c r="K262" s="4">
        <f t="shared" ca="1" si="134"/>
        <v>7.5945741037835357E-14</v>
      </c>
      <c r="M262" s="42">
        <f t="shared" ca="1" si="132"/>
        <v>0.99999945964270287</v>
      </c>
      <c r="N262" s="13">
        <f t="shared" ca="1" si="135"/>
        <v>-9.366982222222223</v>
      </c>
      <c r="O262" s="13">
        <f>$W$102-$I$4+LOG10(EXP(-2*$N$8*$N$9*J262))</f>
        <v>-9.366982222222223</v>
      </c>
      <c r="P262">
        <f>O262-LOG10(EXP(-2*$N$8*$N$9*J262))-($W$102-$T$102)</f>
        <v>-9.02</v>
      </c>
      <c r="Q262" s="13">
        <f t="shared" ca="1" si="136"/>
        <v>-4.5214725777337126</v>
      </c>
      <c r="R262" s="13">
        <f t="shared" si="137"/>
        <v>-4.5214725777337126</v>
      </c>
      <c r="S262" s="4" t="s">
        <v>378</v>
      </c>
      <c r="T262" s="4">
        <v>7.5945699999999999E-14</v>
      </c>
    </row>
    <row r="263" spans="1:20" x14ac:dyDescent="0.2">
      <c r="A263" s="32" t="s">
        <v>710</v>
      </c>
      <c r="B263" s="11">
        <v>2.6141600000000002E-13</v>
      </c>
      <c r="C263">
        <v>150</v>
      </c>
      <c r="D263">
        <v>151</v>
      </c>
      <c r="E263" t="e">
        <f t="shared" ca="1" si="133"/>
        <v>#N/A</v>
      </c>
      <c r="F263" t="s">
        <v>143</v>
      </c>
      <c r="G263">
        <v>3</v>
      </c>
      <c r="H263">
        <v>0</v>
      </c>
      <c r="I263" t="s">
        <v>34</v>
      </c>
      <c r="J263">
        <f t="shared" si="138"/>
        <v>0</v>
      </c>
      <c r="K263" s="4">
        <f t="shared" ca="1" si="134"/>
        <v>2.61415587322161E-13</v>
      </c>
      <c r="M263" s="42">
        <f t="shared" ca="1" si="132"/>
        <v>1.0000015786275152</v>
      </c>
      <c r="N263" s="13">
        <f t="shared" ca="1" si="135"/>
        <v>-9.366982222222223</v>
      </c>
      <c r="O263" s="13"/>
      <c r="Q263" s="13">
        <f t="shared" ca="1" si="136"/>
        <v>-3.928139244400378</v>
      </c>
      <c r="R263" s="13">
        <f t="shared" si="137"/>
        <v>-3.9281392444003784</v>
      </c>
      <c r="S263" s="4" t="s">
        <v>379</v>
      </c>
      <c r="T263" s="4">
        <v>2.6141600000000002E-13</v>
      </c>
    </row>
    <row r="264" spans="1:20" x14ac:dyDescent="0.2">
      <c r="A264" s="32" t="s">
        <v>711</v>
      </c>
      <c r="B264" s="11">
        <v>6.9327400000000002E-13</v>
      </c>
      <c r="C264">
        <v>151</v>
      </c>
      <c r="D264">
        <v>152</v>
      </c>
      <c r="E264" t="e">
        <f t="shared" ca="1" si="133"/>
        <v>#N/A</v>
      </c>
      <c r="F264" t="s">
        <v>143</v>
      </c>
      <c r="G264">
        <v>4</v>
      </c>
      <c r="H264">
        <v>0</v>
      </c>
      <c r="I264" t="s">
        <v>34</v>
      </c>
      <c r="J264">
        <f t="shared" si="138"/>
        <v>0</v>
      </c>
      <c r="K264" s="4">
        <f t="shared" ca="1" si="134"/>
        <v>6.9327422029608492E-13</v>
      </c>
      <c r="M264" s="42">
        <f t="shared" ca="1" si="132"/>
        <v>0.99999968223817004</v>
      </c>
      <c r="N264" s="13">
        <f t="shared" ca="1" si="135"/>
        <v>-9.366982222222223</v>
      </c>
      <c r="O264" s="13"/>
      <c r="Q264" s="13">
        <f t="shared" ca="1" si="136"/>
        <v>-3.3348059110670456</v>
      </c>
      <c r="R264" s="13">
        <f t="shared" si="137"/>
        <v>-3.3348059110670456</v>
      </c>
      <c r="S264" s="4" t="s">
        <v>380</v>
      </c>
      <c r="T264" s="4">
        <v>6.9327400000000002E-13</v>
      </c>
    </row>
    <row r="265" spans="1:20" x14ac:dyDescent="0.2">
      <c r="A265" s="32" t="s">
        <v>712</v>
      </c>
      <c r="B265" s="11">
        <v>7.5007999999999997E-12</v>
      </c>
      <c r="C265">
        <v>152</v>
      </c>
      <c r="D265">
        <v>153</v>
      </c>
      <c r="E265" t="e">
        <f t="shared" ca="1" si="133"/>
        <v>#N/A</v>
      </c>
      <c r="F265" t="s">
        <v>143</v>
      </c>
      <c r="G265">
        <v>5</v>
      </c>
      <c r="H265">
        <v>0</v>
      </c>
      <c r="I265" t="s">
        <v>34</v>
      </c>
      <c r="J265">
        <f t="shared" si="138"/>
        <v>0</v>
      </c>
      <c r="K265" s="4">
        <f t="shared" ca="1" si="134"/>
        <v>7.5008023797257138E-12</v>
      </c>
      <c r="M265" s="42">
        <f t="shared" ca="1" si="132"/>
        <v>0.99999968273718021</v>
      </c>
      <c r="N265" s="13">
        <f t="shared" ca="1" si="135"/>
        <v>-9.366982222222223</v>
      </c>
      <c r="O265" s="13"/>
      <c r="Q265" s="13">
        <f t="shared" ca="1" si="136"/>
        <v>-1.4098059110670436</v>
      </c>
      <c r="R265" s="13">
        <f t="shared" si="137"/>
        <v>-1.409805911067044</v>
      </c>
      <c r="S265" s="4" t="s">
        <v>381</v>
      </c>
      <c r="T265" s="4">
        <v>7.5007999999999997E-12</v>
      </c>
    </row>
    <row r="266" spans="1:20" x14ac:dyDescent="0.2">
      <c r="A266" s="32" t="s">
        <v>713</v>
      </c>
      <c r="B266" s="11">
        <v>8.6716400000000008E-12</v>
      </c>
      <c r="C266">
        <v>153</v>
      </c>
      <c r="D266">
        <v>154</v>
      </c>
      <c r="E266" t="e">
        <f t="shared" ca="1" si="133"/>
        <v>#N/A</v>
      </c>
      <c r="F266" t="s">
        <v>143</v>
      </c>
      <c r="G266">
        <v>6</v>
      </c>
      <c r="H266">
        <v>0</v>
      </c>
      <c r="I266" t="s">
        <v>34</v>
      </c>
      <c r="J266">
        <f t="shared" si="138"/>
        <v>0</v>
      </c>
      <c r="K266" s="4">
        <f t="shared" ca="1" si="134"/>
        <v>8.6716420414111643E-12</v>
      </c>
      <c r="M266" s="42">
        <f t="shared" ca="1" si="132"/>
        <v>0.9999997645877039</v>
      </c>
      <c r="N266" s="13">
        <f t="shared" ca="1" si="135"/>
        <v>-9.366982222222223</v>
      </c>
      <c r="O266" s="13"/>
      <c r="Q266" s="13">
        <f t="shared" ca="1" si="136"/>
        <v>-0.26647257773370953</v>
      </c>
      <c r="R266" s="13">
        <f t="shared" si="137"/>
        <v>-0.26647257773371047</v>
      </c>
      <c r="S266" s="4" t="s">
        <v>382</v>
      </c>
      <c r="T266" s="4">
        <v>8.6716400000000008E-12</v>
      </c>
    </row>
    <row r="267" spans="1:20" x14ac:dyDescent="0.2">
      <c r="A267" s="32" t="s">
        <v>714</v>
      </c>
      <c r="B267" s="11">
        <v>8.7700599999999999E-12</v>
      </c>
      <c r="C267">
        <v>154</v>
      </c>
      <c r="D267">
        <v>155</v>
      </c>
      <c r="E267" t="e">
        <f t="shared" ca="1" si="133"/>
        <v>#N/A</v>
      </c>
      <c r="F267" t="s">
        <v>143</v>
      </c>
      <c r="G267">
        <v>7</v>
      </c>
      <c r="H267">
        <v>0</v>
      </c>
      <c r="I267" t="s">
        <v>34</v>
      </c>
      <c r="J267">
        <f t="shared" si="138"/>
        <v>0</v>
      </c>
      <c r="K267" s="4">
        <f t="shared" ca="1" si="134"/>
        <v>8.7700564661748572E-12</v>
      </c>
      <c r="M267" s="42">
        <f t="shared" ca="1" si="132"/>
        <v>1.0000004029421197</v>
      </c>
      <c r="N267" s="13">
        <f t="shared" ca="1" si="135"/>
        <v>-9.366982222222223</v>
      </c>
      <c r="O267" s="13"/>
      <c r="Q267" s="13">
        <f t="shared" ca="1" si="136"/>
        <v>0.87686075559960441</v>
      </c>
      <c r="R267" s="13">
        <f t="shared" si="137"/>
        <v>0.87686075559962307</v>
      </c>
      <c r="S267" s="4" t="s">
        <v>383</v>
      </c>
      <c r="T267" s="4">
        <v>8.7700599999999999E-12</v>
      </c>
    </row>
    <row r="268" spans="1:20" x14ac:dyDescent="0.2">
      <c r="A268" s="33" t="s">
        <v>715</v>
      </c>
      <c r="B268" s="43">
        <v>8.7772200000000004E-12</v>
      </c>
      <c r="C268">
        <v>155</v>
      </c>
      <c r="D268">
        <v>156</v>
      </c>
      <c r="E268" s="28" t="e">
        <f t="shared" ca="1" si="133"/>
        <v>#N/A</v>
      </c>
      <c r="F268" s="28" t="s">
        <v>143</v>
      </c>
      <c r="G268" s="28">
        <v>8</v>
      </c>
      <c r="H268" s="28">
        <v>0</v>
      </c>
      <c r="I268" s="28" t="s">
        <v>34</v>
      </c>
      <c r="J268" s="28">
        <f t="shared" si="138"/>
        <v>0</v>
      </c>
      <c r="K268" s="37">
        <f t="shared" ca="1" si="134"/>
        <v>8.7772175861098481E-12</v>
      </c>
      <c r="L268" s="28"/>
      <c r="M268" s="44">
        <f t="shared" ca="1" si="132"/>
        <v>1.0000002750176953</v>
      </c>
      <c r="N268" s="13">
        <f t="shared" ca="1" si="135"/>
        <v>-9.366982222222223</v>
      </c>
      <c r="O268" s="13">
        <f>$W$102-$I$4+LOG10(EXP(-2*$N$8*$N$9*J268))</f>
        <v>-9.366982222222223</v>
      </c>
      <c r="P268">
        <f>O268-LOG10(EXP(-2*$N$8*$N$9*J268))-($W$102-$T$102)</f>
        <v>-9.02</v>
      </c>
      <c r="Q268" s="13">
        <f t="shared" ca="1" si="136"/>
        <v>2.0201940889330987</v>
      </c>
      <c r="R268" s="13">
        <f t="shared" si="137"/>
        <v>2.0201940889329557</v>
      </c>
      <c r="S268" s="4" t="s">
        <v>384</v>
      </c>
      <c r="T268" s="4">
        <v>8.7772200000000004E-12</v>
      </c>
    </row>
    <row r="269" spans="1:20" x14ac:dyDescent="0.2">
      <c r="A269" s="21" t="s">
        <v>716</v>
      </c>
      <c r="B269" s="40">
        <v>5.3752599999999999E-12</v>
      </c>
      <c r="C269">
        <v>156</v>
      </c>
      <c r="D269">
        <v>157</v>
      </c>
      <c r="E269" s="22" t="e">
        <f t="shared" ca="1" si="133"/>
        <v>#N/A</v>
      </c>
      <c r="F269" s="22" t="s">
        <v>143</v>
      </c>
      <c r="G269" s="22">
        <v>1</v>
      </c>
      <c r="H269" s="22">
        <v>0</v>
      </c>
      <c r="I269" s="22" t="s">
        <v>10</v>
      </c>
      <c r="J269" s="22">
        <f>J237+$J$115</f>
        <v>1</v>
      </c>
      <c r="K269" s="35">
        <f t="shared" ref="K269:K276" ca="1" si="139">X20</f>
        <v>5.3752571145298118E-12</v>
      </c>
      <c r="L269" s="22"/>
      <c r="M269" s="41">
        <f t="shared" ca="1" si="132"/>
        <v>1.0000005368059846</v>
      </c>
      <c r="N269" s="69" t="s">
        <v>1009</v>
      </c>
      <c r="O269" s="69" t="s">
        <v>1013</v>
      </c>
      <c r="P269" s="3" t="s">
        <v>1014</v>
      </c>
      <c r="Q269" s="69" t="s">
        <v>1010</v>
      </c>
      <c r="R269" s="69" t="s">
        <v>1011</v>
      </c>
      <c r="S269" s="4" t="s">
        <v>385</v>
      </c>
      <c r="T269" s="4">
        <v>5.3752599999999999E-12</v>
      </c>
    </row>
    <row r="270" spans="1:20" x14ac:dyDescent="0.2">
      <c r="A270" s="32" t="s">
        <v>717</v>
      </c>
      <c r="B270" s="11">
        <v>2.0326399999999999E-11</v>
      </c>
      <c r="C270">
        <v>157</v>
      </c>
      <c r="D270">
        <v>158</v>
      </c>
      <c r="E270" t="e">
        <f t="shared" ca="1" si="133"/>
        <v>#N/A</v>
      </c>
      <c r="F270" t="s">
        <v>143</v>
      </c>
      <c r="G270">
        <v>2</v>
      </c>
      <c r="H270">
        <v>0</v>
      </c>
      <c r="I270" t="s">
        <v>10</v>
      </c>
      <c r="J270">
        <f t="shared" ref="J270:J276" si="140">J238+$J$115</f>
        <v>1</v>
      </c>
      <c r="K270" s="4">
        <f t="shared" ca="1" si="139"/>
        <v>2.0326400569374713E-11</v>
      </c>
      <c r="M270" s="42">
        <f t="shared" ca="1" si="132"/>
        <v>0.99999997198841417</v>
      </c>
      <c r="N270" s="13"/>
      <c r="O270" s="13"/>
      <c r="Q270" s="13"/>
      <c r="R270" s="13"/>
      <c r="S270" s="4" t="s">
        <v>386</v>
      </c>
      <c r="T270" s="4">
        <v>2.0326399999999999E-11</v>
      </c>
    </row>
    <row r="271" spans="1:20" x14ac:dyDescent="0.2">
      <c r="A271" s="32" t="s">
        <v>718</v>
      </c>
      <c r="B271" s="11">
        <v>6.9966199999999996E-11</v>
      </c>
      <c r="C271">
        <v>158</v>
      </c>
      <c r="D271">
        <v>159</v>
      </c>
      <c r="E271" t="e">
        <f t="shared" ca="1" si="133"/>
        <v>#N/A</v>
      </c>
      <c r="F271" t="s">
        <v>143</v>
      </c>
      <c r="G271">
        <v>3</v>
      </c>
      <c r="H271">
        <v>0</v>
      </c>
      <c r="I271" t="s">
        <v>10</v>
      </c>
      <c r="J271">
        <f t="shared" si="140"/>
        <v>1</v>
      </c>
      <c r="K271" s="4">
        <f t="shared" ca="1" si="139"/>
        <v>6.9966239981006957E-11</v>
      </c>
      <c r="M271" s="42">
        <f t="shared" ca="1" si="132"/>
        <v>0.99999942856716362</v>
      </c>
      <c r="N271" s="13"/>
      <c r="O271" s="13"/>
      <c r="Q271" s="13"/>
      <c r="R271" s="13"/>
      <c r="S271" s="4" t="s">
        <v>387</v>
      </c>
      <c r="T271" s="4">
        <v>6.9966199999999996E-11</v>
      </c>
    </row>
    <row r="272" spans="1:20" x14ac:dyDescent="0.2">
      <c r="A272" s="32" t="s">
        <v>719</v>
      </c>
      <c r="B272" s="11">
        <v>1.8555E-10</v>
      </c>
      <c r="C272">
        <v>159</v>
      </c>
      <c r="D272">
        <v>160</v>
      </c>
      <c r="E272" t="e">
        <f t="shared" ca="1" si="133"/>
        <v>#N/A</v>
      </c>
      <c r="F272" t="s">
        <v>143</v>
      </c>
      <c r="G272">
        <v>4</v>
      </c>
      <c r="H272">
        <v>0</v>
      </c>
      <c r="I272" t="s">
        <v>10</v>
      </c>
      <c r="J272">
        <f t="shared" si="140"/>
        <v>1</v>
      </c>
      <c r="K272" s="4">
        <f t="shared" ca="1" si="139"/>
        <v>1.855504905685071E-10</v>
      </c>
      <c r="M272" s="42">
        <f t="shared" ca="1" si="132"/>
        <v>0.99999735614545882</v>
      </c>
      <c r="Q272" s="4"/>
      <c r="R272" s="4"/>
      <c r="S272" s="4" t="s">
        <v>388</v>
      </c>
      <c r="T272" s="4">
        <v>1.8555E-10</v>
      </c>
    </row>
    <row r="273" spans="1:20" x14ac:dyDescent="0.2">
      <c r="A273" s="32" t="s">
        <v>720</v>
      </c>
      <c r="B273" s="11">
        <v>5.0427199999999997E-13</v>
      </c>
      <c r="C273">
        <v>160</v>
      </c>
      <c r="D273">
        <v>161</v>
      </c>
      <c r="E273" t="e">
        <f t="shared" ca="1" si="133"/>
        <v>#N/A</v>
      </c>
      <c r="F273" t="s">
        <v>143</v>
      </c>
      <c r="G273">
        <v>5</v>
      </c>
      <c r="H273">
        <v>0</v>
      </c>
      <c r="I273" t="s">
        <v>10</v>
      </c>
      <c r="J273">
        <f t="shared" si="140"/>
        <v>1</v>
      </c>
      <c r="K273" s="4">
        <f t="shared" ca="1" si="139"/>
        <v>5.0427191280871833E-13</v>
      </c>
      <c r="M273" s="42">
        <f t="shared" ca="1" si="132"/>
        <v>1.0000001729052905</v>
      </c>
      <c r="Q273" s="4"/>
      <c r="R273" s="4"/>
      <c r="S273" s="4" t="s">
        <v>389</v>
      </c>
      <c r="T273" s="4">
        <v>5.0427199999999997E-13</v>
      </c>
    </row>
    <row r="274" spans="1:20" x14ac:dyDescent="0.2">
      <c r="A274" s="32" t="s">
        <v>721</v>
      </c>
      <c r="B274" s="11">
        <v>5.8298600000000004E-13</v>
      </c>
      <c r="C274">
        <v>161</v>
      </c>
      <c r="D274">
        <v>162</v>
      </c>
      <c r="E274" t="e">
        <f t="shared" ca="1" si="133"/>
        <v>#N/A</v>
      </c>
      <c r="F274" t="s">
        <v>143</v>
      </c>
      <c r="G274">
        <v>6</v>
      </c>
      <c r="H274">
        <v>0</v>
      </c>
      <c r="I274" t="s">
        <v>10</v>
      </c>
      <c r="J274">
        <f t="shared" si="140"/>
        <v>1</v>
      </c>
      <c r="K274" s="4">
        <f t="shared" ca="1" si="139"/>
        <v>5.8298636572995717E-13</v>
      </c>
      <c r="M274" s="42">
        <f t="shared" ca="1" si="132"/>
        <v>0.99999937266121708</v>
      </c>
      <c r="Q274" s="4"/>
      <c r="R274" s="4"/>
      <c r="S274" s="4" t="s">
        <v>390</v>
      </c>
      <c r="T274" s="4">
        <v>5.8298600000000004E-13</v>
      </c>
    </row>
    <row r="275" spans="1:20" x14ac:dyDescent="0.2">
      <c r="A275" s="32" t="s">
        <v>722</v>
      </c>
      <c r="B275" s="11">
        <v>5.8960300000000005E-13</v>
      </c>
      <c r="C275">
        <v>162</v>
      </c>
      <c r="D275">
        <v>163</v>
      </c>
      <c r="E275" t="e">
        <f t="shared" ca="1" si="133"/>
        <v>#N/A</v>
      </c>
      <c r="F275" t="s">
        <v>143</v>
      </c>
      <c r="G275">
        <v>7</v>
      </c>
      <c r="H275">
        <v>0</v>
      </c>
      <c r="I275" t="s">
        <v>10</v>
      </c>
      <c r="J275">
        <f t="shared" si="140"/>
        <v>1</v>
      </c>
      <c r="K275" s="4">
        <f t="shared" ca="1" si="139"/>
        <v>5.8960267525408204E-13</v>
      </c>
      <c r="M275" s="42">
        <f t="shared" ca="1" si="132"/>
        <v>1.0000005507877281</v>
      </c>
      <c r="Q275" s="4"/>
      <c r="R275" s="4"/>
      <c r="S275" s="4" t="s">
        <v>391</v>
      </c>
      <c r="T275" s="4">
        <v>5.8960300000000005E-13</v>
      </c>
    </row>
    <row r="276" spans="1:20" x14ac:dyDescent="0.2">
      <c r="A276" s="33" t="s">
        <v>723</v>
      </c>
      <c r="B276" s="43">
        <v>5.9008400000000003E-13</v>
      </c>
      <c r="C276">
        <v>163</v>
      </c>
      <c r="D276">
        <v>164</v>
      </c>
      <c r="E276" s="28" t="e">
        <f t="shared" ca="1" si="133"/>
        <v>#N/A</v>
      </c>
      <c r="F276" s="28" t="s">
        <v>143</v>
      </c>
      <c r="G276" s="28">
        <v>8</v>
      </c>
      <c r="H276" s="28">
        <v>0</v>
      </c>
      <c r="I276" s="28" t="s">
        <v>10</v>
      </c>
      <c r="J276" s="28">
        <f t="shared" si="140"/>
        <v>1</v>
      </c>
      <c r="K276" s="37">
        <f t="shared" ca="1" si="139"/>
        <v>5.9008411063454616E-13</v>
      </c>
      <c r="L276" s="28"/>
      <c r="M276" s="44">
        <f t="shared" ca="1" si="132"/>
        <v>0.9999998125105487</v>
      </c>
      <c r="Q276" s="4"/>
      <c r="R276" s="4"/>
      <c r="S276" s="4" t="s">
        <v>392</v>
      </c>
      <c r="T276" s="4">
        <v>5.9008400000000003E-13</v>
      </c>
    </row>
    <row r="277" spans="1:20" x14ac:dyDescent="0.2">
      <c r="A277" s="21" t="s">
        <v>724</v>
      </c>
      <c r="B277" s="40">
        <v>3.3743700000000001E-13</v>
      </c>
      <c r="C277">
        <v>164</v>
      </c>
      <c r="D277">
        <v>165</v>
      </c>
      <c r="E277" s="22" t="e">
        <f t="shared" ca="1" si="133"/>
        <v>#N/A</v>
      </c>
      <c r="F277" s="22" t="s">
        <v>143</v>
      </c>
      <c r="G277" s="22">
        <v>1</v>
      </c>
      <c r="H277" s="22">
        <v>2</v>
      </c>
      <c r="I277" s="22" t="s">
        <v>6</v>
      </c>
      <c r="J277" s="22">
        <f t="shared" ref="J277:J288" si="141">J133-1</f>
        <v>-1</v>
      </c>
      <c r="K277" s="35">
        <f t="shared" ref="K277:K288" ca="1" si="142">S31</f>
        <v>3.3743670877602556E-13</v>
      </c>
      <c r="L277" s="22"/>
      <c r="M277" s="41">
        <f t="shared" ca="1" si="132"/>
        <v>1.0000008630476971</v>
      </c>
      <c r="N277" s="69">
        <f ca="1">LOG10(K277/(K133*$L$121^-1))</f>
        <v>-4.2521763111551776</v>
      </c>
      <c r="O277" s="13">
        <f ca="1">(-OFFSET($D$19,G277,0))+LOG10(EXP(-2*$N$8*$N$9*J277))</f>
        <v>-4.2521763111551776</v>
      </c>
      <c r="P277">
        <f t="shared" ref="P277:P336" ca="1" si="143">O277-+LOG10(EXP(-2*$N$8*$N$9*J277))</f>
        <v>-3.1299999999999994</v>
      </c>
      <c r="Q277" s="69">
        <f ca="1">LOG10(K277/(K301*$L$121))</f>
        <v>4.8455096444885113</v>
      </c>
      <c r="R277" s="69"/>
      <c r="S277" s="4" t="s">
        <v>393</v>
      </c>
      <c r="T277" s="4">
        <v>3.3743700000000001E-13</v>
      </c>
    </row>
    <row r="278" spans="1:20" x14ac:dyDescent="0.2">
      <c r="A278" s="32" t="s">
        <v>725</v>
      </c>
      <c r="B278" s="11">
        <v>1.8136899999999999E-12</v>
      </c>
      <c r="C278">
        <v>165</v>
      </c>
      <c r="D278">
        <v>166</v>
      </c>
      <c r="E278" t="e">
        <f t="shared" ca="1" si="133"/>
        <v>#N/A</v>
      </c>
      <c r="F278" t="s">
        <v>143</v>
      </c>
      <c r="G278">
        <v>1</v>
      </c>
      <c r="H278">
        <v>4</v>
      </c>
      <c r="I278" t="s">
        <v>6</v>
      </c>
      <c r="J278">
        <f t="shared" si="141"/>
        <v>-1</v>
      </c>
      <c r="K278" s="4">
        <f t="shared" ca="1" si="142"/>
        <v>1.8136937687952367E-12</v>
      </c>
      <c r="M278" s="42">
        <f t="shared" ca="1" si="132"/>
        <v>0.99999792203331039</v>
      </c>
      <c r="P278">
        <f t="shared" si="143"/>
        <v>1.1221763111551781</v>
      </c>
      <c r="R278" s="4"/>
      <c r="S278" s="4" t="s">
        <v>394</v>
      </c>
      <c r="T278" s="4">
        <v>1.8136899999999999E-12</v>
      </c>
    </row>
    <row r="279" spans="1:20" x14ac:dyDescent="0.2">
      <c r="A279" s="32" t="s">
        <v>726</v>
      </c>
      <c r="B279" s="11">
        <v>3.3821200000000001E-12</v>
      </c>
      <c r="C279">
        <v>166</v>
      </c>
      <c r="D279">
        <v>167</v>
      </c>
      <c r="E279" t="e">
        <f t="shared" ca="1" si="133"/>
        <v>#N/A</v>
      </c>
      <c r="F279" t="s">
        <v>143</v>
      </c>
      <c r="G279">
        <v>1</v>
      </c>
      <c r="H279">
        <v>6</v>
      </c>
      <c r="I279" t="s">
        <v>6</v>
      </c>
      <c r="J279">
        <f t="shared" si="141"/>
        <v>-1</v>
      </c>
      <c r="K279" s="4">
        <f t="shared" ca="1" si="142"/>
        <v>3.3821231005017516E-12</v>
      </c>
      <c r="M279" s="42">
        <f t="shared" ca="1" si="132"/>
        <v>0.99999908326762232</v>
      </c>
      <c r="P279">
        <f t="shared" si="143"/>
        <v>1.1221763111551781</v>
      </c>
      <c r="R279" s="4"/>
      <c r="S279" s="4" t="s">
        <v>395</v>
      </c>
      <c r="T279" s="4">
        <v>3.3821200000000001E-12</v>
      </c>
    </row>
    <row r="280" spans="1:20" x14ac:dyDescent="0.2">
      <c r="A280" s="32" t="s">
        <v>727</v>
      </c>
      <c r="B280" s="11">
        <v>3.3837600000000001E-12</v>
      </c>
      <c r="C280">
        <v>167</v>
      </c>
      <c r="D280">
        <v>168</v>
      </c>
      <c r="E280" t="e">
        <f t="shared" ca="1" si="133"/>
        <v>#N/A</v>
      </c>
      <c r="F280" t="s">
        <v>143</v>
      </c>
      <c r="G280">
        <v>1</v>
      </c>
      <c r="H280">
        <v>8</v>
      </c>
      <c r="I280" t="s">
        <v>6</v>
      </c>
      <c r="J280">
        <f t="shared" si="141"/>
        <v>-1</v>
      </c>
      <c r="K280" s="4">
        <f t="shared" ca="1" si="142"/>
        <v>3.3837560074664931E-12</v>
      </c>
      <c r="M280" s="42">
        <f t="shared" ca="1" si="132"/>
        <v>1.0000011799117603</v>
      </c>
      <c r="N280" s="69">
        <f ca="1">LOG10(K280/(K136*$L$121^-1))</f>
        <v>-4.2521763111551776</v>
      </c>
      <c r="O280" s="13">
        <f ca="1">(-OFFSET($D$19,G280,0))+LOG10(EXP(-2*$N$8*$N$9*J280))</f>
        <v>-4.2521763111551776</v>
      </c>
      <c r="P280">
        <f t="shared" ca="1" si="143"/>
        <v>-3.1299999999999994</v>
      </c>
      <c r="Q280" s="69">
        <f ca="1">LOG10(K280/(K304*$L$121))</f>
        <v>11.387176311155118</v>
      </c>
      <c r="R280" s="4"/>
      <c r="S280" s="4" t="s">
        <v>396</v>
      </c>
      <c r="T280" s="4">
        <v>3.3837600000000001E-12</v>
      </c>
    </row>
    <row r="281" spans="1:20" x14ac:dyDescent="0.2">
      <c r="A281" s="32" t="s">
        <v>728</v>
      </c>
      <c r="B281" s="11">
        <v>4.6548599999999998E-13</v>
      </c>
      <c r="C281">
        <v>168</v>
      </c>
      <c r="D281">
        <v>169</v>
      </c>
      <c r="E281" t="e">
        <f t="shared" ca="1" si="133"/>
        <v>#N/A</v>
      </c>
      <c r="F281" t="s">
        <v>143</v>
      </c>
      <c r="G281">
        <v>2</v>
      </c>
      <c r="H281">
        <v>3</v>
      </c>
      <c r="I281" t="s">
        <v>6</v>
      </c>
      <c r="J281">
        <f t="shared" si="141"/>
        <v>-1</v>
      </c>
      <c r="K281" s="4">
        <f t="shared" ca="1" si="142"/>
        <v>4.6548612965151533E-13</v>
      </c>
      <c r="M281" s="42">
        <f t="shared" ca="1" si="132"/>
        <v>0.99999972147072258</v>
      </c>
      <c r="P281">
        <f t="shared" si="143"/>
        <v>1.1221763111551781</v>
      </c>
      <c r="R281" s="4"/>
      <c r="S281" s="4" t="s">
        <v>397</v>
      </c>
      <c r="T281" s="4">
        <v>4.6548599999999998E-13</v>
      </c>
    </row>
    <row r="282" spans="1:20" x14ac:dyDescent="0.2">
      <c r="A282" s="32" t="s">
        <v>729</v>
      </c>
      <c r="B282" s="11">
        <v>8.7230000000000003E-13</v>
      </c>
      <c r="C282">
        <v>169</v>
      </c>
      <c r="D282">
        <v>170</v>
      </c>
      <c r="E282" t="e">
        <f t="shared" ca="1" si="133"/>
        <v>#N/A</v>
      </c>
      <c r="F282" t="s">
        <v>143</v>
      </c>
      <c r="G282">
        <v>2</v>
      </c>
      <c r="H282">
        <v>5</v>
      </c>
      <c r="I282" t="s">
        <v>6</v>
      </c>
      <c r="J282">
        <f t="shared" si="141"/>
        <v>-1</v>
      </c>
      <c r="K282" s="4">
        <f t="shared" ca="1" si="142"/>
        <v>8.723001985081993E-13</v>
      </c>
      <c r="M282" s="42">
        <f t="shared" ca="1" si="132"/>
        <v>0.99999977243132632</v>
      </c>
      <c r="P282">
        <f t="shared" si="143"/>
        <v>1.1221763111551781</v>
      </c>
      <c r="R282" s="4"/>
      <c r="S282" s="4" t="s">
        <v>398</v>
      </c>
      <c r="T282" s="4">
        <v>8.7230000000000003E-13</v>
      </c>
    </row>
    <row r="283" spans="1:20" x14ac:dyDescent="0.2">
      <c r="A283" s="32" t="s">
        <v>730</v>
      </c>
      <c r="B283" s="11">
        <v>8.7381500000000005E-13</v>
      </c>
      <c r="C283">
        <v>170</v>
      </c>
      <c r="D283">
        <v>171</v>
      </c>
      <c r="E283" t="e">
        <f t="shared" ca="1" si="133"/>
        <v>#N/A</v>
      </c>
      <c r="F283" t="s">
        <v>143</v>
      </c>
      <c r="G283">
        <v>2</v>
      </c>
      <c r="H283">
        <v>7</v>
      </c>
      <c r="I283" t="s">
        <v>6</v>
      </c>
      <c r="J283">
        <f t="shared" si="141"/>
        <v>-1</v>
      </c>
      <c r="K283" s="4">
        <f t="shared" ca="1" si="142"/>
        <v>8.7381515882582916E-13</v>
      </c>
      <c r="M283" s="42">
        <f t="shared" ca="1" si="132"/>
        <v>0.99999981823864292</v>
      </c>
      <c r="P283">
        <f t="shared" si="143"/>
        <v>1.1221763111551781</v>
      </c>
      <c r="R283" s="4"/>
      <c r="S283" s="4" t="s">
        <v>399</v>
      </c>
      <c r="T283" s="4">
        <v>8.7381500000000005E-13</v>
      </c>
    </row>
    <row r="284" spans="1:20" x14ac:dyDescent="0.2">
      <c r="A284" s="32" t="s">
        <v>731</v>
      </c>
      <c r="B284" s="11">
        <v>1.6684999999999999E-13</v>
      </c>
      <c r="C284">
        <v>171</v>
      </c>
      <c r="D284">
        <v>172</v>
      </c>
      <c r="E284" t="e">
        <f t="shared" ca="1" si="133"/>
        <v>#N/A</v>
      </c>
      <c r="F284" t="s">
        <v>143</v>
      </c>
      <c r="G284">
        <v>3</v>
      </c>
      <c r="H284">
        <v>4</v>
      </c>
      <c r="I284" t="s">
        <v>6</v>
      </c>
      <c r="J284">
        <f t="shared" si="141"/>
        <v>-1</v>
      </c>
      <c r="K284" s="4">
        <f t="shared" ca="1" si="142"/>
        <v>1.6685029169674825E-13</v>
      </c>
      <c r="M284" s="42">
        <f t="shared" ca="1" si="132"/>
        <v>0.99999825174564994</v>
      </c>
      <c r="P284">
        <f t="shared" si="143"/>
        <v>1.1221763111551781</v>
      </c>
      <c r="R284" s="4"/>
      <c r="S284" s="4" t="s">
        <v>400</v>
      </c>
      <c r="T284" s="4">
        <v>1.6684999999999999E-13</v>
      </c>
    </row>
    <row r="285" spans="1:20" x14ac:dyDescent="0.2">
      <c r="A285" s="32" t="s">
        <v>732</v>
      </c>
      <c r="B285" s="11">
        <v>2.2359000000000001E-13</v>
      </c>
      <c r="C285">
        <v>172</v>
      </c>
      <c r="D285">
        <v>173</v>
      </c>
      <c r="E285" t="e">
        <f t="shared" ca="1" si="133"/>
        <v>#N/A</v>
      </c>
      <c r="F285" t="s">
        <v>143</v>
      </c>
      <c r="G285">
        <v>3</v>
      </c>
      <c r="H285">
        <v>6</v>
      </c>
      <c r="I285" t="s">
        <v>6</v>
      </c>
      <c r="J285">
        <f t="shared" si="141"/>
        <v>-1</v>
      </c>
      <c r="K285" s="4">
        <f t="shared" ca="1" si="142"/>
        <v>2.2359039005537203E-13</v>
      </c>
      <c r="M285" s="42">
        <f t="shared" ca="1" si="132"/>
        <v>0.99999825549133881</v>
      </c>
      <c r="P285">
        <f t="shared" si="143"/>
        <v>1.1221763111551781</v>
      </c>
      <c r="R285" s="4"/>
      <c r="S285" s="4" t="s">
        <v>401</v>
      </c>
      <c r="T285" s="4">
        <v>2.2359000000000001E-13</v>
      </c>
    </row>
    <row r="286" spans="1:20" x14ac:dyDescent="0.2">
      <c r="A286" s="32" t="s">
        <v>733</v>
      </c>
      <c r="B286" s="11">
        <v>2.2359800000000001E-13</v>
      </c>
      <c r="C286">
        <v>173</v>
      </c>
      <c r="D286">
        <v>174</v>
      </c>
      <c r="E286" t="e">
        <f t="shared" ca="1" si="133"/>
        <v>#N/A</v>
      </c>
      <c r="F286" t="s">
        <v>143</v>
      </c>
      <c r="G286">
        <v>3</v>
      </c>
      <c r="H286">
        <v>8</v>
      </c>
      <c r="I286" t="s">
        <v>6</v>
      </c>
      <c r="J286">
        <f t="shared" si="141"/>
        <v>-1</v>
      </c>
      <c r="K286" s="4">
        <f t="shared" ca="1" si="142"/>
        <v>2.2359757268448775E-13</v>
      </c>
      <c r="M286" s="42">
        <f t="shared" ca="1" si="132"/>
        <v>1.0000019110919101</v>
      </c>
      <c r="P286">
        <f t="shared" si="143"/>
        <v>1.1221763111551781</v>
      </c>
      <c r="R286" s="4"/>
      <c r="S286" s="4" t="s">
        <v>402</v>
      </c>
      <c r="T286" s="4">
        <v>2.2359800000000001E-13</v>
      </c>
    </row>
    <row r="287" spans="1:20" x14ac:dyDescent="0.2">
      <c r="A287" s="32" t="s">
        <v>734</v>
      </c>
      <c r="B287" s="11">
        <v>5.7073599999999999E-14</v>
      </c>
      <c r="C287">
        <v>174</v>
      </c>
      <c r="D287">
        <v>175</v>
      </c>
      <c r="E287" t="e">
        <f t="shared" ca="1" si="133"/>
        <v>#N/A</v>
      </c>
      <c r="F287" t="s">
        <v>143</v>
      </c>
      <c r="G287">
        <v>4</v>
      </c>
      <c r="H287">
        <v>5</v>
      </c>
      <c r="I287" t="s">
        <v>6</v>
      </c>
      <c r="J287">
        <f t="shared" si="141"/>
        <v>-1</v>
      </c>
      <c r="K287" s="4">
        <f t="shared" ca="1" si="142"/>
        <v>5.7073551417757538E-14</v>
      </c>
      <c r="M287" s="42">
        <f t="shared" ca="1" si="132"/>
        <v>1.0000008512216474</v>
      </c>
      <c r="P287">
        <f t="shared" si="143"/>
        <v>1.1221763111551781</v>
      </c>
      <c r="R287" s="4"/>
      <c r="S287" s="4" t="s">
        <v>403</v>
      </c>
      <c r="T287" s="4">
        <v>5.7073599999999999E-14</v>
      </c>
    </row>
    <row r="288" spans="1:20" x14ac:dyDescent="0.2">
      <c r="A288" s="45" t="s">
        <v>735</v>
      </c>
      <c r="B288" s="46">
        <v>5.7080199999999997E-14</v>
      </c>
      <c r="C288">
        <v>175</v>
      </c>
      <c r="D288">
        <v>176</v>
      </c>
      <c r="E288" s="47" t="e">
        <f t="shared" ca="1" si="133"/>
        <v>#N/A</v>
      </c>
      <c r="F288" s="47" t="s">
        <v>143</v>
      </c>
      <c r="G288" s="47">
        <v>4</v>
      </c>
      <c r="H288" s="47">
        <v>7</v>
      </c>
      <c r="I288" s="47" t="s">
        <v>6</v>
      </c>
      <c r="J288" s="47">
        <f t="shared" si="141"/>
        <v>-1</v>
      </c>
      <c r="K288" s="37">
        <f t="shared" ca="1" si="142"/>
        <v>5.7080201499532817E-14</v>
      </c>
      <c r="L288" s="47"/>
      <c r="M288" s="48">
        <f t="shared" ca="1" si="132"/>
        <v>0.99999997372937055</v>
      </c>
      <c r="P288">
        <f t="shared" si="143"/>
        <v>1.1221763111551781</v>
      </c>
      <c r="R288" s="4"/>
      <c r="S288" s="4" t="s">
        <v>404</v>
      </c>
      <c r="T288" s="4">
        <v>5.7080199999999997E-14</v>
      </c>
    </row>
    <row r="289" spans="1:20" x14ac:dyDescent="0.2">
      <c r="A289" s="21" t="s">
        <v>736</v>
      </c>
      <c r="B289" s="40">
        <v>8.6071400000000006E-14</v>
      </c>
      <c r="C289">
        <v>176</v>
      </c>
      <c r="D289">
        <v>177</v>
      </c>
      <c r="E289" s="22" t="e">
        <f t="shared" ca="1" si="133"/>
        <v>#N/A</v>
      </c>
      <c r="F289" s="22" t="s">
        <v>143</v>
      </c>
      <c r="G289" s="22">
        <v>2</v>
      </c>
      <c r="H289" s="22">
        <v>1</v>
      </c>
      <c r="I289" s="22" t="s">
        <v>6</v>
      </c>
      <c r="J289" s="22">
        <f t="shared" ref="J289:J300" si="144">J133-1</f>
        <v>-1</v>
      </c>
      <c r="K289" s="35">
        <f t="shared" ref="K289:K300" ca="1" si="145">T31</f>
        <v>8.6071424986975902E-14</v>
      </c>
      <c r="L289" s="22"/>
      <c r="M289" s="41">
        <f t="shared" ca="1" si="132"/>
        <v>0.99999970969487373</v>
      </c>
      <c r="N289">
        <f ca="1">LOG10(K289/(K133*$L$121^-1))</f>
        <v>-4.8455096444885113</v>
      </c>
      <c r="O289" s="13">
        <f ca="1">(-OFFSET($D$19,G289,0))+LOG10(EXP(-2*$N$8*$N$9*J289))</f>
        <v>-4.8455096444885104</v>
      </c>
      <c r="P289">
        <f t="shared" ca="1" si="143"/>
        <v>-3.7233333333333323</v>
      </c>
      <c r="Q289">
        <f ca="1">LOG10(K289/(K301*$L$121))</f>
        <v>4.2521763111551776</v>
      </c>
      <c r="R289" s="4"/>
      <c r="S289" s="4" t="s">
        <v>405</v>
      </c>
      <c r="T289" s="4">
        <v>8.6071400000000006E-14</v>
      </c>
    </row>
    <row r="290" spans="1:20" x14ac:dyDescent="0.2">
      <c r="A290" s="32" t="s">
        <v>737</v>
      </c>
      <c r="B290" s="11">
        <v>3.0099799999999997E-14</v>
      </c>
      <c r="C290">
        <v>177</v>
      </c>
      <c r="D290">
        <v>178</v>
      </c>
      <c r="E290" t="e">
        <f t="shared" ca="1" si="133"/>
        <v>#N/A</v>
      </c>
      <c r="F290" t="s">
        <v>143</v>
      </c>
      <c r="G290">
        <v>4</v>
      </c>
      <c r="H290">
        <v>1</v>
      </c>
      <c r="I290" t="s">
        <v>6</v>
      </c>
      <c r="J290">
        <f t="shared" si="144"/>
        <v>-1</v>
      </c>
      <c r="K290" s="4">
        <f t="shared" ca="1" si="145"/>
        <v>3.0099824327936615E-14</v>
      </c>
      <c r="M290" s="42">
        <f t="shared" ca="1" si="132"/>
        <v>0.99999919175818597</v>
      </c>
      <c r="P290">
        <f t="shared" si="143"/>
        <v>1.1221763111551781</v>
      </c>
      <c r="R290" s="4"/>
      <c r="S290" s="4" t="s">
        <v>406</v>
      </c>
      <c r="T290" s="4">
        <v>3.0099799999999997E-14</v>
      </c>
    </row>
    <row r="291" spans="1:20" x14ac:dyDescent="0.2">
      <c r="A291" s="32" t="s">
        <v>738</v>
      </c>
      <c r="B291" s="11">
        <v>4.79574E-17</v>
      </c>
      <c r="C291">
        <v>178</v>
      </c>
      <c r="D291">
        <v>179</v>
      </c>
      <c r="E291" t="e">
        <f t="shared" ca="1" si="133"/>
        <v>#N/A</v>
      </c>
      <c r="F291" t="s">
        <v>143</v>
      </c>
      <c r="G291">
        <v>6</v>
      </c>
      <c r="H291">
        <v>1</v>
      </c>
      <c r="I291" t="s">
        <v>6</v>
      </c>
      <c r="J291">
        <f t="shared" si="144"/>
        <v>-1</v>
      </c>
      <c r="K291" s="4">
        <f t="shared" ca="1" si="145"/>
        <v>4.7957449418268266E-17</v>
      </c>
      <c r="M291" s="42">
        <f t="shared" ca="1" si="132"/>
        <v>0.99999896953927148</v>
      </c>
      <c r="P291">
        <f t="shared" si="143"/>
        <v>1.1221763111551781</v>
      </c>
      <c r="R291" s="4"/>
      <c r="S291" s="4" t="s">
        <v>407</v>
      </c>
      <c r="T291" s="4">
        <v>4.79574E-17</v>
      </c>
    </row>
    <row r="292" spans="1:20" x14ac:dyDescent="0.2">
      <c r="A292" s="32" t="s">
        <v>739</v>
      </c>
      <c r="B292" s="11">
        <v>2.4797000000000001E-19</v>
      </c>
      <c r="C292">
        <v>179</v>
      </c>
      <c r="D292">
        <v>180</v>
      </c>
      <c r="E292" t="e">
        <f t="shared" ca="1" si="133"/>
        <v>#N/A</v>
      </c>
      <c r="F292" t="s">
        <v>143</v>
      </c>
      <c r="G292">
        <v>8</v>
      </c>
      <c r="H292">
        <v>1</v>
      </c>
      <c r="I292" t="s">
        <v>6</v>
      </c>
      <c r="J292">
        <f t="shared" si="144"/>
        <v>-1</v>
      </c>
      <c r="K292" s="4">
        <f t="shared" ca="1" si="145"/>
        <v>2.4796994164279384E-19</v>
      </c>
      <c r="M292" s="42">
        <f t="shared" ca="1" si="132"/>
        <v>1.0000002353398392</v>
      </c>
      <c r="N292">
        <f ca="1">LOG10(K292/(K136*$L$121^-1))</f>
        <v>-11.387176311155118</v>
      </c>
      <c r="O292" s="13">
        <f ca="1">(-OFFSET($D$19,G292,0))+LOG10(EXP(-2*$N$8*$N$9*J292))</f>
        <v>-11.387176311155178</v>
      </c>
      <c r="P292">
        <f t="shared" ca="1" si="143"/>
        <v>-10.265000000000001</v>
      </c>
      <c r="Q292">
        <f ca="1">LOG10(K292/(K304*$L$121))</f>
        <v>4.2521763111551776</v>
      </c>
      <c r="R292" s="4"/>
      <c r="S292" s="4" t="s">
        <v>408</v>
      </c>
      <c r="T292" s="4">
        <v>2.4797000000000001E-19</v>
      </c>
    </row>
    <row r="293" spans="1:20" x14ac:dyDescent="0.2">
      <c r="A293" s="32" t="s">
        <v>740</v>
      </c>
      <c r="B293" s="11">
        <v>1.18734E-13</v>
      </c>
      <c r="C293">
        <v>180</v>
      </c>
      <c r="D293">
        <v>181</v>
      </c>
      <c r="E293" t="e">
        <f t="shared" ca="1" si="133"/>
        <v>#N/A</v>
      </c>
      <c r="F293" t="s">
        <v>143</v>
      </c>
      <c r="G293">
        <v>3</v>
      </c>
      <c r="H293">
        <v>2</v>
      </c>
      <c r="I293" t="s">
        <v>6</v>
      </c>
      <c r="J293">
        <f t="shared" si="144"/>
        <v>-1</v>
      </c>
      <c r="K293" s="4">
        <f t="shared" ca="1" si="145"/>
        <v>1.1873353861263299E-13</v>
      </c>
      <c r="M293" s="42">
        <f t="shared" ca="1" si="132"/>
        <v>1.0000038859059741</v>
      </c>
      <c r="P293">
        <f t="shared" si="143"/>
        <v>1.1221763111551781</v>
      </c>
      <c r="R293" s="4"/>
      <c r="S293" s="4" t="s">
        <v>409</v>
      </c>
      <c r="T293" s="4">
        <v>1.18734E-13</v>
      </c>
    </row>
    <row r="294" spans="1:20" x14ac:dyDescent="0.2">
      <c r="A294" s="32" t="s">
        <v>741</v>
      </c>
      <c r="B294" s="11">
        <v>6.7452699999999999E-16</v>
      </c>
      <c r="C294">
        <v>181</v>
      </c>
      <c r="D294">
        <v>182</v>
      </c>
      <c r="E294" t="e">
        <f t="shared" ca="1" si="133"/>
        <v>#N/A</v>
      </c>
      <c r="F294" t="s">
        <v>143</v>
      </c>
      <c r="G294">
        <v>5</v>
      </c>
      <c r="H294">
        <v>2</v>
      </c>
      <c r="I294" t="s">
        <v>6</v>
      </c>
      <c r="J294">
        <f t="shared" si="144"/>
        <v>-1</v>
      </c>
      <c r="K294" s="4">
        <f t="shared" ca="1" si="145"/>
        <v>6.7452694769625192E-16</v>
      </c>
      <c r="M294" s="42">
        <f t="shared" ca="1" si="132"/>
        <v>1.0000000775413767</v>
      </c>
      <c r="P294">
        <f t="shared" si="143"/>
        <v>1.1221763111551781</v>
      </c>
      <c r="R294" s="4"/>
      <c r="S294" s="4" t="s">
        <v>410</v>
      </c>
      <c r="T294" s="4">
        <v>6.7452699999999999E-16</v>
      </c>
    </row>
    <row r="295" spans="1:20" x14ac:dyDescent="0.2">
      <c r="A295" s="32" t="s">
        <v>742</v>
      </c>
      <c r="B295" s="11">
        <v>3.4921000000000001E-18</v>
      </c>
      <c r="C295">
        <v>182</v>
      </c>
      <c r="D295">
        <v>183</v>
      </c>
      <c r="E295" t="e">
        <f t="shared" ca="1" si="133"/>
        <v>#N/A</v>
      </c>
      <c r="F295" t="s">
        <v>143</v>
      </c>
      <c r="G295">
        <v>7</v>
      </c>
      <c r="H295">
        <v>2</v>
      </c>
      <c r="I295" t="s">
        <v>6</v>
      </c>
      <c r="J295">
        <f t="shared" si="144"/>
        <v>-1</v>
      </c>
      <c r="K295" s="4">
        <f t="shared" ca="1" si="145"/>
        <v>3.4920965383365302E-18</v>
      </c>
      <c r="M295" s="42">
        <f t="shared" ca="1" si="132"/>
        <v>1.0000009912851584</v>
      </c>
      <c r="P295">
        <f t="shared" si="143"/>
        <v>1.1221763111551781</v>
      </c>
      <c r="R295" s="4"/>
      <c r="S295" s="4" t="s">
        <v>411</v>
      </c>
      <c r="T295" s="4">
        <v>3.4921000000000001E-18</v>
      </c>
    </row>
    <row r="296" spans="1:20" x14ac:dyDescent="0.2">
      <c r="A296" s="32" t="s">
        <v>743</v>
      </c>
      <c r="B296" s="11">
        <v>4.2559200000000003E-14</v>
      </c>
      <c r="C296">
        <v>183</v>
      </c>
      <c r="D296">
        <v>184</v>
      </c>
      <c r="E296" t="e">
        <f t="shared" ca="1" si="133"/>
        <v>#N/A</v>
      </c>
      <c r="F296" t="s">
        <v>143</v>
      </c>
      <c r="G296">
        <v>4</v>
      </c>
      <c r="H296">
        <v>3</v>
      </c>
      <c r="I296" t="s">
        <v>6</v>
      </c>
      <c r="J296">
        <f t="shared" si="144"/>
        <v>-1</v>
      </c>
      <c r="K296" s="4">
        <f t="shared" ca="1" si="145"/>
        <v>4.2559217750561657E-14</v>
      </c>
      <c r="M296" s="42">
        <f t="shared" ca="1" si="132"/>
        <v>0.99999958292086666</v>
      </c>
      <c r="P296">
        <f t="shared" si="143"/>
        <v>1.1221763111551781</v>
      </c>
      <c r="R296" s="4"/>
      <c r="S296" s="4" t="s">
        <v>412</v>
      </c>
      <c r="T296" s="4">
        <v>4.2559200000000003E-14</v>
      </c>
    </row>
    <row r="297" spans="1:20" x14ac:dyDescent="0.2">
      <c r="A297" s="32" t="s">
        <v>744</v>
      </c>
      <c r="B297" s="11">
        <v>4.87289E-17</v>
      </c>
      <c r="C297">
        <v>184</v>
      </c>
      <c r="D297">
        <v>185</v>
      </c>
      <c r="E297" t="e">
        <f t="shared" ca="1" si="133"/>
        <v>#N/A</v>
      </c>
      <c r="F297" t="s">
        <v>143</v>
      </c>
      <c r="G297">
        <v>6</v>
      </c>
      <c r="H297">
        <v>3</v>
      </c>
      <c r="I297" t="s">
        <v>6</v>
      </c>
      <c r="J297">
        <f t="shared" si="144"/>
        <v>-1</v>
      </c>
      <c r="K297" s="4">
        <f t="shared" ca="1" si="145"/>
        <v>4.8728884194148549E-17</v>
      </c>
      <c r="M297" s="42">
        <f t="shared" ca="1" si="132"/>
        <v>1.0000003243630899</v>
      </c>
      <c r="P297">
        <f t="shared" si="143"/>
        <v>1.1221763111551781</v>
      </c>
      <c r="R297" s="4"/>
      <c r="S297" s="4" t="s">
        <v>413</v>
      </c>
      <c r="T297" s="4">
        <v>4.87289E-17</v>
      </c>
    </row>
    <row r="298" spans="1:20" x14ac:dyDescent="0.2">
      <c r="A298" s="32" t="s">
        <v>745</v>
      </c>
      <c r="B298" s="11">
        <v>2.5184500000000002E-19</v>
      </c>
      <c r="C298">
        <v>185</v>
      </c>
      <c r="D298">
        <v>186</v>
      </c>
      <c r="E298" t="e">
        <f t="shared" ca="1" si="133"/>
        <v>#N/A</v>
      </c>
      <c r="F298" t="s">
        <v>143</v>
      </c>
      <c r="G298">
        <v>8</v>
      </c>
      <c r="H298">
        <v>3</v>
      </c>
      <c r="I298" t="s">
        <v>6</v>
      </c>
      <c r="J298">
        <f t="shared" si="144"/>
        <v>-1</v>
      </c>
      <c r="K298" s="4">
        <f t="shared" ca="1" si="145"/>
        <v>2.5184524256994229E-19</v>
      </c>
      <c r="M298" s="42">
        <f t="shared" ca="1" si="132"/>
        <v>0.99999903682936475</v>
      </c>
      <c r="P298">
        <f t="shared" si="143"/>
        <v>1.1221763111551781</v>
      </c>
      <c r="R298" s="4"/>
      <c r="S298" s="4" t="s">
        <v>414</v>
      </c>
      <c r="T298" s="4">
        <v>2.5184500000000002E-19</v>
      </c>
    </row>
    <row r="299" spans="1:20" x14ac:dyDescent="0.2">
      <c r="A299" s="32" t="s">
        <v>746</v>
      </c>
      <c r="B299" s="11">
        <v>6.7832000000000005E-16</v>
      </c>
      <c r="C299">
        <v>186</v>
      </c>
      <c r="D299">
        <v>187</v>
      </c>
      <c r="E299" t="e">
        <f t="shared" ca="1" si="133"/>
        <v>#N/A</v>
      </c>
      <c r="F299" t="s">
        <v>143</v>
      </c>
      <c r="G299">
        <v>5</v>
      </c>
      <c r="H299">
        <v>4</v>
      </c>
      <c r="I299" t="s">
        <v>6</v>
      </c>
      <c r="J299">
        <f t="shared" si="144"/>
        <v>-1</v>
      </c>
      <c r="K299" s="4">
        <f t="shared" ca="1" si="145"/>
        <v>6.7832042987745723E-16</v>
      </c>
      <c r="M299" s="42">
        <f t="shared" ca="1" si="132"/>
        <v>0.99999936626196373</v>
      </c>
      <c r="P299">
        <f t="shared" si="143"/>
        <v>1.1221763111551781</v>
      </c>
      <c r="R299" s="4"/>
      <c r="S299" s="4" t="s">
        <v>415</v>
      </c>
      <c r="T299" s="4">
        <v>6.7832000000000005E-16</v>
      </c>
    </row>
    <row r="300" spans="1:20" x14ac:dyDescent="0.2">
      <c r="A300" s="45" t="s">
        <v>747</v>
      </c>
      <c r="B300" s="46">
        <v>3.5060599999999997E-18</v>
      </c>
      <c r="C300">
        <v>187</v>
      </c>
      <c r="D300">
        <v>188</v>
      </c>
      <c r="E300" s="47" t="e">
        <f t="shared" ca="1" si="133"/>
        <v>#N/A</v>
      </c>
      <c r="F300" s="47" t="s">
        <v>143</v>
      </c>
      <c r="G300" s="47">
        <v>7</v>
      </c>
      <c r="H300" s="47">
        <v>4</v>
      </c>
      <c r="I300" s="47" t="s">
        <v>6</v>
      </c>
      <c r="J300" s="47">
        <f t="shared" si="144"/>
        <v>-1</v>
      </c>
      <c r="K300" s="37">
        <f t="shared" ca="1" si="145"/>
        <v>3.5060558576298798E-18</v>
      </c>
      <c r="L300" s="47"/>
      <c r="M300" s="48">
        <f t="shared" ca="1" si="132"/>
        <v>1.0000011814900527</v>
      </c>
      <c r="P300">
        <f t="shared" si="143"/>
        <v>1.1221763111551781</v>
      </c>
      <c r="R300" s="4"/>
      <c r="S300" s="4" t="s">
        <v>416</v>
      </c>
      <c r="T300" s="4">
        <v>3.5060599999999997E-18</v>
      </c>
    </row>
    <row r="301" spans="1:20" x14ac:dyDescent="0.2">
      <c r="A301" s="21" t="s">
        <v>748</v>
      </c>
      <c r="B301" s="40">
        <v>1.7893E-10</v>
      </c>
      <c r="C301">
        <v>188</v>
      </c>
      <c r="D301">
        <v>189</v>
      </c>
      <c r="E301" s="22" t="e">
        <f t="shared" ca="1" si="133"/>
        <v>#N/A</v>
      </c>
      <c r="F301" s="22" t="s">
        <v>143</v>
      </c>
      <c r="G301" s="22">
        <v>1</v>
      </c>
      <c r="H301" s="22">
        <v>2</v>
      </c>
      <c r="I301" s="22"/>
      <c r="J301" s="22">
        <v>-2</v>
      </c>
      <c r="K301" s="35">
        <f t="shared" ref="K301:K312" ca="1" si="146">U31</f>
        <v>1.7892980226368949E-10</v>
      </c>
      <c r="L301" s="22"/>
      <c r="M301" s="41">
        <f t="shared" ca="1" si="132"/>
        <v>1.0000011051055107</v>
      </c>
      <c r="N301">
        <f ca="1">LOG10(K301/(K133*$L$121^-2))</f>
        <v>-9.0976859556436889</v>
      </c>
      <c r="O301" s="13">
        <f ca="1">(-OFFSET($D$19,G301,0))+(-OFFSET($D$19,H301,0))+LOG10(EXP(-2*$N$8*$N$9*J301))</f>
        <v>-9.0976859556436871</v>
      </c>
      <c r="P301">
        <f t="shared" ca="1" si="143"/>
        <v>-6.8533333333333308</v>
      </c>
      <c r="Q301">
        <f ca="1">LOG10(K133/(K301*$L$121^2))</f>
        <v>9.0976859556436889</v>
      </c>
      <c r="R301" s="4"/>
      <c r="S301" s="4" t="s">
        <v>417</v>
      </c>
      <c r="T301" s="4">
        <v>1.7893E-10</v>
      </c>
    </row>
    <row r="302" spans="1:20" x14ac:dyDescent="0.2">
      <c r="A302" s="32" t="s">
        <v>749</v>
      </c>
      <c r="B302" s="11">
        <v>6.2573100000000003E-11</v>
      </c>
      <c r="C302">
        <v>189</v>
      </c>
      <c r="D302">
        <v>190</v>
      </c>
      <c r="E302" t="e">
        <f t="shared" ca="1" si="133"/>
        <v>#N/A</v>
      </c>
      <c r="F302" t="s">
        <v>143</v>
      </c>
      <c r="G302">
        <v>1</v>
      </c>
      <c r="H302">
        <v>4</v>
      </c>
      <c r="J302">
        <v>-2</v>
      </c>
      <c r="K302" s="4">
        <f t="shared" ca="1" si="146"/>
        <v>6.257309688998929E-11</v>
      </c>
      <c r="M302" s="42">
        <f t="shared" ca="1" si="132"/>
        <v>1.0000000497020423</v>
      </c>
      <c r="P302">
        <f t="shared" si="143"/>
        <v>2.2443526223103563</v>
      </c>
      <c r="R302" s="4"/>
      <c r="S302" s="4" t="s">
        <v>418</v>
      </c>
      <c r="T302" s="4">
        <v>6.2573100000000003E-11</v>
      </c>
    </row>
    <row r="303" spans="1:20" x14ac:dyDescent="0.2">
      <c r="A303" s="32" t="s">
        <v>750</v>
      </c>
      <c r="B303" s="11">
        <v>9.9696500000000006E-14</v>
      </c>
      <c r="C303">
        <v>190</v>
      </c>
      <c r="D303">
        <v>191</v>
      </c>
      <c r="E303" t="e">
        <f t="shared" ca="1" si="133"/>
        <v>#N/A</v>
      </c>
      <c r="F303" t="s">
        <v>143</v>
      </c>
      <c r="G303">
        <v>1</v>
      </c>
      <c r="H303">
        <v>6</v>
      </c>
      <c r="J303">
        <v>-2</v>
      </c>
      <c r="K303" s="4">
        <f t="shared" ca="1" si="146"/>
        <v>9.9696466542526591E-14</v>
      </c>
      <c r="M303" s="42">
        <f t="shared" ca="1" si="132"/>
        <v>1.0000003355933722</v>
      </c>
      <c r="P303">
        <f t="shared" si="143"/>
        <v>2.2443526223103563</v>
      </c>
      <c r="R303" s="4"/>
      <c r="S303" s="4" t="s">
        <v>419</v>
      </c>
      <c r="T303" s="4">
        <v>9.9696500000000006E-14</v>
      </c>
    </row>
    <row r="304" spans="1:20" x14ac:dyDescent="0.2">
      <c r="A304" s="32" t="s">
        <v>751</v>
      </c>
      <c r="B304" s="11">
        <v>5.1549299999999997E-16</v>
      </c>
      <c r="C304">
        <v>191</v>
      </c>
      <c r="D304">
        <v>192</v>
      </c>
      <c r="E304" t="e">
        <f t="shared" ca="1" si="133"/>
        <v>#N/A</v>
      </c>
      <c r="F304" t="s">
        <v>143</v>
      </c>
      <c r="G304">
        <v>1</v>
      </c>
      <c r="H304">
        <v>8</v>
      </c>
      <c r="J304">
        <v>-2</v>
      </c>
      <c r="K304" s="4">
        <f t="shared" ca="1" si="146"/>
        <v>5.154929482368573E-16</v>
      </c>
      <c r="M304" s="42">
        <f t="shared" ca="1" si="132"/>
        <v>1.0000001004148416</v>
      </c>
      <c r="N304">
        <f ca="1">LOG10(K304/(K136*$L$121^-2))</f>
        <v>-15.639352622310296</v>
      </c>
      <c r="O304" s="13">
        <f ca="1">(-OFFSET($D$19,G304,0))+(-OFFSET($D$19,H304,0))+LOG10(EXP(-2*$N$8*$N$9*J304))</f>
        <v>-15.639352622310355</v>
      </c>
      <c r="P304">
        <f t="shared" ca="1" si="143"/>
        <v>-13.395</v>
      </c>
      <c r="Q304">
        <f ca="1">LOG10(K136/(K304*$L$121^2))</f>
        <v>15.639352622310296</v>
      </c>
      <c r="R304" s="4"/>
      <c r="S304" s="4" t="s">
        <v>420</v>
      </c>
      <c r="T304" s="4">
        <v>5.1549299999999997E-16</v>
      </c>
    </row>
    <row r="305" spans="1:20" x14ac:dyDescent="0.2">
      <c r="A305" s="32" t="s">
        <v>752</v>
      </c>
      <c r="B305" s="11">
        <v>6.2959900000000002E-11</v>
      </c>
      <c r="C305">
        <v>192</v>
      </c>
      <c r="D305">
        <v>193</v>
      </c>
      <c r="E305" t="e">
        <f t="shared" ca="1" si="133"/>
        <v>#N/A</v>
      </c>
      <c r="F305" t="s">
        <v>143</v>
      </c>
      <c r="G305">
        <v>2</v>
      </c>
      <c r="H305">
        <v>3</v>
      </c>
      <c r="J305">
        <v>-2</v>
      </c>
      <c r="K305" s="4">
        <f t="shared" ca="1" si="146"/>
        <v>6.2959861904437794E-11</v>
      </c>
      <c r="M305" s="42">
        <f t="shared" ca="1" si="132"/>
        <v>1.0000006050769659</v>
      </c>
      <c r="P305">
        <f t="shared" si="143"/>
        <v>2.2443526223103563</v>
      </c>
      <c r="R305" s="4"/>
      <c r="S305" s="4" t="s">
        <v>421</v>
      </c>
      <c r="T305" s="4">
        <v>6.2959900000000002E-11</v>
      </c>
    </row>
    <row r="306" spans="1:20" x14ac:dyDescent="0.2">
      <c r="A306" s="32" t="s">
        <v>753</v>
      </c>
      <c r="B306" s="11">
        <v>3.5767600000000001E-13</v>
      </c>
      <c r="C306">
        <v>193</v>
      </c>
      <c r="D306">
        <v>194</v>
      </c>
      <c r="E306" t="e">
        <f t="shared" ca="1" si="133"/>
        <v>#N/A</v>
      </c>
      <c r="F306" t="s">
        <v>143</v>
      </c>
      <c r="G306">
        <v>2</v>
      </c>
      <c r="H306">
        <v>5</v>
      </c>
      <c r="J306">
        <v>-2</v>
      </c>
      <c r="K306" s="4">
        <f t="shared" ca="1" si="146"/>
        <v>3.5767588479216312E-13</v>
      </c>
      <c r="M306" s="42">
        <f t="shared" ca="1" si="132"/>
        <v>1.0000003221012146</v>
      </c>
      <c r="P306">
        <f t="shared" si="143"/>
        <v>2.2443526223103563</v>
      </c>
      <c r="R306" s="4"/>
      <c r="S306" s="4" t="s">
        <v>422</v>
      </c>
      <c r="T306" s="4">
        <v>3.5767600000000001E-13</v>
      </c>
    </row>
    <row r="307" spans="1:20" x14ac:dyDescent="0.2">
      <c r="A307" s="32" t="s">
        <v>754</v>
      </c>
      <c r="B307" s="11">
        <v>1.8517299999999998E-15</v>
      </c>
      <c r="C307">
        <v>194</v>
      </c>
      <c r="D307">
        <v>195</v>
      </c>
      <c r="E307" t="e">
        <f t="shared" ca="1" si="133"/>
        <v>#N/A</v>
      </c>
      <c r="F307" t="s">
        <v>143</v>
      </c>
      <c r="G307">
        <v>2</v>
      </c>
      <c r="H307">
        <v>7</v>
      </c>
      <c r="J307">
        <v>-2</v>
      </c>
      <c r="K307" s="4">
        <f t="shared" ca="1" si="146"/>
        <v>1.8517254549949074E-15</v>
      </c>
      <c r="M307" s="42">
        <f t="shared" ca="1" si="132"/>
        <v>1.0000024544702781</v>
      </c>
      <c r="P307">
        <f t="shared" si="143"/>
        <v>2.2443526223103563</v>
      </c>
      <c r="R307" s="4"/>
      <c r="S307" s="4" t="s">
        <v>423</v>
      </c>
      <c r="T307" s="4">
        <v>1.8517299999999998E-15</v>
      </c>
    </row>
    <row r="308" spans="1:20" x14ac:dyDescent="0.2">
      <c r="A308" s="32" t="s">
        <v>755</v>
      </c>
      <c r="B308" s="11">
        <v>5.7564E-12</v>
      </c>
      <c r="C308">
        <v>195</v>
      </c>
      <c r="D308">
        <v>196</v>
      </c>
      <c r="E308" t="e">
        <f t="shared" ca="1" si="133"/>
        <v>#N/A</v>
      </c>
      <c r="F308" t="s">
        <v>143</v>
      </c>
      <c r="G308">
        <v>3</v>
      </c>
      <c r="H308">
        <v>4</v>
      </c>
      <c r="J308">
        <v>-2</v>
      </c>
      <c r="K308" s="4">
        <f t="shared" ca="1" si="146"/>
        <v>5.7563959517811534E-12</v>
      </c>
      <c r="M308" s="42">
        <f t="shared" ca="1" si="132"/>
        <v>1.0000007032558011</v>
      </c>
      <c r="P308">
        <f t="shared" si="143"/>
        <v>2.2443526223103563</v>
      </c>
      <c r="R308" s="4"/>
      <c r="S308" s="4" t="s">
        <v>424</v>
      </c>
      <c r="T308" s="4">
        <v>5.7564E-12</v>
      </c>
    </row>
    <row r="309" spans="1:20" x14ac:dyDescent="0.2">
      <c r="A309" s="32" t="s">
        <v>756</v>
      </c>
      <c r="B309" s="11">
        <v>6.5908800000000003E-15</v>
      </c>
      <c r="C309">
        <v>196</v>
      </c>
      <c r="D309">
        <v>197</v>
      </c>
      <c r="E309" t="e">
        <f t="shared" ca="1" si="133"/>
        <v>#N/A</v>
      </c>
      <c r="F309" t="s">
        <v>143</v>
      </c>
      <c r="G309">
        <v>3</v>
      </c>
      <c r="H309">
        <v>6</v>
      </c>
      <c r="J309">
        <v>-2</v>
      </c>
      <c r="K309" s="4">
        <f t="shared" ca="1" si="146"/>
        <v>6.590881283439649E-15</v>
      </c>
      <c r="M309" s="42">
        <f t="shared" ca="1" si="132"/>
        <v>0.99999980527040411</v>
      </c>
      <c r="P309">
        <f t="shared" si="143"/>
        <v>2.2443526223103563</v>
      </c>
      <c r="R309" s="4"/>
      <c r="S309" s="4" t="s">
        <v>425</v>
      </c>
      <c r="T309" s="4">
        <v>6.5908800000000003E-15</v>
      </c>
    </row>
    <row r="310" spans="1:20" x14ac:dyDescent="0.2">
      <c r="A310" s="32" t="s">
        <v>757</v>
      </c>
      <c r="B310" s="11">
        <v>3.4063599999999998E-17</v>
      </c>
      <c r="C310">
        <v>197</v>
      </c>
      <c r="D310">
        <v>198</v>
      </c>
      <c r="E310" t="e">
        <f t="shared" ca="1" si="133"/>
        <v>#N/A</v>
      </c>
      <c r="F310" t="s">
        <v>143</v>
      </c>
      <c r="G310">
        <v>3</v>
      </c>
      <c r="H310">
        <v>8</v>
      </c>
      <c r="J310">
        <v>-2</v>
      </c>
      <c r="K310" s="4">
        <f t="shared" ca="1" si="146"/>
        <v>3.4063617975822083E-17</v>
      </c>
      <c r="M310" s="42">
        <f t="shared" ca="1" si="132"/>
        <v>0.99999947228676356</v>
      </c>
      <c r="P310">
        <f t="shared" si="143"/>
        <v>2.2443526223103563</v>
      </c>
      <c r="R310" s="4"/>
      <c r="S310" s="4" t="s">
        <v>426</v>
      </c>
      <c r="T310" s="4">
        <v>3.4063599999999998E-17</v>
      </c>
    </row>
    <row r="311" spans="1:20" x14ac:dyDescent="0.2">
      <c r="A311" s="32" t="s">
        <v>758</v>
      </c>
      <c r="B311" s="11">
        <v>2.3402299999999999E-14</v>
      </c>
      <c r="C311">
        <v>198</v>
      </c>
      <c r="D311">
        <v>199</v>
      </c>
      <c r="E311" t="e">
        <f t="shared" ca="1" si="133"/>
        <v>#N/A</v>
      </c>
      <c r="F311" t="s">
        <v>143</v>
      </c>
      <c r="G311">
        <v>4</v>
      </c>
      <c r="H311">
        <v>5</v>
      </c>
      <c r="J311">
        <v>-2</v>
      </c>
      <c r="K311" s="4">
        <f t="shared" ca="1" si="146"/>
        <v>2.3402302368483936E-14</v>
      </c>
      <c r="M311" s="42">
        <f t="shared" ca="1" si="132"/>
        <v>0.99999989879269569</v>
      </c>
      <c r="P311">
        <f t="shared" si="143"/>
        <v>2.2443526223103563</v>
      </c>
      <c r="R311" s="4"/>
      <c r="S311" s="4" t="s">
        <v>427</v>
      </c>
      <c r="T311" s="4">
        <v>2.3402299999999999E-14</v>
      </c>
    </row>
    <row r="312" spans="1:20" x14ac:dyDescent="0.2">
      <c r="A312" s="45" t="s">
        <v>759</v>
      </c>
      <c r="B312" s="46">
        <v>1.2096E-16</v>
      </c>
      <c r="C312">
        <v>199</v>
      </c>
      <c r="D312">
        <v>200</v>
      </c>
      <c r="E312" s="47" t="e">
        <f t="shared" ca="1" si="133"/>
        <v>#N/A</v>
      </c>
      <c r="F312" s="47" t="s">
        <v>143</v>
      </c>
      <c r="G312" s="47">
        <v>4</v>
      </c>
      <c r="H312" s="47">
        <v>7</v>
      </c>
      <c r="I312" s="47"/>
      <c r="J312" s="47">
        <v>-2</v>
      </c>
      <c r="K312" s="37">
        <f t="shared" ca="1" si="146"/>
        <v>1.2096020654408344E-16</v>
      </c>
      <c r="L312" s="47"/>
      <c r="M312" s="48">
        <f t="shared" ca="1" si="132"/>
        <v>0.99999829246254335</v>
      </c>
      <c r="P312">
        <f t="shared" si="143"/>
        <v>2.2443526223103563</v>
      </c>
      <c r="R312" s="4"/>
      <c r="S312" s="4" t="s">
        <v>428</v>
      </c>
      <c r="T312" s="4">
        <v>1.2096E-16</v>
      </c>
    </row>
    <row r="313" spans="1:20" x14ac:dyDescent="0.2">
      <c r="A313" s="21" t="s">
        <v>760</v>
      </c>
      <c r="B313" s="40">
        <v>2.9667999999999998E-12</v>
      </c>
      <c r="C313">
        <v>200</v>
      </c>
      <c r="D313">
        <v>201</v>
      </c>
      <c r="E313" s="22" t="e">
        <f t="shared" ca="1" si="133"/>
        <v>#N/A</v>
      </c>
      <c r="F313" s="22" t="s">
        <v>143</v>
      </c>
      <c r="G313" s="22">
        <v>1</v>
      </c>
      <c r="H313" s="22">
        <v>2</v>
      </c>
      <c r="I313" s="22" t="s">
        <v>9</v>
      </c>
      <c r="J313" s="22">
        <f>J301+$J$114</f>
        <v>0</v>
      </c>
      <c r="K313" s="35">
        <f t="shared" ref="K313:K324" ca="1" si="147">W31</f>
        <v>2.9667955444602403E-12</v>
      </c>
      <c r="L313" s="22"/>
      <c r="M313" s="41">
        <f t="shared" ca="1" si="132"/>
        <v>1.0000015018020936</v>
      </c>
      <c r="N313" s="70">
        <f ca="1">LOG10(K313/(K133*$L$121^-2*$L$114))</f>
        <v>-6.4000000000000012</v>
      </c>
      <c r="O313" s="13">
        <f>(-$I$2)+(-$I$2)+LOG10(EXP(-2*$N$8*$N$9*J313))</f>
        <v>-6.4</v>
      </c>
      <c r="P313">
        <f t="shared" si="143"/>
        <v>-6.4</v>
      </c>
      <c r="Q313" s="70">
        <f ca="1">LOG10(K313/(K301*$L$114))</f>
        <v>2.6976859556436876</v>
      </c>
      <c r="R313" s="13">
        <f>(-$I$2)*2-(-D20)-(-D21)+LOG10(EXP(-2*$N$8*$N$9*($J$114)))</f>
        <v>2.6976859556436881</v>
      </c>
      <c r="S313" s="4" t="s">
        <v>429</v>
      </c>
      <c r="T313" s="4">
        <v>2.9667999999999998E-12</v>
      </c>
    </row>
    <row r="314" spans="1:20" x14ac:dyDescent="0.2">
      <c r="A314" s="32" t="s">
        <v>761</v>
      </c>
      <c r="B314" s="11">
        <v>1.59463E-11</v>
      </c>
      <c r="C314">
        <v>201</v>
      </c>
      <c r="D314">
        <v>202</v>
      </c>
      <c r="E314" t="e">
        <f t="shared" ca="1" si="133"/>
        <v>#N/A</v>
      </c>
      <c r="F314" t="s">
        <v>143</v>
      </c>
      <c r="G314">
        <v>1</v>
      </c>
      <c r="H314">
        <v>4</v>
      </c>
      <c r="I314" t="s">
        <v>9</v>
      </c>
      <c r="J314">
        <f t="shared" ref="J314:J324" si="148">J302+$J$114</f>
        <v>0</v>
      </c>
      <c r="K314" s="4">
        <f t="shared" ca="1" si="147"/>
        <v>1.5946275115694559E-11</v>
      </c>
      <c r="M314" s="42">
        <f t="shared" ca="1" si="132"/>
        <v>1.0000015605089754</v>
      </c>
      <c r="N314" s="70">
        <f ca="1">K314/(K134*$L$121^-2*$L$114)</f>
        <v>3.9810717055349618E-7</v>
      </c>
      <c r="O314" s="70"/>
      <c r="P314">
        <f t="shared" si="143"/>
        <v>0</v>
      </c>
      <c r="R314" s="4"/>
      <c r="S314" s="4" t="s">
        <v>430</v>
      </c>
      <c r="T314" s="4">
        <v>1.59463E-11</v>
      </c>
    </row>
    <row r="315" spans="1:20" x14ac:dyDescent="0.2">
      <c r="A315" s="32" t="s">
        <v>762</v>
      </c>
      <c r="B315" s="11">
        <v>1.1838200000000001E-14</v>
      </c>
      <c r="C315">
        <v>202</v>
      </c>
      <c r="D315">
        <v>203</v>
      </c>
      <c r="E315" t="e">
        <f t="shared" ca="1" si="133"/>
        <v>#N/A</v>
      </c>
      <c r="F315" t="s">
        <v>143</v>
      </c>
      <c r="G315">
        <v>1</v>
      </c>
      <c r="H315">
        <v>6</v>
      </c>
      <c r="I315" t="s">
        <v>9</v>
      </c>
      <c r="J315">
        <f t="shared" si="148"/>
        <v>0</v>
      </c>
      <c r="K315" s="4">
        <f t="shared" ca="1" si="147"/>
        <v>1.1838173545927538E-14</v>
      </c>
      <c r="M315" s="42">
        <f t="shared" ca="1" si="132"/>
        <v>1.0000022346413795</v>
      </c>
      <c r="N315" s="70">
        <f ca="1">K315/(K135*$L$121^-2*$L$114)</f>
        <v>1.5848931924611124E-10</v>
      </c>
      <c r="O315" s="70"/>
      <c r="P315">
        <f t="shared" si="143"/>
        <v>0</v>
      </c>
      <c r="R315" s="4"/>
      <c r="S315" s="4" t="s">
        <v>431</v>
      </c>
      <c r="T315" s="4">
        <v>1.1838200000000001E-14</v>
      </c>
    </row>
    <row r="316" spans="1:20" x14ac:dyDescent="0.2">
      <c r="A316" s="32" t="s">
        <v>763</v>
      </c>
      <c r="B316" s="11">
        <v>1.18439E-14</v>
      </c>
      <c r="C316">
        <v>203</v>
      </c>
      <c r="D316">
        <v>204</v>
      </c>
      <c r="E316" t="e">
        <f t="shared" ca="1" si="133"/>
        <v>#N/A</v>
      </c>
      <c r="F316" t="s">
        <v>143</v>
      </c>
      <c r="G316">
        <v>1</v>
      </c>
      <c r="H316">
        <v>8</v>
      </c>
      <c r="I316" t="s">
        <v>9</v>
      </c>
      <c r="J316">
        <f t="shared" si="148"/>
        <v>0</v>
      </c>
      <c r="K316" s="4">
        <f t="shared" ca="1" si="147"/>
        <v>1.1843889078880745E-14</v>
      </c>
      <c r="M316" s="42">
        <f t="shared" ca="1" si="132"/>
        <v>1.0000009220889507</v>
      </c>
      <c r="N316" s="70">
        <f ca="1">LOG10(K316/(K136*$L$121^-2*$L$114))</f>
        <v>-9.8000000000000025</v>
      </c>
      <c r="O316" s="13">
        <f>(-$I$2)+(-$L$2)+LOG10(EXP(-2*$N$8*$N$9*J316))</f>
        <v>-9.8000000000000007</v>
      </c>
      <c r="P316">
        <f t="shared" si="143"/>
        <v>-9.8000000000000007</v>
      </c>
      <c r="Q316" s="70">
        <f ca="1">LOG10(K316/(K304*$L$114))</f>
        <v>5.839352622310293</v>
      </c>
      <c r="R316" s="13">
        <f>(-$I$2)+(-$L$2)-(-D20)-(-D27)+LOG10(EXP(-2*$N$8*$N$9*($J$114)))</f>
        <v>5.8393526223103551</v>
      </c>
      <c r="S316" s="4" t="s">
        <v>432</v>
      </c>
      <c r="T316" s="4">
        <v>1.18439E-14</v>
      </c>
    </row>
    <row r="317" spans="1:20" x14ac:dyDescent="0.2">
      <c r="A317" s="32" t="s">
        <v>764</v>
      </c>
      <c r="B317" s="11">
        <v>1.6044799999999999E-11</v>
      </c>
      <c r="C317">
        <v>204</v>
      </c>
      <c r="D317">
        <v>205</v>
      </c>
      <c r="E317" t="e">
        <f t="shared" ca="1" si="133"/>
        <v>#N/A</v>
      </c>
      <c r="F317" t="s">
        <v>143</v>
      </c>
      <c r="G317">
        <v>2</v>
      </c>
      <c r="H317">
        <v>3</v>
      </c>
      <c r="I317" t="s">
        <v>9</v>
      </c>
      <c r="J317">
        <f t="shared" si="148"/>
        <v>0</v>
      </c>
      <c r="K317" s="4">
        <f t="shared" ca="1" si="147"/>
        <v>1.6044839221229664E-11</v>
      </c>
      <c r="M317" s="42">
        <f t="shared" ca="1" si="132"/>
        <v>0.99999755552367187</v>
      </c>
      <c r="P317">
        <f t="shared" si="143"/>
        <v>0</v>
      </c>
      <c r="R317" s="4"/>
      <c r="S317" s="4" t="s">
        <v>433</v>
      </c>
      <c r="T317" s="4">
        <v>1.6044799999999999E-11</v>
      </c>
    </row>
    <row r="318" spans="1:20" x14ac:dyDescent="0.2">
      <c r="A318" s="32" t="s">
        <v>765</v>
      </c>
      <c r="B318" s="11">
        <v>1.197E-14</v>
      </c>
      <c r="C318">
        <v>205</v>
      </c>
      <c r="D318">
        <v>206</v>
      </c>
      <c r="E318" t="e">
        <f t="shared" ca="1" si="133"/>
        <v>#N/A</v>
      </c>
      <c r="F318" t="s">
        <v>143</v>
      </c>
      <c r="G318">
        <v>2</v>
      </c>
      <c r="H318">
        <v>5</v>
      </c>
      <c r="I318" t="s">
        <v>9</v>
      </c>
      <c r="J318">
        <f t="shared" si="148"/>
        <v>0</v>
      </c>
      <c r="K318" s="4">
        <f t="shared" ca="1" si="147"/>
        <v>1.1970012289069585E-14</v>
      </c>
      <c r="M318" s="42">
        <f t="shared" ca="1" si="132"/>
        <v>0.99999897334528254</v>
      </c>
      <c r="P318">
        <f t="shared" si="143"/>
        <v>0</v>
      </c>
      <c r="R318" s="4"/>
      <c r="S318" s="4" t="s">
        <v>434</v>
      </c>
      <c r="T318" s="4">
        <v>1.197E-14</v>
      </c>
    </row>
    <row r="319" spans="1:20" x14ac:dyDescent="0.2">
      <c r="A319" s="32" t="s">
        <v>766</v>
      </c>
      <c r="B319" s="11">
        <v>1.1990800000000001E-14</v>
      </c>
      <c r="C319">
        <v>206</v>
      </c>
      <c r="D319">
        <v>207</v>
      </c>
      <c r="E319" t="e">
        <f t="shared" ca="1" si="133"/>
        <v>#N/A</v>
      </c>
      <c r="F319" t="s">
        <v>143</v>
      </c>
      <c r="G319">
        <v>2</v>
      </c>
      <c r="H319">
        <v>7</v>
      </c>
      <c r="I319" t="s">
        <v>9</v>
      </c>
      <c r="J319">
        <f t="shared" si="148"/>
        <v>0</v>
      </c>
      <c r="K319" s="4">
        <f t="shared" ca="1" si="147"/>
        <v>1.1990801111140722E-14</v>
      </c>
      <c r="M319" s="42">
        <f t="shared" ca="1" si="132"/>
        <v>0.99999990733390454</v>
      </c>
      <c r="P319">
        <f t="shared" si="143"/>
        <v>0</v>
      </c>
      <c r="R319" s="4"/>
      <c r="S319" s="4" t="s">
        <v>435</v>
      </c>
      <c r="T319" s="4">
        <v>1.1990800000000001E-14</v>
      </c>
    </row>
    <row r="320" spans="1:20" x14ac:dyDescent="0.2">
      <c r="A320" s="32" t="s">
        <v>767</v>
      </c>
      <c r="B320" s="11">
        <v>2.2546999999999999E-11</v>
      </c>
      <c r="C320">
        <v>207</v>
      </c>
      <c r="D320">
        <v>208</v>
      </c>
      <c r="E320" t="e">
        <f t="shared" ca="1" si="133"/>
        <v>#N/A</v>
      </c>
      <c r="F320" t="s">
        <v>143</v>
      </c>
      <c r="G320">
        <v>3</v>
      </c>
      <c r="H320">
        <v>4</v>
      </c>
      <c r="I320" t="s">
        <v>9</v>
      </c>
      <c r="J320">
        <f t="shared" si="148"/>
        <v>0</v>
      </c>
      <c r="K320" s="4">
        <f t="shared" ca="1" si="147"/>
        <v>2.2547008499624926E-11</v>
      </c>
      <c r="M320" s="42">
        <f t="shared" ca="1" si="132"/>
        <v>0.99999962302649037</v>
      </c>
      <c r="P320">
        <f t="shared" si="143"/>
        <v>0</v>
      </c>
      <c r="R320" s="4"/>
      <c r="S320" s="4" t="s">
        <v>436</v>
      </c>
      <c r="T320" s="4">
        <v>2.2546999999999999E-11</v>
      </c>
    </row>
    <row r="321" spans="1:20" x14ac:dyDescent="0.2">
      <c r="A321" s="32" t="s">
        <v>768</v>
      </c>
      <c r="B321" s="11">
        <v>1.20286E-14</v>
      </c>
      <c r="C321">
        <v>208</v>
      </c>
      <c r="D321">
        <v>209</v>
      </c>
      <c r="E321" t="e">
        <f t="shared" ca="1" si="133"/>
        <v>#N/A</v>
      </c>
      <c r="F321" t="s">
        <v>143</v>
      </c>
      <c r="G321">
        <v>3</v>
      </c>
      <c r="H321">
        <v>6</v>
      </c>
      <c r="I321" t="s">
        <v>9</v>
      </c>
      <c r="J321">
        <f t="shared" si="148"/>
        <v>0</v>
      </c>
      <c r="K321" s="4">
        <f t="shared" ca="1" si="147"/>
        <v>1.2028600244323691E-14</v>
      </c>
      <c r="M321" s="42">
        <f t="shared" ref="M321:M384" ca="1" si="149">B321/K321</f>
        <v>0.99999997968810284</v>
      </c>
      <c r="P321">
        <f t="shared" si="143"/>
        <v>0</v>
      </c>
      <c r="R321" s="4"/>
      <c r="S321" s="4" t="s">
        <v>437</v>
      </c>
      <c r="T321" s="4">
        <v>1.20286E-14</v>
      </c>
    </row>
    <row r="322" spans="1:20" x14ac:dyDescent="0.2">
      <c r="A322" s="32" t="s">
        <v>769</v>
      </c>
      <c r="B322" s="11">
        <v>1.2029E-14</v>
      </c>
      <c r="C322">
        <v>209</v>
      </c>
      <c r="D322">
        <v>210</v>
      </c>
      <c r="E322" t="e">
        <f t="shared" ref="E322:E385" ca="1" si="150">OFFSET($B$80,_xlfn.XMATCH($A322,$D$81:$D$108),0)</f>
        <v>#N/A</v>
      </c>
      <c r="F322" t="s">
        <v>143</v>
      </c>
      <c r="G322">
        <v>3</v>
      </c>
      <c r="H322">
        <v>8</v>
      </c>
      <c r="I322" t="s">
        <v>9</v>
      </c>
      <c r="J322">
        <f t="shared" si="148"/>
        <v>0</v>
      </c>
      <c r="K322" s="4">
        <f t="shared" ca="1" si="147"/>
        <v>1.2028986651691909E-14</v>
      </c>
      <c r="M322" s="42">
        <f t="shared" ca="1" si="149"/>
        <v>1.0000011096785189</v>
      </c>
      <c r="P322">
        <f t="shared" si="143"/>
        <v>0</v>
      </c>
      <c r="R322" s="4"/>
      <c r="S322" s="4" t="s">
        <v>438</v>
      </c>
      <c r="T322" s="4">
        <v>1.2029E-14</v>
      </c>
    </row>
    <row r="323" spans="1:20" x14ac:dyDescent="0.2">
      <c r="A323" s="32" t="s">
        <v>770</v>
      </c>
      <c r="B323" s="11">
        <v>1.20373E-14</v>
      </c>
      <c r="C323">
        <v>210</v>
      </c>
      <c r="D323">
        <v>211</v>
      </c>
      <c r="E323" t="e">
        <f t="shared" ca="1" si="150"/>
        <v>#N/A</v>
      </c>
      <c r="F323" t="s">
        <v>143</v>
      </c>
      <c r="G323">
        <v>4</v>
      </c>
      <c r="H323">
        <v>5</v>
      </c>
      <c r="I323" t="s">
        <v>9</v>
      </c>
      <c r="J323">
        <f t="shared" si="148"/>
        <v>0</v>
      </c>
      <c r="K323" s="4">
        <f t="shared" ca="1" si="147"/>
        <v>1.2037330620063692E-14</v>
      </c>
      <c r="M323" s="42">
        <f t="shared" ca="1" si="149"/>
        <v>0.99999745624136627</v>
      </c>
      <c r="P323">
        <f t="shared" si="143"/>
        <v>0</v>
      </c>
      <c r="R323" s="4"/>
      <c r="S323" s="4" t="s">
        <v>439</v>
      </c>
      <c r="T323" s="4">
        <v>1.20373E-14</v>
      </c>
    </row>
    <row r="324" spans="1:20" x14ac:dyDescent="0.2">
      <c r="A324" s="45" t="s">
        <v>771</v>
      </c>
      <c r="B324" s="46">
        <v>1.2038700000000001E-14</v>
      </c>
      <c r="C324">
        <v>211</v>
      </c>
      <c r="D324">
        <v>212</v>
      </c>
      <c r="E324" s="47" t="e">
        <f t="shared" ca="1" si="150"/>
        <v>#N/A</v>
      </c>
      <c r="F324" s="47" t="s">
        <v>143</v>
      </c>
      <c r="G324" s="47">
        <v>4</v>
      </c>
      <c r="H324" s="47">
        <v>7</v>
      </c>
      <c r="I324" s="47" t="s">
        <v>9</v>
      </c>
      <c r="J324" s="47">
        <f t="shared" si="148"/>
        <v>0</v>
      </c>
      <c r="K324" s="37">
        <f t="shared" ca="1" si="147"/>
        <v>1.203873318274426E-14</v>
      </c>
      <c r="L324" s="47"/>
      <c r="M324" s="48">
        <f t="shared" ca="1" si="149"/>
        <v>0.99999724366810394</v>
      </c>
      <c r="P324">
        <f t="shared" si="143"/>
        <v>0</v>
      </c>
      <c r="R324" s="4"/>
      <c r="S324" s="4" t="s">
        <v>440</v>
      </c>
      <c r="T324" s="4">
        <v>1.2038700000000001E-14</v>
      </c>
    </row>
    <row r="325" spans="1:20" x14ac:dyDescent="0.2">
      <c r="A325" s="21" t="s">
        <v>772</v>
      </c>
      <c r="B325" s="40">
        <v>1.94258E-11</v>
      </c>
      <c r="C325">
        <v>212</v>
      </c>
      <c r="D325">
        <v>213</v>
      </c>
      <c r="E325" s="22" t="e">
        <f t="shared" ca="1" si="150"/>
        <v>#N/A</v>
      </c>
      <c r="F325" s="22" t="s">
        <v>143</v>
      </c>
      <c r="G325" s="22">
        <v>1</v>
      </c>
      <c r="H325" s="22">
        <v>2</v>
      </c>
      <c r="I325" s="22" t="s">
        <v>7</v>
      </c>
      <c r="J325" s="22">
        <f>J301+$J$113</f>
        <v>0</v>
      </c>
      <c r="K325" s="35">
        <f t="shared" ref="K325:K336" ca="1" si="151">V31</f>
        <v>1.9425842830684535E-11</v>
      </c>
      <c r="L325" s="22"/>
      <c r="M325" s="41">
        <f t="shared" ca="1" si="149"/>
        <v>0.99999779516982046</v>
      </c>
      <c r="N325" s="70">
        <f ca="1">LOG10(K325/(K133*$L$121^-2*$L$113))</f>
        <v>-3.0000000000000004</v>
      </c>
      <c r="O325" s="70"/>
      <c r="Q325" s="70">
        <f ca="1">LOG10(K325/(K301*$L$113))</f>
        <v>6.097685955643688</v>
      </c>
      <c r="R325" s="13">
        <f ca="1">(-$I$3)*2-(-OFFSET($D$19,G325,0))-(-OFFSET($D$19,H325,0))+LOG10(EXP(-2*$N$8*$N$9*($J325+2)))</f>
        <v>6.0976859556436889</v>
      </c>
      <c r="S325" s="4" t="s">
        <v>441</v>
      </c>
      <c r="T325" s="4">
        <v>1.94258E-11</v>
      </c>
    </row>
    <row r="326" spans="1:20" x14ac:dyDescent="0.2">
      <c r="A326" s="32" t="s">
        <v>773</v>
      </c>
      <c r="B326" s="11">
        <v>1.04412E-10</v>
      </c>
      <c r="C326">
        <v>213</v>
      </c>
      <c r="D326">
        <v>214</v>
      </c>
      <c r="E326" t="e">
        <f t="shared" ca="1" si="150"/>
        <v>#N/A</v>
      </c>
      <c r="F326" t="s">
        <v>143</v>
      </c>
      <c r="G326">
        <v>1</v>
      </c>
      <c r="H326">
        <v>4</v>
      </c>
      <c r="I326" t="s">
        <v>7</v>
      </c>
      <c r="J326">
        <f t="shared" ref="J326:J336" si="152">J302+$J$113</f>
        <v>0</v>
      </c>
      <c r="K326" s="4">
        <f t="shared" ca="1" si="151"/>
        <v>1.0441226214956309E-10</v>
      </c>
      <c r="M326" s="42">
        <f t="shared" ca="1" si="149"/>
        <v>0.99999748928375176</v>
      </c>
      <c r="R326" s="13">
        <f ca="1">(-$I$3)*2-(-OFFSET($D$19,G326,0))-(-OFFSET($D$19,H326,0))+LOG10(EXP(-2*$N$8*$N$9*($J326+2)))</f>
        <v>7.2843526223103554</v>
      </c>
      <c r="S326" s="4" t="s">
        <v>442</v>
      </c>
      <c r="T326" s="4">
        <v>1.04412E-10</v>
      </c>
    </row>
    <row r="327" spans="1:20" x14ac:dyDescent="0.2">
      <c r="A327" s="32" t="s">
        <v>774</v>
      </c>
      <c r="B327" s="11">
        <v>1.94705E-10</v>
      </c>
      <c r="C327">
        <v>214</v>
      </c>
      <c r="D327">
        <v>215</v>
      </c>
      <c r="E327" t="e">
        <f t="shared" ca="1" si="150"/>
        <v>#N/A</v>
      </c>
      <c r="F327" t="s">
        <v>143</v>
      </c>
      <c r="G327">
        <v>1</v>
      </c>
      <c r="H327">
        <v>6</v>
      </c>
      <c r="I327" t="s">
        <v>7</v>
      </c>
      <c r="J327">
        <f t="shared" si="152"/>
        <v>0</v>
      </c>
      <c r="K327" s="4">
        <f t="shared" ca="1" si="151"/>
        <v>1.9470493303081551E-10</v>
      </c>
      <c r="M327" s="42">
        <f t="shared" ca="1" si="149"/>
        <v>1.0000003439521714</v>
      </c>
      <c r="R327" s="13">
        <f ca="1">(-$I$3)*2-(-OFFSET($D$19,G327,0))-(-OFFSET($D$19,H327,0))+LOG10(EXP(-2*$N$8*$N$9*($J327+2)))</f>
        <v>10.35268595564369</v>
      </c>
      <c r="S327" s="4" t="s">
        <v>443</v>
      </c>
      <c r="T327" s="4">
        <v>1.94705E-10</v>
      </c>
    </row>
    <row r="328" spans="1:20" x14ac:dyDescent="0.2">
      <c r="A328" s="32" t="s">
        <v>775</v>
      </c>
      <c r="B328" s="11">
        <v>1.9479900000000001E-10</v>
      </c>
      <c r="C328">
        <v>215</v>
      </c>
      <c r="D328">
        <v>216</v>
      </c>
      <c r="E328" t="e">
        <f t="shared" ca="1" si="150"/>
        <v>#N/A</v>
      </c>
      <c r="F328" t="s">
        <v>143</v>
      </c>
      <c r="G328">
        <v>1</v>
      </c>
      <c r="H328">
        <v>8</v>
      </c>
      <c r="I328" t="s">
        <v>7</v>
      </c>
      <c r="J328">
        <f t="shared" si="152"/>
        <v>0</v>
      </c>
      <c r="K328" s="4">
        <f t="shared" ca="1" si="151"/>
        <v>1.9479893760479581E-10</v>
      </c>
      <c r="M328" s="42">
        <f t="shared" ca="1" si="149"/>
        <v>1.0000003203056698</v>
      </c>
      <c r="N328" s="70">
        <f ca="1">LOG10(K328/(K136*$L$121^-2*$L$113))</f>
        <v>-3.0000000000000004</v>
      </c>
      <c r="O328" s="70"/>
      <c r="Q328" s="70">
        <f ca="1">LOG10(K328/(K304*$L$113))</f>
        <v>12.639352622310295</v>
      </c>
      <c r="R328" s="13">
        <f ca="1">(-$I$3)*2-(-OFFSET($D$19,G328,0))-(-OFFSET($D$19,H328,0))+LOG10(EXP(-2*$N$8*$N$9*($J328+2)))</f>
        <v>12.639352622310355</v>
      </c>
      <c r="S328" s="4" t="s">
        <v>444</v>
      </c>
      <c r="T328" s="4">
        <v>1.9479900000000001E-10</v>
      </c>
    </row>
    <row r="329" spans="1:20" x14ac:dyDescent="0.2">
      <c r="A329" s="32" t="s">
        <v>776</v>
      </c>
      <c r="B329" s="11">
        <v>1.0505800000000001E-10</v>
      </c>
      <c r="C329">
        <v>216</v>
      </c>
      <c r="D329">
        <v>217</v>
      </c>
      <c r="E329" t="e">
        <f t="shared" ca="1" si="150"/>
        <v>#N/A</v>
      </c>
      <c r="F329" t="s">
        <v>143</v>
      </c>
      <c r="G329">
        <v>2</v>
      </c>
      <c r="H329">
        <v>3</v>
      </c>
      <c r="I329" t="s">
        <v>7</v>
      </c>
      <c r="J329">
        <f t="shared" si="152"/>
        <v>0</v>
      </c>
      <c r="K329" s="4">
        <f t="shared" ca="1" si="151"/>
        <v>1.0505763551425189E-10</v>
      </c>
      <c r="M329" s="42">
        <f t="shared" ca="1" si="149"/>
        <v>1.0000034693884583</v>
      </c>
      <c r="P329">
        <f t="shared" si="143"/>
        <v>0</v>
      </c>
      <c r="R329" s="4"/>
      <c r="S329" s="4" t="s">
        <v>445</v>
      </c>
      <c r="T329" s="4">
        <v>1.0505800000000001E-10</v>
      </c>
    </row>
    <row r="330" spans="1:20" x14ac:dyDescent="0.2">
      <c r="A330" s="32" t="s">
        <v>777</v>
      </c>
      <c r="B330" s="11">
        <v>1.9687299999999999E-10</v>
      </c>
      <c r="C330">
        <v>217</v>
      </c>
      <c r="D330">
        <v>218</v>
      </c>
      <c r="E330" t="e">
        <f t="shared" ca="1" si="150"/>
        <v>#N/A</v>
      </c>
      <c r="F330" t="s">
        <v>143</v>
      </c>
      <c r="G330">
        <v>2</v>
      </c>
      <c r="H330">
        <v>5</v>
      </c>
      <c r="I330" t="s">
        <v>7</v>
      </c>
      <c r="J330">
        <f t="shared" si="152"/>
        <v>0</v>
      </c>
      <c r="K330" s="4">
        <f t="shared" ca="1" si="151"/>
        <v>1.9687331260007519E-10</v>
      </c>
      <c r="M330" s="42">
        <f t="shared" ca="1" si="149"/>
        <v>0.99999841217648511</v>
      </c>
      <c r="P330">
        <f t="shared" si="143"/>
        <v>0</v>
      </c>
      <c r="R330" s="4"/>
      <c r="S330" s="4" t="s">
        <v>446</v>
      </c>
      <c r="T330" s="4">
        <v>1.9687299999999999E-10</v>
      </c>
    </row>
    <row r="331" spans="1:20" x14ac:dyDescent="0.2">
      <c r="A331" s="32" t="s">
        <v>778</v>
      </c>
      <c r="B331" s="11">
        <v>1.97215E-10</v>
      </c>
      <c r="C331">
        <v>218</v>
      </c>
      <c r="D331">
        <v>219</v>
      </c>
      <c r="E331" t="e">
        <f t="shared" ca="1" si="150"/>
        <v>#N/A</v>
      </c>
      <c r="F331" t="s">
        <v>143</v>
      </c>
      <c r="G331">
        <v>2</v>
      </c>
      <c r="H331">
        <v>7</v>
      </c>
      <c r="I331" t="s">
        <v>7</v>
      </c>
      <c r="J331">
        <f t="shared" si="152"/>
        <v>0</v>
      </c>
      <c r="K331" s="4">
        <f t="shared" ca="1" si="151"/>
        <v>1.9721523073410541E-10</v>
      </c>
      <c r="M331" s="42">
        <f t="shared" ca="1" si="149"/>
        <v>0.99999883003911738</v>
      </c>
      <c r="P331">
        <f t="shared" si="143"/>
        <v>0</v>
      </c>
      <c r="R331" s="4"/>
      <c r="S331" s="4" t="s">
        <v>447</v>
      </c>
      <c r="T331" s="4">
        <v>1.97215E-10</v>
      </c>
    </row>
    <row r="332" spans="1:20" x14ac:dyDescent="0.2">
      <c r="A332" s="32" t="s">
        <v>779</v>
      </c>
      <c r="B332" s="11">
        <v>1.47632E-10</v>
      </c>
      <c r="C332">
        <v>219</v>
      </c>
      <c r="D332">
        <v>220</v>
      </c>
      <c r="E332" t="e">
        <f t="shared" ca="1" si="150"/>
        <v>#N/A</v>
      </c>
      <c r="F332" t="s">
        <v>143</v>
      </c>
      <c r="G332">
        <v>3</v>
      </c>
      <c r="H332">
        <v>4</v>
      </c>
      <c r="I332" t="s">
        <v>7</v>
      </c>
      <c r="J332">
        <f t="shared" si="152"/>
        <v>0</v>
      </c>
      <c r="K332" s="4">
        <f t="shared" ca="1" si="151"/>
        <v>1.4763223041563124E-10</v>
      </c>
      <c r="M332" s="42">
        <f t="shared" ca="1" si="149"/>
        <v>0.99999843925929599</v>
      </c>
      <c r="P332">
        <f t="shared" si="143"/>
        <v>0</v>
      </c>
      <c r="R332" s="4"/>
      <c r="S332" s="4" t="s">
        <v>448</v>
      </c>
      <c r="T332" s="4">
        <v>1.47632E-10</v>
      </c>
    </row>
    <row r="333" spans="1:20" x14ac:dyDescent="0.2">
      <c r="A333" s="32" t="s">
        <v>780</v>
      </c>
      <c r="B333" s="11">
        <v>1.9783700000000001E-10</v>
      </c>
      <c r="C333">
        <v>220</v>
      </c>
      <c r="D333">
        <v>221</v>
      </c>
      <c r="E333" t="e">
        <f t="shared" ca="1" si="150"/>
        <v>#N/A</v>
      </c>
      <c r="F333" t="s">
        <v>143</v>
      </c>
      <c r="G333">
        <v>3</v>
      </c>
      <c r="H333">
        <v>6</v>
      </c>
      <c r="I333" t="s">
        <v>7</v>
      </c>
      <c r="J333">
        <f t="shared" si="152"/>
        <v>0</v>
      </c>
      <c r="K333" s="4">
        <f t="shared" ca="1" si="151"/>
        <v>1.9783692103679104E-10</v>
      </c>
      <c r="M333" s="42">
        <f t="shared" ca="1" si="149"/>
        <v>1.0000003991328239</v>
      </c>
      <c r="P333">
        <f t="shared" si="143"/>
        <v>0</v>
      </c>
      <c r="R333" s="4"/>
      <c r="S333" s="4" t="s">
        <v>449</v>
      </c>
      <c r="T333" s="4">
        <v>1.9783700000000001E-10</v>
      </c>
    </row>
    <row r="334" spans="1:20" x14ac:dyDescent="0.2">
      <c r="A334" s="32" t="s">
        <v>781</v>
      </c>
      <c r="B334" s="11">
        <v>1.9784300000000001E-10</v>
      </c>
      <c r="C334">
        <v>221</v>
      </c>
      <c r="D334">
        <v>222</v>
      </c>
      <c r="E334" t="e">
        <f t="shared" ca="1" si="150"/>
        <v>#N/A</v>
      </c>
      <c r="F334" t="s">
        <v>143</v>
      </c>
      <c r="G334">
        <v>3</v>
      </c>
      <c r="H334">
        <v>8</v>
      </c>
      <c r="I334" t="s">
        <v>7</v>
      </c>
      <c r="J334">
        <f t="shared" si="152"/>
        <v>0</v>
      </c>
      <c r="K334" s="4">
        <f t="shared" ca="1" si="151"/>
        <v>1.9784327636014052E-10</v>
      </c>
      <c r="M334" s="42">
        <f t="shared" ca="1" si="149"/>
        <v>0.99999860313604994</v>
      </c>
      <c r="P334">
        <f t="shared" si="143"/>
        <v>0</v>
      </c>
      <c r="R334" s="4"/>
      <c r="S334" s="4" t="s">
        <v>450</v>
      </c>
      <c r="T334" s="4">
        <v>1.9784300000000001E-10</v>
      </c>
    </row>
    <row r="335" spans="1:20" x14ac:dyDescent="0.2">
      <c r="A335" s="32" t="s">
        <v>782</v>
      </c>
      <c r="B335" s="11">
        <v>1.9798100000000001E-10</v>
      </c>
      <c r="C335">
        <v>222</v>
      </c>
      <c r="D335">
        <v>223</v>
      </c>
      <c r="E335" t="e">
        <f t="shared" ca="1" si="150"/>
        <v>#N/A</v>
      </c>
      <c r="F335" t="s">
        <v>143</v>
      </c>
      <c r="G335">
        <v>4</v>
      </c>
      <c r="H335">
        <v>5</v>
      </c>
      <c r="I335" t="s">
        <v>7</v>
      </c>
      <c r="J335">
        <f t="shared" si="152"/>
        <v>0</v>
      </c>
      <c r="K335" s="4">
        <f t="shared" ca="1" si="151"/>
        <v>1.9798051136491017E-10</v>
      </c>
      <c r="M335" s="42">
        <f t="shared" ca="1" si="149"/>
        <v>1.0000024680969175</v>
      </c>
      <c r="P335">
        <f t="shared" si="143"/>
        <v>0</v>
      </c>
      <c r="R335" s="4"/>
      <c r="S335" s="4" t="s">
        <v>451</v>
      </c>
      <c r="T335" s="4">
        <v>1.9798100000000001E-10</v>
      </c>
    </row>
    <row r="336" spans="1:20" x14ac:dyDescent="0.2">
      <c r="A336" s="45" t="s">
        <v>783</v>
      </c>
      <c r="B336" s="46">
        <v>1.98004E-10</v>
      </c>
      <c r="C336">
        <v>223</v>
      </c>
      <c r="D336">
        <v>224</v>
      </c>
      <c r="E336" s="47" t="e">
        <f t="shared" ca="1" si="150"/>
        <v>#N/A</v>
      </c>
      <c r="F336" s="47" t="s">
        <v>143</v>
      </c>
      <c r="G336" s="47">
        <v>4</v>
      </c>
      <c r="H336" s="47">
        <v>7</v>
      </c>
      <c r="I336" s="47" t="s">
        <v>7</v>
      </c>
      <c r="J336" s="47">
        <f t="shared" si="152"/>
        <v>0</v>
      </c>
      <c r="K336" s="37">
        <f t="shared" ca="1" si="151"/>
        <v>1.9800357960865001E-10</v>
      </c>
      <c r="L336" s="47"/>
      <c r="M336" s="48">
        <f t="shared" ca="1" si="149"/>
        <v>1.0000021231502523</v>
      </c>
      <c r="P336">
        <f t="shared" si="143"/>
        <v>0</v>
      </c>
      <c r="R336" s="4"/>
      <c r="S336" s="4" t="s">
        <v>452</v>
      </c>
      <c r="T336" s="4">
        <v>1.98004E-10</v>
      </c>
    </row>
    <row r="337" spans="1:20" x14ac:dyDescent="0.2">
      <c r="A337" s="21" t="s">
        <v>784</v>
      </c>
      <c r="B337" s="40">
        <v>7.3998199999999999E-13</v>
      </c>
      <c r="C337">
        <v>224</v>
      </c>
      <c r="D337">
        <v>225</v>
      </c>
      <c r="E337" s="22" t="e">
        <f t="shared" ca="1" si="150"/>
        <v>#N/A</v>
      </c>
      <c r="F337" s="22" t="s">
        <v>143</v>
      </c>
      <c r="G337" s="22">
        <v>1</v>
      </c>
      <c r="H337" s="22">
        <v>2</v>
      </c>
      <c r="I337" s="22" t="s">
        <v>34</v>
      </c>
      <c r="J337" s="22">
        <f>J301+$J$180</f>
        <v>-1</v>
      </c>
      <c r="K337" s="35">
        <f t="shared" ref="K337:K348" ca="1" si="153">Y31</f>
        <v>7.3998230941129746E-13</v>
      </c>
      <c r="L337" s="22"/>
      <c r="M337" s="41">
        <f t="shared" ca="1" si="149"/>
        <v>0.99999958186662907</v>
      </c>
      <c r="N337" s="70">
        <f ca="1">LOG10(K337/(K133*$L$121^-3*$L$113))</f>
        <v>-11.989158533377401</v>
      </c>
      <c r="O337" s="13">
        <f>$W$102+(-$I$4)+(-$I$4)+LOG10(EXP(-2*$N$8*$N$9*J337))</f>
        <v>-11.989158533377401</v>
      </c>
      <c r="P337">
        <f>O337-LOG10(EXP(-2*$N$8*$N$9*J337))-($W$102-$T$102)</f>
        <v>-10.52</v>
      </c>
      <c r="Q337" s="70">
        <f ca="1">LOG10(K337/(K301*$L$121^-1*$L$113))</f>
        <v>-2.8914725777337127</v>
      </c>
      <c r="R337" s="13">
        <f ca="1">$W$102+(-$I$4)*2-(-OFFSET($D$19,G337,0))-(-OFFSET($D$19,H337,0))+LOG10(EXP(-2*$N$8*$N$9*($J337+2)))</f>
        <v>-2.8914725777337131</v>
      </c>
      <c r="S337" s="4" t="s">
        <v>453</v>
      </c>
      <c r="T337" s="4">
        <v>7.3998199999999999E-13</v>
      </c>
    </row>
    <row r="338" spans="1:20" x14ac:dyDescent="0.2">
      <c r="A338" s="32" t="s">
        <v>785</v>
      </c>
      <c r="B338" s="11">
        <v>3.9773399999999997E-12</v>
      </c>
      <c r="C338">
        <v>225</v>
      </c>
      <c r="D338">
        <v>226</v>
      </c>
      <c r="E338" t="e">
        <f t="shared" ca="1" si="150"/>
        <v>#N/A</v>
      </c>
      <c r="F338" t="s">
        <v>143</v>
      </c>
      <c r="G338">
        <v>1</v>
      </c>
      <c r="H338">
        <v>4</v>
      </c>
      <c r="I338" t="s">
        <v>34</v>
      </c>
      <c r="J338">
        <f t="shared" ref="J338:J348" si="154">J302+$J$180</f>
        <v>-1</v>
      </c>
      <c r="K338" s="4">
        <f t="shared" ca="1" si="153"/>
        <v>3.9773423243314113E-12</v>
      </c>
      <c r="M338" s="42">
        <f t="shared" ca="1" si="149"/>
        <v>0.99999941560689976</v>
      </c>
      <c r="N338" s="70">
        <f ca="1">LOG10(K338/(K134*$L$121^-3*$L$113))</f>
        <v>-11.989158533377401</v>
      </c>
      <c r="O338" s="70"/>
      <c r="P338">
        <f>O338-LOG10(EXP(-2*$N$8*$N$9*J338))-($W$102-$T$102)</f>
        <v>1.4691585333774007</v>
      </c>
      <c r="Q338" s="70">
        <f ca="1">LOG10(K338/(K302*$L$121^-1*$L$113))</f>
        <v>-1.7048059110670459</v>
      </c>
      <c r="R338" s="13">
        <f ca="1">$W$102+(-$I$4)*2-(-OFFSET($D$19,G338,0))-(-OFFSET($D$19,H338,0))+LOG10(EXP(-2*$N$8*$N$9*($J338+2)))</f>
        <v>-1.7048059110670466</v>
      </c>
      <c r="S338" s="4" t="s">
        <v>454</v>
      </c>
      <c r="T338" s="4">
        <v>3.9773399999999997E-12</v>
      </c>
    </row>
    <row r="339" spans="1:20" x14ac:dyDescent="0.2">
      <c r="A339" s="32" t="s">
        <v>786</v>
      </c>
      <c r="B339" s="11">
        <v>7.4168299999999992E-12</v>
      </c>
      <c r="C339">
        <v>226</v>
      </c>
      <c r="D339">
        <v>227</v>
      </c>
      <c r="E339" t="e">
        <f t="shared" ca="1" si="150"/>
        <v>#N/A</v>
      </c>
      <c r="F339" t="s">
        <v>143</v>
      </c>
      <c r="G339">
        <v>1</v>
      </c>
      <c r="H339">
        <v>6</v>
      </c>
      <c r="I339" t="s">
        <v>34</v>
      </c>
      <c r="J339">
        <f t="shared" si="154"/>
        <v>-1</v>
      </c>
      <c r="K339" s="4">
        <f t="shared" ca="1" si="153"/>
        <v>7.4168316532620564E-12</v>
      </c>
      <c r="M339" s="42">
        <f t="shared" ca="1" si="149"/>
        <v>0.99999977709322063</v>
      </c>
      <c r="N339" s="70">
        <f ca="1">LOG10(K339/(K135*$L$121^-3*$L$113))</f>
        <v>-11.989158533377399</v>
      </c>
      <c r="O339" s="70"/>
      <c r="P339">
        <f>O339-LOG10(EXP(-2*$N$8*$N$9*J339))-($W$102-$T$102)</f>
        <v>1.4691585333774007</v>
      </c>
      <c r="Q339" s="70">
        <f ca="1">LOG10(K339/(K303*$L$121^-1*$L$113))</f>
        <v>1.3635274222662923</v>
      </c>
      <c r="R339" s="13">
        <f ca="1">$W$102+(-$I$4)*2-(-OFFSET($D$19,G339,0))-(-OFFSET($D$19,H339,0))+LOG10(EXP(-2*$N$8*$N$9*($J339+2)))</f>
        <v>1.3635274222662885</v>
      </c>
      <c r="S339" s="4" t="s">
        <v>455</v>
      </c>
      <c r="T339" s="4">
        <v>7.4168299999999992E-12</v>
      </c>
    </row>
    <row r="340" spans="1:20" x14ac:dyDescent="0.2">
      <c r="A340" s="32" t="s">
        <v>787</v>
      </c>
      <c r="B340" s="11">
        <v>7.4204099999999995E-12</v>
      </c>
      <c r="C340">
        <v>227</v>
      </c>
      <c r="D340">
        <v>228</v>
      </c>
      <c r="E340" t="e">
        <f t="shared" ca="1" si="150"/>
        <v>#N/A</v>
      </c>
      <c r="F340" t="s">
        <v>143</v>
      </c>
      <c r="G340">
        <v>1</v>
      </c>
      <c r="H340">
        <v>8</v>
      </c>
      <c r="I340" t="s">
        <v>34</v>
      </c>
      <c r="J340">
        <f t="shared" si="154"/>
        <v>-1</v>
      </c>
      <c r="K340" s="4">
        <f t="shared" ca="1" si="153"/>
        <v>7.4204125389078159E-12</v>
      </c>
      <c r="M340" s="42">
        <f t="shared" ca="1" si="149"/>
        <v>0.99999965784815825</v>
      </c>
      <c r="N340" s="70">
        <f ca="1">LOG10(K340/(K136*$L$121^-3*$L$113))</f>
        <v>-11.989158533377402</v>
      </c>
      <c r="O340" s="13">
        <f>$W$102+(-$I$4)+(-$I$4)+LOG10(EXP(-2*$N$8*$N$9*J340))</f>
        <v>-11.989158533377401</v>
      </c>
      <c r="P340">
        <f>O340-LOG10(EXP(-2*$N$8*$N$9*J340))-($W$102-$T$102)</f>
        <v>-10.52</v>
      </c>
      <c r="Q340" s="70">
        <f ca="1">LOG10(K340/(K304*$L$121^-1*$L$113))</f>
        <v>3.6501940889328934</v>
      </c>
      <c r="R340" s="13">
        <f ca="1">$W$102+(-$I$4)*2-(-OFFSET($D$19,G340,0))-(-OFFSET($D$19,H340,0))+LOG10(EXP(-2*$N$8*$N$9*($J340+2)))</f>
        <v>3.6501940889329547</v>
      </c>
      <c r="S340" s="4" t="s">
        <v>456</v>
      </c>
      <c r="T340" s="4">
        <v>7.4204099999999995E-12</v>
      </c>
    </row>
    <row r="341" spans="1:20" x14ac:dyDescent="0.2">
      <c r="A341" s="32" t="s">
        <v>788</v>
      </c>
      <c r="B341" s="11">
        <v>4.0019300000000001E-12</v>
      </c>
      <c r="C341">
        <v>228</v>
      </c>
      <c r="D341">
        <v>229</v>
      </c>
      <c r="E341" t="e">
        <f t="shared" ca="1" si="150"/>
        <v>#N/A</v>
      </c>
      <c r="F341" t="s">
        <v>143</v>
      </c>
      <c r="G341">
        <v>2</v>
      </c>
      <c r="H341">
        <v>3</v>
      </c>
      <c r="I341" t="s">
        <v>34</v>
      </c>
      <c r="J341">
        <f t="shared" si="154"/>
        <v>-1</v>
      </c>
      <c r="K341" s="4">
        <f t="shared" ca="1" si="153"/>
        <v>4.0019263218957572E-12</v>
      </c>
      <c r="M341" s="42">
        <f t="shared" ca="1" si="149"/>
        <v>1.000000919083448</v>
      </c>
      <c r="N341" s="69" t="s">
        <v>1009</v>
      </c>
      <c r="O341" s="69"/>
      <c r="Q341" s="69" t="s">
        <v>1010</v>
      </c>
      <c r="R341" s="69" t="s">
        <v>1011</v>
      </c>
      <c r="S341" s="4" t="s">
        <v>457</v>
      </c>
      <c r="T341" s="4">
        <v>4.0019300000000001E-12</v>
      </c>
    </row>
    <row r="342" spans="1:20" x14ac:dyDescent="0.2">
      <c r="A342" s="32" t="s">
        <v>789</v>
      </c>
      <c r="B342" s="11">
        <v>7.4994300000000005E-12</v>
      </c>
      <c r="C342">
        <v>229</v>
      </c>
      <c r="D342">
        <v>230</v>
      </c>
      <c r="E342" t="e">
        <f t="shared" ca="1" si="150"/>
        <v>#N/A</v>
      </c>
      <c r="F342" t="s">
        <v>143</v>
      </c>
      <c r="G342">
        <v>2</v>
      </c>
      <c r="H342">
        <v>5</v>
      </c>
      <c r="I342" t="s">
        <v>34</v>
      </c>
      <c r="J342">
        <f t="shared" si="154"/>
        <v>-1</v>
      </c>
      <c r="K342" s="4">
        <f t="shared" ca="1" si="153"/>
        <v>7.4994310305619983E-12</v>
      </c>
      <c r="M342" s="42">
        <f t="shared" ca="1" si="149"/>
        <v>0.99999986258130868</v>
      </c>
      <c r="R342" s="4"/>
      <c r="S342" s="4" t="s">
        <v>458</v>
      </c>
      <c r="T342" s="4">
        <v>7.4994300000000005E-12</v>
      </c>
    </row>
    <row r="343" spans="1:20" x14ac:dyDescent="0.2">
      <c r="A343" s="32" t="s">
        <v>790</v>
      </c>
      <c r="B343" s="11">
        <v>7.5124600000000001E-12</v>
      </c>
      <c r="C343">
        <v>230</v>
      </c>
      <c r="D343">
        <v>231</v>
      </c>
      <c r="E343" t="e">
        <f t="shared" ca="1" si="150"/>
        <v>#N/A</v>
      </c>
      <c r="F343" t="s">
        <v>143</v>
      </c>
      <c r="G343">
        <v>2</v>
      </c>
      <c r="H343">
        <v>7</v>
      </c>
      <c r="I343" t="s">
        <v>34</v>
      </c>
      <c r="J343">
        <f t="shared" si="154"/>
        <v>-1</v>
      </c>
      <c r="K343" s="4">
        <f t="shared" ca="1" si="153"/>
        <v>7.5124556067749622E-12</v>
      </c>
      <c r="M343" s="42">
        <f t="shared" ca="1" si="149"/>
        <v>1.0000005847921463</v>
      </c>
      <c r="R343" s="4"/>
      <c r="S343" s="4" t="s">
        <v>459</v>
      </c>
      <c r="T343" s="4">
        <v>7.5124600000000001E-12</v>
      </c>
    </row>
    <row r="344" spans="1:20" x14ac:dyDescent="0.2">
      <c r="A344" s="32" t="s">
        <v>791</v>
      </c>
      <c r="B344" s="11">
        <v>5.6237100000000001E-12</v>
      </c>
      <c r="C344">
        <v>231</v>
      </c>
      <c r="D344">
        <v>232</v>
      </c>
      <c r="E344" t="e">
        <f t="shared" ca="1" si="150"/>
        <v>#N/A</v>
      </c>
      <c r="F344" t="s">
        <v>143</v>
      </c>
      <c r="G344">
        <v>3</v>
      </c>
      <c r="H344">
        <v>4</v>
      </c>
      <c r="I344" t="s">
        <v>34</v>
      </c>
      <c r="J344">
        <f t="shared" si="154"/>
        <v>-1</v>
      </c>
      <c r="K344" s="4">
        <f t="shared" ca="1" si="153"/>
        <v>5.6237065108927356E-12</v>
      </c>
      <c r="M344" s="42">
        <f t="shared" ca="1" si="149"/>
        <v>1.0000006204284058</v>
      </c>
      <c r="R344" s="4"/>
      <c r="S344" s="4" t="s">
        <v>460</v>
      </c>
      <c r="T344" s="4">
        <v>5.6237100000000001E-12</v>
      </c>
    </row>
    <row r="345" spans="1:20" x14ac:dyDescent="0.2">
      <c r="A345" s="32" t="s">
        <v>792</v>
      </c>
      <c r="B345" s="11">
        <v>7.5361400000000002E-12</v>
      </c>
      <c r="C345">
        <v>232</v>
      </c>
      <c r="D345">
        <v>233</v>
      </c>
      <c r="E345" t="e">
        <f t="shared" ca="1" si="150"/>
        <v>#N/A</v>
      </c>
      <c r="F345" t="s">
        <v>143</v>
      </c>
      <c r="G345">
        <v>3</v>
      </c>
      <c r="H345">
        <v>6</v>
      </c>
      <c r="I345" t="s">
        <v>34</v>
      </c>
      <c r="J345">
        <f t="shared" si="154"/>
        <v>-1</v>
      </c>
      <c r="K345" s="4">
        <f t="shared" ca="1" si="153"/>
        <v>7.5361374531653411E-12</v>
      </c>
      <c r="M345" s="42">
        <f t="shared" ca="1" si="149"/>
        <v>1.0000003379496027</v>
      </c>
      <c r="R345" s="4"/>
      <c r="S345" s="4" t="s">
        <v>461</v>
      </c>
      <c r="T345" s="4">
        <v>7.5361400000000002E-12</v>
      </c>
    </row>
    <row r="346" spans="1:20" x14ac:dyDescent="0.2">
      <c r="A346" s="32" t="s">
        <v>793</v>
      </c>
      <c r="B346" s="11">
        <v>7.5363799999999998E-12</v>
      </c>
      <c r="C346">
        <v>233</v>
      </c>
      <c r="D346">
        <v>234</v>
      </c>
      <c r="E346" t="e">
        <f t="shared" ca="1" si="150"/>
        <v>#N/A</v>
      </c>
      <c r="F346" t="s">
        <v>143</v>
      </c>
      <c r="G346">
        <v>3</v>
      </c>
      <c r="H346">
        <v>8</v>
      </c>
      <c r="I346" t="s">
        <v>34</v>
      </c>
      <c r="J346">
        <f t="shared" si="154"/>
        <v>-1</v>
      </c>
      <c r="K346" s="4">
        <f t="shared" ca="1" si="153"/>
        <v>7.5363795444295488E-12</v>
      </c>
      <c r="M346" s="42">
        <f t="shared" ca="1" si="149"/>
        <v>1.0000000604495101</v>
      </c>
      <c r="R346" s="4"/>
      <c r="S346" s="4" t="s">
        <v>462</v>
      </c>
      <c r="T346" s="4">
        <v>7.5363799999999998E-12</v>
      </c>
    </row>
    <row r="347" spans="1:20" x14ac:dyDescent="0.2">
      <c r="A347" s="32" t="s">
        <v>794</v>
      </c>
      <c r="B347" s="11">
        <v>7.5416099999999994E-12</v>
      </c>
      <c r="C347">
        <v>234</v>
      </c>
      <c r="D347">
        <v>235</v>
      </c>
      <c r="E347" t="e">
        <f t="shared" ca="1" si="150"/>
        <v>#N/A</v>
      </c>
      <c r="F347" t="s">
        <v>143</v>
      </c>
      <c r="G347">
        <v>4</v>
      </c>
      <c r="H347">
        <v>5</v>
      </c>
      <c r="I347" t="s">
        <v>34</v>
      </c>
      <c r="J347">
        <f t="shared" si="154"/>
        <v>-1</v>
      </c>
      <c r="K347" s="4">
        <f t="shared" ca="1" si="153"/>
        <v>7.5416071928073635E-12</v>
      </c>
      <c r="M347" s="42">
        <f t="shared" ca="1" si="149"/>
        <v>1.0000003722273734</v>
      </c>
      <c r="R347" s="4"/>
      <c r="S347" s="4" t="s">
        <v>463</v>
      </c>
      <c r="T347" s="4">
        <v>7.5416099999999994E-12</v>
      </c>
    </row>
    <row r="348" spans="1:20" x14ac:dyDescent="0.2">
      <c r="A348" s="45" t="s">
        <v>795</v>
      </c>
      <c r="B348" s="46">
        <v>7.5424900000000001E-12</v>
      </c>
      <c r="C348">
        <v>235</v>
      </c>
      <c r="D348">
        <v>236</v>
      </c>
      <c r="E348" s="47" t="e">
        <f t="shared" ca="1" si="150"/>
        <v>#N/A</v>
      </c>
      <c r="F348" s="47" t="s">
        <v>143</v>
      </c>
      <c r="G348" s="47">
        <v>4</v>
      </c>
      <c r="H348" s="47">
        <v>7</v>
      </c>
      <c r="I348" s="47" t="s">
        <v>34</v>
      </c>
      <c r="J348" s="47">
        <f t="shared" si="154"/>
        <v>-1</v>
      </c>
      <c r="K348" s="37">
        <f t="shared" ca="1" si="153"/>
        <v>7.5424859239093011E-12</v>
      </c>
      <c r="L348" s="47"/>
      <c r="M348" s="48">
        <f t="shared" ca="1" si="149"/>
        <v>1.0000005404174088</v>
      </c>
      <c r="R348" s="4"/>
      <c r="S348" s="4" t="s">
        <v>464</v>
      </c>
      <c r="T348" s="4">
        <v>7.5424900000000001E-12</v>
      </c>
    </row>
    <row r="349" spans="1:20" x14ac:dyDescent="0.2">
      <c r="A349" s="21" t="s">
        <v>796</v>
      </c>
      <c r="B349" s="40">
        <v>3.13891E-12</v>
      </c>
      <c r="C349">
        <v>236</v>
      </c>
      <c r="D349">
        <v>237</v>
      </c>
      <c r="E349" s="22" t="e">
        <f t="shared" ca="1" si="150"/>
        <v>#N/A</v>
      </c>
      <c r="F349" s="22" t="s">
        <v>143</v>
      </c>
      <c r="G349" s="22">
        <v>1</v>
      </c>
      <c r="H349" s="22">
        <v>2</v>
      </c>
      <c r="I349" s="22" t="s">
        <v>10</v>
      </c>
      <c r="J349" s="22">
        <f>J301+$J$115</f>
        <v>0</v>
      </c>
      <c r="K349" s="35">
        <f t="shared" ref="K349:K360" ca="1" si="155">X31</f>
        <v>3.1389065992609037E-12</v>
      </c>
      <c r="L349" s="22"/>
      <c r="M349" s="41">
        <f t="shared" ca="1" si="149"/>
        <v>1.0000010834151922</v>
      </c>
      <c r="R349" s="4"/>
      <c r="S349" s="4" t="s">
        <v>465</v>
      </c>
      <c r="T349" s="4">
        <v>3.13891E-12</v>
      </c>
    </row>
    <row r="350" spans="1:20" x14ac:dyDescent="0.2">
      <c r="A350" s="32" t="s">
        <v>797</v>
      </c>
      <c r="B350" s="11">
        <v>1.6871399999999999E-11</v>
      </c>
      <c r="C350">
        <v>237</v>
      </c>
      <c r="D350">
        <v>238</v>
      </c>
      <c r="E350" t="e">
        <f t="shared" ca="1" si="150"/>
        <v>#N/A</v>
      </c>
      <c r="F350" t="s">
        <v>143</v>
      </c>
      <c r="G350">
        <v>1</v>
      </c>
      <c r="H350">
        <v>4</v>
      </c>
      <c r="I350" t="s">
        <v>10</v>
      </c>
      <c r="J350">
        <f t="shared" ref="J350:J360" si="156">J302+$J$115</f>
        <v>0</v>
      </c>
      <c r="K350" s="4">
        <f t="shared" ca="1" si="155"/>
        <v>1.6871357477850753E-11</v>
      </c>
      <c r="M350" s="42">
        <f t="shared" ca="1" si="149"/>
        <v>1.0000025203750973</v>
      </c>
      <c r="R350" s="4"/>
      <c r="S350" s="4" t="s">
        <v>466</v>
      </c>
      <c r="T350" s="4">
        <v>1.6871399999999999E-11</v>
      </c>
    </row>
    <row r="351" spans="1:20" x14ac:dyDescent="0.2">
      <c r="A351" s="32" t="s">
        <v>798</v>
      </c>
      <c r="B351" s="11">
        <v>7.9026999999999996E-15</v>
      </c>
      <c r="C351">
        <v>238</v>
      </c>
      <c r="D351">
        <v>239</v>
      </c>
      <c r="E351" t="e">
        <f t="shared" ca="1" si="150"/>
        <v>#N/A</v>
      </c>
      <c r="F351" t="s">
        <v>143</v>
      </c>
      <c r="G351">
        <v>1</v>
      </c>
      <c r="H351">
        <v>6</v>
      </c>
      <c r="I351" t="s">
        <v>10</v>
      </c>
      <c r="J351">
        <f t="shared" si="156"/>
        <v>0</v>
      </c>
      <c r="K351" s="4">
        <f t="shared" ca="1" si="155"/>
        <v>7.9026996665314745E-15</v>
      </c>
      <c r="M351" s="42">
        <f t="shared" ca="1" si="149"/>
        <v>1.0000000421967858</v>
      </c>
      <c r="R351" s="4"/>
      <c r="S351" s="4" t="s">
        <v>467</v>
      </c>
      <c r="T351" s="4">
        <v>7.9026999999999996E-15</v>
      </c>
    </row>
    <row r="352" spans="1:20" x14ac:dyDescent="0.2">
      <c r="A352" s="32" t="s">
        <v>799</v>
      </c>
      <c r="B352" s="11">
        <v>7.9065199999999997E-15</v>
      </c>
      <c r="C352">
        <v>239</v>
      </c>
      <c r="D352">
        <v>240</v>
      </c>
      <c r="E352" t="e">
        <f t="shared" ca="1" si="150"/>
        <v>#N/A</v>
      </c>
      <c r="F352" t="s">
        <v>143</v>
      </c>
      <c r="G352">
        <v>1</v>
      </c>
      <c r="H352">
        <v>8</v>
      </c>
      <c r="I352" t="s">
        <v>10</v>
      </c>
      <c r="J352">
        <f t="shared" si="156"/>
        <v>0</v>
      </c>
      <c r="K352" s="4">
        <f t="shared" ca="1" si="155"/>
        <v>7.9065151318300806E-15</v>
      </c>
      <c r="M352" s="42">
        <f t="shared" ca="1" si="149"/>
        <v>1.0000006157162591</v>
      </c>
      <c r="R352" s="4"/>
      <c r="S352" s="4" t="s">
        <v>468</v>
      </c>
      <c r="T352" s="4">
        <v>7.9065199999999997E-15</v>
      </c>
    </row>
    <row r="353" spans="1:20" x14ac:dyDescent="0.2">
      <c r="A353" s="32" t="s">
        <v>800</v>
      </c>
      <c r="B353" s="11">
        <v>1.6975599999999999E-11</v>
      </c>
      <c r="C353">
        <v>240</v>
      </c>
      <c r="D353">
        <v>241</v>
      </c>
      <c r="E353" t="e">
        <f t="shared" ca="1" si="150"/>
        <v>#N/A</v>
      </c>
      <c r="F353" t="s">
        <v>143</v>
      </c>
      <c r="G353">
        <v>2</v>
      </c>
      <c r="H353">
        <v>3</v>
      </c>
      <c r="I353" t="s">
        <v>10</v>
      </c>
      <c r="J353">
        <f t="shared" si="156"/>
        <v>0</v>
      </c>
      <c r="K353" s="4">
        <f t="shared" ca="1" si="155"/>
        <v>1.697563952785319E-11</v>
      </c>
      <c r="M353" s="42">
        <f t="shared" ca="1" si="149"/>
        <v>0.99999767149549057</v>
      </c>
      <c r="R353" s="4"/>
      <c r="S353" s="4" t="s">
        <v>469</v>
      </c>
      <c r="T353" s="4">
        <v>1.6975599999999999E-11</v>
      </c>
    </row>
    <row r="354" spans="1:20" x14ac:dyDescent="0.2">
      <c r="A354" s="32" t="s">
        <v>801</v>
      </c>
      <c r="B354" s="11">
        <v>7.9907099999999992E-15</v>
      </c>
      <c r="C354">
        <v>241</v>
      </c>
      <c r="D354">
        <v>242</v>
      </c>
      <c r="E354" t="e">
        <f t="shared" ca="1" si="150"/>
        <v>#N/A</v>
      </c>
      <c r="F354" t="s">
        <v>143</v>
      </c>
      <c r="G354">
        <v>2</v>
      </c>
      <c r="H354">
        <v>5</v>
      </c>
      <c r="I354" t="s">
        <v>10</v>
      </c>
      <c r="J354">
        <f t="shared" si="156"/>
        <v>0</v>
      </c>
      <c r="K354" s="4">
        <f t="shared" ca="1" si="155"/>
        <v>7.9907100329467418E-15</v>
      </c>
      <c r="M354" s="42">
        <f t="shared" ca="1" si="149"/>
        <v>0.99999999587686916</v>
      </c>
      <c r="R354" s="4"/>
      <c r="S354" s="4" t="s">
        <v>470</v>
      </c>
      <c r="T354" s="4">
        <v>7.9907099999999992E-15</v>
      </c>
    </row>
    <row r="355" spans="1:20" x14ac:dyDescent="0.2">
      <c r="A355" s="32" t="s">
        <v>802</v>
      </c>
      <c r="B355" s="11">
        <v>8.0045899999999994E-15</v>
      </c>
      <c r="C355">
        <v>242</v>
      </c>
      <c r="D355">
        <v>243</v>
      </c>
      <c r="E355" t="e">
        <f t="shared" ca="1" si="150"/>
        <v>#N/A</v>
      </c>
      <c r="F355" t="s">
        <v>143</v>
      </c>
      <c r="G355">
        <v>2</v>
      </c>
      <c r="H355">
        <v>7</v>
      </c>
      <c r="I355" t="s">
        <v>10</v>
      </c>
      <c r="J355">
        <f t="shared" si="156"/>
        <v>0</v>
      </c>
      <c r="K355" s="4">
        <f t="shared" ca="1" si="155"/>
        <v>8.0045878339953389E-15</v>
      </c>
      <c r="M355" s="42">
        <f t="shared" ca="1" si="149"/>
        <v>1.0000002705954016</v>
      </c>
      <c r="R355" s="4"/>
      <c r="S355" s="4" t="s">
        <v>471</v>
      </c>
      <c r="T355" s="4">
        <v>8.0045899999999994E-15</v>
      </c>
    </row>
    <row r="356" spans="1:20" x14ac:dyDescent="0.2">
      <c r="A356" s="32" t="s">
        <v>803</v>
      </c>
      <c r="B356" s="11">
        <v>2.3855000000000001E-11</v>
      </c>
      <c r="C356">
        <v>243</v>
      </c>
      <c r="D356">
        <v>244</v>
      </c>
      <c r="E356" t="e">
        <f t="shared" ca="1" si="150"/>
        <v>#N/A</v>
      </c>
      <c r="F356" t="s">
        <v>143</v>
      </c>
      <c r="G356">
        <v>3</v>
      </c>
      <c r="H356">
        <v>4</v>
      </c>
      <c r="I356" t="s">
        <v>10</v>
      </c>
      <c r="J356">
        <f t="shared" si="156"/>
        <v>0</v>
      </c>
      <c r="K356" s="4">
        <f t="shared" ca="1" si="155"/>
        <v>2.3855015525156579E-11</v>
      </c>
      <c r="M356" s="42">
        <f t="shared" ca="1" si="149"/>
        <v>0.99999934918690114</v>
      </c>
      <c r="R356" s="4"/>
      <c r="S356" s="4" t="s">
        <v>472</v>
      </c>
      <c r="T356" s="4">
        <v>2.3855000000000001E-11</v>
      </c>
    </row>
    <row r="357" spans="1:20" x14ac:dyDescent="0.2">
      <c r="A357" s="32" t="s">
        <v>804</v>
      </c>
      <c r="B357" s="11">
        <v>8.0298200000000008E-15</v>
      </c>
      <c r="C357">
        <v>244</v>
      </c>
      <c r="D357">
        <v>245</v>
      </c>
      <c r="E357" t="e">
        <f t="shared" ca="1" si="150"/>
        <v>#N/A</v>
      </c>
      <c r="F357" t="s">
        <v>143</v>
      </c>
      <c r="G357">
        <v>3</v>
      </c>
      <c r="H357">
        <v>6</v>
      </c>
      <c r="I357" t="s">
        <v>10</v>
      </c>
      <c r="J357">
        <f t="shared" si="156"/>
        <v>0</v>
      </c>
      <c r="K357" s="4">
        <f t="shared" ca="1" si="155"/>
        <v>8.0298210505925866E-15</v>
      </c>
      <c r="M357" s="42">
        <f t="shared" ca="1" si="149"/>
        <v>0.99999986916363648</v>
      </c>
      <c r="R357" s="4"/>
      <c r="S357" s="4" t="s">
        <v>473</v>
      </c>
      <c r="T357" s="4">
        <v>8.0298200000000008E-15</v>
      </c>
    </row>
    <row r="358" spans="1:20" x14ac:dyDescent="0.2">
      <c r="A358" s="32" t="s">
        <v>805</v>
      </c>
      <c r="B358" s="11">
        <v>8.0300799999999997E-15</v>
      </c>
      <c r="C358">
        <v>245</v>
      </c>
      <c r="D358">
        <v>246</v>
      </c>
      <c r="E358" t="e">
        <f t="shared" ca="1" si="150"/>
        <v>#N/A</v>
      </c>
      <c r="F358" t="s">
        <v>143</v>
      </c>
      <c r="G358">
        <v>3</v>
      </c>
      <c r="H358">
        <v>8</v>
      </c>
      <c r="I358" t="s">
        <v>10</v>
      </c>
      <c r="J358">
        <f t="shared" si="156"/>
        <v>0</v>
      </c>
      <c r="K358" s="4">
        <f t="shared" ca="1" si="155"/>
        <v>8.0300790009738771E-15</v>
      </c>
      <c r="M358" s="42">
        <f t="shared" ca="1" si="149"/>
        <v>1.0000001244104975</v>
      </c>
      <c r="R358" s="4"/>
      <c r="S358" s="4" t="s">
        <v>474</v>
      </c>
      <c r="T358" s="4">
        <v>8.0300799999999997E-15</v>
      </c>
    </row>
    <row r="359" spans="1:20" x14ac:dyDescent="0.2">
      <c r="A359" s="32" t="s">
        <v>806</v>
      </c>
      <c r="B359" s="11">
        <v>8.0356500000000003E-15</v>
      </c>
      <c r="C359">
        <v>246</v>
      </c>
      <c r="D359">
        <v>247</v>
      </c>
      <c r="E359" t="e">
        <f t="shared" ca="1" si="150"/>
        <v>#N/A</v>
      </c>
      <c r="F359" t="s">
        <v>143</v>
      </c>
      <c r="G359">
        <v>4</v>
      </c>
      <c r="H359">
        <v>5</v>
      </c>
      <c r="I359" t="s">
        <v>10</v>
      </c>
      <c r="J359">
        <f t="shared" si="156"/>
        <v>0</v>
      </c>
      <c r="K359" s="4">
        <f t="shared" ca="1" si="155"/>
        <v>8.0356491065153652E-15</v>
      </c>
      <c r="M359" s="42">
        <f t="shared" ca="1" si="149"/>
        <v>1.0000001111901009</v>
      </c>
      <c r="R359" s="4"/>
      <c r="S359" s="4" t="s">
        <v>475</v>
      </c>
      <c r="T359" s="4">
        <v>8.0356500000000003E-15</v>
      </c>
    </row>
    <row r="360" spans="1:20" x14ac:dyDescent="0.2">
      <c r="A360" s="45" t="s">
        <v>807</v>
      </c>
      <c r="B360" s="46">
        <v>8.0365899999999999E-15</v>
      </c>
      <c r="C360">
        <v>247</v>
      </c>
      <c r="D360">
        <v>248</v>
      </c>
      <c r="E360" s="47" t="e">
        <f t="shared" ca="1" si="150"/>
        <v>#N/A</v>
      </c>
      <c r="F360" s="47" t="s">
        <v>143</v>
      </c>
      <c r="G360" s="47">
        <v>4</v>
      </c>
      <c r="H360" s="47">
        <v>7</v>
      </c>
      <c r="I360" s="47" t="s">
        <v>10</v>
      </c>
      <c r="J360" s="47">
        <f t="shared" si="156"/>
        <v>0</v>
      </c>
      <c r="K360" s="37">
        <f t="shared" ca="1" si="155"/>
        <v>8.0365854022695236E-15</v>
      </c>
      <c r="L360" s="47"/>
      <c r="M360" s="48">
        <f t="shared" ca="1" si="149"/>
        <v>1.000000572099996</v>
      </c>
      <c r="R360" s="4"/>
      <c r="S360" s="4" t="s">
        <v>476</v>
      </c>
      <c r="T360" s="4">
        <v>8.0365899999999999E-15</v>
      </c>
    </row>
    <row r="361" spans="1:20" x14ac:dyDescent="0.2">
      <c r="A361" s="21" t="s">
        <v>808</v>
      </c>
      <c r="B361" s="40">
        <v>1.2759100000000001E-8</v>
      </c>
      <c r="C361">
        <v>248</v>
      </c>
      <c r="D361">
        <v>249</v>
      </c>
      <c r="E361" s="22" t="e">
        <f t="shared" ca="1" si="150"/>
        <v>#N/A</v>
      </c>
      <c r="F361" s="22" t="s">
        <v>144</v>
      </c>
      <c r="G361" s="22">
        <v>1</v>
      </c>
      <c r="H361" s="22">
        <v>0</v>
      </c>
      <c r="I361" s="22"/>
      <c r="J361" s="60">
        <f t="shared" ref="J361:J368" si="157">J145-$J$121</f>
        <v>-1</v>
      </c>
      <c r="K361" s="35">
        <f t="shared" ref="K361:K368" ca="1" si="158">AD20</f>
        <v>1.2759144877428253E-8</v>
      </c>
      <c r="L361" s="22"/>
      <c r="M361" s="41">
        <f t="shared" ca="1" si="149"/>
        <v>0.99999648272445507</v>
      </c>
      <c r="N361" s="69" t="s">
        <v>1009</v>
      </c>
      <c r="O361" s="69" t="s">
        <v>1013</v>
      </c>
      <c r="Q361" s="69" t="s">
        <v>1010</v>
      </c>
      <c r="R361" s="69" t="s">
        <v>1011</v>
      </c>
      <c r="S361" s="4" t="s">
        <v>477</v>
      </c>
      <c r="T361" s="4">
        <v>1.2759100000000001E-8</v>
      </c>
    </row>
    <row r="362" spans="1:20" x14ac:dyDescent="0.2">
      <c r="A362" s="32" t="s">
        <v>809</v>
      </c>
      <c r="B362" s="11">
        <v>1.2618799999999999E-8</v>
      </c>
      <c r="C362">
        <v>249</v>
      </c>
      <c r="D362">
        <v>250</v>
      </c>
      <c r="E362" t="e">
        <f t="shared" ca="1" si="150"/>
        <v>#N/A</v>
      </c>
      <c r="F362" t="s">
        <v>144</v>
      </c>
      <c r="G362">
        <v>2</v>
      </c>
      <c r="H362">
        <v>0</v>
      </c>
      <c r="J362" s="14">
        <f t="shared" si="157"/>
        <v>-1</v>
      </c>
      <c r="K362" s="4">
        <f t="shared" ca="1" si="158"/>
        <v>1.2618792652592576E-8</v>
      </c>
      <c r="M362" s="42">
        <f t="shared" ca="1" si="149"/>
        <v>1.0000005822591453</v>
      </c>
      <c r="P362" s="4"/>
      <c r="R362" s="4"/>
      <c r="S362" s="4" t="s">
        <v>478</v>
      </c>
      <c r="T362" s="4">
        <v>1.2618799999999999E-8</v>
      </c>
    </row>
    <row r="363" spans="1:20" x14ac:dyDescent="0.2">
      <c r="A363" s="32" t="s">
        <v>810</v>
      </c>
      <c r="B363" s="11">
        <v>1.1042000000000001E-8</v>
      </c>
      <c r="C363">
        <v>250</v>
      </c>
      <c r="D363">
        <v>251</v>
      </c>
      <c r="E363" t="e">
        <f t="shared" ca="1" si="150"/>
        <v>#N/A</v>
      </c>
      <c r="F363" t="s">
        <v>144</v>
      </c>
      <c r="G363">
        <v>3</v>
      </c>
      <c r="H363">
        <v>0</v>
      </c>
      <c r="J363" s="14">
        <f t="shared" si="157"/>
        <v>-1</v>
      </c>
      <c r="K363" s="4">
        <f t="shared" ca="1" si="158"/>
        <v>1.1041986589293728E-8</v>
      </c>
      <c r="M363" s="42">
        <f t="shared" ca="1" si="149"/>
        <v>1.0000012145193407</v>
      </c>
      <c r="P363" s="4"/>
      <c r="R363" s="4"/>
      <c r="S363" s="4" t="s">
        <v>479</v>
      </c>
      <c r="T363" s="4">
        <v>1.1042000000000001E-8</v>
      </c>
    </row>
    <row r="364" spans="1:20" x14ac:dyDescent="0.2">
      <c r="A364" s="32" t="s">
        <v>811</v>
      </c>
      <c r="B364" s="11">
        <v>4.2110300000000001E-9</v>
      </c>
      <c r="C364">
        <v>251</v>
      </c>
      <c r="D364">
        <v>252</v>
      </c>
      <c r="E364" t="e">
        <f t="shared" ca="1" si="150"/>
        <v>#N/A</v>
      </c>
      <c r="F364" t="s">
        <v>144</v>
      </c>
      <c r="G364">
        <v>4</v>
      </c>
      <c r="H364">
        <v>0</v>
      </c>
      <c r="J364" s="14">
        <f t="shared" si="157"/>
        <v>-1</v>
      </c>
      <c r="K364" s="4">
        <f t="shared" ca="1" si="158"/>
        <v>4.2110262787749083E-9</v>
      </c>
      <c r="M364" s="42">
        <f t="shared" ca="1" si="149"/>
        <v>1.0000008836860292</v>
      </c>
      <c r="P364" s="4"/>
      <c r="R364" s="4"/>
      <c r="S364" s="4" t="s">
        <v>480</v>
      </c>
      <c r="T364" s="4">
        <v>4.2110300000000001E-9</v>
      </c>
    </row>
    <row r="365" spans="1:20" x14ac:dyDescent="0.2">
      <c r="A365" s="32" t="s">
        <v>812</v>
      </c>
      <c r="B365" s="11">
        <v>2.7415300000000001E-9</v>
      </c>
      <c r="C365">
        <v>252</v>
      </c>
      <c r="D365">
        <v>253</v>
      </c>
      <c r="E365" t="e">
        <f t="shared" ca="1" si="150"/>
        <v>#N/A</v>
      </c>
      <c r="F365" t="s">
        <v>144</v>
      </c>
      <c r="G365">
        <v>5</v>
      </c>
      <c r="H365">
        <v>0</v>
      </c>
      <c r="J365" s="14">
        <f t="shared" si="157"/>
        <v>-1</v>
      </c>
      <c r="K365" s="4">
        <f t="shared" ca="1" si="158"/>
        <v>2.7415276369548607E-9</v>
      </c>
      <c r="M365" s="42">
        <f t="shared" ca="1" si="149"/>
        <v>1.0000008619446719</v>
      </c>
      <c r="P365" s="4"/>
      <c r="R365" s="4"/>
      <c r="S365" s="4" t="s">
        <v>481</v>
      </c>
      <c r="T365" s="4">
        <v>2.7415300000000001E-9</v>
      </c>
    </row>
    <row r="366" spans="1:20" x14ac:dyDescent="0.2">
      <c r="A366" s="32" t="s">
        <v>813</v>
      </c>
      <c r="B366" s="11">
        <v>6.8693399999999996E-11</v>
      </c>
      <c r="C366">
        <v>253</v>
      </c>
      <c r="D366">
        <v>254</v>
      </c>
      <c r="E366" t="e">
        <f t="shared" ca="1" si="150"/>
        <v>#N/A</v>
      </c>
      <c r="F366" t="s">
        <v>144</v>
      </c>
      <c r="G366">
        <v>6</v>
      </c>
      <c r="H366">
        <v>0</v>
      </c>
      <c r="J366" s="14">
        <f t="shared" si="157"/>
        <v>-1</v>
      </c>
      <c r="K366" s="4">
        <f t="shared" ca="1" si="158"/>
        <v>6.8693419055578278E-11</v>
      </c>
      <c r="M366" s="42">
        <f t="shared" ca="1" si="149"/>
        <v>0.99999972259965297</v>
      </c>
      <c r="P366" s="4"/>
      <c r="R366" s="4"/>
      <c r="S366" s="4" t="s">
        <v>482</v>
      </c>
      <c r="T366" s="4">
        <v>6.8693399999999996E-11</v>
      </c>
    </row>
    <row r="367" spans="1:20" x14ac:dyDescent="0.2">
      <c r="A367" s="32" t="s">
        <v>814</v>
      </c>
      <c r="B367" s="11">
        <v>1.00356E-12</v>
      </c>
      <c r="C367">
        <v>254</v>
      </c>
      <c r="D367">
        <v>255</v>
      </c>
      <c r="E367" t="e">
        <f t="shared" ca="1" si="150"/>
        <v>#N/A</v>
      </c>
      <c r="F367" t="s">
        <v>144</v>
      </c>
      <c r="G367">
        <v>7</v>
      </c>
      <c r="H367">
        <v>0</v>
      </c>
      <c r="J367" s="14">
        <f t="shared" si="157"/>
        <v>-1</v>
      </c>
      <c r="K367" s="4">
        <f t="shared" ca="1" si="158"/>
        <v>1.003561987225269E-12</v>
      </c>
      <c r="M367" s="42">
        <f t="shared" ca="1" si="149"/>
        <v>0.99999801982807812</v>
      </c>
      <c r="P367" s="4"/>
      <c r="R367" s="4"/>
      <c r="S367" s="4" t="s">
        <v>483</v>
      </c>
      <c r="T367" s="4">
        <v>1.00356E-12</v>
      </c>
    </row>
    <row r="368" spans="1:20" x14ac:dyDescent="0.2">
      <c r="A368" s="33" t="s">
        <v>815</v>
      </c>
      <c r="B368" s="43">
        <v>1.4508100000000001E-14</v>
      </c>
      <c r="C368">
        <v>255</v>
      </c>
      <c r="D368">
        <v>256</v>
      </c>
      <c r="E368" s="28" t="e">
        <f t="shared" ca="1" si="150"/>
        <v>#N/A</v>
      </c>
      <c r="F368" s="28" t="s">
        <v>144</v>
      </c>
      <c r="G368" s="28">
        <v>8</v>
      </c>
      <c r="H368" s="28">
        <v>0</v>
      </c>
      <c r="I368" s="28"/>
      <c r="J368" s="47">
        <f t="shared" si="157"/>
        <v>-1</v>
      </c>
      <c r="K368" s="37">
        <f t="shared" ca="1" si="158"/>
        <v>1.4508131264888333E-14</v>
      </c>
      <c r="L368" s="28"/>
      <c r="M368" s="44">
        <f t="shared" ca="1" si="149"/>
        <v>0.99999784500927369</v>
      </c>
      <c r="P368" s="4"/>
      <c r="R368" s="4"/>
      <c r="S368" s="4" t="s">
        <v>484</v>
      </c>
      <c r="T368" s="4">
        <v>1.4508100000000001E-14</v>
      </c>
    </row>
    <row r="369" spans="1:20" x14ac:dyDescent="0.2">
      <c r="A369" s="21" t="s">
        <v>816</v>
      </c>
      <c r="B369" s="40">
        <v>4.2837400000000001E-12</v>
      </c>
      <c r="C369">
        <v>256</v>
      </c>
      <c r="D369">
        <v>257</v>
      </c>
      <c r="E369" s="22" t="e">
        <f t="shared" ca="1" si="150"/>
        <v>#N/A</v>
      </c>
      <c r="F369" s="22" t="s">
        <v>144</v>
      </c>
      <c r="G369" s="22">
        <v>1</v>
      </c>
      <c r="H369" s="22">
        <v>0</v>
      </c>
      <c r="I369" s="22" t="s">
        <v>9</v>
      </c>
      <c r="J369" s="22">
        <f>J361+$J$114</f>
        <v>1</v>
      </c>
      <c r="K369" s="35">
        <f t="shared" ref="K369:K376" ca="1" si="159">AF20</f>
        <v>4.2837436623786793E-12</v>
      </c>
      <c r="L369" s="22"/>
      <c r="M369" s="41">
        <f t="shared" ca="1" si="149"/>
        <v>0.99999914505185938</v>
      </c>
      <c r="P369" s="4"/>
      <c r="R369" s="4"/>
      <c r="S369" s="4" t="s">
        <v>485</v>
      </c>
      <c r="T369" s="4">
        <v>4.2837400000000001E-12</v>
      </c>
    </row>
    <row r="370" spans="1:20" x14ac:dyDescent="0.2">
      <c r="A370" s="32" t="s">
        <v>817</v>
      </c>
      <c r="B370" s="11">
        <v>5.4998800000000003E-11</v>
      </c>
      <c r="C370">
        <v>257</v>
      </c>
      <c r="D370">
        <v>258</v>
      </c>
      <c r="E370" t="e">
        <f t="shared" ca="1" si="150"/>
        <v>#N/A</v>
      </c>
      <c r="F370" t="s">
        <v>144</v>
      </c>
      <c r="G370">
        <v>2</v>
      </c>
      <c r="H370">
        <v>0</v>
      </c>
      <c r="I370" t="s">
        <v>9</v>
      </c>
      <c r="J370">
        <f t="shared" ref="J370:J376" si="160">J362+$J$114</f>
        <v>1</v>
      </c>
      <c r="K370" s="4">
        <f t="shared" ca="1" si="159"/>
        <v>5.4998778450242592E-11</v>
      </c>
      <c r="M370" s="42">
        <f t="shared" ca="1" si="149"/>
        <v>1.0000003918224736</v>
      </c>
      <c r="P370" s="4"/>
      <c r="R370" s="4"/>
      <c r="S370" s="4" t="s">
        <v>486</v>
      </c>
      <c r="T370" s="4">
        <v>5.4998800000000003E-11</v>
      </c>
    </row>
    <row r="371" spans="1:20" x14ac:dyDescent="0.2">
      <c r="A371" s="32" t="s">
        <v>818</v>
      </c>
      <c r="B371" s="11">
        <v>6.2476399999999995E-10</v>
      </c>
      <c r="C371">
        <v>258</v>
      </c>
      <c r="D371">
        <v>259</v>
      </c>
      <c r="E371" t="e">
        <f t="shared" ca="1" si="150"/>
        <v>#N/A</v>
      </c>
      <c r="F371" t="s">
        <v>144</v>
      </c>
      <c r="G371">
        <v>3</v>
      </c>
      <c r="H371">
        <v>0</v>
      </c>
      <c r="I371" t="s">
        <v>9</v>
      </c>
      <c r="J371">
        <f t="shared" si="160"/>
        <v>1</v>
      </c>
      <c r="K371" s="4">
        <f t="shared" ca="1" si="159"/>
        <v>6.2476369986521615E-10</v>
      </c>
      <c r="M371" s="42">
        <f t="shared" ca="1" si="149"/>
        <v>1.0000004803972828</v>
      </c>
      <c r="P371" s="4"/>
      <c r="R371" s="4"/>
      <c r="S371" s="4" t="s">
        <v>487</v>
      </c>
      <c r="T371" s="4">
        <v>6.2476399999999995E-10</v>
      </c>
    </row>
    <row r="372" spans="1:20" x14ac:dyDescent="0.2">
      <c r="A372" s="32" t="s">
        <v>819</v>
      </c>
      <c r="B372" s="11">
        <v>3.0930699999999999E-9</v>
      </c>
      <c r="C372">
        <v>259</v>
      </c>
      <c r="D372">
        <v>260</v>
      </c>
      <c r="E372" t="e">
        <f t="shared" ca="1" si="150"/>
        <v>#N/A</v>
      </c>
      <c r="F372" t="s">
        <v>144</v>
      </c>
      <c r="G372">
        <v>4</v>
      </c>
      <c r="H372">
        <v>0</v>
      </c>
      <c r="I372" t="s">
        <v>9</v>
      </c>
      <c r="J372">
        <f t="shared" si="160"/>
        <v>1</v>
      </c>
      <c r="K372" s="4">
        <f t="shared" ca="1" si="159"/>
        <v>3.0930707764938979E-9</v>
      </c>
      <c r="M372" s="42">
        <f t="shared" ca="1" si="149"/>
        <v>0.99999974895695765</v>
      </c>
      <c r="P372" s="4"/>
      <c r="R372" s="4"/>
      <c r="S372" s="4" t="s">
        <v>488</v>
      </c>
      <c r="T372" s="4">
        <v>3.0930699999999999E-9</v>
      </c>
    </row>
    <row r="373" spans="1:20" x14ac:dyDescent="0.2">
      <c r="A373" s="32" t="s">
        <v>820</v>
      </c>
      <c r="B373" s="11">
        <v>5.5207000000000003E-14</v>
      </c>
      <c r="C373">
        <v>260</v>
      </c>
      <c r="D373">
        <v>261</v>
      </c>
      <c r="E373" t="e">
        <f t="shared" ca="1" si="150"/>
        <v>#N/A</v>
      </c>
      <c r="F373" t="s">
        <v>144</v>
      </c>
      <c r="G373">
        <v>5</v>
      </c>
      <c r="H373">
        <v>0</v>
      </c>
      <c r="I373" t="s">
        <v>9</v>
      </c>
      <c r="J373">
        <f t="shared" si="160"/>
        <v>1</v>
      </c>
      <c r="K373" s="4">
        <f t="shared" ca="1" si="159"/>
        <v>5.5207049147064089E-14</v>
      </c>
      <c r="M373" s="42">
        <f t="shared" ca="1" si="149"/>
        <v>0.9999991097683204</v>
      </c>
      <c r="P373" s="4"/>
      <c r="R373" s="4"/>
      <c r="S373" s="4" t="s">
        <v>489</v>
      </c>
      <c r="T373" s="4">
        <v>5.5207000000000003E-14</v>
      </c>
    </row>
    <row r="374" spans="1:20" x14ac:dyDescent="0.2">
      <c r="A374" s="32" t="s">
        <v>821</v>
      </c>
      <c r="B374" s="11">
        <v>9.5701100000000003E-14</v>
      </c>
      <c r="C374">
        <v>261</v>
      </c>
      <c r="D374">
        <v>262</v>
      </c>
      <c r="E374" t="e">
        <f t="shared" ca="1" si="150"/>
        <v>#N/A</v>
      </c>
      <c r="F374" t="s">
        <v>144</v>
      </c>
      <c r="G374">
        <v>6</v>
      </c>
      <c r="H374">
        <v>0</v>
      </c>
      <c r="I374" t="s">
        <v>9</v>
      </c>
      <c r="J374">
        <f t="shared" si="160"/>
        <v>1</v>
      </c>
      <c r="K374" s="4">
        <f t="shared" ca="1" si="159"/>
        <v>9.5701124109314966E-14</v>
      </c>
      <c r="M374" s="42">
        <f t="shared" ca="1" si="149"/>
        <v>0.99999974807699299</v>
      </c>
      <c r="P374" s="4"/>
      <c r="R374" s="4"/>
      <c r="S374" s="4" t="s">
        <v>490</v>
      </c>
      <c r="T374" s="4">
        <v>9.5701100000000003E-14</v>
      </c>
    </row>
    <row r="375" spans="1:20" x14ac:dyDescent="0.2">
      <c r="A375" s="32" t="s">
        <v>822</v>
      </c>
      <c r="B375" s="11">
        <v>9.6726600000000002E-14</v>
      </c>
      <c r="C375">
        <v>262</v>
      </c>
      <c r="D375">
        <v>263</v>
      </c>
      <c r="E375" t="e">
        <f t="shared" ca="1" si="150"/>
        <v>#N/A</v>
      </c>
      <c r="F375" t="s">
        <v>144</v>
      </c>
      <c r="G375">
        <v>7</v>
      </c>
      <c r="H375">
        <v>0</v>
      </c>
      <c r="I375" t="s">
        <v>9</v>
      </c>
      <c r="J375">
        <f t="shared" si="160"/>
        <v>1</v>
      </c>
      <c r="K375" s="4">
        <f t="shared" ca="1" si="159"/>
        <v>9.6726641564888502E-14</v>
      </c>
      <c r="M375" s="42">
        <f t="shared" ca="1" si="149"/>
        <v>0.99999957028500286</v>
      </c>
      <c r="P375" s="4"/>
      <c r="R375" s="4"/>
      <c r="S375" s="4" t="s">
        <v>491</v>
      </c>
      <c r="T375" s="4">
        <v>9.6726600000000002E-14</v>
      </c>
    </row>
    <row r="376" spans="1:20" x14ac:dyDescent="0.2">
      <c r="A376" s="33" t="s">
        <v>823</v>
      </c>
      <c r="B376" s="43">
        <v>9.6741600000000002E-14</v>
      </c>
      <c r="C376">
        <v>263</v>
      </c>
      <c r="D376">
        <v>264</v>
      </c>
      <c r="E376" s="28" t="e">
        <f t="shared" ca="1" si="150"/>
        <v>#N/A</v>
      </c>
      <c r="F376" s="28" t="s">
        <v>144</v>
      </c>
      <c r="G376" s="28">
        <v>8</v>
      </c>
      <c r="H376" s="28">
        <v>0</v>
      </c>
      <c r="I376" s="28" t="s">
        <v>9</v>
      </c>
      <c r="J376" s="28">
        <f t="shared" si="160"/>
        <v>1</v>
      </c>
      <c r="K376" s="37">
        <f t="shared" ca="1" si="159"/>
        <v>9.6741625966358967E-14</v>
      </c>
      <c r="L376" s="28"/>
      <c r="M376" s="44">
        <f t="shared" ca="1" si="149"/>
        <v>0.99999973159062905</v>
      </c>
      <c r="P376" s="4"/>
      <c r="R376" s="4"/>
      <c r="S376" s="4" t="s">
        <v>492</v>
      </c>
      <c r="T376" s="4">
        <v>9.6741600000000002E-14</v>
      </c>
    </row>
    <row r="377" spans="1:20" x14ac:dyDescent="0.2">
      <c r="A377" s="21" t="s">
        <v>824</v>
      </c>
      <c r="B377" s="40">
        <v>2.8048899999999998E-13</v>
      </c>
      <c r="C377">
        <v>264</v>
      </c>
      <c r="D377">
        <v>265</v>
      </c>
      <c r="E377" s="22" t="e">
        <f t="shared" ca="1" si="150"/>
        <v>#N/A</v>
      </c>
      <c r="F377" s="22" t="s">
        <v>144</v>
      </c>
      <c r="G377" s="22">
        <v>1</v>
      </c>
      <c r="H377" s="22">
        <v>0</v>
      </c>
      <c r="I377" s="22" t="s">
        <v>7</v>
      </c>
      <c r="J377" s="22">
        <f>J361+$J$113</f>
        <v>1</v>
      </c>
      <c r="K377" s="35">
        <f t="shared" ref="K377:K384" ca="1" si="161">AE20</f>
        <v>2.8048893112197516E-13</v>
      </c>
      <c r="L377" s="22"/>
      <c r="M377" s="41">
        <f t="shared" ca="1" si="149"/>
        <v>1.0000002455641459</v>
      </c>
      <c r="P377" s="4"/>
      <c r="R377" s="4"/>
      <c r="S377" s="4" t="s">
        <v>493</v>
      </c>
      <c r="T377" s="4">
        <v>2.8048899999999998E-13</v>
      </c>
    </row>
    <row r="378" spans="1:20" x14ac:dyDescent="0.2">
      <c r="A378" s="32" t="s">
        <v>825</v>
      </c>
      <c r="B378" s="11">
        <v>3.6011799999999998E-12</v>
      </c>
      <c r="C378">
        <v>265</v>
      </c>
      <c r="D378">
        <v>266</v>
      </c>
      <c r="E378" t="e">
        <f t="shared" ca="1" si="150"/>
        <v>#N/A</v>
      </c>
      <c r="F378" t="s">
        <v>144</v>
      </c>
      <c r="G378">
        <v>2</v>
      </c>
      <c r="H378">
        <v>0</v>
      </c>
      <c r="I378" t="s">
        <v>7</v>
      </c>
      <c r="J378">
        <f t="shared" ref="J378:J384" si="162">J362+$J$113</f>
        <v>1</v>
      </c>
      <c r="K378" s="4">
        <f t="shared" ca="1" si="161"/>
        <v>3.6011838700817146E-12</v>
      </c>
      <c r="M378" s="42">
        <f t="shared" ca="1" si="149"/>
        <v>0.99999892533070944</v>
      </c>
      <c r="P378" s="4"/>
      <c r="R378" s="4"/>
      <c r="S378" s="4" t="s">
        <v>494</v>
      </c>
      <c r="T378" s="4">
        <v>3.6011799999999998E-12</v>
      </c>
    </row>
    <row r="379" spans="1:20" x14ac:dyDescent="0.2">
      <c r="A379" s="32" t="s">
        <v>826</v>
      </c>
      <c r="B379" s="11">
        <v>4.0908E-11</v>
      </c>
      <c r="C379">
        <v>266</v>
      </c>
      <c r="D379">
        <v>267</v>
      </c>
      <c r="E379" t="e">
        <f t="shared" ca="1" si="150"/>
        <v>#N/A</v>
      </c>
      <c r="F379" t="s">
        <v>144</v>
      </c>
      <c r="G379">
        <v>3</v>
      </c>
      <c r="H379">
        <v>0</v>
      </c>
      <c r="I379" t="s">
        <v>7</v>
      </c>
      <c r="J379">
        <f t="shared" si="162"/>
        <v>1</v>
      </c>
      <c r="K379" s="4">
        <f t="shared" ca="1" si="161"/>
        <v>4.0907980540016263E-11</v>
      </c>
      <c r="M379" s="42">
        <f t="shared" ca="1" si="149"/>
        <v>1.0000004757014029</v>
      </c>
      <c r="P379" s="4"/>
      <c r="R379" s="4"/>
      <c r="S379" s="4" t="s">
        <v>495</v>
      </c>
      <c r="T379" s="4">
        <v>4.0908E-11</v>
      </c>
    </row>
    <row r="380" spans="1:20" x14ac:dyDescent="0.2">
      <c r="A380" s="32" t="s">
        <v>827</v>
      </c>
      <c r="B380" s="11">
        <v>2.02527E-10</v>
      </c>
      <c r="C380">
        <v>267</v>
      </c>
      <c r="D380">
        <v>268</v>
      </c>
      <c r="E380" t="e">
        <f t="shared" ca="1" si="150"/>
        <v>#N/A</v>
      </c>
      <c r="F380" t="s">
        <v>144</v>
      </c>
      <c r="G380">
        <v>4</v>
      </c>
      <c r="H380">
        <v>0</v>
      </c>
      <c r="I380" t="s">
        <v>7</v>
      </c>
      <c r="J380">
        <f t="shared" si="162"/>
        <v>1</v>
      </c>
      <c r="K380" s="4">
        <f t="shared" ca="1" si="161"/>
        <v>2.0252661792130803E-10</v>
      </c>
      <c r="M380" s="42">
        <f t="shared" ca="1" si="149"/>
        <v>1.0000018865603737</v>
      </c>
      <c r="P380" s="4"/>
      <c r="R380" s="4"/>
      <c r="S380" s="4" t="s">
        <v>496</v>
      </c>
      <c r="T380" s="4">
        <v>2.02527E-10</v>
      </c>
    </row>
    <row r="381" spans="1:20" x14ac:dyDescent="0.2">
      <c r="A381" s="32" t="s">
        <v>828</v>
      </c>
      <c r="B381" s="11">
        <v>5.0360100000000001E-11</v>
      </c>
      <c r="C381">
        <v>268</v>
      </c>
      <c r="D381">
        <v>269</v>
      </c>
      <c r="E381" t="e">
        <f t="shared" ca="1" si="150"/>
        <v>#N/A</v>
      </c>
      <c r="F381" t="s">
        <v>144</v>
      </c>
      <c r="G381">
        <v>5</v>
      </c>
      <c r="H381">
        <v>0</v>
      </c>
      <c r="I381" t="s">
        <v>7</v>
      </c>
      <c r="J381">
        <f t="shared" si="162"/>
        <v>1</v>
      </c>
      <c r="K381" s="4">
        <f t="shared" ca="1" si="161"/>
        <v>5.0360123557934733E-11</v>
      </c>
      <c r="M381" s="42">
        <f t="shared" ca="1" si="149"/>
        <v>0.99999953221054538</v>
      </c>
      <c r="P381" s="4"/>
      <c r="R381" s="4"/>
      <c r="S381" s="4" t="s">
        <v>497</v>
      </c>
      <c r="T381" s="4">
        <v>5.0360100000000001E-11</v>
      </c>
    </row>
    <row r="382" spans="1:20" x14ac:dyDescent="0.2">
      <c r="A382" s="32" t="s">
        <v>829</v>
      </c>
      <c r="B382" s="11">
        <v>8.7299000000000003E-11</v>
      </c>
      <c r="C382">
        <v>269</v>
      </c>
      <c r="D382">
        <v>270</v>
      </c>
      <c r="E382" t="e">
        <f t="shared" ca="1" si="150"/>
        <v>#N/A</v>
      </c>
      <c r="F382" t="s">
        <v>144</v>
      </c>
      <c r="G382">
        <v>6</v>
      </c>
      <c r="H382">
        <v>0</v>
      </c>
      <c r="I382" t="s">
        <v>7</v>
      </c>
      <c r="J382">
        <f t="shared" si="162"/>
        <v>1</v>
      </c>
      <c r="K382" s="4">
        <f t="shared" ca="1" si="161"/>
        <v>8.7299004551752053E-11</v>
      </c>
      <c r="M382" s="42">
        <f t="shared" ca="1" si="149"/>
        <v>0.99999994786020674</v>
      </c>
      <c r="P382" s="4"/>
      <c r="R382" s="4"/>
      <c r="S382" s="4" t="s">
        <v>498</v>
      </c>
      <c r="T382" s="4">
        <v>8.7299000000000003E-11</v>
      </c>
    </row>
    <row r="383" spans="1:20" x14ac:dyDescent="0.2">
      <c r="A383" s="32" t="s">
        <v>830</v>
      </c>
      <c r="B383" s="11">
        <v>8.8234500000000002E-11</v>
      </c>
      <c r="C383">
        <v>270</v>
      </c>
      <c r="D383">
        <v>271</v>
      </c>
      <c r="E383" t="e">
        <f t="shared" ca="1" si="150"/>
        <v>#N/A</v>
      </c>
      <c r="F383" t="s">
        <v>144</v>
      </c>
      <c r="G383">
        <v>7</v>
      </c>
      <c r="H383">
        <v>0</v>
      </c>
      <c r="I383" t="s">
        <v>7</v>
      </c>
      <c r="J383">
        <f t="shared" si="162"/>
        <v>1</v>
      </c>
      <c r="K383" s="4">
        <f t="shared" ca="1" si="161"/>
        <v>8.823448628046981E-11</v>
      </c>
      <c r="M383" s="42">
        <f t="shared" ca="1" si="149"/>
        <v>1.0000001554894324</v>
      </c>
      <c r="P383" s="4"/>
      <c r="R383" s="4"/>
      <c r="S383" s="4" t="s">
        <v>499</v>
      </c>
      <c r="T383" s="4">
        <v>8.8234500000000002E-11</v>
      </c>
    </row>
    <row r="384" spans="1:20" x14ac:dyDescent="0.2">
      <c r="A384" s="33" t="s">
        <v>831</v>
      </c>
      <c r="B384" s="43">
        <v>8.82482E-11</v>
      </c>
      <c r="C384">
        <v>271</v>
      </c>
      <c r="D384">
        <v>272</v>
      </c>
      <c r="E384" s="28" t="e">
        <f t="shared" ca="1" si="150"/>
        <v>#N/A</v>
      </c>
      <c r="F384" s="28" t="s">
        <v>144</v>
      </c>
      <c r="G384" s="28">
        <v>8</v>
      </c>
      <c r="H384" s="28">
        <v>0</v>
      </c>
      <c r="I384" s="28" t="s">
        <v>7</v>
      </c>
      <c r="J384" s="28">
        <f t="shared" si="162"/>
        <v>1</v>
      </c>
      <c r="K384" s="37">
        <f t="shared" ca="1" si="161"/>
        <v>8.8248155120249385E-11</v>
      </c>
      <c r="L384" s="28"/>
      <c r="M384" s="44">
        <f t="shared" ca="1" si="149"/>
        <v>1.0000005085630466</v>
      </c>
      <c r="P384" s="4"/>
      <c r="R384" s="4"/>
      <c r="S384" s="4" t="s">
        <v>500</v>
      </c>
      <c r="T384" s="4">
        <v>8.82482E-11</v>
      </c>
    </row>
    <row r="385" spans="1:20" x14ac:dyDescent="0.2">
      <c r="A385" s="21" t="s">
        <v>832</v>
      </c>
      <c r="B385" s="40">
        <v>2.2074599999999999E-14</v>
      </c>
      <c r="C385">
        <v>272</v>
      </c>
      <c r="D385">
        <v>273</v>
      </c>
      <c r="E385" s="22" t="e">
        <f t="shared" ca="1" si="150"/>
        <v>#N/A</v>
      </c>
      <c r="F385" s="22" t="s">
        <v>144</v>
      </c>
      <c r="G385" s="22">
        <v>1</v>
      </c>
      <c r="H385" s="22">
        <v>0</v>
      </c>
      <c r="I385" s="22" t="s">
        <v>34</v>
      </c>
      <c r="J385" s="22">
        <f>J361+$J$180</f>
        <v>0</v>
      </c>
      <c r="K385" s="35">
        <f t="shared" ref="K385:K392" ca="1" si="163">AH20</f>
        <v>2.2074559320052245E-14</v>
      </c>
      <c r="L385" s="22"/>
      <c r="M385" s="41">
        <f t="shared" ref="M385:M448" ca="1" si="164">B385/K385</f>
        <v>1.0000018428430286</v>
      </c>
      <c r="P385" s="4"/>
      <c r="R385" s="4"/>
      <c r="S385" s="4" t="s">
        <v>501</v>
      </c>
      <c r="T385" s="4">
        <v>2.2074599999999999E-14</v>
      </c>
    </row>
    <row r="386" spans="1:20" x14ac:dyDescent="0.2">
      <c r="A386" s="32" t="s">
        <v>833</v>
      </c>
      <c r="B386" s="11">
        <v>2.8341399999999999E-13</v>
      </c>
      <c r="C386">
        <v>273</v>
      </c>
      <c r="D386">
        <v>274</v>
      </c>
      <c r="E386" t="e">
        <f t="shared" ref="E386:E449" ca="1" si="165">OFFSET($B$80,_xlfn.XMATCH($A386,$D$81:$D$108),0)</f>
        <v>#N/A</v>
      </c>
      <c r="F386" t="s">
        <v>144</v>
      </c>
      <c r="G386">
        <v>2</v>
      </c>
      <c r="H386">
        <v>0</v>
      </c>
      <c r="I386" t="s">
        <v>34</v>
      </c>
      <c r="J386">
        <f t="shared" ref="J386:J392" si="166">J362+$J$180</f>
        <v>0</v>
      </c>
      <c r="K386" s="4">
        <f t="shared" ca="1" si="163"/>
        <v>2.8341420335037961E-13</v>
      </c>
      <c r="M386" s="42">
        <f t="shared" ca="1" si="164"/>
        <v>0.99999928249756997</v>
      </c>
      <c r="P386" s="4"/>
      <c r="R386" s="4"/>
      <c r="S386" s="4" t="s">
        <v>502</v>
      </c>
      <c r="T386" s="4">
        <v>2.8341399999999999E-13</v>
      </c>
    </row>
    <row r="387" spans="1:20" x14ac:dyDescent="0.2">
      <c r="A387" s="32" t="s">
        <v>834</v>
      </c>
      <c r="B387" s="11">
        <v>3.2194699999999998E-12</v>
      </c>
      <c r="C387">
        <v>274</v>
      </c>
      <c r="D387">
        <v>275</v>
      </c>
      <c r="E387" t="e">
        <f t="shared" ca="1" si="165"/>
        <v>#N/A</v>
      </c>
      <c r="F387" t="s">
        <v>144</v>
      </c>
      <c r="G387">
        <v>3</v>
      </c>
      <c r="H387">
        <v>0</v>
      </c>
      <c r="I387" t="s">
        <v>34</v>
      </c>
      <c r="J387">
        <f t="shared" si="166"/>
        <v>0</v>
      </c>
      <c r="K387" s="4">
        <f t="shared" ca="1" si="163"/>
        <v>3.2194698004016286E-12</v>
      </c>
      <c r="M387" s="42">
        <f t="shared" ca="1" si="164"/>
        <v>1.0000000619972802</v>
      </c>
      <c r="P387" s="4"/>
      <c r="R387" s="4"/>
      <c r="S387" s="4" t="s">
        <v>503</v>
      </c>
      <c r="T387" s="4">
        <v>3.2194699999999998E-12</v>
      </c>
    </row>
    <row r="388" spans="1:20" x14ac:dyDescent="0.2">
      <c r="A388" s="32" t="s">
        <v>835</v>
      </c>
      <c r="B388" s="11">
        <v>1.59389E-11</v>
      </c>
      <c r="C388">
        <v>275</v>
      </c>
      <c r="D388">
        <v>276</v>
      </c>
      <c r="E388" t="e">
        <f t="shared" ca="1" si="165"/>
        <v>#N/A</v>
      </c>
      <c r="F388" t="s">
        <v>144</v>
      </c>
      <c r="G388">
        <v>4</v>
      </c>
      <c r="H388">
        <v>0</v>
      </c>
      <c r="I388" t="s">
        <v>34</v>
      </c>
      <c r="J388">
        <f t="shared" si="166"/>
        <v>0</v>
      </c>
      <c r="K388" s="4">
        <f t="shared" ca="1" si="163"/>
        <v>1.5938902912533536E-11</v>
      </c>
      <c r="M388" s="42">
        <f t="shared" ca="1" si="164"/>
        <v>0.99999981726888276</v>
      </c>
      <c r="P388" s="4"/>
      <c r="R388" s="4"/>
      <c r="S388" s="4" t="s">
        <v>504</v>
      </c>
      <c r="T388" s="4">
        <v>1.59389E-11</v>
      </c>
    </row>
    <row r="389" spans="1:20" x14ac:dyDescent="0.2">
      <c r="A389" s="32" t="s">
        <v>836</v>
      </c>
      <c r="B389" s="11">
        <v>3.9633600000000002E-12</v>
      </c>
      <c r="C389">
        <v>276</v>
      </c>
      <c r="D389">
        <v>277</v>
      </c>
      <c r="E389" t="e">
        <f t="shared" ca="1" si="165"/>
        <v>#N/A</v>
      </c>
      <c r="F389" t="s">
        <v>144</v>
      </c>
      <c r="G389">
        <v>5</v>
      </c>
      <c r="H389">
        <v>0</v>
      </c>
      <c r="I389" t="s">
        <v>34</v>
      </c>
      <c r="J389">
        <f t="shared" si="166"/>
        <v>0</v>
      </c>
      <c r="K389" s="4">
        <f t="shared" ca="1" si="163"/>
        <v>3.9633561666694055E-12</v>
      </c>
      <c r="M389" s="42">
        <f t="shared" ca="1" si="164"/>
        <v>1.0000009671930641</v>
      </c>
      <c r="P389" s="4"/>
      <c r="R389" s="4"/>
      <c r="S389" s="4" t="s">
        <v>505</v>
      </c>
      <c r="T389" s="4">
        <v>3.9633600000000002E-12</v>
      </c>
    </row>
    <row r="390" spans="1:20" x14ac:dyDescent="0.2">
      <c r="A390" s="32" t="s">
        <v>837</v>
      </c>
      <c r="B390" s="11">
        <v>6.8704600000000002E-12</v>
      </c>
      <c r="C390">
        <v>277</v>
      </c>
      <c r="D390">
        <v>278</v>
      </c>
      <c r="E390" t="e">
        <f t="shared" ca="1" si="165"/>
        <v>#N/A</v>
      </c>
      <c r="F390" t="s">
        <v>144</v>
      </c>
      <c r="G390">
        <v>6</v>
      </c>
      <c r="H390">
        <v>0</v>
      </c>
      <c r="I390" t="s">
        <v>34</v>
      </c>
      <c r="J390">
        <f t="shared" si="166"/>
        <v>0</v>
      </c>
      <c r="K390" s="4">
        <f t="shared" ca="1" si="163"/>
        <v>6.8704566944965694E-12</v>
      </c>
      <c r="M390" s="42">
        <f t="shared" ca="1" si="164"/>
        <v>1.0000004811184435</v>
      </c>
      <c r="P390" s="4"/>
      <c r="R390" s="4"/>
      <c r="S390" s="4" t="s">
        <v>506</v>
      </c>
      <c r="T390" s="4">
        <v>6.8704600000000002E-12</v>
      </c>
    </row>
    <row r="391" spans="1:20" x14ac:dyDescent="0.2">
      <c r="A391" s="32" t="s">
        <v>838</v>
      </c>
      <c r="B391" s="11">
        <v>6.9440799999999996E-12</v>
      </c>
      <c r="C391">
        <v>278</v>
      </c>
      <c r="D391">
        <v>279</v>
      </c>
      <c r="E391" t="e">
        <f t="shared" ca="1" si="165"/>
        <v>#N/A</v>
      </c>
      <c r="F391" t="s">
        <v>144</v>
      </c>
      <c r="G391">
        <v>7</v>
      </c>
      <c r="H391">
        <v>0</v>
      </c>
      <c r="I391" t="s">
        <v>34</v>
      </c>
      <c r="J391">
        <f t="shared" si="166"/>
        <v>0</v>
      </c>
      <c r="K391" s="4">
        <f t="shared" ca="1" si="163"/>
        <v>6.9440793748312334E-12</v>
      </c>
      <c r="M391" s="42">
        <f t="shared" ca="1" si="164"/>
        <v>1.0000000900290351</v>
      </c>
      <c r="P391" s="4"/>
      <c r="R391" s="4"/>
      <c r="S391" s="4" t="s">
        <v>507</v>
      </c>
      <c r="T391" s="4">
        <v>6.9440799999999996E-12</v>
      </c>
    </row>
    <row r="392" spans="1:20" x14ac:dyDescent="0.2">
      <c r="A392" s="33" t="s">
        <v>839</v>
      </c>
      <c r="B392" s="43">
        <v>6.9451600000000003E-12</v>
      </c>
      <c r="C392">
        <v>279</v>
      </c>
      <c r="D392">
        <v>280</v>
      </c>
      <c r="E392" s="28" t="e">
        <f t="shared" ca="1" si="165"/>
        <v>#N/A</v>
      </c>
      <c r="F392" s="28" t="s">
        <v>144</v>
      </c>
      <c r="G392" s="28">
        <v>8</v>
      </c>
      <c r="H392" s="28">
        <v>0</v>
      </c>
      <c r="I392" s="28" t="s">
        <v>34</v>
      </c>
      <c r="J392" s="28">
        <f t="shared" si="166"/>
        <v>0</v>
      </c>
      <c r="K392" s="37">
        <f t="shared" ca="1" si="163"/>
        <v>6.9451551164419384E-12</v>
      </c>
      <c r="L392" s="28"/>
      <c r="M392" s="44">
        <f t="shared" ca="1" si="164"/>
        <v>1.0000007031604017</v>
      </c>
      <c r="P392" s="4"/>
      <c r="R392" s="4"/>
      <c r="S392" s="4" t="s">
        <v>508</v>
      </c>
      <c r="T392" s="4">
        <v>6.9451600000000003E-12</v>
      </c>
    </row>
    <row r="393" spans="1:20" x14ac:dyDescent="0.2">
      <c r="A393" s="21" t="s">
        <v>840</v>
      </c>
      <c r="B393" s="40">
        <v>7.1831399999999996E-12</v>
      </c>
      <c r="C393">
        <v>280</v>
      </c>
      <c r="D393">
        <v>281</v>
      </c>
      <c r="E393" s="22" t="e">
        <f t="shared" ca="1" si="165"/>
        <v>#N/A</v>
      </c>
      <c r="F393" s="22" t="s">
        <v>144</v>
      </c>
      <c r="G393" s="22">
        <v>1</v>
      </c>
      <c r="H393" s="22">
        <v>0</v>
      </c>
      <c r="I393" s="22" t="s">
        <v>10</v>
      </c>
      <c r="J393" s="22">
        <f>J361+$J$115</f>
        <v>1</v>
      </c>
      <c r="K393" s="35">
        <f t="shared" ref="K393:K400" ca="1" si="167">AG20</f>
        <v>7.1831386595192046E-12</v>
      </c>
      <c r="L393" s="22"/>
      <c r="M393" s="41">
        <f t="shared" ca="1" si="164"/>
        <v>1.0000001866149129</v>
      </c>
      <c r="P393" s="4"/>
      <c r="R393" s="4"/>
      <c r="S393" s="4" t="s">
        <v>509</v>
      </c>
      <c r="T393" s="4">
        <v>7.1831399999999996E-12</v>
      </c>
    </row>
    <row r="394" spans="1:20" x14ac:dyDescent="0.2">
      <c r="A394" s="32" t="s">
        <v>841</v>
      </c>
      <c r="B394" s="11">
        <v>9.2224000000000001E-11</v>
      </c>
      <c r="C394">
        <v>281</v>
      </c>
      <c r="D394">
        <v>282</v>
      </c>
      <c r="E394" t="e">
        <f t="shared" ca="1" si="165"/>
        <v>#N/A</v>
      </c>
      <c r="F394" t="s">
        <v>144</v>
      </c>
      <c r="G394">
        <v>2</v>
      </c>
      <c r="H394">
        <v>0</v>
      </c>
      <c r="I394" t="s">
        <v>10</v>
      </c>
      <c r="J394">
        <f t="shared" ref="J394:J400" si="168">J362+$J$115</f>
        <v>1</v>
      </c>
      <c r="K394" s="4">
        <f t="shared" ca="1" si="167"/>
        <v>9.2223971098424247E-11</v>
      </c>
      <c r="M394" s="42">
        <f t="shared" ca="1" si="164"/>
        <v>1.0000003133846376</v>
      </c>
      <c r="P394" s="4"/>
      <c r="R394" s="4"/>
      <c r="S394" s="4" t="s">
        <v>510</v>
      </c>
      <c r="T394" s="4">
        <v>9.2224000000000001E-11</v>
      </c>
    </row>
    <row r="395" spans="1:20" x14ac:dyDescent="0.2">
      <c r="A395" s="32" t="s">
        <v>842</v>
      </c>
      <c r="B395" s="11">
        <v>1.04763E-9</v>
      </c>
      <c r="C395">
        <v>282</v>
      </c>
      <c r="D395">
        <v>283</v>
      </c>
      <c r="E395" t="e">
        <f t="shared" ca="1" si="165"/>
        <v>#N/A</v>
      </c>
      <c r="F395" t="s">
        <v>144</v>
      </c>
      <c r="G395">
        <v>3</v>
      </c>
      <c r="H395">
        <v>0</v>
      </c>
      <c r="I395" t="s">
        <v>10</v>
      </c>
      <c r="J395">
        <f t="shared" si="168"/>
        <v>1</v>
      </c>
      <c r="K395" s="4">
        <f t="shared" ca="1" si="167"/>
        <v>1.0476267114158088E-9</v>
      </c>
      <c r="M395" s="42">
        <f t="shared" ca="1" si="164"/>
        <v>1.0000031390801278</v>
      </c>
      <c r="P395" s="4"/>
      <c r="R395" s="4"/>
      <c r="S395" s="4" t="s">
        <v>511</v>
      </c>
      <c r="T395" s="4">
        <v>1.04763E-9</v>
      </c>
    </row>
    <row r="396" spans="1:20" x14ac:dyDescent="0.2">
      <c r="A396" s="32" t="s">
        <v>843</v>
      </c>
      <c r="B396" s="11">
        <v>5.1865699999999998E-9</v>
      </c>
      <c r="C396">
        <v>283</v>
      </c>
      <c r="D396">
        <v>284</v>
      </c>
      <c r="E396" t="e">
        <f t="shared" ca="1" si="165"/>
        <v>#N/A</v>
      </c>
      <c r="F396" t="s">
        <v>144</v>
      </c>
      <c r="G396">
        <v>4</v>
      </c>
      <c r="H396">
        <v>0</v>
      </c>
      <c r="I396" t="s">
        <v>10</v>
      </c>
      <c r="J396">
        <f t="shared" si="168"/>
        <v>1</v>
      </c>
      <c r="K396" s="4">
        <f t="shared" ca="1" si="167"/>
        <v>5.1865746464682734E-9</v>
      </c>
      <c r="M396" s="42">
        <f t="shared" ca="1" si="164"/>
        <v>0.999999104135467</v>
      </c>
      <c r="P396" s="4"/>
      <c r="R396" s="4"/>
      <c r="S396" s="4" t="s">
        <v>512</v>
      </c>
      <c r="T396" s="4">
        <v>5.1865699999999998E-9</v>
      </c>
    </row>
    <row r="397" spans="1:20" x14ac:dyDescent="0.2">
      <c r="A397" s="32" t="s">
        <v>844</v>
      </c>
      <c r="B397" s="11">
        <v>9.2573199999999995E-14</v>
      </c>
      <c r="C397">
        <v>284</v>
      </c>
      <c r="D397">
        <v>285</v>
      </c>
      <c r="E397" t="e">
        <f t="shared" ca="1" si="165"/>
        <v>#N/A</v>
      </c>
      <c r="F397" t="s">
        <v>144</v>
      </c>
      <c r="G397">
        <v>5</v>
      </c>
      <c r="H397">
        <v>0</v>
      </c>
      <c r="I397" t="s">
        <v>10</v>
      </c>
      <c r="J397">
        <f t="shared" si="168"/>
        <v>1</v>
      </c>
      <c r="K397" s="4">
        <f t="shared" ca="1" si="167"/>
        <v>9.2573207049940739E-14</v>
      </c>
      <c r="M397" s="42">
        <f t="shared" ca="1" si="164"/>
        <v>0.99999992384469583</v>
      </c>
      <c r="P397" s="4"/>
      <c r="R397" s="4"/>
      <c r="S397" s="4" t="s">
        <v>513</v>
      </c>
      <c r="T397" s="4">
        <v>9.2573199999999995E-14</v>
      </c>
    </row>
    <row r="398" spans="1:20" x14ac:dyDescent="0.2">
      <c r="A398" s="32" t="s">
        <v>845</v>
      </c>
      <c r="B398" s="11">
        <v>1.6047500000000001E-13</v>
      </c>
      <c r="C398">
        <v>285</v>
      </c>
      <c r="D398">
        <v>286</v>
      </c>
      <c r="E398" t="e">
        <f t="shared" ca="1" si="165"/>
        <v>#N/A</v>
      </c>
      <c r="F398" t="s">
        <v>144</v>
      </c>
      <c r="G398">
        <v>6</v>
      </c>
      <c r="H398">
        <v>0</v>
      </c>
      <c r="I398" t="s">
        <v>10</v>
      </c>
      <c r="J398">
        <f t="shared" si="168"/>
        <v>1</v>
      </c>
      <c r="K398" s="4">
        <f t="shared" ca="1" si="167"/>
        <v>1.604751587697353E-13</v>
      </c>
      <c r="M398" s="42">
        <f t="shared" ca="1" si="164"/>
        <v>0.99999901062733632</v>
      </c>
      <c r="P398" s="4"/>
      <c r="R398" s="4"/>
      <c r="S398" s="4" t="s">
        <v>514</v>
      </c>
      <c r="T398" s="4">
        <v>1.6047500000000001E-13</v>
      </c>
    </row>
    <row r="399" spans="1:20" x14ac:dyDescent="0.2">
      <c r="A399" s="32" t="s">
        <v>846</v>
      </c>
      <c r="B399" s="11">
        <v>1.62195E-13</v>
      </c>
      <c r="C399">
        <v>286</v>
      </c>
      <c r="D399">
        <v>287</v>
      </c>
      <c r="E399" t="e">
        <f t="shared" ca="1" si="165"/>
        <v>#N/A</v>
      </c>
      <c r="F399" t="s">
        <v>144</v>
      </c>
      <c r="G399">
        <v>7</v>
      </c>
      <c r="H399">
        <v>0</v>
      </c>
      <c r="I399" t="s">
        <v>10</v>
      </c>
      <c r="J399">
        <f t="shared" si="168"/>
        <v>1</v>
      </c>
      <c r="K399" s="4">
        <f t="shared" ca="1" si="167"/>
        <v>1.6219478409321964E-13</v>
      </c>
      <c r="M399" s="42">
        <f t="shared" ca="1" si="164"/>
        <v>1.0000013311573586</v>
      </c>
      <c r="P399" s="4"/>
      <c r="R399" s="4"/>
      <c r="S399" s="4" t="s">
        <v>515</v>
      </c>
      <c r="T399" s="4">
        <v>1.62195E-13</v>
      </c>
    </row>
    <row r="400" spans="1:20" x14ac:dyDescent="0.2">
      <c r="A400" s="33" t="s">
        <v>847</v>
      </c>
      <c r="B400" s="43">
        <v>1.6221999999999999E-13</v>
      </c>
      <c r="C400">
        <v>287</v>
      </c>
      <c r="D400">
        <v>288</v>
      </c>
      <c r="E400" s="28" t="e">
        <f t="shared" ca="1" si="165"/>
        <v>#N/A</v>
      </c>
      <c r="F400" s="28" t="s">
        <v>144</v>
      </c>
      <c r="G400" s="28">
        <v>8</v>
      </c>
      <c r="H400" s="28">
        <v>0</v>
      </c>
      <c r="I400" s="28" t="s">
        <v>10</v>
      </c>
      <c r="J400" s="28">
        <f t="shared" si="168"/>
        <v>1</v>
      </c>
      <c r="K400" s="37">
        <f t="shared" ca="1" si="167"/>
        <v>1.6221991048778836E-13</v>
      </c>
      <c r="L400" s="28"/>
      <c r="M400" s="44">
        <f t="shared" ca="1" si="164"/>
        <v>1.0000005517954693</v>
      </c>
      <c r="P400" s="4"/>
      <c r="R400" s="4"/>
      <c r="S400" s="4" t="s">
        <v>516</v>
      </c>
      <c r="T400" s="4">
        <v>1.6221999999999999E-13</v>
      </c>
    </row>
    <row r="401" spans="1:20" x14ac:dyDescent="0.2">
      <c r="A401" s="21" t="s">
        <v>848</v>
      </c>
      <c r="B401" s="40">
        <v>1.8464800000000001E-13</v>
      </c>
      <c r="C401">
        <v>288</v>
      </c>
      <c r="D401">
        <v>289</v>
      </c>
      <c r="E401" s="22" t="e">
        <f t="shared" ca="1" si="165"/>
        <v>#N/A</v>
      </c>
      <c r="F401" s="22" t="s">
        <v>144</v>
      </c>
      <c r="G401" s="22">
        <v>1</v>
      </c>
      <c r="H401" s="22">
        <v>2</v>
      </c>
      <c r="I401" s="22" t="s">
        <v>6</v>
      </c>
      <c r="J401" s="22">
        <f t="shared" ref="J401:J412" si="169">J153-1</f>
        <v>-1</v>
      </c>
      <c r="K401" s="35">
        <f t="shared" ref="K401:K412" ca="1" si="170">AD31</f>
        <v>1.846480196301187E-13</v>
      </c>
      <c r="L401" s="22"/>
      <c r="M401" s="41">
        <f t="shared" ca="1" si="164"/>
        <v>0.99999989368898334</v>
      </c>
      <c r="P401" s="4"/>
      <c r="R401" s="4"/>
      <c r="S401" s="4" t="s">
        <v>517</v>
      </c>
      <c r="T401" s="4">
        <v>1.8464800000000001E-13</v>
      </c>
    </row>
    <row r="402" spans="1:20" x14ac:dyDescent="0.2">
      <c r="A402" s="32" t="s">
        <v>849</v>
      </c>
      <c r="B402" s="11">
        <v>1.7207100000000001E-11</v>
      </c>
      <c r="C402">
        <v>289</v>
      </c>
      <c r="D402">
        <v>290</v>
      </c>
      <c r="E402" t="e">
        <f t="shared" ca="1" si="165"/>
        <v>#N/A</v>
      </c>
      <c r="F402" t="s">
        <v>144</v>
      </c>
      <c r="G402">
        <v>1</v>
      </c>
      <c r="H402">
        <v>4</v>
      </c>
      <c r="I402" t="s">
        <v>6</v>
      </c>
      <c r="J402">
        <f t="shared" si="169"/>
        <v>-1</v>
      </c>
      <c r="K402" s="4">
        <f t="shared" ca="1" si="170"/>
        <v>1.7207061120486754E-11</v>
      </c>
      <c r="M402" s="42">
        <f t="shared" ca="1" si="164"/>
        <v>1.0000022595092197</v>
      </c>
      <c r="P402" s="4"/>
      <c r="R402" s="4"/>
      <c r="S402" s="4" t="s">
        <v>518</v>
      </c>
      <c r="T402" s="4">
        <v>1.7207100000000001E-11</v>
      </c>
    </row>
    <row r="403" spans="1:20" x14ac:dyDescent="0.2">
      <c r="A403" s="32" t="s">
        <v>850</v>
      </c>
      <c r="B403" s="11">
        <v>1.9273400000000001E-9</v>
      </c>
      <c r="C403">
        <v>290</v>
      </c>
      <c r="D403">
        <v>291</v>
      </c>
      <c r="E403" t="e">
        <f t="shared" ca="1" si="165"/>
        <v>#N/A</v>
      </c>
      <c r="F403" t="s">
        <v>144</v>
      </c>
      <c r="G403">
        <v>1</v>
      </c>
      <c r="H403">
        <v>6</v>
      </c>
      <c r="I403" t="s">
        <v>6</v>
      </c>
      <c r="J403">
        <f t="shared" si="169"/>
        <v>-1</v>
      </c>
      <c r="K403" s="4">
        <f t="shared" ca="1" si="170"/>
        <v>1.9273395901088649E-9</v>
      </c>
      <c r="M403" s="42">
        <f t="shared" ca="1" si="164"/>
        <v>1.0000002126719842</v>
      </c>
      <c r="P403" s="4"/>
      <c r="R403" s="4"/>
      <c r="S403" s="4" t="s">
        <v>519</v>
      </c>
      <c r="T403" s="4">
        <v>1.9273400000000001E-9</v>
      </c>
    </row>
    <row r="404" spans="1:20" x14ac:dyDescent="0.2">
      <c r="A404" s="32" t="s">
        <v>851</v>
      </c>
      <c r="B404" s="11">
        <v>1.9467999999999999E-9</v>
      </c>
      <c r="C404">
        <v>291</v>
      </c>
      <c r="D404">
        <v>292</v>
      </c>
      <c r="E404" t="e">
        <f t="shared" ca="1" si="165"/>
        <v>#N/A</v>
      </c>
      <c r="F404" t="s">
        <v>144</v>
      </c>
      <c r="G404">
        <v>1</v>
      </c>
      <c r="H404">
        <v>8</v>
      </c>
      <c r="I404" t="s">
        <v>6</v>
      </c>
      <c r="J404">
        <f t="shared" si="169"/>
        <v>-1</v>
      </c>
      <c r="K404" s="4">
        <f t="shared" ca="1" si="170"/>
        <v>1.9467965897884314E-9</v>
      </c>
      <c r="M404" s="42">
        <f t="shared" ca="1" si="164"/>
        <v>1.0000017517041002</v>
      </c>
      <c r="P404" s="4"/>
      <c r="R404" s="4"/>
      <c r="S404" s="4" t="s">
        <v>520</v>
      </c>
      <c r="T404" s="4">
        <v>1.9467999999999999E-9</v>
      </c>
    </row>
    <row r="405" spans="1:20" x14ac:dyDescent="0.2">
      <c r="A405" s="32" t="s">
        <v>852</v>
      </c>
      <c r="B405" s="11">
        <v>1.33539E-12</v>
      </c>
      <c r="C405">
        <v>292</v>
      </c>
      <c r="D405">
        <v>293</v>
      </c>
      <c r="E405" t="e">
        <f t="shared" ca="1" si="165"/>
        <v>#N/A</v>
      </c>
      <c r="F405" t="s">
        <v>144</v>
      </c>
      <c r="G405">
        <v>2</v>
      </c>
      <c r="H405">
        <v>3</v>
      </c>
      <c r="I405" t="s">
        <v>6</v>
      </c>
      <c r="J405">
        <f t="shared" si="169"/>
        <v>-1</v>
      </c>
      <c r="K405" s="4">
        <f t="shared" ca="1" si="170"/>
        <v>1.3353852910203292E-12</v>
      </c>
      <c r="M405" s="42">
        <f t="shared" ca="1" si="164"/>
        <v>1.0000035263078773</v>
      </c>
      <c r="P405" s="4"/>
      <c r="R405" s="4"/>
      <c r="S405" s="4" t="s">
        <v>521</v>
      </c>
      <c r="T405" s="4">
        <v>1.33539E-12</v>
      </c>
    </row>
    <row r="406" spans="1:20" x14ac:dyDescent="0.2">
      <c r="A406" s="32" t="s">
        <v>853</v>
      </c>
      <c r="B406" s="11">
        <v>7.1535499999999996E-10</v>
      </c>
      <c r="C406">
        <v>293</v>
      </c>
      <c r="D406">
        <v>294</v>
      </c>
      <c r="E406" t="e">
        <f t="shared" ca="1" si="165"/>
        <v>#N/A</v>
      </c>
      <c r="F406" t="s">
        <v>144</v>
      </c>
      <c r="G406">
        <v>2</v>
      </c>
      <c r="H406">
        <v>5</v>
      </c>
      <c r="I406" t="s">
        <v>6</v>
      </c>
      <c r="J406">
        <f t="shared" si="169"/>
        <v>-1</v>
      </c>
      <c r="K406" s="4">
        <f t="shared" ca="1" si="170"/>
        <v>7.15355007596288E-10</v>
      </c>
      <c r="M406" s="42">
        <f t="shared" ca="1" si="164"/>
        <v>0.99999998938109336</v>
      </c>
      <c r="P406" s="4"/>
      <c r="R406" s="4"/>
      <c r="S406" s="4" t="s">
        <v>522</v>
      </c>
      <c r="T406" s="4">
        <v>7.1535499999999996E-10</v>
      </c>
    </row>
    <row r="407" spans="1:20" x14ac:dyDescent="0.2">
      <c r="A407" s="32" t="s">
        <v>854</v>
      </c>
      <c r="B407" s="11">
        <v>9.6234899999999998E-10</v>
      </c>
      <c r="C407">
        <v>294</v>
      </c>
      <c r="D407">
        <v>295</v>
      </c>
      <c r="E407" t="e">
        <f t="shared" ca="1" si="165"/>
        <v>#N/A</v>
      </c>
      <c r="F407" t="s">
        <v>144</v>
      </c>
      <c r="G407">
        <v>2</v>
      </c>
      <c r="H407">
        <v>7</v>
      </c>
      <c r="I407" t="s">
        <v>6</v>
      </c>
      <c r="J407">
        <f t="shared" si="169"/>
        <v>-1</v>
      </c>
      <c r="K407" s="4">
        <f t="shared" ca="1" si="170"/>
        <v>9.623488650071213E-10</v>
      </c>
      <c r="M407" s="42">
        <f t="shared" ca="1" si="164"/>
        <v>1.0000001402743679</v>
      </c>
      <c r="P407" s="4"/>
      <c r="R407" s="4"/>
      <c r="S407" s="4" t="s">
        <v>523</v>
      </c>
      <c r="T407" s="4">
        <v>9.6234899999999998E-10</v>
      </c>
    </row>
    <row r="408" spans="1:20" x14ac:dyDescent="0.2">
      <c r="A408" s="32" t="s">
        <v>855</v>
      </c>
      <c r="B408" s="11">
        <v>2.2947699999999998E-13</v>
      </c>
      <c r="C408">
        <v>295</v>
      </c>
      <c r="D408">
        <v>296</v>
      </c>
      <c r="E408" t="e">
        <f t="shared" ca="1" si="165"/>
        <v>#N/A</v>
      </c>
      <c r="F408" t="s">
        <v>144</v>
      </c>
      <c r="G408">
        <v>3</v>
      </c>
      <c r="H408">
        <v>4</v>
      </c>
      <c r="I408" t="s">
        <v>6</v>
      </c>
      <c r="J408">
        <f t="shared" si="169"/>
        <v>-1</v>
      </c>
      <c r="K408" s="4">
        <f t="shared" ca="1" si="170"/>
        <v>2.2947710412903655E-13</v>
      </c>
      <c r="M408" s="42">
        <f t="shared" ca="1" si="164"/>
        <v>0.99999954623343812</v>
      </c>
      <c r="P408" s="4"/>
      <c r="R408" s="4"/>
      <c r="S408" s="4" t="s">
        <v>524</v>
      </c>
      <c r="T408" s="4">
        <v>2.2947699999999998E-13</v>
      </c>
    </row>
    <row r="409" spans="1:20" x14ac:dyDescent="0.2">
      <c r="A409" s="32" t="s">
        <v>856</v>
      </c>
      <c r="B409" s="11">
        <v>1.27151E-10</v>
      </c>
      <c r="C409">
        <v>296</v>
      </c>
      <c r="D409">
        <v>297</v>
      </c>
      <c r="E409" t="e">
        <f t="shared" ca="1" si="165"/>
        <v>#N/A</v>
      </c>
      <c r="F409" t="s">
        <v>144</v>
      </c>
      <c r="G409">
        <v>3</v>
      </c>
      <c r="H409">
        <v>6</v>
      </c>
      <c r="I409" t="s">
        <v>6</v>
      </c>
      <c r="J409">
        <f t="shared" si="169"/>
        <v>-1</v>
      </c>
      <c r="K409" s="4">
        <f t="shared" ca="1" si="170"/>
        <v>1.2715087738773836E-10</v>
      </c>
      <c r="M409" s="42">
        <f t="shared" ca="1" si="164"/>
        <v>1.0000009643052739</v>
      </c>
      <c r="P409" s="4"/>
      <c r="R409" s="4"/>
      <c r="S409" s="4" t="s">
        <v>525</v>
      </c>
      <c r="T409" s="4">
        <v>1.27151E-10</v>
      </c>
    </row>
    <row r="410" spans="1:20" x14ac:dyDescent="0.2">
      <c r="A410" s="32" t="s">
        <v>857</v>
      </c>
      <c r="B410" s="11">
        <v>1.27235E-10</v>
      </c>
      <c r="C410">
        <v>297</v>
      </c>
      <c r="D410">
        <v>298</v>
      </c>
      <c r="E410" t="e">
        <f t="shared" ca="1" si="165"/>
        <v>#N/A</v>
      </c>
      <c r="F410" t="s">
        <v>144</v>
      </c>
      <c r="G410">
        <v>3</v>
      </c>
      <c r="H410">
        <v>8</v>
      </c>
      <c r="I410" t="s">
        <v>6</v>
      </c>
      <c r="J410">
        <f t="shared" si="169"/>
        <v>-1</v>
      </c>
      <c r="K410" s="4">
        <f t="shared" ca="1" si="170"/>
        <v>1.272348641452845E-10</v>
      </c>
      <c r="M410" s="42">
        <f t="shared" ca="1" si="164"/>
        <v>1.0000010677475581</v>
      </c>
      <c r="P410" s="4"/>
      <c r="R410" s="4"/>
      <c r="S410" s="4" t="s">
        <v>526</v>
      </c>
      <c r="T410" s="4">
        <v>1.27235E-10</v>
      </c>
    </row>
    <row r="411" spans="1:20" x14ac:dyDescent="0.2">
      <c r="A411" s="32" t="s">
        <v>858</v>
      </c>
      <c r="B411" s="11">
        <v>1.0334300000000001E-11</v>
      </c>
      <c r="C411">
        <v>298</v>
      </c>
      <c r="D411">
        <v>299</v>
      </c>
      <c r="E411" t="e">
        <f t="shared" ca="1" si="165"/>
        <v>#N/A</v>
      </c>
      <c r="F411" t="s">
        <v>144</v>
      </c>
      <c r="G411">
        <v>4</v>
      </c>
      <c r="H411">
        <v>5</v>
      </c>
      <c r="I411" t="s">
        <v>6</v>
      </c>
      <c r="J411">
        <f t="shared" si="169"/>
        <v>-1</v>
      </c>
      <c r="K411" s="4">
        <f t="shared" ca="1" si="170"/>
        <v>1.0334344651088333E-11</v>
      </c>
      <c r="M411" s="42">
        <f t="shared" ca="1" si="164"/>
        <v>0.99999567934979527</v>
      </c>
      <c r="P411" s="4"/>
      <c r="R411" s="4"/>
      <c r="S411" s="4" t="s">
        <v>527</v>
      </c>
      <c r="T411" s="4">
        <v>1.0334300000000001E-11</v>
      </c>
    </row>
    <row r="412" spans="1:20" x14ac:dyDescent="0.2">
      <c r="A412" s="33" t="s">
        <v>859</v>
      </c>
      <c r="B412" s="43">
        <v>1.03734E-11</v>
      </c>
      <c r="C412">
        <v>299</v>
      </c>
      <c r="D412">
        <v>300</v>
      </c>
      <c r="E412" s="28" t="e">
        <f t="shared" ca="1" si="165"/>
        <v>#N/A</v>
      </c>
      <c r="F412" s="28" t="s">
        <v>144</v>
      </c>
      <c r="G412" s="28">
        <v>4</v>
      </c>
      <c r="H412" s="28">
        <v>7</v>
      </c>
      <c r="I412" s="28" t="s">
        <v>6</v>
      </c>
      <c r="J412" s="47">
        <f t="shared" si="169"/>
        <v>-1</v>
      </c>
      <c r="K412" s="37">
        <f t="shared" ca="1" si="170"/>
        <v>1.0373368540302698E-11</v>
      </c>
      <c r="L412" s="28"/>
      <c r="M412" s="44">
        <f t="shared" ca="1" si="164"/>
        <v>1.0000030327368761</v>
      </c>
      <c r="P412" s="4"/>
      <c r="R412" s="4"/>
      <c r="S412" s="4" t="s">
        <v>528</v>
      </c>
      <c r="T412" s="4">
        <v>1.03734E-11</v>
      </c>
    </row>
    <row r="413" spans="1:20" x14ac:dyDescent="0.2">
      <c r="A413" s="21" t="s">
        <v>860</v>
      </c>
      <c r="B413" s="40">
        <v>1.4223700000000001E-14</v>
      </c>
      <c r="C413">
        <v>300</v>
      </c>
      <c r="D413">
        <v>301</v>
      </c>
      <c r="E413" s="22" t="e">
        <f t="shared" ca="1" si="165"/>
        <v>#N/A</v>
      </c>
      <c r="F413" s="22" t="s">
        <v>144</v>
      </c>
      <c r="G413" s="22">
        <v>2</v>
      </c>
      <c r="H413" s="22">
        <v>1</v>
      </c>
      <c r="I413" s="22" t="s">
        <v>6</v>
      </c>
      <c r="J413" s="22">
        <f t="shared" ref="J413:J424" si="171">J153-1</f>
        <v>-1</v>
      </c>
      <c r="K413" s="35">
        <f t="shared" ref="K413:K424" ca="1" si="172">AE31</f>
        <v>1.4223658636776013E-14</v>
      </c>
      <c r="L413" s="22"/>
      <c r="M413" s="41">
        <f t="shared" ca="1" si="164"/>
        <v>1.0000029080579789</v>
      </c>
      <c r="P413" s="4"/>
      <c r="R413" s="4"/>
      <c r="S413" s="4" t="s">
        <v>529</v>
      </c>
      <c r="T413" s="4">
        <v>1.4223700000000001E-14</v>
      </c>
    </row>
    <row r="414" spans="1:20" x14ac:dyDescent="0.2">
      <c r="A414" s="32" t="s">
        <v>861</v>
      </c>
      <c r="B414" s="11">
        <v>7.8651399999999998E-15</v>
      </c>
      <c r="C414">
        <v>301</v>
      </c>
      <c r="D414">
        <v>302</v>
      </c>
      <c r="E414" t="e">
        <f t="shared" ca="1" si="165"/>
        <v>#N/A</v>
      </c>
      <c r="F414" t="s">
        <v>144</v>
      </c>
      <c r="G414">
        <v>4</v>
      </c>
      <c r="H414">
        <v>1</v>
      </c>
      <c r="I414" t="s">
        <v>6</v>
      </c>
      <c r="J414">
        <f t="shared" si="171"/>
        <v>-1</v>
      </c>
      <c r="K414" s="4">
        <f t="shared" ca="1" si="172"/>
        <v>7.8651444161557836E-15</v>
      </c>
      <c r="M414" s="42">
        <f t="shared" ca="1" si="164"/>
        <v>0.9999994385156139</v>
      </c>
      <c r="P414" s="4"/>
      <c r="R414" s="4"/>
      <c r="S414" s="4" t="s">
        <v>530</v>
      </c>
      <c r="T414" s="4">
        <v>7.8651399999999998E-15</v>
      </c>
    </row>
    <row r="415" spans="1:20" x14ac:dyDescent="0.2">
      <c r="A415" s="32" t="s">
        <v>862</v>
      </c>
      <c r="B415" s="11">
        <v>1.42876E-16</v>
      </c>
      <c r="C415">
        <v>302</v>
      </c>
      <c r="D415">
        <v>303</v>
      </c>
      <c r="E415" t="e">
        <f t="shared" ca="1" si="165"/>
        <v>#N/A</v>
      </c>
      <c r="F415" t="s">
        <v>144</v>
      </c>
      <c r="G415">
        <v>6</v>
      </c>
      <c r="H415">
        <v>1</v>
      </c>
      <c r="I415" t="s">
        <v>6</v>
      </c>
      <c r="J415">
        <f t="shared" si="171"/>
        <v>-1</v>
      </c>
      <c r="K415" s="4">
        <f t="shared" ca="1" si="172"/>
        <v>1.4287565766124071E-16</v>
      </c>
      <c r="M415" s="42">
        <f t="shared" ca="1" si="164"/>
        <v>1.0000023960607769</v>
      </c>
      <c r="P415" s="4"/>
      <c r="R415" s="4"/>
      <c r="S415" s="4" t="s">
        <v>531</v>
      </c>
      <c r="T415" s="4">
        <v>1.42876E-16</v>
      </c>
    </row>
    <row r="416" spans="1:20" x14ac:dyDescent="0.2">
      <c r="A416" s="32" t="s">
        <v>863</v>
      </c>
      <c r="B416" s="11">
        <v>3.0152300000000001E-20</v>
      </c>
      <c r="C416">
        <v>303</v>
      </c>
      <c r="D416">
        <v>304</v>
      </c>
      <c r="E416" t="e">
        <f t="shared" ca="1" si="165"/>
        <v>#N/A</v>
      </c>
      <c r="F416" t="s">
        <v>144</v>
      </c>
      <c r="G416">
        <v>8</v>
      </c>
      <c r="H416">
        <v>1</v>
      </c>
      <c r="I416" t="s">
        <v>6</v>
      </c>
      <c r="J416">
        <f t="shared" si="171"/>
        <v>-1</v>
      </c>
      <c r="K416" s="4">
        <f t="shared" ca="1" si="172"/>
        <v>3.015230911737719E-20</v>
      </c>
      <c r="M416" s="42">
        <f t="shared" ca="1" si="164"/>
        <v>0.99999969762258822</v>
      </c>
      <c r="P416" s="4"/>
      <c r="R416" s="4"/>
      <c r="S416" s="4" t="s">
        <v>532</v>
      </c>
      <c r="T416" s="4">
        <v>3.0152300000000001E-20</v>
      </c>
    </row>
    <row r="417" spans="1:20" x14ac:dyDescent="0.2">
      <c r="A417" s="32" t="s">
        <v>864</v>
      </c>
      <c r="B417" s="11">
        <v>1.02866E-13</v>
      </c>
      <c r="C417">
        <v>304</v>
      </c>
      <c r="D417">
        <v>305</v>
      </c>
      <c r="E417" t="e">
        <f t="shared" ca="1" si="165"/>
        <v>#N/A</v>
      </c>
      <c r="F417" t="s">
        <v>144</v>
      </c>
      <c r="G417">
        <v>3</v>
      </c>
      <c r="H417">
        <v>2</v>
      </c>
      <c r="I417" t="s">
        <v>6</v>
      </c>
      <c r="J417">
        <f t="shared" si="171"/>
        <v>-1</v>
      </c>
      <c r="K417" s="4">
        <f t="shared" ca="1" si="172"/>
        <v>1.0286633220379666E-13</v>
      </c>
      <c r="M417" s="42">
        <f t="shared" ca="1" si="164"/>
        <v>0.99999677052938951</v>
      </c>
      <c r="P417" s="4"/>
      <c r="R417" s="4"/>
      <c r="S417" s="4" t="s">
        <v>533</v>
      </c>
      <c r="T417" s="4">
        <v>1.02866E-13</v>
      </c>
    </row>
    <row r="418" spans="1:20" x14ac:dyDescent="0.2">
      <c r="A418" s="32" t="s">
        <v>865</v>
      </c>
      <c r="B418" s="11">
        <v>4.7627200000000001E-14</v>
      </c>
      <c r="C418">
        <v>305</v>
      </c>
      <c r="D418">
        <v>306</v>
      </c>
      <c r="E418" t="e">
        <f t="shared" ca="1" si="165"/>
        <v>#N/A</v>
      </c>
      <c r="F418" t="s">
        <v>144</v>
      </c>
      <c r="G418">
        <v>5</v>
      </c>
      <c r="H418">
        <v>2</v>
      </c>
      <c r="I418" t="s">
        <v>6</v>
      </c>
      <c r="J418">
        <f t="shared" si="171"/>
        <v>-1</v>
      </c>
      <c r="K418" s="4">
        <f t="shared" ca="1" si="172"/>
        <v>4.7627189564739214E-14</v>
      </c>
      <c r="M418" s="42">
        <f t="shared" ca="1" si="164"/>
        <v>1.0000002191030142</v>
      </c>
      <c r="P418" s="4"/>
      <c r="R418" s="4"/>
      <c r="S418" s="4" t="s">
        <v>534</v>
      </c>
      <c r="T418" s="4">
        <v>4.7627200000000001E-14</v>
      </c>
    </row>
    <row r="419" spans="1:20" x14ac:dyDescent="0.2">
      <c r="A419" s="32" t="s">
        <v>866</v>
      </c>
      <c r="B419" s="11">
        <v>1.33865E-17</v>
      </c>
      <c r="C419">
        <v>306</v>
      </c>
      <c r="D419">
        <v>307</v>
      </c>
      <c r="E419" t="e">
        <f t="shared" ca="1" si="165"/>
        <v>#N/A</v>
      </c>
      <c r="F419" t="s">
        <v>144</v>
      </c>
      <c r="G419">
        <v>7</v>
      </c>
      <c r="H419">
        <v>2</v>
      </c>
      <c r="I419" t="s">
        <v>6</v>
      </c>
      <c r="J419">
        <f t="shared" si="171"/>
        <v>-1</v>
      </c>
      <c r="K419" s="4">
        <f t="shared" ca="1" si="172"/>
        <v>1.3386463919391819E-17</v>
      </c>
      <c r="M419" s="42">
        <f t="shared" ca="1" si="164"/>
        <v>1.0000026953053771</v>
      </c>
      <c r="P419" s="4"/>
      <c r="R419" s="4"/>
      <c r="S419" s="4" t="s">
        <v>535</v>
      </c>
      <c r="T419" s="4">
        <v>1.33865E-17</v>
      </c>
    </row>
    <row r="420" spans="1:20" x14ac:dyDescent="0.2">
      <c r="A420" s="32" t="s">
        <v>867</v>
      </c>
      <c r="B420" s="11">
        <v>1.76769E-14</v>
      </c>
      <c r="C420">
        <v>307</v>
      </c>
      <c r="D420">
        <v>308</v>
      </c>
      <c r="E420" t="e">
        <f t="shared" ca="1" si="165"/>
        <v>#N/A</v>
      </c>
      <c r="F420" t="s">
        <v>144</v>
      </c>
      <c r="G420">
        <v>4</v>
      </c>
      <c r="H420">
        <v>3</v>
      </c>
      <c r="I420" t="s">
        <v>6</v>
      </c>
      <c r="J420">
        <f t="shared" si="171"/>
        <v>-1</v>
      </c>
      <c r="K420" s="4">
        <f t="shared" ca="1" si="172"/>
        <v>1.7676896836617437E-14</v>
      </c>
      <c r="M420" s="42">
        <f t="shared" ca="1" si="164"/>
        <v>1.0000001789557631</v>
      </c>
      <c r="P420" s="4"/>
      <c r="R420" s="4"/>
      <c r="S420" s="4" t="s">
        <v>536</v>
      </c>
      <c r="T420" s="4">
        <v>1.76769E-14</v>
      </c>
    </row>
    <row r="421" spans="1:20" x14ac:dyDescent="0.2">
      <c r="A421" s="32" t="s">
        <v>868</v>
      </c>
      <c r="B421" s="11">
        <v>1.5885000000000001E-15</v>
      </c>
      <c r="C421">
        <v>308</v>
      </c>
      <c r="D421">
        <v>309</v>
      </c>
      <c r="E421" t="e">
        <f t="shared" ca="1" si="165"/>
        <v>#N/A</v>
      </c>
      <c r="F421" t="s">
        <v>144</v>
      </c>
      <c r="G421">
        <v>6</v>
      </c>
      <c r="H421">
        <v>3</v>
      </c>
      <c r="I421" t="s">
        <v>6</v>
      </c>
      <c r="J421">
        <f t="shared" si="171"/>
        <v>-1</v>
      </c>
      <c r="K421" s="4">
        <f t="shared" ca="1" si="172"/>
        <v>1.5884956430676273E-15</v>
      </c>
      <c r="M421" s="42">
        <f t="shared" ca="1" si="164"/>
        <v>1.0000027428041063</v>
      </c>
      <c r="P421" s="4"/>
      <c r="R421" s="4"/>
      <c r="S421" s="4" t="s">
        <v>537</v>
      </c>
      <c r="T421" s="4">
        <v>1.5885000000000001E-15</v>
      </c>
    </row>
    <row r="422" spans="1:20" x14ac:dyDescent="0.2">
      <c r="A422" s="32" t="s">
        <v>869</v>
      </c>
      <c r="B422" s="11">
        <v>3.3210299999999998E-19</v>
      </c>
      <c r="C422">
        <v>309</v>
      </c>
      <c r="D422">
        <v>310</v>
      </c>
      <c r="E422" t="e">
        <f t="shared" ca="1" si="165"/>
        <v>#N/A</v>
      </c>
      <c r="F422" t="s">
        <v>144</v>
      </c>
      <c r="G422">
        <v>8</v>
      </c>
      <c r="H422">
        <v>3</v>
      </c>
      <c r="I422" t="s">
        <v>6</v>
      </c>
      <c r="J422">
        <f t="shared" si="171"/>
        <v>-1</v>
      </c>
      <c r="K422" s="4">
        <f t="shared" ca="1" si="172"/>
        <v>3.3210299871661568E-19</v>
      </c>
      <c r="M422" s="42">
        <f t="shared" ca="1" si="164"/>
        <v>1.0000000038644166</v>
      </c>
      <c r="P422" s="4"/>
      <c r="R422" s="4"/>
      <c r="S422" s="4" t="s">
        <v>538</v>
      </c>
      <c r="T422" s="4">
        <v>3.3210299999999998E-19</v>
      </c>
    </row>
    <row r="423" spans="1:20" x14ac:dyDescent="0.2">
      <c r="A423" s="32" t="s">
        <v>870</v>
      </c>
      <c r="B423" s="11">
        <v>1.1595299999999999E-13</v>
      </c>
      <c r="C423">
        <v>310</v>
      </c>
      <c r="D423">
        <v>311</v>
      </c>
      <c r="E423" t="e">
        <f t="shared" ca="1" si="165"/>
        <v>#N/A</v>
      </c>
      <c r="F423" t="s">
        <v>144</v>
      </c>
      <c r="G423">
        <v>5</v>
      </c>
      <c r="H423">
        <v>4</v>
      </c>
      <c r="I423" t="s">
        <v>6</v>
      </c>
      <c r="J423">
        <f t="shared" si="171"/>
        <v>-1</v>
      </c>
      <c r="K423" s="4">
        <f t="shared" ca="1" si="172"/>
        <v>1.1595325411637857E-13</v>
      </c>
      <c r="M423" s="42">
        <f t="shared" ca="1" si="164"/>
        <v>0.99999780845841268</v>
      </c>
      <c r="P423" s="4"/>
      <c r="R423" s="4"/>
      <c r="S423" s="4" t="s">
        <v>539</v>
      </c>
      <c r="T423" s="4">
        <v>1.1595299999999999E-13</v>
      </c>
    </row>
    <row r="424" spans="1:20" x14ac:dyDescent="0.2">
      <c r="A424" s="33" t="s">
        <v>871</v>
      </c>
      <c r="B424" s="43">
        <v>2.43175E-17</v>
      </c>
      <c r="C424">
        <v>311</v>
      </c>
      <c r="D424">
        <v>312</v>
      </c>
      <c r="E424" s="28" t="e">
        <f t="shared" ca="1" si="165"/>
        <v>#N/A</v>
      </c>
      <c r="F424" s="28" t="s">
        <v>144</v>
      </c>
      <c r="G424" s="28">
        <v>7</v>
      </c>
      <c r="H424" s="28">
        <v>4</v>
      </c>
      <c r="I424" s="28" t="s">
        <v>6</v>
      </c>
      <c r="J424" s="47">
        <f t="shared" si="171"/>
        <v>-1</v>
      </c>
      <c r="K424" s="37">
        <f t="shared" ca="1" si="172"/>
        <v>2.4317549444092968E-17</v>
      </c>
      <c r="L424" s="28"/>
      <c r="M424" s="44">
        <f t="shared" ca="1" si="164"/>
        <v>0.99999796673208863</v>
      </c>
      <c r="P424" s="4"/>
      <c r="R424" s="4"/>
      <c r="S424" s="4" t="s">
        <v>540</v>
      </c>
      <c r="T424" s="4">
        <v>2.43175E-17</v>
      </c>
    </row>
    <row r="425" spans="1:20" x14ac:dyDescent="0.2">
      <c r="A425" s="21" t="s">
        <v>872</v>
      </c>
      <c r="B425" s="40">
        <v>2.1182099999999999E-9</v>
      </c>
      <c r="C425">
        <v>312</v>
      </c>
      <c r="D425">
        <v>313</v>
      </c>
      <c r="E425" s="22" t="e">
        <f t="shared" ca="1" si="165"/>
        <v>#N/A</v>
      </c>
      <c r="F425" s="22" t="s">
        <v>144</v>
      </c>
      <c r="G425" s="22">
        <v>1</v>
      </c>
      <c r="H425" s="22">
        <v>2</v>
      </c>
      <c r="I425" s="22"/>
      <c r="J425" s="22">
        <v>-2</v>
      </c>
      <c r="K425" s="35">
        <f t="shared" ref="K425:K436" ca="1" si="173">AF31</f>
        <v>2.1182141165016088E-9</v>
      </c>
      <c r="L425" s="22"/>
      <c r="M425" s="41">
        <f t="shared" ca="1" si="164"/>
        <v>0.99999805661685626</v>
      </c>
      <c r="P425" s="4"/>
      <c r="R425" s="4"/>
      <c r="S425" s="4" t="s">
        <v>541</v>
      </c>
      <c r="T425" s="4">
        <v>2.1182099999999999E-9</v>
      </c>
    </row>
    <row r="426" spans="1:20" x14ac:dyDescent="0.2">
      <c r="A426" s="32" t="s">
        <v>873</v>
      </c>
      <c r="B426" s="11">
        <v>1.17129E-9</v>
      </c>
      <c r="C426">
        <v>313</v>
      </c>
      <c r="D426">
        <v>314</v>
      </c>
      <c r="E426" t="e">
        <f t="shared" ca="1" si="165"/>
        <v>#N/A</v>
      </c>
      <c r="F426" t="s">
        <v>144</v>
      </c>
      <c r="G426">
        <v>1</v>
      </c>
      <c r="H426">
        <v>4</v>
      </c>
      <c r="J426">
        <v>-2</v>
      </c>
      <c r="K426" s="4">
        <f t="shared" ca="1" si="173"/>
        <v>1.1712921658250101E-9</v>
      </c>
      <c r="M426" s="42">
        <f t="shared" ca="1" si="164"/>
        <v>0.99999815090967625</v>
      </c>
      <c r="P426" s="4"/>
      <c r="R426" s="4"/>
      <c r="S426" s="4" t="s">
        <v>542</v>
      </c>
      <c r="T426" s="4">
        <v>1.17129E-9</v>
      </c>
    </row>
    <row r="427" spans="1:20" x14ac:dyDescent="0.2">
      <c r="A427" s="32" t="s">
        <v>874</v>
      </c>
      <c r="B427" s="11">
        <v>2.1277299999999999E-11</v>
      </c>
      <c r="C427">
        <v>314</v>
      </c>
      <c r="D427">
        <v>315</v>
      </c>
      <c r="E427" t="e">
        <f t="shared" ca="1" si="165"/>
        <v>#N/A</v>
      </c>
      <c r="F427" t="s">
        <v>144</v>
      </c>
      <c r="G427">
        <v>1</v>
      </c>
      <c r="H427">
        <v>6</v>
      </c>
      <c r="J427">
        <v>-2</v>
      </c>
      <c r="K427" s="4">
        <f t="shared" ca="1" si="173"/>
        <v>2.1277312869418599E-11</v>
      </c>
      <c r="M427" s="42">
        <f t="shared" ca="1" si="164"/>
        <v>0.99999939515771186</v>
      </c>
      <c r="P427" s="4"/>
      <c r="R427" s="4"/>
      <c r="S427" s="4" t="s">
        <v>543</v>
      </c>
      <c r="T427" s="4">
        <v>2.1277299999999999E-11</v>
      </c>
    </row>
    <row r="428" spans="1:20" x14ac:dyDescent="0.2">
      <c r="A428" s="32" t="s">
        <v>875</v>
      </c>
      <c r="B428" s="11">
        <v>4.4903400000000003E-15</v>
      </c>
      <c r="C428">
        <v>315</v>
      </c>
      <c r="D428">
        <v>316</v>
      </c>
      <c r="E428" t="e">
        <f t="shared" ca="1" si="165"/>
        <v>#N/A</v>
      </c>
      <c r="F428" t="s">
        <v>144</v>
      </c>
      <c r="G428">
        <v>1</v>
      </c>
      <c r="H428">
        <v>8</v>
      </c>
      <c r="J428">
        <v>-2</v>
      </c>
      <c r="K428" s="4">
        <f t="shared" ca="1" si="173"/>
        <v>4.4903388395733703E-15</v>
      </c>
      <c r="M428" s="42">
        <f t="shared" ca="1" si="164"/>
        <v>1.0000002584274086</v>
      </c>
      <c r="P428" s="4"/>
      <c r="R428" s="4"/>
      <c r="S428" s="4" t="s">
        <v>544</v>
      </c>
      <c r="T428" s="4">
        <v>4.4903400000000003E-15</v>
      </c>
    </row>
    <row r="429" spans="1:20" x14ac:dyDescent="0.2">
      <c r="A429" s="32" t="s">
        <v>876</v>
      </c>
      <c r="B429" s="11">
        <v>1.18004E-9</v>
      </c>
      <c r="C429">
        <v>316</v>
      </c>
      <c r="D429">
        <v>317</v>
      </c>
      <c r="E429" t="e">
        <f t="shared" ca="1" si="165"/>
        <v>#N/A</v>
      </c>
      <c r="F429" t="s">
        <v>144</v>
      </c>
      <c r="G429">
        <v>2</v>
      </c>
      <c r="H429">
        <v>3</v>
      </c>
      <c r="J429">
        <v>-2</v>
      </c>
      <c r="K429" s="4">
        <f t="shared" ca="1" si="173"/>
        <v>1.1800447003076587E-9</v>
      </c>
      <c r="M429" s="42">
        <f t="shared" ca="1" si="164"/>
        <v>0.99999601683931338</v>
      </c>
      <c r="P429" s="4"/>
      <c r="R429" s="4"/>
      <c r="S429" s="4" t="s">
        <v>545</v>
      </c>
      <c r="T429" s="4">
        <v>1.18004E-9</v>
      </c>
    </row>
    <row r="430" spans="1:20" x14ac:dyDescent="0.2">
      <c r="A430" s="32" t="s">
        <v>877</v>
      </c>
      <c r="B430" s="11">
        <v>5.4636199999999998E-10</v>
      </c>
      <c r="C430">
        <v>317</v>
      </c>
      <c r="D430">
        <v>318</v>
      </c>
      <c r="E430" t="e">
        <f t="shared" ca="1" si="165"/>
        <v>#N/A</v>
      </c>
      <c r="F430" t="s">
        <v>144</v>
      </c>
      <c r="G430">
        <v>2</v>
      </c>
      <c r="H430">
        <v>5</v>
      </c>
      <c r="J430">
        <v>-2</v>
      </c>
      <c r="K430" s="4">
        <f t="shared" ca="1" si="173"/>
        <v>5.4636158821208924E-10</v>
      </c>
      <c r="M430" s="42">
        <f t="shared" ca="1" si="164"/>
        <v>1.000000753691181</v>
      </c>
      <c r="P430" s="4"/>
      <c r="R430" s="4"/>
      <c r="S430" s="4" t="s">
        <v>546</v>
      </c>
      <c r="T430" s="4">
        <v>5.4636199999999998E-10</v>
      </c>
    </row>
    <row r="431" spans="1:20" x14ac:dyDescent="0.2">
      <c r="A431" s="32" t="s">
        <v>878</v>
      </c>
      <c r="B431" s="11">
        <v>1.5356500000000001E-13</v>
      </c>
      <c r="C431">
        <v>318</v>
      </c>
      <c r="D431">
        <v>319</v>
      </c>
      <c r="E431" t="e">
        <f t="shared" ca="1" si="165"/>
        <v>#N/A</v>
      </c>
      <c r="F431" t="s">
        <v>144</v>
      </c>
      <c r="G431">
        <v>2</v>
      </c>
      <c r="H431">
        <v>7</v>
      </c>
      <c r="J431">
        <v>-2</v>
      </c>
      <c r="K431" s="4">
        <f t="shared" ca="1" si="173"/>
        <v>1.5356458683334849E-13</v>
      </c>
      <c r="M431" s="42">
        <f t="shared" ca="1" si="164"/>
        <v>1.0000026905073627</v>
      </c>
      <c r="P431" s="4"/>
      <c r="R431" s="4"/>
      <c r="S431" s="4" t="s">
        <v>547</v>
      </c>
      <c r="T431" s="4">
        <v>1.5356500000000001E-13</v>
      </c>
    </row>
    <row r="432" spans="1:20" x14ac:dyDescent="0.2">
      <c r="A432" s="32" t="s">
        <v>879</v>
      </c>
      <c r="B432" s="11">
        <v>1.5620600000000001E-11</v>
      </c>
      <c r="C432">
        <v>319</v>
      </c>
      <c r="D432">
        <v>320</v>
      </c>
      <c r="E432" t="e">
        <f t="shared" ca="1" si="165"/>
        <v>#N/A</v>
      </c>
      <c r="F432" t="s">
        <v>144</v>
      </c>
      <c r="G432">
        <v>3</v>
      </c>
      <c r="H432">
        <v>4</v>
      </c>
      <c r="J432">
        <v>-2</v>
      </c>
      <c r="K432" s="4">
        <f t="shared" ca="1" si="173"/>
        <v>1.5620606704449668E-11</v>
      </c>
      <c r="M432" s="42">
        <f t="shared" ca="1" si="164"/>
        <v>0.99999957079454127</v>
      </c>
      <c r="P432" s="4"/>
      <c r="R432" s="4"/>
      <c r="S432" s="4" t="s">
        <v>548</v>
      </c>
      <c r="T432" s="4">
        <v>1.5620600000000001E-11</v>
      </c>
    </row>
    <row r="433" spans="1:20" x14ac:dyDescent="0.2">
      <c r="A433" s="32" t="s">
        <v>880</v>
      </c>
      <c r="B433" s="11">
        <v>1.4037100000000001E-12</v>
      </c>
      <c r="C433">
        <v>320</v>
      </c>
      <c r="D433">
        <v>321</v>
      </c>
      <c r="E433" t="e">
        <f t="shared" ca="1" si="165"/>
        <v>#N/A</v>
      </c>
      <c r="F433" t="s">
        <v>144</v>
      </c>
      <c r="G433">
        <v>3</v>
      </c>
      <c r="H433">
        <v>6</v>
      </c>
      <c r="J433">
        <v>-2</v>
      </c>
      <c r="K433" s="4">
        <f t="shared" ca="1" si="173"/>
        <v>1.4037116311439317E-12</v>
      </c>
      <c r="M433" s="42">
        <f t="shared" ca="1" si="164"/>
        <v>0.99999883797790412</v>
      </c>
      <c r="P433" s="4"/>
      <c r="R433" s="4"/>
      <c r="S433" s="4" t="s">
        <v>549</v>
      </c>
      <c r="T433" s="4">
        <v>1.4037100000000001E-12</v>
      </c>
    </row>
    <row r="434" spans="1:20" x14ac:dyDescent="0.2">
      <c r="A434" s="32" t="s">
        <v>881</v>
      </c>
      <c r="B434" s="11">
        <v>2.9347099999999998E-16</v>
      </c>
      <c r="C434">
        <v>321</v>
      </c>
      <c r="D434">
        <v>322</v>
      </c>
      <c r="E434" t="e">
        <f t="shared" ca="1" si="165"/>
        <v>#N/A</v>
      </c>
      <c r="F434" t="s">
        <v>144</v>
      </c>
      <c r="G434">
        <v>3</v>
      </c>
      <c r="H434">
        <v>8</v>
      </c>
      <c r="J434">
        <v>-2</v>
      </c>
      <c r="K434" s="4">
        <f t="shared" ca="1" si="173"/>
        <v>2.934706456833795E-16</v>
      </c>
      <c r="M434" s="42">
        <f t="shared" ca="1" si="164"/>
        <v>1.0000012073324052</v>
      </c>
      <c r="P434" s="4"/>
      <c r="R434" s="4"/>
      <c r="S434" s="4" t="s">
        <v>550</v>
      </c>
      <c r="T434" s="4">
        <v>2.9347099999999998E-16</v>
      </c>
    </row>
    <row r="435" spans="1:20" x14ac:dyDescent="0.2">
      <c r="A435" s="32" t="s">
        <v>882</v>
      </c>
      <c r="B435" s="11">
        <v>7.8929900000000003E-12</v>
      </c>
      <c r="C435">
        <v>322</v>
      </c>
      <c r="D435">
        <v>323</v>
      </c>
      <c r="E435" t="e">
        <f t="shared" ca="1" si="165"/>
        <v>#N/A</v>
      </c>
      <c r="F435" t="s">
        <v>144</v>
      </c>
      <c r="G435">
        <v>4</v>
      </c>
      <c r="H435">
        <v>5</v>
      </c>
      <c r="J435">
        <v>-2</v>
      </c>
      <c r="K435" s="4">
        <f t="shared" ca="1" si="173"/>
        <v>7.8929886514280525E-12</v>
      </c>
      <c r="M435" s="42">
        <f t="shared" ca="1" si="164"/>
        <v>1.0000001708569475</v>
      </c>
      <c r="P435" s="4"/>
      <c r="R435" s="4"/>
      <c r="S435" s="4" t="s">
        <v>551</v>
      </c>
      <c r="T435" s="4">
        <v>7.8929900000000003E-12</v>
      </c>
    </row>
    <row r="436" spans="1:20" x14ac:dyDescent="0.2">
      <c r="A436" s="33" t="s">
        <v>883</v>
      </c>
      <c r="B436" s="43">
        <v>1.6553100000000001E-15</v>
      </c>
      <c r="C436">
        <v>323</v>
      </c>
      <c r="D436">
        <v>324</v>
      </c>
      <c r="E436" s="28" t="e">
        <f t="shared" ca="1" si="165"/>
        <v>#N/A</v>
      </c>
      <c r="F436" s="28" t="s">
        <v>144</v>
      </c>
      <c r="G436" s="28">
        <v>4</v>
      </c>
      <c r="H436" s="28">
        <v>7</v>
      </c>
      <c r="I436" s="28"/>
      <c r="J436" s="47">
        <v>-2</v>
      </c>
      <c r="K436" s="37">
        <f t="shared" ca="1" si="173"/>
        <v>1.6553062115887167E-15</v>
      </c>
      <c r="L436" s="28"/>
      <c r="M436" s="44">
        <f t="shared" ca="1" si="164"/>
        <v>1.0000022886468116</v>
      </c>
      <c r="P436" s="4"/>
      <c r="R436" s="4"/>
      <c r="S436" s="4" t="s">
        <v>552</v>
      </c>
      <c r="T436" s="4">
        <v>1.6553100000000001E-15</v>
      </c>
    </row>
    <row r="437" spans="1:20" x14ac:dyDescent="0.2">
      <c r="A437" s="21" t="s">
        <v>884</v>
      </c>
      <c r="B437" s="40">
        <v>2.2662399999999998E-12</v>
      </c>
      <c r="C437">
        <v>324</v>
      </c>
      <c r="D437">
        <v>325</v>
      </c>
      <c r="E437" s="22" t="e">
        <f t="shared" ca="1" si="165"/>
        <v>#N/A</v>
      </c>
      <c r="F437" s="22" t="s">
        <v>144</v>
      </c>
      <c r="G437" s="22">
        <v>1</v>
      </c>
      <c r="H437" s="22">
        <v>2</v>
      </c>
      <c r="I437" s="22" t="s">
        <v>9</v>
      </c>
      <c r="J437" s="22">
        <f>J425+$J$114</f>
        <v>0</v>
      </c>
      <c r="K437" s="35">
        <f t="shared" ref="K437:K448" ca="1" si="174">AH31</f>
        <v>2.2662358083291419E-12</v>
      </c>
      <c r="L437" s="22"/>
      <c r="M437" s="41">
        <f t="shared" ca="1" si="164"/>
        <v>1.0000018496181389</v>
      </c>
      <c r="P437" s="4"/>
      <c r="R437" s="4"/>
      <c r="S437" s="4" t="s">
        <v>553</v>
      </c>
      <c r="T437" s="4">
        <v>2.2662399999999998E-12</v>
      </c>
    </row>
    <row r="438" spans="1:20" x14ac:dyDescent="0.2">
      <c r="A438" s="32" t="s">
        <v>885</v>
      </c>
      <c r="B438" s="11">
        <v>2.11187E-10</v>
      </c>
      <c r="C438">
        <v>325</v>
      </c>
      <c r="D438">
        <v>326</v>
      </c>
      <c r="E438" t="e">
        <f t="shared" ca="1" si="165"/>
        <v>#N/A</v>
      </c>
      <c r="F438" t="s">
        <v>144</v>
      </c>
      <c r="G438">
        <v>1</v>
      </c>
      <c r="H438">
        <v>4</v>
      </c>
      <c r="I438" t="s">
        <v>9</v>
      </c>
      <c r="J438">
        <f t="shared" ref="J438:J448" si="175">J426+$J$114</f>
        <v>0</v>
      </c>
      <c r="K438" s="4">
        <f t="shared" ca="1" si="174"/>
        <v>2.111869823758162E-10</v>
      </c>
      <c r="M438" s="42">
        <f t="shared" ca="1" si="164"/>
        <v>1.0000000834529836</v>
      </c>
      <c r="P438" s="4"/>
      <c r="R438" s="4"/>
      <c r="S438" s="4" t="s">
        <v>554</v>
      </c>
      <c r="T438" s="4">
        <v>2.11187E-10</v>
      </c>
    </row>
    <row r="439" spans="1:20" x14ac:dyDescent="0.2">
      <c r="A439" s="32" t="s">
        <v>886</v>
      </c>
      <c r="B439" s="11">
        <v>7.2764400000000004E-15</v>
      </c>
      <c r="C439">
        <v>326</v>
      </c>
      <c r="D439">
        <v>327</v>
      </c>
      <c r="E439" t="e">
        <f t="shared" ca="1" si="165"/>
        <v>#N/A</v>
      </c>
      <c r="F439" t="s">
        <v>144</v>
      </c>
      <c r="G439">
        <v>1</v>
      </c>
      <c r="H439">
        <v>6</v>
      </c>
      <c r="I439" t="s">
        <v>9</v>
      </c>
      <c r="J439">
        <f t="shared" si="175"/>
        <v>0</v>
      </c>
      <c r="K439" s="4">
        <f t="shared" ca="1" si="174"/>
        <v>7.2764355297185782E-15</v>
      </c>
      <c r="M439" s="42">
        <f t="shared" ca="1" si="164"/>
        <v>1.0000006143504472</v>
      </c>
      <c r="P439" s="4"/>
      <c r="R439" s="4"/>
      <c r="S439" s="4" t="s">
        <v>555</v>
      </c>
      <c r="T439" s="4">
        <v>7.2764400000000004E-15</v>
      </c>
    </row>
    <row r="440" spans="1:20" x14ac:dyDescent="0.2">
      <c r="A440" s="32" t="s">
        <v>887</v>
      </c>
      <c r="B440" s="11">
        <v>7.3498899999999992E-15</v>
      </c>
      <c r="C440">
        <v>327</v>
      </c>
      <c r="D440">
        <v>328</v>
      </c>
      <c r="E440" t="e">
        <f t="shared" ca="1" si="165"/>
        <v>#N/A</v>
      </c>
      <c r="F440" t="s">
        <v>144</v>
      </c>
      <c r="G440">
        <v>1</v>
      </c>
      <c r="H440">
        <v>8</v>
      </c>
      <c r="I440" t="s">
        <v>9</v>
      </c>
      <c r="J440">
        <f t="shared" si="175"/>
        <v>0</v>
      </c>
      <c r="K440" s="4">
        <f t="shared" ca="1" si="174"/>
        <v>7.3498930586858116E-15</v>
      </c>
      <c r="M440" s="42">
        <f t="shared" ca="1" si="164"/>
        <v>0.99999958384621546</v>
      </c>
      <c r="P440" s="4"/>
      <c r="R440" s="4"/>
      <c r="S440" s="4" t="s">
        <v>556</v>
      </c>
      <c r="T440" s="4">
        <v>7.3498899999999992E-15</v>
      </c>
    </row>
    <row r="441" spans="1:20" x14ac:dyDescent="0.2">
      <c r="A441" s="32" t="s">
        <v>888</v>
      </c>
      <c r="B441" s="11">
        <v>2.1276499999999999E-10</v>
      </c>
      <c r="C441">
        <v>328</v>
      </c>
      <c r="D441">
        <v>329</v>
      </c>
      <c r="E441" t="e">
        <f t="shared" ca="1" si="165"/>
        <v>#N/A</v>
      </c>
      <c r="F441" t="s">
        <v>144</v>
      </c>
      <c r="G441">
        <v>2</v>
      </c>
      <c r="H441">
        <v>3</v>
      </c>
      <c r="I441" t="s">
        <v>9</v>
      </c>
      <c r="J441">
        <f t="shared" si="175"/>
        <v>0</v>
      </c>
      <c r="K441" s="4">
        <f t="shared" ca="1" si="174"/>
        <v>2.1276508679712338E-10</v>
      </c>
      <c r="M441" s="42">
        <f t="shared" ca="1" si="164"/>
        <v>0.99999959205185074</v>
      </c>
      <c r="P441" s="4"/>
      <c r="R441" s="4"/>
      <c r="S441" s="4" t="s">
        <v>557</v>
      </c>
      <c r="T441" s="4">
        <v>2.1276499999999999E-10</v>
      </c>
    </row>
    <row r="442" spans="1:20" x14ac:dyDescent="0.2">
      <c r="A442" s="32" t="s">
        <v>889</v>
      </c>
      <c r="B442" s="11">
        <v>3.5060300000000001E-14</v>
      </c>
      <c r="C442">
        <v>329</v>
      </c>
      <c r="D442">
        <v>330</v>
      </c>
      <c r="E442" t="e">
        <f t="shared" ca="1" si="165"/>
        <v>#N/A</v>
      </c>
      <c r="F442" t="s">
        <v>144</v>
      </c>
      <c r="G442">
        <v>2</v>
      </c>
      <c r="H442">
        <v>5</v>
      </c>
      <c r="I442" t="s">
        <v>9</v>
      </c>
      <c r="J442">
        <f t="shared" si="175"/>
        <v>0</v>
      </c>
      <c r="K442" s="4">
        <f t="shared" ca="1" si="174"/>
        <v>3.5060281462440042E-14</v>
      </c>
      <c r="M442" s="42">
        <f t="shared" ca="1" si="164"/>
        <v>1.0000005287339173</v>
      </c>
      <c r="P442" s="4"/>
      <c r="R442" s="4"/>
      <c r="S442" s="4" t="s">
        <v>558</v>
      </c>
      <c r="T442" s="4">
        <v>3.5060300000000001E-14</v>
      </c>
    </row>
    <row r="443" spans="1:20" x14ac:dyDescent="0.2">
      <c r="A443" s="32" t="s">
        <v>890</v>
      </c>
      <c r="B443" s="11">
        <v>4.71657E-14</v>
      </c>
      <c r="C443">
        <v>330</v>
      </c>
      <c r="D443">
        <v>331</v>
      </c>
      <c r="E443" t="e">
        <f t="shared" ca="1" si="165"/>
        <v>#N/A</v>
      </c>
      <c r="F443" t="s">
        <v>144</v>
      </c>
      <c r="G443">
        <v>2</v>
      </c>
      <c r="H443">
        <v>7</v>
      </c>
      <c r="I443" t="s">
        <v>9</v>
      </c>
      <c r="J443">
        <f t="shared" si="175"/>
        <v>0</v>
      </c>
      <c r="K443" s="4">
        <f t="shared" ca="1" si="174"/>
        <v>4.7165703341592814E-14</v>
      </c>
      <c r="M443" s="42">
        <f t="shared" ca="1" si="164"/>
        <v>0.99999992915206226</v>
      </c>
      <c r="P443" s="4"/>
      <c r="R443" s="4"/>
      <c r="S443" s="4" t="s">
        <v>559</v>
      </c>
      <c r="T443" s="4">
        <v>4.71657E-14</v>
      </c>
    </row>
    <row r="444" spans="1:20" x14ac:dyDescent="0.2">
      <c r="A444" s="32" t="s">
        <v>891</v>
      </c>
      <c r="B444" s="11">
        <v>4.7464200000000004E-10</v>
      </c>
      <c r="C444">
        <v>331</v>
      </c>
      <c r="D444">
        <v>332</v>
      </c>
      <c r="E444" t="e">
        <f t="shared" ca="1" si="165"/>
        <v>#N/A</v>
      </c>
      <c r="F444" t="s">
        <v>144</v>
      </c>
      <c r="G444">
        <v>3</v>
      </c>
      <c r="H444">
        <v>4</v>
      </c>
      <c r="I444" t="s">
        <v>9</v>
      </c>
      <c r="J444">
        <f t="shared" si="175"/>
        <v>0</v>
      </c>
      <c r="K444" s="4">
        <f t="shared" ca="1" si="174"/>
        <v>4.7464233371552519E-10</v>
      </c>
      <c r="M444" s="42">
        <f t="shared" ca="1" si="164"/>
        <v>0.99999929691158707</v>
      </c>
      <c r="P444" s="4"/>
      <c r="R444" s="4"/>
      <c r="S444" s="4" t="s">
        <v>560</v>
      </c>
      <c r="T444" s="4">
        <v>4.7464200000000004E-10</v>
      </c>
    </row>
    <row r="445" spans="1:20" x14ac:dyDescent="0.2">
      <c r="A445" s="32" t="s">
        <v>892</v>
      </c>
      <c r="B445" s="11">
        <v>8.0899599999999997E-14</v>
      </c>
      <c r="C445">
        <v>332</v>
      </c>
      <c r="D445">
        <v>333</v>
      </c>
      <c r="E445" t="e">
        <f t="shared" ca="1" si="165"/>
        <v>#N/A</v>
      </c>
      <c r="F445" t="s">
        <v>144</v>
      </c>
      <c r="G445">
        <v>3</v>
      </c>
      <c r="H445">
        <v>6</v>
      </c>
      <c r="I445" t="s">
        <v>9</v>
      </c>
      <c r="J445">
        <f t="shared" si="175"/>
        <v>0</v>
      </c>
      <c r="K445" s="4">
        <f t="shared" ca="1" si="174"/>
        <v>8.0899618068082224E-14</v>
      </c>
      <c r="M445" s="42">
        <f t="shared" ca="1" si="164"/>
        <v>0.99999977666047557</v>
      </c>
      <c r="P445" s="4"/>
      <c r="R445" s="4"/>
      <c r="S445" s="4" t="s">
        <v>561</v>
      </c>
      <c r="T445" s="4">
        <v>8.0899599999999997E-14</v>
      </c>
    </row>
    <row r="446" spans="1:20" x14ac:dyDescent="0.2">
      <c r="A446" s="32" t="s">
        <v>893</v>
      </c>
      <c r="B446" s="11">
        <v>8.0953099999999996E-14</v>
      </c>
      <c r="C446">
        <v>333</v>
      </c>
      <c r="D446">
        <v>334</v>
      </c>
      <c r="E446" t="e">
        <f t="shared" ca="1" si="165"/>
        <v>#N/A</v>
      </c>
      <c r="F446" t="s">
        <v>144</v>
      </c>
      <c r="G446">
        <v>3</v>
      </c>
      <c r="H446">
        <v>8</v>
      </c>
      <c r="I446" t="s">
        <v>9</v>
      </c>
      <c r="J446">
        <f t="shared" si="175"/>
        <v>0</v>
      </c>
      <c r="K446" s="4">
        <f t="shared" ca="1" si="174"/>
        <v>8.0953054558241639E-14</v>
      </c>
      <c r="M446" s="42">
        <f t="shared" ca="1" si="164"/>
        <v>1.0000005613346972</v>
      </c>
      <c r="P446" s="4"/>
      <c r="R446" s="4"/>
      <c r="S446" s="4" t="s">
        <v>562</v>
      </c>
      <c r="T446" s="4">
        <v>8.0953099999999996E-14</v>
      </c>
    </row>
    <row r="447" spans="1:20" x14ac:dyDescent="0.2">
      <c r="A447" s="32" t="s">
        <v>894</v>
      </c>
      <c r="B447" s="11">
        <v>8.5357799999999994E-14</v>
      </c>
      <c r="C447">
        <v>334</v>
      </c>
      <c r="D447">
        <v>335</v>
      </c>
      <c r="E447" t="e">
        <f t="shared" ca="1" si="165"/>
        <v>#N/A</v>
      </c>
      <c r="F447" t="s">
        <v>144</v>
      </c>
      <c r="G447">
        <v>4</v>
      </c>
      <c r="H447">
        <v>5</v>
      </c>
      <c r="I447" t="s">
        <v>9</v>
      </c>
      <c r="J447">
        <f t="shared" si="175"/>
        <v>0</v>
      </c>
      <c r="K447" s="4">
        <f t="shared" ca="1" si="174"/>
        <v>8.5357833686154883E-14</v>
      </c>
      <c r="M447" s="42">
        <f t="shared" ca="1" si="164"/>
        <v>0.99999960535368071</v>
      </c>
      <c r="P447" s="4"/>
      <c r="R447" s="4"/>
      <c r="S447" s="4" t="s">
        <v>563</v>
      </c>
      <c r="T447" s="4">
        <v>8.5357799999999994E-14</v>
      </c>
    </row>
    <row r="448" spans="1:20" x14ac:dyDescent="0.2">
      <c r="A448" s="33" t="s">
        <v>895</v>
      </c>
      <c r="B448" s="43">
        <v>8.5680199999999996E-14</v>
      </c>
      <c r="C448">
        <v>335</v>
      </c>
      <c r="D448">
        <v>336</v>
      </c>
      <c r="E448" s="28" t="e">
        <f t="shared" ca="1" si="165"/>
        <v>#N/A</v>
      </c>
      <c r="F448" s="28" t="s">
        <v>144</v>
      </c>
      <c r="G448" s="28">
        <v>4</v>
      </c>
      <c r="H448" s="28">
        <v>7</v>
      </c>
      <c r="I448" s="28" t="s">
        <v>9</v>
      </c>
      <c r="J448" s="47">
        <f t="shared" si="175"/>
        <v>0</v>
      </c>
      <c r="K448" s="37">
        <f t="shared" ca="1" si="174"/>
        <v>8.5680156461118183E-14</v>
      </c>
      <c r="L448" s="28"/>
      <c r="M448" s="44">
        <f t="shared" ca="1" si="164"/>
        <v>1.000000508155956</v>
      </c>
      <c r="P448" s="4"/>
      <c r="R448" s="4"/>
      <c r="S448" s="4" t="s">
        <v>564</v>
      </c>
      <c r="T448" s="4">
        <v>8.5680199999999996E-14</v>
      </c>
    </row>
    <row r="449" spans="1:20" x14ac:dyDescent="0.2">
      <c r="A449" s="21" t="s">
        <v>896</v>
      </c>
      <c r="B449" s="40">
        <v>3.7273299999999996E-12</v>
      </c>
      <c r="C449">
        <v>336</v>
      </c>
      <c r="D449">
        <v>337</v>
      </c>
      <c r="E449" s="22" t="e">
        <f t="shared" ca="1" si="165"/>
        <v>#N/A</v>
      </c>
      <c r="F449" s="22" t="s">
        <v>144</v>
      </c>
      <c r="G449" s="22">
        <v>1</v>
      </c>
      <c r="H449" s="22">
        <v>2</v>
      </c>
      <c r="I449" s="22" t="s">
        <v>7</v>
      </c>
      <c r="J449" s="22">
        <f>J425+$J$113</f>
        <v>0</v>
      </c>
      <c r="K449" s="35">
        <f t="shared" ref="K449:K460" ca="1" si="176">AG31</f>
        <v>3.7273257532582317E-12</v>
      </c>
      <c r="L449" s="22"/>
      <c r="M449" s="41">
        <f t="shared" ref="M449:M484" ca="1" si="177">B449/K449</f>
        <v>1.0000011393535335</v>
      </c>
      <c r="P449" s="4"/>
      <c r="R449" s="4"/>
      <c r="S449" s="4" t="s">
        <v>565</v>
      </c>
      <c r="T449" s="4">
        <v>3.7273299999999996E-12</v>
      </c>
    </row>
    <row r="450" spans="1:20" x14ac:dyDescent="0.2">
      <c r="A450" s="32" t="s">
        <v>897</v>
      </c>
      <c r="B450" s="11">
        <v>3.4734399999999999E-10</v>
      </c>
      <c r="C450">
        <v>337</v>
      </c>
      <c r="D450">
        <v>338</v>
      </c>
      <c r="E450" t="e">
        <f t="shared" ref="E450:E484" ca="1" si="178">OFFSET($B$80,_xlfn.XMATCH($A450,$D$81:$D$108),0)</f>
        <v>#N/A</v>
      </c>
      <c r="F450" t="s">
        <v>144</v>
      </c>
      <c r="G450">
        <v>1</v>
      </c>
      <c r="H450">
        <v>4</v>
      </c>
      <c r="I450" t="s">
        <v>7</v>
      </c>
      <c r="J450">
        <f t="shared" ref="J450:J460" si="179">J426+$J$113</f>
        <v>0</v>
      </c>
      <c r="K450" s="4">
        <f t="shared" ca="1" si="176"/>
        <v>3.4734367680062118E-10</v>
      </c>
      <c r="M450" s="42">
        <f t="shared" ca="1" si="177"/>
        <v>1.0000009304887361</v>
      </c>
      <c r="P450" s="4"/>
      <c r="R450" s="4"/>
      <c r="S450" s="4" t="s">
        <v>566</v>
      </c>
      <c r="T450" s="4">
        <v>3.4734399999999999E-10</v>
      </c>
    </row>
    <row r="451" spans="1:20" x14ac:dyDescent="0.2">
      <c r="A451" s="32" t="s">
        <v>898</v>
      </c>
      <c r="B451" s="11">
        <v>1.6672899999999999E-10</v>
      </c>
      <c r="C451">
        <v>338</v>
      </c>
      <c r="D451">
        <v>339</v>
      </c>
      <c r="E451" t="e">
        <f t="shared" ca="1" si="178"/>
        <v>#N/A</v>
      </c>
      <c r="F451" t="s">
        <v>144</v>
      </c>
      <c r="G451">
        <v>1</v>
      </c>
      <c r="H451">
        <v>6</v>
      </c>
      <c r="I451" t="s">
        <v>7</v>
      </c>
      <c r="J451">
        <f t="shared" si="179"/>
        <v>0</v>
      </c>
      <c r="K451" s="4">
        <f t="shared" ca="1" si="176"/>
        <v>1.6672892050694415E-10</v>
      </c>
      <c r="M451" s="42">
        <f t="shared" ca="1" si="177"/>
        <v>1.0000004767802466</v>
      </c>
      <c r="P451" s="4"/>
      <c r="R451" s="4"/>
      <c r="S451" s="4" t="s">
        <v>567</v>
      </c>
      <c r="T451" s="4">
        <v>1.6672899999999999E-10</v>
      </c>
    </row>
    <row r="452" spans="1:20" x14ac:dyDescent="0.2">
      <c r="A452" s="32" t="s">
        <v>899</v>
      </c>
      <c r="B452" s="11">
        <v>1.6841200000000001E-10</v>
      </c>
      <c r="C452">
        <v>339</v>
      </c>
      <c r="D452">
        <v>340</v>
      </c>
      <c r="E452" t="e">
        <f t="shared" ca="1" si="178"/>
        <v>#N/A</v>
      </c>
      <c r="F452" t="s">
        <v>144</v>
      </c>
      <c r="G452">
        <v>1</v>
      </c>
      <c r="H452">
        <v>8</v>
      </c>
      <c r="I452" t="s">
        <v>7</v>
      </c>
      <c r="J452">
        <f t="shared" si="179"/>
        <v>0</v>
      </c>
      <c r="K452" s="4">
        <f t="shared" ca="1" si="176"/>
        <v>1.6841209277690975E-10</v>
      </c>
      <c r="M452" s="42">
        <f t="shared" ca="1" si="177"/>
        <v>0.99999944910779137</v>
      </c>
      <c r="P452" s="4"/>
      <c r="R452" s="4"/>
      <c r="S452" s="4" t="s">
        <v>568</v>
      </c>
      <c r="T452" s="4">
        <v>1.6841200000000001E-10</v>
      </c>
    </row>
    <row r="453" spans="1:20" x14ac:dyDescent="0.2">
      <c r="A453" s="32" t="s">
        <v>900</v>
      </c>
      <c r="B453" s="11">
        <v>3.4993900000000003E-10</v>
      </c>
      <c r="C453">
        <v>340</v>
      </c>
      <c r="D453">
        <v>341</v>
      </c>
      <c r="E453" t="e">
        <f t="shared" ca="1" si="178"/>
        <v>#N/A</v>
      </c>
      <c r="F453" t="s">
        <v>144</v>
      </c>
      <c r="G453">
        <v>2</v>
      </c>
      <c r="H453">
        <v>3</v>
      </c>
      <c r="I453" t="s">
        <v>7</v>
      </c>
      <c r="J453">
        <f t="shared" si="179"/>
        <v>0</v>
      </c>
      <c r="K453" s="4">
        <f t="shared" ca="1" si="176"/>
        <v>3.4993921837191326E-10</v>
      </c>
      <c r="M453" s="42">
        <f t="shared" ca="1" si="177"/>
        <v>0.99999937597187805</v>
      </c>
      <c r="P453" s="4"/>
      <c r="R453" s="4"/>
      <c r="S453" s="4" t="s">
        <v>569</v>
      </c>
      <c r="T453" s="4">
        <v>3.4993900000000003E-10</v>
      </c>
    </row>
    <row r="454" spans="1:20" x14ac:dyDescent="0.2">
      <c r="A454" s="32" t="s">
        <v>901</v>
      </c>
      <c r="B454" s="11">
        <v>8.0335499999999996E-10</v>
      </c>
      <c r="C454">
        <v>341</v>
      </c>
      <c r="D454">
        <v>342</v>
      </c>
      <c r="E454" t="e">
        <f t="shared" ca="1" si="178"/>
        <v>#N/A</v>
      </c>
      <c r="F454" t="s">
        <v>144</v>
      </c>
      <c r="G454">
        <v>2</v>
      </c>
      <c r="H454">
        <v>5</v>
      </c>
      <c r="I454" t="s">
        <v>7</v>
      </c>
      <c r="J454">
        <f t="shared" si="179"/>
        <v>0</v>
      </c>
      <c r="K454" s="4">
        <f t="shared" ca="1" si="176"/>
        <v>8.0335527704845007E-10</v>
      </c>
      <c r="M454" s="42">
        <f t="shared" ca="1" si="177"/>
        <v>0.99999965513583089</v>
      </c>
      <c r="P454" s="4"/>
      <c r="R454" s="4"/>
      <c r="S454" s="4" t="s">
        <v>570</v>
      </c>
      <c r="T454" s="4">
        <v>8.0335499999999996E-10</v>
      </c>
    </row>
    <row r="455" spans="1:20" x14ac:dyDescent="0.2">
      <c r="A455" s="32" t="s">
        <v>902</v>
      </c>
      <c r="B455" s="11">
        <v>1.0807300000000001E-9</v>
      </c>
      <c r="C455">
        <v>342</v>
      </c>
      <c r="D455">
        <v>343</v>
      </c>
      <c r="E455" t="e">
        <f t="shared" ca="1" si="178"/>
        <v>#N/A</v>
      </c>
      <c r="F455" t="s">
        <v>144</v>
      </c>
      <c r="G455">
        <v>2</v>
      </c>
      <c r="H455">
        <v>7</v>
      </c>
      <c r="I455" t="s">
        <v>7</v>
      </c>
      <c r="J455">
        <f t="shared" si="179"/>
        <v>0</v>
      </c>
      <c r="K455" s="4">
        <f t="shared" ca="1" si="176"/>
        <v>1.0807333853198698E-9</v>
      </c>
      <c r="M455" s="42">
        <f t="shared" ca="1" si="177"/>
        <v>0.99999686757167328</v>
      </c>
      <c r="P455" s="4"/>
      <c r="R455" s="4"/>
      <c r="S455" s="4" t="s">
        <v>571</v>
      </c>
      <c r="T455" s="4">
        <v>1.0807300000000001E-9</v>
      </c>
    </row>
    <row r="456" spans="1:20" x14ac:dyDescent="0.2">
      <c r="A456" s="32" t="s">
        <v>903</v>
      </c>
      <c r="B456" s="11">
        <v>7.8065400000000002E-10</v>
      </c>
      <c r="C456">
        <v>343</v>
      </c>
      <c r="D456">
        <v>344</v>
      </c>
      <c r="E456" t="e">
        <f t="shared" ca="1" si="178"/>
        <v>#N/A</v>
      </c>
      <c r="F456" t="s">
        <v>144</v>
      </c>
      <c r="G456">
        <v>3</v>
      </c>
      <c r="H456">
        <v>4</v>
      </c>
      <c r="I456" t="s">
        <v>7</v>
      </c>
      <c r="J456">
        <f t="shared" si="179"/>
        <v>0</v>
      </c>
      <c r="K456" s="4">
        <f t="shared" ca="1" si="176"/>
        <v>7.8065424063210253E-10</v>
      </c>
      <c r="M456" s="42">
        <f t="shared" ca="1" si="177"/>
        <v>0.99999969175585046</v>
      </c>
      <c r="P456" s="4"/>
      <c r="R456" s="4"/>
      <c r="S456" s="4" t="s">
        <v>572</v>
      </c>
      <c r="T456" s="4">
        <v>7.8065400000000002E-10</v>
      </c>
    </row>
    <row r="457" spans="1:20" x14ac:dyDescent="0.2">
      <c r="A457" s="32" t="s">
        <v>904</v>
      </c>
      <c r="B457" s="11">
        <v>1.8536999999999999E-9</v>
      </c>
      <c r="C457">
        <v>344</v>
      </c>
      <c r="D457">
        <v>345</v>
      </c>
      <c r="E457" t="e">
        <f t="shared" ca="1" si="178"/>
        <v>#N/A</v>
      </c>
      <c r="F457" t="s">
        <v>144</v>
      </c>
      <c r="G457">
        <v>3</v>
      </c>
      <c r="H457">
        <v>6</v>
      </c>
      <c r="I457" t="s">
        <v>7</v>
      </c>
      <c r="J457">
        <f t="shared" si="179"/>
        <v>0</v>
      </c>
      <c r="K457" s="4">
        <f t="shared" ca="1" si="176"/>
        <v>1.8536969007457275E-9</v>
      </c>
      <c r="M457" s="42">
        <f t="shared" ca="1" si="177"/>
        <v>1.0000016719315177</v>
      </c>
      <c r="P457" s="4"/>
      <c r="R457" s="4"/>
      <c r="S457" s="4" t="s">
        <v>573</v>
      </c>
      <c r="T457" s="4">
        <v>1.8536999999999999E-9</v>
      </c>
    </row>
    <row r="458" spans="1:20" x14ac:dyDescent="0.2">
      <c r="A458" s="32" t="s">
        <v>905</v>
      </c>
      <c r="B458" s="11">
        <v>1.85492E-9</v>
      </c>
      <c r="C458">
        <v>345</v>
      </c>
      <c r="D458">
        <v>346</v>
      </c>
      <c r="E458" t="e">
        <f t="shared" ca="1" si="178"/>
        <v>#N/A</v>
      </c>
      <c r="F458" t="s">
        <v>144</v>
      </c>
      <c r="G458">
        <v>3</v>
      </c>
      <c r="H458">
        <v>8</v>
      </c>
      <c r="I458" t="s">
        <v>7</v>
      </c>
      <c r="J458">
        <f t="shared" si="179"/>
        <v>0</v>
      </c>
      <c r="K458" s="4">
        <f t="shared" ca="1" si="176"/>
        <v>1.8549213200762602E-9</v>
      </c>
      <c r="M458" s="42">
        <f t="shared" ca="1" si="177"/>
        <v>0.99999928833840779</v>
      </c>
      <c r="P458" s="4"/>
      <c r="R458" s="4"/>
      <c r="S458" s="4" t="s">
        <v>574</v>
      </c>
      <c r="T458" s="4">
        <v>1.85492E-9</v>
      </c>
    </row>
    <row r="459" spans="1:20" x14ac:dyDescent="0.2">
      <c r="A459" s="32" t="s">
        <v>906</v>
      </c>
      <c r="B459" s="11">
        <v>1.95585E-9</v>
      </c>
      <c r="C459">
        <v>346</v>
      </c>
      <c r="D459">
        <v>347</v>
      </c>
      <c r="E459" t="e">
        <f t="shared" ca="1" si="178"/>
        <v>#N/A</v>
      </c>
      <c r="F459" t="s">
        <v>144</v>
      </c>
      <c r="G459">
        <v>4</v>
      </c>
      <c r="H459">
        <v>5</v>
      </c>
      <c r="I459" t="s">
        <v>7</v>
      </c>
      <c r="J459">
        <f t="shared" si="179"/>
        <v>0</v>
      </c>
      <c r="K459" s="4">
        <f t="shared" ca="1" si="176"/>
        <v>1.9558504173064938E-9</v>
      </c>
      <c r="M459" s="42">
        <f t="shared" ca="1" si="177"/>
        <v>0.99999978663680511</v>
      </c>
      <c r="P459" s="4"/>
      <c r="R459" s="4"/>
      <c r="S459" s="4" t="s">
        <v>575</v>
      </c>
      <c r="T459" s="4">
        <v>1.95585E-9</v>
      </c>
    </row>
    <row r="460" spans="1:20" x14ac:dyDescent="0.2">
      <c r="A460" s="33" t="s">
        <v>907</v>
      </c>
      <c r="B460" s="43">
        <v>1.9632399999999999E-9</v>
      </c>
      <c r="C460">
        <v>347</v>
      </c>
      <c r="D460">
        <v>348</v>
      </c>
      <c r="E460" s="28" t="e">
        <f t="shared" ca="1" si="178"/>
        <v>#N/A</v>
      </c>
      <c r="F460" s="28" t="s">
        <v>144</v>
      </c>
      <c r="G460" s="28">
        <v>4</v>
      </c>
      <c r="H460" s="28">
        <v>7</v>
      </c>
      <c r="I460" s="28" t="s">
        <v>7</v>
      </c>
      <c r="J460" s="47">
        <f t="shared" si="179"/>
        <v>0</v>
      </c>
      <c r="K460" s="37">
        <f t="shared" ca="1" si="176"/>
        <v>1.9632359741639614E-9</v>
      </c>
      <c r="L460" s="28"/>
      <c r="M460" s="44">
        <f t="shared" ca="1" si="177"/>
        <v>1.000002050612403</v>
      </c>
      <c r="P460" s="4"/>
      <c r="R460" s="4"/>
      <c r="S460" s="4" t="s">
        <v>576</v>
      </c>
      <c r="T460" s="4">
        <v>1.9632399999999999E-9</v>
      </c>
    </row>
    <row r="461" spans="1:20" x14ac:dyDescent="0.2">
      <c r="A461" s="21" t="s">
        <v>908</v>
      </c>
      <c r="B461" s="40">
        <v>2.9334199999999998E-13</v>
      </c>
      <c r="C461">
        <v>348</v>
      </c>
      <c r="D461">
        <v>349</v>
      </c>
      <c r="E461" s="22" t="e">
        <f t="shared" ca="1" si="178"/>
        <v>#N/A</v>
      </c>
      <c r="F461" s="22" t="s">
        <v>144</v>
      </c>
      <c r="G461" s="22">
        <v>1</v>
      </c>
      <c r="H461" s="22">
        <v>2</v>
      </c>
      <c r="I461" s="22" t="s">
        <v>34</v>
      </c>
      <c r="J461" s="22">
        <f>J425+$J$180</f>
        <v>-1</v>
      </c>
      <c r="K461" s="35">
        <f t="shared" ref="K461:K472" ca="1" si="180">AJ31</f>
        <v>2.9334160573230187E-13</v>
      </c>
      <c r="L461" s="22"/>
      <c r="M461" s="41">
        <f t="shared" ca="1" si="177"/>
        <v>1.0000013440565212</v>
      </c>
      <c r="P461" s="4"/>
      <c r="R461" s="4"/>
      <c r="S461" s="4" t="s">
        <v>577</v>
      </c>
      <c r="T461" s="4">
        <v>2.9334199999999998E-13</v>
      </c>
    </row>
    <row r="462" spans="1:20" x14ac:dyDescent="0.2">
      <c r="A462" s="32" t="s">
        <v>909</v>
      </c>
      <c r="B462" s="11">
        <v>2.7336000000000001E-11</v>
      </c>
      <c r="C462">
        <v>349</v>
      </c>
      <c r="D462">
        <v>350</v>
      </c>
      <c r="E462" t="e">
        <f t="shared" ca="1" si="178"/>
        <v>#N/A</v>
      </c>
      <c r="F462" t="s">
        <v>144</v>
      </c>
      <c r="G462">
        <v>1</v>
      </c>
      <c r="H462">
        <v>4</v>
      </c>
      <c r="I462" t="s">
        <v>34</v>
      </c>
      <c r="J462">
        <f t="shared" ref="J462:J472" si="181">J426+$J$180</f>
        <v>-1</v>
      </c>
      <c r="K462" s="4">
        <f t="shared" ca="1" si="180"/>
        <v>2.733604697807503E-11</v>
      </c>
      <c r="M462" s="42">
        <f t="shared" ca="1" si="177"/>
        <v>0.99999828146055403</v>
      </c>
      <c r="P462" s="4"/>
      <c r="R462" s="4"/>
      <c r="S462" s="4" t="s">
        <v>578</v>
      </c>
      <c r="T462" s="4">
        <v>2.7336000000000001E-11</v>
      </c>
    </row>
    <row r="463" spans="1:20" x14ac:dyDescent="0.2">
      <c r="A463" s="32" t="s">
        <v>910</v>
      </c>
      <c r="B463" s="11">
        <v>1.31216E-11</v>
      </c>
      <c r="C463">
        <v>350</v>
      </c>
      <c r="D463">
        <v>351</v>
      </c>
      <c r="E463" t="e">
        <f t="shared" ca="1" si="178"/>
        <v>#N/A</v>
      </c>
      <c r="F463" t="s">
        <v>144</v>
      </c>
      <c r="G463">
        <v>1</v>
      </c>
      <c r="H463">
        <v>6</v>
      </c>
      <c r="I463" t="s">
        <v>34</v>
      </c>
      <c r="J463">
        <f t="shared" si="181"/>
        <v>-1</v>
      </c>
      <c r="K463" s="4">
        <f t="shared" ca="1" si="180"/>
        <v>1.3121613859686686E-11</v>
      </c>
      <c r="M463" s="42">
        <f t="shared" ca="1" si="177"/>
        <v>0.99999894375136822</v>
      </c>
      <c r="P463" s="4"/>
      <c r="R463" s="4"/>
      <c r="S463" s="4" t="s">
        <v>579</v>
      </c>
      <c r="T463" s="4">
        <v>1.31216E-11</v>
      </c>
    </row>
    <row r="464" spans="1:20" x14ac:dyDescent="0.2">
      <c r="A464" s="32" t="s">
        <v>911</v>
      </c>
      <c r="B464" s="11">
        <v>1.3254099999999999E-11</v>
      </c>
      <c r="C464">
        <v>351</v>
      </c>
      <c r="D464">
        <v>352</v>
      </c>
      <c r="E464" t="e">
        <f t="shared" ca="1" si="178"/>
        <v>#N/A</v>
      </c>
      <c r="F464" t="s">
        <v>144</v>
      </c>
      <c r="G464">
        <v>1</v>
      </c>
      <c r="H464">
        <v>8</v>
      </c>
      <c r="I464" t="s">
        <v>34</v>
      </c>
      <c r="J464">
        <f t="shared" si="181"/>
        <v>-1</v>
      </c>
      <c r="K464" s="4">
        <f t="shared" ca="1" si="180"/>
        <v>1.3254080000045946E-11</v>
      </c>
      <c r="M464" s="42">
        <f t="shared" ca="1" si="177"/>
        <v>1.0000015089658469</v>
      </c>
      <c r="P464" s="4"/>
      <c r="R464" s="4"/>
      <c r="S464" s="4" t="s">
        <v>580</v>
      </c>
      <c r="T464" s="4">
        <v>1.3254099999999999E-11</v>
      </c>
    </row>
    <row r="465" spans="1:20" x14ac:dyDescent="0.2">
      <c r="A465" s="32" t="s">
        <v>912</v>
      </c>
      <c r="B465" s="11">
        <v>2.7540300000000001E-11</v>
      </c>
      <c r="C465">
        <v>352</v>
      </c>
      <c r="D465">
        <v>353</v>
      </c>
      <c r="E465" t="e">
        <f t="shared" ca="1" si="178"/>
        <v>#N/A</v>
      </c>
      <c r="F465" t="s">
        <v>144</v>
      </c>
      <c r="G465">
        <v>2</v>
      </c>
      <c r="H465">
        <v>3</v>
      </c>
      <c r="I465" t="s">
        <v>34</v>
      </c>
      <c r="J465">
        <f t="shared" si="181"/>
        <v>-1</v>
      </c>
      <c r="K465" s="4">
        <f t="shared" ca="1" si="180"/>
        <v>2.7540316844104903E-11</v>
      </c>
      <c r="M465" s="42">
        <f t="shared" ca="1" si="177"/>
        <v>0.9999993883837649</v>
      </c>
      <c r="P465" s="4"/>
      <c r="R465" s="4"/>
      <c r="S465" s="4" t="s">
        <v>581</v>
      </c>
      <c r="T465" s="4">
        <v>2.7540300000000001E-11</v>
      </c>
    </row>
    <row r="466" spans="1:20" x14ac:dyDescent="0.2">
      <c r="A466" s="32" t="s">
        <v>913</v>
      </c>
      <c r="B466" s="11">
        <v>6.3224300000000003E-11</v>
      </c>
      <c r="C466">
        <v>353</v>
      </c>
      <c r="D466">
        <v>354</v>
      </c>
      <c r="E466" t="e">
        <f t="shared" ca="1" si="178"/>
        <v>#N/A</v>
      </c>
      <c r="F466" t="s">
        <v>144</v>
      </c>
      <c r="G466">
        <v>2</v>
      </c>
      <c r="H466">
        <v>5</v>
      </c>
      <c r="I466" t="s">
        <v>34</v>
      </c>
      <c r="J466">
        <f t="shared" si="181"/>
        <v>-1</v>
      </c>
      <c r="K466" s="4">
        <f t="shared" ca="1" si="180"/>
        <v>6.3224290696060385E-11</v>
      </c>
      <c r="M466" s="42">
        <f t="shared" ca="1" si="177"/>
        <v>1.0000001471576749</v>
      </c>
      <c r="P466" s="4"/>
      <c r="R466" s="4"/>
      <c r="S466" s="4" t="s">
        <v>582</v>
      </c>
      <c r="T466" s="4">
        <v>6.3224300000000003E-11</v>
      </c>
    </row>
    <row r="467" spans="1:20" x14ac:dyDescent="0.2">
      <c r="A467" s="32" t="s">
        <v>914</v>
      </c>
      <c r="B467" s="11">
        <v>8.5054000000000002E-11</v>
      </c>
      <c r="C467">
        <v>354</v>
      </c>
      <c r="D467">
        <v>355</v>
      </c>
      <c r="E467" t="e">
        <f t="shared" ca="1" si="178"/>
        <v>#N/A</v>
      </c>
      <c r="F467" t="s">
        <v>144</v>
      </c>
      <c r="G467">
        <v>2</v>
      </c>
      <c r="H467">
        <v>7</v>
      </c>
      <c r="I467" t="s">
        <v>34</v>
      </c>
      <c r="J467">
        <f t="shared" si="181"/>
        <v>-1</v>
      </c>
      <c r="K467" s="4">
        <f t="shared" ca="1" si="180"/>
        <v>8.5054027365628421E-11</v>
      </c>
      <c r="M467" s="42">
        <f t="shared" ca="1" si="177"/>
        <v>0.99999967825593605</v>
      </c>
      <c r="P467" s="4"/>
      <c r="R467" s="4"/>
      <c r="S467" s="4" t="s">
        <v>583</v>
      </c>
      <c r="T467" s="4">
        <v>8.5054000000000002E-11</v>
      </c>
    </row>
    <row r="468" spans="1:20" x14ac:dyDescent="0.2">
      <c r="A468" s="32" t="s">
        <v>915</v>
      </c>
      <c r="B468" s="11">
        <v>6.14377E-11</v>
      </c>
      <c r="C468">
        <v>355</v>
      </c>
      <c r="D468">
        <v>356</v>
      </c>
      <c r="E468" t="e">
        <f t="shared" ca="1" si="178"/>
        <v>#N/A</v>
      </c>
      <c r="F468" t="s">
        <v>144</v>
      </c>
      <c r="G468">
        <v>3</v>
      </c>
      <c r="H468">
        <v>4</v>
      </c>
      <c r="I468" t="s">
        <v>34</v>
      </c>
      <c r="J468">
        <f t="shared" si="181"/>
        <v>-1</v>
      </c>
      <c r="K468" s="4">
        <f t="shared" ca="1" si="180"/>
        <v>6.1437712619717622E-11</v>
      </c>
      <c r="M468" s="42">
        <f t="shared" ca="1" si="177"/>
        <v>0.99999979459330302</v>
      </c>
      <c r="P468" s="4"/>
      <c r="R468" s="4"/>
      <c r="S468" s="4" t="s">
        <v>584</v>
      </c>
      <c r="T468" s="4">
        <v>6.14377E-11</v>
      </c>
    </row>
    <row r="469" spans="1:20" x14ac:dyDescent="0.2">
      <c r="A469" s="32" t="s">
        <v>916</v>
      </c>
      <c r="B469" s="11">
        <v>1.4588599999999999E-10</v>
      </c>
      <c r="C469">
        <v>356</v>
      </c>
      <c r="D469">
        <v>357</v>
      </c>
      <c r="E469" t="e">
        <f t="shared" ca="1" si="178"/>
        <v>#N/A</v>
      </c>
      <c r="F469" t="s">
        <v>144</v>
      </c>
      <c r="G469">
        <v>3</v>
      </c>
      <c r="H469">
        <v>6</v>
      </c>
      <c r="I469" t="s">
        <v>34</v>
      </c>
      <c r="J469">
        <f t="shared" si="181"/>
        <v>-1</v>
      </c>
      <c r="K469" s="4">
        <f t="shared" ca="1" si="180"/>
        <v>1.4588647770600982E-10</v>
      </c>
      <c r="M469" s="42">
        <f t="shared" ca="1" si="177"/>
        <v>0.99999672549493723</v>
      </c>
      <c r="P469" s="4"/>
      <c r="R469" s="4"/>
      <c r="S469" t="s">
        <v>585</v>
      </c>
      <c r="T469" s="4">
        <v>1.4588599999999999E-10</v>
      </c>
    </row>
    <row r="470" spans="1:20" x14ac:dyDescent="0.2">
      <c r="A470" s="32" t="s">
        <v>917</v>
      </c>
      <c r="B470" s="11">
        <v>1.45983E-10</v>
      </c>
      <c r="C470">
        <v>357</v>
      </c>
      <c r="D470">
        <v>358</v>
      </c>
      <c r="E470" t="e">
        <f t="shared" ca="1" si="178"/>
        <v>#N/A</v>
      </c>
      <c r="F470" t="s">
        <v>144</v>
      </c>
      <c r="G470">
        <v>3</v>
      </c>
      <c r="H470">
        <v>8</v>
      </c>
      <c r="I470" t="s">
        <v>34</v>
      </c>
      <c r="J470">
        <f t="shared" si="181"/>
        <v>-1</v>
      </c>
      <c r="K470" s="4">
        <f t="shared" ca="1" si="180"/>
        <v>1.4598283985847103E-10</v>
      </c>
      <c r="M470" s="42">
        <f t="shared" ca="1" si="177"/>
        <v>1.0000010969887223</v>
      </c>
      <c r="P470" s="4"/>
      <c r="R470" s="4"/>
      <c r="S470" t="s">
        <v>586</v>
      </c>
      <c r="T470" s="4">
        <v>1.45983E-10</v>
      </c>
    </row>
    <row r="471" spans="1:20" x14ac:dyDescent="0.2">
      <c r="A471" s="32" t="s">
        <v>918</v>
      </c>
      <c r="B471" s="11">
        <v>1.53926E-10</v>
      </c>
      <c r="C471">
        <v>358</v>
      </c>
      <c r="D471">
        <v>359</v>
      </c>
      <c r="E471" t="e">
        <f t="shared" ca="1" si="178"/>
        <v>#N/A</v>
      </c>
      <c r="F471" t="s">
        <v>144</v>
      </c>
      <c r="G471">
        <v>4</v>
      </c>
      <c r="H471">
        <v>5</v>
      </c>
      <c r="I471" t="s">
        <v>34</v>
      </c>
      <c r="J471">
        <f t="shared" si="181"/>
        <v>-1</v>
      </c>
      <c r="K471" s="4">
        <f t="shared" ca="1" si="180"/>
        <v>1.5392598875570597E-10</v>
      </c>
      <c r="M471" s="42">
        <f t="shared" ca="1" si="177"/>
        <v>1.0000000730500036</v>
      </c>
      <c r="P471" s="4"/>
      <c r="R471" s="4"/>
      <c r="S471" t="s">
        <v>587</v>
      </c>
      <c r="T471" s="4">
        <v>1.53926E-10</v>
      </c>
    </row>
    <row r="472" spans="1:20" x14ac:dyDescent="0.2">
      <c r="A472" s="33" t="s">
        <v>919</v>
      </c>
      <c r="B472" s="43">
        <v>1.5450699999999999E-10</v>
      </c>
      <c r="C472">
        <v>359</v>
      </c>
      <c r="D472">
        <v>360</v>
      </c>
      <c r="E472" s="28" t="e">
        <f t="shared" ca="1" si="178"/>
        <v>#N/A</v>
      </c>
      <c r="F472" s="28" t="s">
        <v>144</v>
      </c>
      <c r="G472" s="28">
        <v>4</v>
      </c>
      <c r="H472" s="28">
        <v>7</v>
      </c>
      <c r="I472" s="28" t="s">
        <v>34</v>
      </c>
      <c r="J472" s="47">
        <f t="shared" si="181"/>
        <v>-1</v>
      </c>
      <c r="K472" s="37">
        <f t="shared" ca="1" si="180"/>
        <v>1.5450723419847494E-10</v>
      </c>
      <c r="L472" s="28"/>
      <c r="M472" s="44">
        <f t="shared" ca="1" si="177"/>
        <v>0.99999848422323934</v>
      </c>
      <c r="P472" s="4"/>
      <c r="R472" s="4"/>
      <c r="S472" t="s">
        <v>588</v>
      </c>
      <c r="T472" s="4">
        <v>1.5450699999999999E-10</v>
      </c>
    </row>
    <row r="473" spans="1:20" x14ac:dyDescent="0.2">
      <c r="A473" s="21" t="s">
        <v>920</v>
      </c>
      <c r="B473" s="40">
        <v>3.8001099999999996E-12</v>
      </c>
      <c r="C473">
        <v>360</v>
      </c>
      <c r="D473">
        <v>361</v>
      </c>
      <c r="E473" s="22" t="e">
        <f t="shared" ca="1" si="178"/>
        <v>#N/A</v>
      </c>
      <c r="F473" s="22" t="s">
        <v>144</v>
      </c>
      <c r="G473" s="22">
        <v>1</v>
      </c>
      <c r="H473" s="22">
        <v>2</v>
      </c>
      <c r="I473" s="22" t="s">
        <v>10</v>
      </c>
      <c r="J473" s="22">
        <f>J425+$J$115</f>
        <v>0</v>
      </c>
      <c r="K473" s="35">
        <f t="shared" ref="K473:K484" ca="1" si="182">AI31</f>
        <v>3.8001074129063494E-12</v>
      </c>
      <c r="L473" s="22"/>
      <c r="M473" s="41">
        <f t="shared" ca="1" si="177"/>
        <v>1.0000006807948747</v>
      </c>
      <c r="P473" s="4"/>
      <c r="R473" s="4"/>
      <c r="S473" t="s">
        <v>589</v>
      </c>
      <c r="T473" s="4">
        <v>3.8001099999999996E-12</v>
      </c>
    </row>
    <row r="474" spans="1:20" x14ac:dyDescent="0.2">
      <c r="A474" s="32" t="s">
        <v>921</v>
      </c>
      <c r="B474" s="11">
        <v>3.5412600000000001E-10</v>
      </c>
      <c r="C474">
        <v>361</v>
      </c>
      <c r="D474">
        <v>362</v>
      </c>
      <c r="E474" t="e">
        <f t="shared" ca="1" si="178"/>
        <v>#N/A</v>
      </c>
      <c r="F474" t="s">
        <v>144</v>
      </c>
      <c r="G474">
        <v>1</v>
      </c>
      <c r="H474">
        <v>4</v>
      </c>
      <c r="I474" t="s">
        <v>10</v>
      </c>
      <c r="J474">
        <f t="shared" ref="J474:J484" si="183">J426+$J$115</f>
        <v>0</v>
      </c>
      <c r="K474" s="4">
        <f t="shared" ca="1" si="182"/>
        <v>3.5412608621137104E-10</v>
      </c>
      <c r="M474" s="42">
        <f t="shared" ca="1" si="177"/>
        <v>0.99999975655176399</v>
      </c>
      <c r="P474" s="4"/>
      <c r="R474" s="4"/>
      <c r="S474" t="s">
        <v>590</v>
      </c>
      <c r="T474" s="4">
        <v>3.5412600000000001E-10</v>
      </c>
    </row>
    <row r="475" spans="1:20" x14ac:dyDescent="0.2">
      <c r="A475" s="32" t="s">
        <v>922</v>
      </c>
      <c r="B475" s="11">
        <v>1.22014E-14</v>
      </c>
      <c r="C475">
        <v>362</v>
      </c>
      <c r="D475">
        <v>363</v>
      </c>
      <c r="E475" t="e">
        <f t="shared" ca="1" si="178"/>
        <v>#N/A</v>
      </c>
      <c r="F475" t="s">
        <v>144</v>
      </c>
      <c r="G475">
        <v>1</v>
      </c>
      <c r="H475">
        <v>6</v>
      </c>
      <c r="I475" t="s">
        <v>10</v>
      </c>
      <c r="J475">
        <f t="shared" si="183"/>
        <v>0</v>
      </c>
      <c r="K475" s="4">
        <f t="shared" ca="1" si="182"/>
        <v>1.2201394265500335E-14</v>
      </c>
      <c r="M475" s="42">
        <f t="shared" ca="1" si="177"/>
        <v>1.000000469987244</v>
      </c>
      <c r="P475" s="4"/>
      <c r="R475" s="4"/>
      <c r="S475" t="s">
        <v>591</v>
      </c>
      <c r="T475" s="4">
        <v>1.22014E-14</v>
      </c>
    </row>
    <row r="476" spans="1:20" x14ac:dyDescent="0.2">
      <c r="A476" s="32" t="s">
        <v>923</v>
      </c>
      <c r="B476" s="11">
        <v>1.23246E-14</v>
      </c>
      <c r="C476">
        <v>363</v>
      </c>
      <c r="D476">
        <v>364</v>
      </c>
      <c r="E476" t="e">
        <f t="shared" ca="1" si="178"/>
        <v>#N/A</v>
      </c>
      <c r="F476" t="s">
        <v>144</v>
      </c>
      <c r="G476">
        <v>1</v>
      </c>
      <c r="H476">
        <v>8</v>
      </c>
      <c r="I476" t="s">
        <v>10</v>
      </c>
      <c r="J476">
        <f t="shared" si="183"/>
        <v>0</v>
      </c>
      <c r="K476" s="4">
        <f t="shared" ca="1" si="182"/>
        <v>1.2324570547216571E-14</v>
      </c>
      <c r="M476" s="42">
        <f t="shared" ca="1" si="177"/>
        <v>1.0000023897614376</v>
      </c>
      <c r="P476" s="4"/>
      <c r="R476" s="4"/>
      <c r="S476" t="s">
        <v>592</v>
      </c>
      <c r="T476" s="4">
        <v>1.23246E-14</v>
      </c>
    </row>
    <row r="477" spans="1:20" x14ac:dyDescent="0.2">
      <c r="A477" s="32" t="s">
        <v>924</v>
      </c>
      <c r="B477" s="11">
        <v>3.5677200000000002E-10</v>
      </c>
      <c r="C477">
        <v>364</v>
      </c>
      <c r="D477">
        <v>365</v>
      </c>
      <c r="E477" t="e">
        <f t="shared" ca="1" si="178"/>
        <v>#N/A</v>
      </c>
      <c r="F477" t="s">
        <v>144</v>
      </c>
      <c r="G477">
        <v>2</v>
      </c>
      <c r="H477">
        <v>3</v>
      </c>
      <c r="I477" t="s">
        <v>10</v>
      </c>
      <c r="J477">
        <f t="shared" si="183"/>
        <v>0</v>
      </c>
      <c r="K477" s="4">
        <f t="shared" ca="1" si="182"/>
        <v>3.5677230964836242E-10</v>
      </c>
      <c r="M477" s="42">
        <f t="shared" ca="1" si="177"/>
        <v>0.99999913208409386</v>
      </c>
      <c r="P477" s="4"/>
      <c r="R477" s="4"/>
      <c r="S477" t="s">
        <v>593</v>
      </c>
      <c r="T477" s="4">
        <v>3.5677200000000002E-10</v>
      </c>
    </row>
    <row r="478" spans="1:20" x14ac:dyDescent="0.2">
      <c r="A478" s="32" t="s">
        <v>925</v>
      </c>
      <c r="B478" s="11">
        <v>5.8790399999999999E-14</v>
      </c>
      <c r="C478">
        <v>365</v>
      </c>
      <c r="D478">
        <v>366</v>
      </c>
      <c r="E478" t="e">
        <f t="shared" ca="1" si="178"/>
        <v>#N/A</v>
      </c>
      <c r="F478" t="s">
        <v>144</v>
      </c>
      <c r="G478">
        <v>2</v>
      </c>
      <c r="H478">
        <v>5</v>
      </c>
      <c r="I478" t="s">
        <v>10</v>
      </c>
      <c r="J478">
        <f t="shared" si="183"/>
        <v>0</v>
      </c>
      <c r="K478" s="4">
        <f t="shared" ca="1" si="182"/>
        <v>5.8790367266428378E-14</v>
      </c>
      <c r="M478" s="42">
        <f t="shared" ca="1" si="177"/>
        <v>1.0000005567846084</v>
      </c>
      <c r="P478" s="4"/>
      <c r="R478" s="4"/>
      <c r="S478" t="s">
        <v>594</v>
      </c>
      <c r="T478" s="4">
        <v>5.8790399999999999E-14</v>
      </c>
    </row>
    <row r="479" spans="1:20" x14ac:dyDescent="0.2">
      <c r="A479" s="32" t="s">
        <v>926</v>
      </c>
      <c r="B479" s="11">
        <v>7.9089199999999999E-14</v>
      </c>
      <c r="C479">
        <v>366</v>
      </c>
      <c r="D479">
        <v>367</v>
      </c>
      <c r="E479" t="e">
        <f t="shared" ca="1" si="178"/>
        <v>#N/A</v>
      </c>
      <c r="F479" t="s">
        <v>144</v>
      </c>
      <c r="G479">
        <v>2</v>
      </c>
      <c r="H479">
        <v>7</v>
      </c>
      <c r="I479" t="s">
        <v>10</v>
      </c>
      <c r="J479">
        <f t="shared" si="183"/>
        <v>0</v>
      </c>
      <c r="K479" s="4">
        <f t="shared" ca="1" si="182"/>
        <v>7.9089183148807183E-14</v>
      </c>
      <c r="M479" s="42">
        <f t="shared" ca="1" si="177"/>
        <v>1.0000002130657082</v>
      </c>
      <c r="P479" s="4"/>
      <c r="R479" s="4"/>
      <c r="S479" t="s">
        <v>595</v>
      </c>
      <c r="T479" s="4">
        <v>7.9089199999999999E-14</v>
      </c>
    </row>
    <row r="480" spans="1:20" x14ac:dyDescent="0.2">
      <c r="A480" s="32" t="s">
        <v>927</v>
      </c>
      <c r="B480" s="11">
        <v>7.95898E-10</v>
      </c>
      <c r="C480">
        <v>367</v>
      </c>
      <c r="D480">
        <v>368</v>
      </c>
      <c r="E480" t="e">
        <f t="shared" ca="1" si="178"/>
        <v>#N/A</v>
      </c>
      <c r="F480" t="s">
        <v>144</v>
      </c>
      <c r="G480">
        <v>3</v>
      </c>
      <c r="H480">
        <v>4</v>
      </c>
      <c r="I480" t="s">
        <v>10</v>
      </c>
      <c r="J480">
        <f t="shared" si="183"/>
        <v>0</v>
      </c>
      <c r="K480" s="4">
        <f t="shared" ca="1" si="182"/>
        <v>7.9589769264186553E-10</v>
      </c>
      <c r="M480" s="42">
        <f t="shared" ca="1" si="177"/>
        <v>1.0000003861779438</v>
      </c>
      <c r="P480" s="4"/>
      <c r="R480" s="4"/>
      <c r="S480" t="s">
        <v>596</v>
      </c>
      <c r="T480" s="4">
        <v>7.95898E-10</v>
      </c>
    </row>
    <row r="481" spans="1:20" x14ac:dyDescent="0.2">
      <c r="A481" s="32" t="s">
        <v>928</v>
      </c>
      <c r="B481" s="11">
        <v>1.3565499999999999E-13</v>
      </c>
      <c r="C481">
        <v>368</v>
      </c>
      <c r="D481">
        <v>369</v>
      </c>
      <c r="E481" t="e">
        <f t="shared" ca="1" si="178"/>
        <v>#N/A</v>
      </c>
      <c r="F481" t="s">
        <v>144</v>
      </c>
      <c r="G481">
        <v>3</v>
      </c>
      <c r="H481">
        <v>6</v>
      </c>
      <c r="I481" t="s">
        <v>10</v>
      </c>
      <c r="J481">
        <f t="shared" si="183"/>
        <v>0</v>
      </c>
      <c r="K481" s="4">
        <f t="shared" ca="1" si="182"/>
        <v>1.3565544997211597E-13</v>
      </c>
      <c r="M481" s="42">
        <f t="shared" ca="1" si="177"/>
        <v>0.99999668297797051</v>
      </c>
      <c r="P481" s="4"/>
      <c r="R481" s="4"/>
      <c r="S481" t="s">
        <v>597</v>
      </c>
      <c r="T481" s="4">
        <v>1.3565499999999999E-13</v>
      </c>
    </row>
    <row r="482" spans="1:20" x14ac:dyDescent="0.2">
      <c r="A482" s="32" t="s">
        <v>929</v>
      </c>
      <c r="B482" s="11">
        <v>1.3574499999999999E-13</v>
      </c>
      <c r="C482">
        <v>369</v>
      </c>
      <c r="D482">
        <v>370</v>
      </c>
      <c r="E482" t="e">
        <f t="shared" ca="1" si="178"/>
        <v>#N/A</v>
      </c>
      <c r="F482" t="s">
        <v>144</v>
      </c>
      <c r="G482">
        <v>3</v>
      </c>
      <c r="H482">
        <v>8</v>
      </c>
      <c r="I482" t="s">
        <v>10</v>
      </c>
      <c r="J482">
        <f t="shared" si="183"/>
        <v>0</v>
      </c>
      <c r="K482" s="4">
        <f t="shared" ca="1" si="182"/>
        <v>1.3574505424084572E-13</v>
      </c>
      <c r="M482" s="42">
        <f t="shared" ca="1" si="177"/>
        <v>0.99999960042120117</v>
      </c>
      <c r="P482" s="4"/>
      <c r="R482" s="4"/>
      <c r="S482" t="s">
        <v>598</v>
      </c>
      <c r="T482" s="4">
        <v>1.3574499999999999E-13</v>
      </c>
    </row>
    <row r="483" spans="1:20" x14ac:dyDescent="0.2">
      <c r="A483" s="32" t="s">
        <v>930</v>
      </c>
      <c r="B483" s="11">
        <v>1.4313099999999999E-13</v>
      </c>
      <c r="C483">
        <v>370</v>
      </c>
      <c r="D483">
        <v>371</v>
      </c>
      <c r="E483" t="e">
        <f t="shared" ca="1" si="178"/>
        <v>#N/A</v>
      </c>
      <c r="F483" t="s">
        <v>144</v>
      </c>
      <c r="G483">
        <v>4</v>
      </c>
      <c r="H483">
        <v>5</v>
      </c>
      <c r="I483" t="s">
        <v>10</v>
      </c>
      <c r="J483">
        <f t="shared" si="183"/>
        <v>0</v>
      </c>
      <c r="K483" s="4">
        <f t="shared" ca="1" si="182"/>
        <v>1.4313114961303886E-13</v>
      </c>
      <c r="M483" s="42">
        <f t="shared" ca="1" si="177"/>
        <v>0.99999895471363653</v>
      </c>
      <c r="P483" s="4"/>
      <c r="R483" s="4"/>
      <c r="S483" t="s">
        <v>599</v>
      </c>
      <c r="T483" s="4">
        <v>1.4313099999999999E-13</v>
      </c>
    </row>
    <row r="484" spans="1:20" x14ac:dyDescent="0.2">
      <c r="A484" s="33" t="s">
        <v>931</v>
      </c>
      <c r="B484" s="43">
        <v>1.43672E-13</v>
      </c>
      <c r="C484">
        <v>371</v>
      </c>
      <c r="D484">
        <v>372</v>
      </c>
      <c r="E484" s="28" t="e">
        <f t="shared" ca="1" si="178"/>
        <v>#N/A</v>
      </c>
      <c r="F484" s="28" t="s">
        <v>144</v>
      </c>
      <c r="G484" s="28">
        <v>4</v>
      </c>
      <c r="H484" s="28">
        <v>7</v>
      </c>
      <c r="I484" s="28" t="s">
        <v>10</v>
      </c>
      <c r="J484" s="47">
        <f t="shared" si="183"/>
        <v>0</v>
      </c>
      <c r="K484" s="37">
        <f t="shared" ca="1" si="182"/>
        <v>1.4367163227683971E-13</v>
      </c>
      <c r="L484" s="28"/>
      <c r="M484" s="44">
        <f t="shared" ca="1" si="177"/>
        <v>1.0000025594694963</v>
      </c>
      <c r="P484" s="4"/>
      <c r="R484" s="4"/>
      <c r="S484" t="s">
        <v>600</v>
      </c>
      <c r="T484" s="4">
        <v>1.43672E-13</v>
      </c>
    </row>
    <row r="485" spans="1:20" x14ac:dyDescent="0.2">
      <c r="K485" s="4"/>
    </row>
    <row r="486" spans="1:20" x14ac:dyDescent="0.2">
      <c r="K486" s="4"/>
    </row>
    <row r="487" spans="1:20" x14ac:dyDescent="0.2">
      <c r="B487" s="6" t="s">
        <v>1000</v>
      </c>
      <c r="C487" s="6" t="s">
        <v>1003</v>
      </c>
      <c r="D487" s="6"/>
      <c r="E487" s="6" t="s">
        <v>999</v>
      </c>
      <c r="F487" s="6" t="s">
        <v>26</v>
      </c>
      <c r="G487" s="6" t="s">
        <v>174</v>
      </c>
      <c r="H487" s="6" t="s">
        <v>175</v>
      </c>
      <c r="I487" s="6"/>
      <c r="J487" s="6" t="s">
        <v>1002</v>
      </c>
      <c r="K487" s="53" t="s">
        <v>1001</v>
      </c>
    </row>
    <row r="488" spans="1:20" x14ac:dyDescent="0.2">
      <c r="B488" s="21">
        <f t="shared" ref="B488:B527" si="184">SUMIFS(B$113:B$484,$F$113:$F$484,$F488,$G$113:$G$484,$G488,$H$113:$H$484,$H488)</f>
        <v>8.2249984759999993E-10</v>
      </c>
      <c r="C488" s="34">
        <f>B488/E488</f>
        <v>0.99999981471124599</v>
      </c>
      <c r="D488" s="22"/>
      <c r="E488" s="35">
        <f t="shared" ref="E488:E495" si="185">S20</f>
        <v>8.2250000000000011E-10</v>
      </c>
      <c r="F488" s="22" t="s">
        <v>143</v>
      </c>
      <c r="G488" s="22">
        <v>1</v>
      </c>
      <c r="H488" s="22">
        <v>0</v>
      </c>
      <c r="I488" s="22"/>
      <c r="J488" s="34">
        <f ca="1">K488/E488</f>
        <v>1</v>
      </c>
      <c r="K488" s="23">
        <f t="shared" ref="K488:K527" ca="1" si="186">SUMIFS(K$113:K$484,$F$113:$F$484,$F488,$G$113:$G$484,$G488,$H$113:$H$484,$H488)</f>
        <v>8.2250000000000011E-10</v>
      </c>
    </row>
    <row r="489" spans="1:20" x14ac:dyDescent="0.2">
      <c r="B489" s="32">
        <f t="shared" si="184"/>
        <v>8.2249987570000001E-10</v>
      </c>
      <c r="C489" s="8">
        <f t="shared" ref="C489:C542" si="187">B489/E489</f>
        <v>0.99999984887537985</v>
      </c>
      <c r="E489" s="4">
        <f t="shared" si="185"/>
        <v>8.2250000000000011E-10</v>
      </c>
      <c r="F489" t="s">
        <v>143</v>
      </c>
      <c r="G489">
        <v>2</v>
      </c>
      <c r="H489">
        <v>0</v>
      </c>
      <c r="J489" s="8">
        <f t="shared" ref="J489:J542" ca="1" si="188">K489/E489</f>
        <v>1</v>
      </c>
      <c r="K489" s="26">
        <f t="shared" ca="1" si="186"/>
        <v>8.2250000000000011E-10</v>
      </c>
    </row>
    <row r="490" spans="1:20" x14ac:dyDescent="0.2">
      <c r="B490" s="32">
        <f t="shared" si="184"/>
        <v>8.2250016599999996E-10</v>
      </c>
      <c r="C490" s="8">
        <f t="shared" si="187"/>
        <v>1.000000201823708</v>
      </c>
      <c r="E490" s="4">
        <f t="shared" si="185"/>
        <v>8.2250000000000011E-10</v>
      </c>
      <c r="F490" t="s">
        <v>143</v>
      </c>
      <c r="G490">
        <v>3</v>
      </c>
      <c r="H490">
        <v>0</v>
      </c>
      <c r="J490" s="8">
        <f t="shared" ca="1" si="188"/>
        <v>1</v>
      </c>
      <c r="K490" s="26">
        <f t="shared" ca="1" si="186"/>
        <v>8.2250000000000011E-10</v>
      </c>
    </row>
    <row r="491" spans="1:20" x14ac:dyDescent="0.2">
      <c r="B491" s="32">
        <f t="shared" si="184"/>
        <v>8.2249877399999988E-10</v>
      </c>
      <c r="C491" s="8">
        <f t="shared" si="187"/>
        <v>0.99999850942249213</v>
      </c>
      <c r="E491" s="4">
        <f t="shared" si="185"/>
        <v>8.2250000000000011E-10</v>
      </c>
      <c r="F491" t="s">
        <v>143</v>
      </c>
      <c r="G491">
        <v>4</v>
      </c>
      <c r="H491">
        <v>0</v>
      </c>
      <c r="J491" s="8">
        <f t="shared" ca="1" si="188"/>
        <v>1</v>
      </c>
      <c r="K491" s="26">
        <f t="shared" ca="1" si="186"/>
        <v>8.2250000000000011E-10</v>
      </c>
    </row>
    <row r="492" spans="1:20" x14ac:dyDescent="0.2">
      <c r="B492" s="32">
        <f t="shared" si="184"/>
        <v>4.1124980300000002E-10</v>
      </c>
      <c r="C492" s="8">
        <f t="shared" si="187"/>
        <v>0.99999952097264433</v>
      </c>
      <c r="E492" s="4">
        <f t="shared" si="185"/>
        <v>4.1125000000000005E-10</v>
      </c>
      <c r="F492" t="s">
        <v>143</v>
      </c>
      <c r="G492">
        <v>5</v>
      </c>
      <c r="H492">
        <v>0</v>
      </c>
      <c r="J492" s="8">
        <f t="shared" ca="1" si="188"/>
        <v>1</v>
      </c>
      <c r="K492" s="26">
        <f t="shared" ca="1" si="186"/>
        <v>4.1125000000000005E-10</v>
      </c>
    </row>
    <row r="493" spans="1:20" x14ac:dyDescent="0.2">
      <c r="B493" s="32">
        <f t="shared" si="184"/>
        <v>4.1124967900000003E-10</v>
      </c>
      <c r="C493" s="8">
        <f t="shared" si="187"/>
        <v>0.9999992194528875</v>
      </c>
      <c r="E493" s="4">
        <f t="shared" si="185"/>
        <v>4.1125000000000005E-10</v>
      </c>
      <c r="F493" t="s">
        <v>143</v>
      </c>
      <c r="G493">
        <v>6</v>
      </c>
      <c r="H493">
        <v>0</v>
      </c>
      <c r="J493" s="8">
        <f t="shared" ca="1" si="188"/>
        <v>1</v>
      </c>
      <c r="K493" s="26">
        <f t="shared" ca="1" si="186"/>
        <v>4.1125000000000005E-10</v>
      </c>
    </row>
    <row r="494" spans="1:20" x14ac:dyDescent="0.2">
      <c r="B494" s="32">
        <f t="shared" si="184"/>
        <v>4.1124974699999999E-10</v>
      </c>
      <c r="C494" s="8">
        <f t="shared" si="187"/>
        <v>0.99999938480243145</v>
      </c>
      <c r="E494" s="4">
        <f t="shared" si="185"/>
        <v>4.1125000000000005E-10</v>
      </c>
      <c r="F494" t="s">
        <v>143</v>
      </c>
      <c r="G494">
        <v>7</v>
      </c>
      <c r="H494">
        <v>0</v>
      </c>
      <c r="J494" s="8">
        <f t="shared" ca="1" si="188"/>
        <v>1</v>
      </c>
      <c r="K494" s="26">
        <f t="shared" ca="1" si="186"/>
        <v>4.1125000000000005E-10</v>
      </c>
    </row>
    <row r="495" spans="1:20" x14ac:dyDescent="0.2">
      <c r="B495" s="33">
        <f t="shared" si="184"/>
        <v>4.1124945370000006E-10</v>
      </c>
      <c r="C495" s="36">
        <f t="shared" si="187"/>
        <v>0.99999867161094225</v>
      </c>
      <c r="D495" s="28"/>
      <c r="E495" s="37">
        <f t="shared" si="185"/>
        <v>4.1125000000000005E-10</v>
      </c>
      <c r="F495" s="28" t="s">
        <v>143</v>
      </c>
      <c r="G495" s="28">
        <v>8</v>
      </c>
      <c r="H495" s="28">
        <v>0</v>
      </c>
      <c r="I495" s="28"/>
      <c r="J495" s="36">
        <f t="shared" ca="1" si="188"/>
        <v>0.99999999999999989</v>
      </c>
      <c r="K495" s="29">
        <f t="shared" ca="1" si="186"/>
        <v>4.1125E-10</v>
      </c>
    </row>
    <row r="496" spans="1:20" x14ac:dyDescent="0.2">
      <c r="B496" s="21">
        <f t="shared" si="184"/>
        <v>1.2770955120400001E-8</v>
      </c>
      <c r="C496" s="34">
        <f t="shared" si="187"/>
        <v>0.99999648581943479</v>
      </c>
      <c r="D496" s="22"/>
      <c r="E496" s="35">
        <f t="shared" ref="E496:E503" si="189">AB20</f>
        <v>1.2770999999999999E-8</v>
      </c>
      <c r="F496" s="22" t="s">
        <v>144</v>
      </c>
      <c r="G496" s="22">
        <v>1</v>
      </c>
      <c r="H496" s="22">
        <v>0</v>
      </c>
      <c r="I496" s="22"/>
      <c r="J496" s="34">
        <f t="shared" ca="1" si="188"/>
        <v>1</v>
      </c>
      <c r="K496" s="23">
        <f t="shared" ca="1" si="186"/>
        <v>1.2770999999999999E-8</v>
      </c>
    </row>
    <row r="497" spans="2:11" x14ac:dyDescent="0.2">
      <c r="B497" s="32">
        <f t="shared" si="184"/>
        <v>1.2771007394E-8</v>
      </c>
      <c r="C497" s="8">
        <f t="shared" si="187"/>
        <v>1.0000005789679745</v>
      </c>
      <c r="E497" s="4">
        <f t="shared" si="189"/>
        <v>1.2770999999999999E-8</v>
      </c>
      <c r="F497" t="s">
        <v>144</v>
      </c>
      <c r="G497">
        <v>2</v>
      </c>
      <c r="H497">
        <v>0</v>
      </c>
      <c r="J497" s="8">
        <f t="shared" ca="1" si="188"/>
        <v>1</v>
      </c>
      <c r="K497" s="26">
        <f t="shared" ca="1" si="186"/>
        <v>1.2770999999999999E-8</v>
      </c>
    </row>
    <row r="498" spans="2:11" x14ac:dyDescent="0.2">
      <c r="B498" s="32">
        <f t="shared" si="184"/>
        <v>1.277101697E-8</v>
      </c>
      <c r="C498" s="8">
        <f t="shared" si="187"/>
        <v>1.0000013287917939</v>
      </c>
      <c r="E498" s="4">
        <f t="shared" si="189"/>
        <v>1.2770999999999999E-8</v>
      </c>
      <c r="F498" t="s">
        <v>144</v>
      </c>
      <c r="G498">
        <v>3</v>
      </c>
      <c r="H498">
        <v>0</v>
      </c>
      <c r="J498" s="8">
        <f t="shared" ca="1" si="188"/>
        <v>1.0000000000000002</v>
      </c>
      <c r="K498" s="26">
        <f t="shared" ca="1" si="186"/>
        <v>1.2771000000000001E-8</v>
      </c>
    </row>
    <row r="499" spans="2:11" x14ac:dyDescent="0.2">
      <c r="B499" s="32">
        <f t="shared" si="184"/>
        <v>1.27709987E-8</v>
      </c>
      <c r="C499" s="8">
        <f t="shared" si="187"/>
        <v>0.99999989820687507</v>
      </c>
      <c r="E499" s="4">
        <f t="shared" si="189"/>
        <v>1.2770999999999999E-8</v>
      </c>
      <c r="F499" t="s">
        <v>144</v>
      </c>
      <c r="G499">
        <v>4</v>
      </c>
      <c r="H499">
        <v>0</v>
      </c>
      <c r="J499" s="8">
        <f t="shared" ca="1" si="188"/>
        <v>1</v>
      </c>
      <c r="K499" s="26">
        <f t="shared" ca="1" si="186"/>
        <v>1.2770999999999999E-8</v>
      </c>
    </row>
    <row r="500" spans="2:11" x14ac:dyDescent="0.2">
      <c r="B500" s="32">
        <f t="shared" si="184"/>
        <v>6.3855012401999999E-9</v>
      </c>
      <c r="C500" s="8">
        <f t="shared" si="187"/>
        <v>1.0000001942212826</v>
      </c>
      <c r="E500" s="4">
        <f t="shared" si="189"/>
        <v>6.3854999999999995E-9</v>
      </c>
      <c r="F500" t="s">
        <v>144</v>
      </c>
      <c r="G500">
        <v>5</v>
      </c>
      <c r="H500">
        <v>0</v>
      </c>
      <c r="J500" s="8">
        <f t="shared" ca="1" si="188"/>
        <v>1</v>
      </c>
      <c r="K500" s="26">
        <f t="shared" ca="1" si="186"/>
        <v>6.3854999999999995E-9</v>
      </c>
    </row>
    <row r="501" spans="2:11" x14ac:dyDescent="0.2">
      <c r="B501" s="32">
        <f t="shared" si="184"/>
        <v>6.3854990361000016E-9</v>
      </c>
      <c r="C501" s="8">
        <f t="shared" si="187"/>
        <v>0.99999984904862615</v>
      </c>
      <c r="E501" s="4">
        <f t="shared" si="189"/>
        <v>6.3854999999999995E-9</v>
      </c>
      <c r="F501" t="s">
        <v>144</v>
      </c>
      <c r="G501">
        <v>6</v>
      </c>
      <c r="H501">
        <v>0</v>
      </c>
      <c r="J501" s="8">
        <f t="shared" ca="1" si="188"/>
        <v>0.99999999999999989</v>
      </c>
      <c r="K501" s="26">
        <f t="shared" ca="1" si="186"/>
        <v>6.3854999999999987E-9</v>
      </c>
    </row>
    <row r="502" spans="2:11" x14ac:dyDescent="0.2">
      <c r="B502" s="32">
        <f t="shared" si="184"/>
        <v>6.3855010616000002E-9</v>
      </c>
      <c r="C502" s="8">
        <f t="shared" si="187"/>
        <v>1.000000166251664</v>
      </c>
      <c r="E502" s="4">
        <f t="shared" si="189"/>
        <v>6.3854999999999995E-9</v>
      </c>
      <c r="F502" t="s">
        <v>144</v>
      </c>
      <c r="G502">
        <v>7</v>
      </c>
      <c r="H502">
        <v>0</v>
      </c>
      <c r="J502" s="8">
        <f t="shared" ca="1" si="188"/>
        <v>0.99999999999999989</v>
      </c>
      <c r="K502" s="26">
        <f t="shared" ca="1" si="186"/>
        <v>6.3854999999999987E-9</v>
      </c>
    </row>
    <row r="503" spans="2:11" x14ac:dyDescent="0.2">
      <c r="B503" s="33">
        <f t="shared" si="184"/>
        <v>6.3854968297000011E-9</v>
      </c>
      <c r="C503" s="36">
        <f t="shared" si="187"/>
        <v>0.99999950351577815</v>
      </c>
      <c r="D503" s="28"/>
      <c r="E503" s="37">
        <f t="shared" si="189"/>
        <v>6.3854999999999995E-9</v>
      </c>
      <c r="F503" s="28" t="s">
        <v>144</v>
      </c>
      <c r="G503" s="28">
        <v>8</v>
      </c>
      <c r="H503" s="28">
        <v>0</v>
      </c>
      <c r="I503" s="28"/>
      <c r="J503" s="36">
        <f t="shared" ca="1" si="188"/>
        <v>0.99999999999999989</v>
      </c>
      <c r="K503" s="29">
        <f t="shared" ca="1" si="186"/>
        <v>6.3854999999999987E-9</v>
      </c>
    </row>
    <row r="504" spans="2:11" x14ac:dyDescent="0.2">
      <c r="B504" s="21">
        <f t="shared" si="184"/>
        <v>2.05539091319E-10</v>
      </c>
      <c r="C504" s="34">
        <f t="shared" si="187"/>
        <v>0.99958220702249223</v>
      </c>
      <c r="D504" s="22"/>
      <c r="E504" s="38">
        <f t="shared" ref="E504:E515" si="190">Q31</f>
        <v>2.0562500000000003E-10</v>
      </c>
      <c r="F504" s="22" t="s">
        <v>143</v>
      </c>
      <c r="G504" s="22">
        <v>1</v>
      </c>
      <c r="H504" s="22">
        <v>2</v>
      </c>
      <c r="I504" s="22"/>
      <c r="J504" s="34">
        <f t="shared" ca="1" si="188"/>
        <v>0.99958141556237345</v>
      </c>
      <c r="K504" s="23">
        <f t="shared" ca="1" si="186"/>
        <v>2.0553892857501307E-10</v>
      </c>
    </row>
    <row r="505" spans="2:11" x14ac:dyDescent="0.2">
      <c r="B505" s="32">
        <f t="shared" si="184"/>
        <v>2.0559470244899999E-10</v>
      </c>
      <c r="C505" s="8">
        <f t="shared" si="187"/>
        <v>0.99985265628692988</v>
      </c>
      <c r="E505" s="18">
        <f t="shared" si="190"/>
        <v>2.0562500000000003E-10</v>
      </c>
      <c r="F505" t="s">
        <v>143</v>
      </c>
      <c r="G505">
        <v>1</v>
      </c>
      <c r="H505">
        <v>4</v>
      </c>
      <c r="J505" s="8">
        <f t="shared" ca="1" si="188"/>
        <v>0.99985361787560878</v>
      </c>
      <c r="K505" s="26">
        <f t="shared" ca="1" si="186"/>
        <v>2.0559490017567209E-10</v>
      </c>
    </row>
    <row r="506" spans="2:11" x14ac:dyDescent="0.2">
      <c r="B506" s="32">
        <f t="shared" si="184"/>
        <v>2.0562501431999999E-10</v>
      </c>
      <c r="C506" s="8">
        <f t="shared" si="187"/>
        <v>1.0000000696413371</v>
      </c>
      <c r="E506" s="18">
        <f t="shared" si="190"/>
        <v>2.0562500000000003E-10</v>
      </c>
      <c r="F506" t="s">
        <v>143</v>
      </c>
      <c r="G506">
        <v>1</v>
      </c>
      <c r="H506">
        <v>6</v>
      </c>
      <c r="J506" s="8">
        <f t="shared" ca="1" si="188"/>
        <v>0.99999976677228242</v>
      </c>
      <c r="K506" s="26">
        <f t="shared" ca="1" si="186"/>
        <v>2.0562495204255061E-10</v>
      </c>
    </row>
    <row r="507" spans="2:11" x14ac:dyDescent="0.2">
      <c r="B507" s="32">
        <f t="shared" si="184"/>
        <v>2.0562506361300002E-10</v>
      </c>
      <c r="C507" s="8">
        <f t="shared" si="187"/>
        <v>1.0000003093641336</v>
      </c>
      <c r="E507" s="18">
        <f t="shared" si="190"/>
        <v>2.0562500000000003E-10</v>
      </c>
      <c r="F507" t="s">
        <v>143</v>
      </c>
      <c r="G507">
        <v>1</v>
      </c>
      <c r="H507">
        <v>8</v>
      </c>
      <c r="J507" s="8">
        <f t="shared" ca="1" si="188"/>
        <v>0.9999999987940672</v>
      </c>
      <c r="K507" s="26">
        <f t="shared" ca="1" si="186"/>
        <v>2.056249997520301E-10</v>
      </c>
    </row>
    <row r="508" spans="2:11" x14ac:dyDescent="0.2">
      <c r="B508" s="32">
        <f t="shared" si="184"/>
        <v>2.0550659384200001E-10</v>
      </c>
      <c r="C508" s="8">
        <f t="shared" si="187"/>
        <v>0.99942416458115491</v>
      </c>
      <c r="E508" s="18">
        <f t="shared" si="190"/>
        <v>2.0562500000000003E-10</v>
      </c>
      <c r="F508" t="s">
        <v>143</v>
      </c>
      <c r="G508">
        <v>2</v>
      </c>
      <c r="H508">
        <v>3</v>
      </c>
      <c r="J508" s="8">
        <f t="shared" ca="1" si="188"/>
        <v>0.99942257245659494</v>
      </c>
      <c r="K508" s="26">
        <f t="shared" ca="1" si="186"/>
        <v>2.0550626646138736E-10</v>
      </c>
    </row>
    <row r="509" spans="2:11" x14ac:dyDescent="0.2">
      <c r="B509" s="32">
        <f t="shared" si="184"/>
        <v>2.0562401174999999E-10</v>
      </c>
      <c r="C509" s="8">
        <f t="shared" si="187"/>
        <v>0.99999519392097247</v>
      </c>
      <c r="E509" s="18">
        <f t="shared" si="190"/>
        <v>2.0562500000000003E-10</v>
      </c>
      <c r="F509" t="s">
        <v>143</v>
      </c>
      <c r="G509">
        <v>2</v>
      </c>
      <c r="H509">
        <v>5</v>
      </c>
      <c r="J509" s="8">
        <f t="shared" ca="1" si="188"/>
        <v>0.99999671962578629</v>
      </c>
      <c r="K509" s="26">
        <f t="shared" ca="1" si="186"/>
        <v>2.0562432547305233E-10</v>
      </c>
    </row>
    <row r="510" spans="2:11" x14ac:dyDescent="0.2">
      <c r="B510" s="32">
        <f t="shared" si="184"/>
        <v>2.0562477001E-10</v>
      </c>
      <c r="C510" s="8">
        <f t="shared" si="187"/>
        <v>0.99999888150759864</v>
      </c>
      <c r="E510" s="18">
        <f t="shared" si="190"/>
        <v>2.0562500000000003E-10</v>
      </c>
      <c r="F510" t="s">
        <v>143</v>
      </c>
      <c r="G510">
        <v>2</v>
      </c>
      <c r="H510">
        <v>7</v>
      </c>
      <c r="J510" s="8">
        <f t="shared" ca="1" si="188"/>
        <v>0.99999998301715953</v>
      </c>
      <c r="K510" s="26">
        <f t="shared" ca="1" si="186"/>
        <v>2.0562499650790345E-10</v>
      </c>
    </row>
    <row r="511" spans="2:11" x14ac:dyDescent="0.2">
      <c r="B511" s="32">
        <f t="shared" si="184"/>
        <v>2.0558219359000001E-10</v>
      </c>
      <c r="C511" s="8">
        <f t="shared" si="187"/>
        <v>0.99979182293009106</v>
      </c>
      <c r="E511" s="18">
        <f t="shared" si="190"/>
        <v>2.0562500000000003E-10</v>
      </c>
      <c r="F511" t="s">
        <v>143</v>
      </c>
      <c r="G511">
        <v>3</v>
      </c>
      <c r="H511">
        <v>4</v>
      </c>
      <c r="J511" s="8">
        <f t="shared" ca="1" si="188"/>
        <v>0.99979302508084844</v>
      </c>
      <c r="K511" s="26">
        <f t="shared" ca="1" si="186"/>
        <v>2.055824407822495E-10</v>
      </c>
    </row>
    <row r="512" spans="2:11" x14ac:dyDescent="0.2">
      <c r="B512" s="32">
        <f t="shared" si="184"/>
        <v>2.0562503239000001E-10</v>
      </c>
      <c r="C512" s="8">
        <f t="shared" si="187"/>
        <v>1.0000001575197568</v>
      </c>
      <c r="E512" s="18">
        <f t="shared" si="190"/>
        <v>2.0562500000000003E-10</v>
      </c>
      <c r="F512" t="s">
        <v>143</v>
      </c>
      <c r="G512">
        <v>3</v>
      </c>
      <c r="H512">
        <v>6</v>
      </c>
      <c r="J512" s="8">
        <f t="shared" ca="1" si="188"/>
        <v>0.99999976302062377</v>
      </c>
      <c r="K512" s="26">
        <f t="shared" ca="1" si="186"/>
        <v>2.0562495127111579E-10</v>
      </c>
    </row>
    <row r="513" spans="2:11" x14ac:dyDescent="0.2">
      <c r="B513" s="32">
        <f t="shared" si="184"/>
        <v>2.0562472428360001E-10</v>
      </c>
      <c r="C513" s="8">
        <f t="shared" si="187"/>
        <v>0.99999865912996955</v>
      </c>
      <c r="E513" s="18">
        <f t="shared" si="190"/>
        <v>2.0562500000000003E-10</v>
      </c>
      <c r="F513" t="s">
        <v>143</v>
      </c>
      <c r="G513">
        <v>3</v>
      </c>
      <c r="H513">
        <v>8</v>
      </c>
      <c r="J513" s="8">
        <f t="shared" ca="1" si="188"/>
        <v>0.99999999877522072</v>
      </c>
      <c r="K513" s="26">
        <f t="shared" ca="1" si="186"/>
        <v>2.0562499974815478E-10</v>
      </c>
    </row>
    <row r="514" spans="2:11" x14ac:dyDescent="0.2">
      <c r="B514" s="32">
        <f t="shared" si="184"/>
        <v>2.0562481314E-10</v>
      </c>
      <c r="C514" s="8">
        <f t="shared" si="187"/>
        <v>0.99999909125835851</v>
      </c>
      <c r="E514" s="18">
        <f t="shared" si="190"/>
        <v>2.0562500000000003E-10</v>
      </c>
      <c r="F514" t="s">
        <v>143</v>
      </c>
      <c r="G514">
        <v>4</v>
      </c>
      <c r="H514">
        <v>5</v>
      </c>
      <c r="J514" s="8">
        <f t="shared" ca="1" si="188"/>
        <v>0.9999967011772406</v>
      </c>
      <c r="K514" s="26">
        <f t="shared" ca="1" si="186"/>
        <v>2.0562432167957012E-10</v>
      </c>
    </row>
    <row r="515" spans="2:11" x14ac:dyDescent="0.2">
      <c r="B515" s="33">
        <f t="shared" si="184"/>
        <v>2.0562542093E-10</v>
      </c>
      <c r="C515" s="36">
        <f t="shared" si="187"/>
        <v>1.0000020470759876</v>
      </c>
      <c r="D515" s="28"/>
      <c r="E515" s="39">
        <f t="shared" si="190"/>
        <v>2.0562500000000003E-10</v>
      </c>
      <c r="F515" s="28" t="s">
        <v>143</v>
      </c>
      <c r="G515" s="28">
        <v>4</v>
      </c>
      <c r="H515" s="28">
        <v>7</v>
      </c>
      <c r="I515" s="28"/>
      <c r="J515" s="36">
        <f t="shared" ca="1" si="188"/>
        <v>0.99999998294927228</v>
      </c>
      <c r="K515" s="29">
        <f t="shared" ca="1" si="186"/>
        <v>2.0562499649394413E-10</v>
      </c>
    </row>
    <row r="516" spans="2:11" x14ac:dyDescent="0.2">
      <c r="B516" s="21">
        <f t="shared" si="184"/>
        <v>2.1284816712398998E-9</v>
      </c>
      <c r="C516" s="34">
        <f t="shared" si="187"/>
        <v>0.99999138888414352</v>
      </c>
      <c r="D516" s="22"/>
      <c r="E516" s="38">
        <f t="shared" ref="E516:E527" si="191">AB31</f>
        <v>2.1285000000000002E-9</v>
      </c>
      <c r="F516" s="22" t="s">
        <v>144</v>
      </c>
      <c r="G516" s="22">
        <v>1</v>
      </c>
      <c r="H516" s="22">
        <v>2</v>
      </c>
      <c r="I516" s="22"/>
      <c r="J516" s="34">
        <f t="shared" ca="1" si="188"/>
        <v>0.99999331752002041</v>
      </c>
      <c r="K516" s="23">
        <f t="shared" ca="1" si="186"/>
        <v>2.1284857763413638E-9</v>
      </c>
    </row>
    <row r="517" spans="2:11" x14ac:dyDescent="0.2">
      <c r="B517" s="32">
        <f t="shared" si="184"/>
        <v>2.1284902155440001E-9</v>
      </c>
      <c r="C517" s="8">
        <f t="shared" si="187"/>
        <v>0.99999540312144697</v>
      </c>
      <c r="E517" s="18">
        <f t="shared" si="191"/>
        <v>2.1285000000000002E-9</v>
      </c>
      <c r="F517" t="s">
        <v>144</v>
      </c>
      <c r="G517">
        <v>1</v>
      </c>
      <c r="H517">
        <v>4</v>
      </c>
      <c r="J517" s="8">
        <f t="shared" ca="1" si="188"/>
        <v>0.99999630484171176</v>
      </c>
      <c r="K517" s="26">
        <f t="shared" ca="1" si="186"/>
        <v>2.1284921348555838E-9</v>
      </c>
    </row>
    <row r="518" spans="2:11" x14ac:dyDescent="0.2">
      <c r="B518" s="32">
        <f t="shared" si="184"/>
        <v>2.1285003197400006E-9</v>
      </c>
      <c r="C518" s="8">
        <f t="shared" si="187"/>
        <v>1.0000001502184639</v>
      </c>
      <c r="E518" s="18">
        <f t="shared" si="191"/>
        <v>2.1285000000000002E-9</v>
      </c>
      <c r="F518" t="s">
        <v>144</v>
      </c>
      <c r="G518">
        <v>1</v>
      </c>
      <c r="H518">
        <v>6</v>
      </c>
      <c r="J518" s="8">
        <f t="shared" ca="1" si="188"/>
        <v>0.99999993287495526</v>
      </c>
      <c r="K518" s="26">
        <f t="shared" ca="1" si="186"/>
        <v>2.1284998571243426E-9</v>
      </c>
    </row>
    <row r="519" spans="2:11" x14ac:dyDescent="0.2">
      <c r="B519" s="32">
        <f t="shared" si="184"/>
        <v>2.1285033374300005E-9</v>
      </c>
      <c r="C519" s="8">
        <f t="shared" si="187"/>
        <v>1.000001567972751</v>
      </c>
      <c r="E519" s="18">
        <f t="shared" si="191"/>
        <v>2.1285000000000002E-9</v>
      </c>
      <c r="F519" t="s">
        <v>144</v>
      </c>
      <c r="G519">
        <v>1</v>
      </c>
      <c r="H519">
        <v>8</v>
      </c>
      <c r="J519" s="8">
        <f t="shared" ca="1" si="188"/>
        <v>0.999999999985834</v>
      </c>
      <c r="K519" s="26">
        <f t="shared" ca="1" si="186"/>
        <v>2.1284999999698479E-9</v>
      </c>
    </row>
    <row r="520" spans="2:11" x14ac:dyDescent="0.2">
      <c r="B520" s="32">
        <f t="shared" si="184"/>
        <v>2.128391806408E-9</v>
      </c>
      <c r="C520" s="8">
        <f t="shared" si="187"/>
        <v>0.99994916908996934</v>
      </c>
      <c r="E520" s="18">
        <f t="shared" si="191"/>
        <v>2.1285000000000002E-9</v>
      </c>
      <c r="F520" t="s">
        <v>144</v>
      </c>
      <c r="G520">
        <v>2</v>
      </c>
      <c r="H520">
        <v>3</v>
      </c>
      <c r="J520" s="8">
        <f t="shared" ca="1" si="188"/>
        <v>0.99995167191345824</v>
      </c>
      <c r="K520" s="26">
        <f t="shared" ca="1" si="186"/>
        <v>2.1283971336677962E-9</v>
      </c>
    </row>
    <row r="521" spans="2:11" x14ac:dyDescent="0.2">
      <c r="B521" s="32">
        <f t="shared" si="184"/>
        <v>2.1284525092999999E-9</v>
      </c>
      <c r="C521" s="8">
        <f t="shared" si="187"/>
        <v>0.9999776881841671</v>
      </c>
      <c r="E521" s="18">
        <f t="shared" si="191"/>
        <v>2.1285000000000002E-9</v>
      </c>
      <c r="F521" t="s">
        <v>144</v>
      </c>
      <c r="G521">
        <v>2</v>
      </c>
      <c r="H521">
        <v>5</v>
      </c>
      <c r="J521" s="8">
        <f t="shared" ca="1" si="188"/>
        <v>0.99997762405940116</v>
      </c>
      <c r="K521" s="26">
        <f t="shared" ca="1" si="186"/>
        <v>2.1284523728104355E-9</v>
      </c>
    </row>
    <row r="522" spans="2:11" x14ac:dyDescent="0.2">
      <c r="B522" s="32">
        <f t="shared" si="184"/>
        <v>2.1284967092999995E-9</v>
      </c>
      <c r="C522" s="8">
        <f t="shared" si="187"/>
        <v>0.99999845398167686</v>
      </c>
      <c r="E522" s="18">
        <f t="shared" si="191"/>
        <v>2.1285000000000002E-9</v>
      </c>
      <c r="F522" t="s">
        <v>144</v>
      </c>
      <c r="G522">
        <v>2</v>
      </c>
      <c r="H522">
        <v>7</v>
      </c>
      <c r="J522" s="8">
        <f t="shared" ca="1" si="188"/>
        <v>0.99999999371084614</v>
      </c>
      <c r="K522" s="26">
        <f t="shared" ca="1" si="186"/>
        <v>2.1284999866135362E-9</v>
      </c>
    </row>
    <row r="523" spans="2:11" x14ac:dyDescent="0.2">
      <c r="B523" s="32">
        <f t="shared" si="184"/>
        <v>2.1284820366850001E-9</v>
      </c>
      <c r="C523" s="8">
        <f t="shared" si="187"/>
        <v>0.99999156057552263</v>
      </c>
      <c r="E523" s="18">
        <f t="shared" si="191"/>
        <v>2.1285000000000002E-9</v>
      </c>
      <c r="F523" t="s">
        <v>144</v>
      </c>
      <c r="G523">
        <v>3</v>
      </c>
      <c r="H523">
        <v>4</v>
      </c>
      <c r="J523" s="8">
        <f t="shared" ca="1" si="188"/>
        <v>0.99999169513890696</v>
      </c>
      <c r="K523" s="26">
        <f t="shared" ca="1" si="186"/>
        <v>2.1284823231031636E-9</v>
      </c>
    </row>
    <row r="524" spans="2:11" x14ac:dyDescent="0.2">
      <c r="B524" s="32">
        <f t="shared" si="184"/>
        <v>2.1285011536000002E-9</v>
      </c>
      <c r="C524" s="8">
        <f t="shared" si="187"/>
        <v>1.0000005419779188</v>
      </c>
      <c r="E524" s="18">
        <f t="shared" si="191"/>
        <v>2.1285000000000002E-9</v>
      </c>
      <c r="F524" t="s">
        <v>144</v>
      </c>
      <c r="G524">
        <v>3</v>
      </c>
      <c r="H524">
        <v>6</v>
      </c>
      <c r="J524" s="8">
        <f t="shared" ca="1" si="188"/>
        <v>0.99999925370183529</v>
      </c>
      <c r="K524" s="26">
        <f t="shared" ca="1" si="186"/>
        <v>2.1284984115043566E-9</v>
      </c>
    </row>
    <row r="525" spans="2:11" x14ac:dyDescent="0.2">
      <c r="B525" s="32">
        <f t="shared" si="184"/>
        <v>2.1284989755710002E-9</v>
      </c>
      <c r="C525" s="8">
        <f t="shared" si="187"/>
        <v>0.99999951870848014</v>
      </c>
      <c r="E525" s="18">
        <f t="shared" si="191"/>
        <v>2.1285000000000002E-9</v>
      </c>
      <c r="F525" t="s">
        <v>144</v>
      </c>
      <c r="G525">
        <v>3</v>
      </c>
      <c r="H525">
        <v>8</v>
      </c>
      <c r="J525" s="8">
        <f t="shared" ca="1" si="188"/>
        <v>0.99999999984397314</v>
      </c>
      <c r="K525" s="26">
        <f t="shared" ca="1" si="186"/>
        <v>2.1284999996678972E-9</v>
      </c>
    </row>
    <row r="526" spans="2:11" x14ac:dyDescent="0.2">
      <c r="B526" s="32">
        <f t="shared" si="184"/>
        <v>2.1283835968000005E-9</v>
      </c>
      <c r="C526" s="8">
        <f t="shared" si="187"/>
        <v>0.99994531209772153</v>
      </c>
      <c r="E526" s="18">
        <f t="shared" si="191"/>
        <v>2.1285000000000002E-9</v>
      </c>
      <c r="F526" t="s">
        <v>144</v>
      </c>
      <c r="G526">
        <v>4</v>
      </c>
      <c r="H526">
        <v>5</v>
      </c>
      <c r="J526" s="8">
        <f t="shared" ca="1" si="188"/>
        <v>0.99994552348878729</v>
      </c>
      <c r="K526" s="26">
        <f t="shared" ca="1" si="186"/>
        <v>2.128384046745884E-9</v>
      </c>
    </row>
    <row r="527" spans="2:11" x14ac:dyDescent="0.2">
      <c r="B527" s="33">
        <f t="shared" si="184"/>
        <v>2.1285037995099999E-9</v>
      </c>
      <c r="C527" s="36">
        <f t="shared" si="187"/>
        <v>1.0000017850645992</v>
      </c>
      <c r="D527" s="28"/>
      <c r="E527" s="39">
        <f t="shared" si="191"/>
        <v>2.1285000000000002E-9</v>
      </c>
      <c r="F527" s="28" t="s">
        <v>144</v>
      </c>
      <c r="G527" s="28">
        <v>4</v>
      </c>
      <c r="H527" s="28">
        <v>7</v>
      </c>
      <c r="I527" s="28"/>
      <c r="J527" s="36">
        <f t="shared" ca="1" si="188"/>
        <v>0.99999998857526429</v>
      </c>
      <c r="K527" s="29">
        <f t="shared" ca="1" si="186"/>
        <v>2.1284999756824503E-9</v>
      </c>
    </row>
    <row r="528" spans="2:11" x14ac:dyDescent="0.2">
      <c r="K528" s="4"/>
    </row>
    <row r="529" spans="2:11" x14ac:dyDescent="0.2">
      <c r="B529" s="21">
        <f t="shared" ref="B529:B536" si="192">SUMIFS(B$113:B$484,$F$113:$F$484,$F529,$I$113:$I$484,$I529)</f>
        <v>2.8645690610000003E-9</v>
      </c>
      <c r="C529" s="34">
        <f t="shared" ca="1" si="187"/>
        <v>0.99999964253983298</v>
      </c>
      <c r="D529" s="22"/>
      <c r="E529" s="38">
        <f ca="1">SUM(_xlfn.ANCHORARRAY(V20),_xlfn.ANCHORARRAY(V31))</f>
        <v>2.8645700849697012E-9</v>
      </c>
      <c r="F529" s="22" t="s">
        <v>143</v>
      </c>
      <c r="G529" s="22"/>
      <c r="H529" s="22"/>
      <c r="I529" s="22" t="s">
        <v>7</v>
      </c>
      <c r="J529" s="34">
        <f t="shared" ca="1" si="188"/>
        <v>1</v>
      </c>
      <c r="K529" s="23">
        <f t="shared" ref="K529:K536" ca="1" si="193">SUMIFS(K$113:K$484,$F$113:$F$484,$F529,$I$113:$I$484,$I529)</f>
        <v>2.8645700849697012E-9</v>
      </c>
    </row>
    <row r="530" spans="2:11" x14ac:dyDescent="0.2">
      <c r="B530" s="32">
        <f t="shared" si="192"/>
        <v>2.714290055E-10</v>
      </c>
      <c r="C530" s="8">
        <f t="shared" ca="1" si="187"/>
        <v>0.99999788435432224</v>
      </c>
      <c r="E530">
        <f ca="1">SUM(_xlfn.ANCHORARRAY(W20),_xlfn.ANCHORARRAY(W31))</f>
        <v>2.714295797488172E-10</v>
      </c>
      <c r="F530" t="s">
        <v>143</v>
      </c>
      <c r="I530" t="s">
        <v>9</v>
      </c>
      <c r="J530" s="8">
        <f t="shared" ca="1" si="188"/>
        <v>1</v>
      </c>
      <c r="K530" s="26">
        <f t="shared" ca="1" si="193"/>
        <v>2.714295797488172E-10</v>
      </c>
    </row>
    <row r="531" spans="2:11" x14ac:dyDescent="0.2">
      <c r="B531" s="32">
        <f t="shared" si="192"/>
        <v>3.4438965166000009E-10</v>
      </c>
      <c r="C531" s="8">
        <f t="shared" ca="1" si="187"/>
        <v>0.99999843951654288</v>
      </c>
      <c r="E531">
        <f ca="1">SUM(_xlfn.ANCHORARRAY(X20),_xlfn.ANCHORARRAY(X31))</f>
        <v>3.4439018907519295E-10</v>
      </c>
      <c r="F531" t="s">
        <v>143</v>
      </c>
      <c r="I531" t="s">
        <v>10</v>
      </c>
      <c r="J531" s="8">
        <f t="shared" ca="1" si="188"/>
        <v>1</v>
      </c>
      <c r="K531" s="26">
        <f t="shared" ca="1" si="193"/>
        <v>3.4439018907519295E-10</v>
      </c>
    </row>
    <row r="532" spans="2:11" x14ac:dyDescent="0.2">
      <c r="B532" s="33">
        <f t="shared" si="192"/>
        <v>1.0911915129999998E-10</v>
      </c>
      <c r="C532" s="36">
        <f t="shared" ca="1" si="187"/>
        <v>1.000000139652184</v>
      </c>
      <c r="D532" s="28"/>
      <c r="E532" s="28">
        <f ca="1">SUM(_xlfn.ANCHORARRAY(Y20),_xlfn.ANCHORARRAY(Y31))</f>
        <v>1.0911913606127431E-10</v>
      </c>
      <c r="F532" s="28" t="s">
        <v>143</v>
      </c>
      <c r="G532" s="28"/>
      <c r="H532" s="28"/>
      <c r="I532" s="28" t="s">
        <v>34</v>
      </c>
      <c r="J532" s="36">
        <f t="shared" ca="1" si="188"/>
        <v>1</v>
      </c>
      <c r="K532" s="29">
        <f t="shared" ca="1" si="193"/>
        <v>1.0911913606127431E-10</v>
      </c>
    </row>
    <row r="533" spans="2:11" x14ac:dyDescent="0.2">
      <c r="B533" s="21">
        <f t="shared" si="192"/>
        <v>1.1890058799E-8</v>
      </c>
      <c r="C533" s="34">
        <f t="shared" ca="1" si="187"/>
        <v>1.0000001689415441</v>
      </c>
      <c r="D533" s="22"/>
      <c r="E533" s="22">
        <f ca="1">SUM(_xlfn.ANCHORARRAY(AE20),_xlfn.ANCHORARRAY(AG31))</f>
        <v>1.1890056790275446E-8</v>
      </c>
      <c r="F533" s="22" t="s">
        <v>144</v>
      </c>
      <c r="G533" s="22"/>
      <c r="H533" s="22"/>
      <c r="I533" s="22" t="s">
        <v>7</v>
      </c>
      <c r="J533" s="34">
        <f t="shared" ca="1" si="188"/>
        <v>1</v>
      </c>
      <c r="K533" s="23">
        <f t="shared" ca="1" si="193"/>
        <v>1.1890056790275446E-8</v>
      </c>
    </row>
    <row r="534" spans="2:11" x14ac:dyDescent="0.2">
      <c r="B534" s="32">
        <f t="shared" si="192"/>
        <v>4.6787508993300003E-9</v>
      </c>
      <c r="C534" s="8">
        <f t="shared" ca="1" si="187"/>
        <v>0.99999981677688254</v>
      </c>
      <c r="E534">
        <f ca="1">SUM(_xlfn.ANCHORARRAY(AF20),_xlfn.ANCHORARRAY(AH31))</f>
        <v>4.678751756585483E-9</v>
      </c>
      <c r="F534" t="s">
        <v>144</v>
      </c>
      <c r="I534" t="s">
        <v>9</v>
      </c>
      <c r="J534" s="8">
        <f t="shared" ca="1" si="188"/>
        <v>1</v>
      </c>
      <c r="K534" s="26">
        <f t="shared" ca="1" si="193"/>
        <v>4.678751756585483E-9</v>
      </c>
    </row>
    <row r="535" spans="2:11" x14ac:dyDescent="0.2">
      <c r="B535" s="32">
        <f t="shared" si="192"/>
        <v>7.8455013218000004E-9</v>
      </c>
      <c r="C535" s="8">
        <f t="shared" ca="1" si="187"/>
        <v>0.99999981981801445</v>
      </c>
      <c r="E535">
        <f ca="1">SUM(_xlfn.ANCHORARRAY(AG20),_xlfn.ANCHORARRAY(AI31))</f>
        <v>7.8455027354182607E-9</v>
      </c>
      <c r="F535" t="s">
        <v>144</v>
      </c>
      <c r="I535" t="s">
        <v>10</v>
      </c>
      <c r="J535" s="8">
        <f t="shared" ca="1" si="188"/>
        <v>1</v>
      </c>
      <c r="K535" s="26">
        <f t="shared" ca="1" si="193"/>
        <v>7.8455027354182607E-9</v>
      </c>
    </row>
    <row r="536" spans="2:11" x14ac:dyDescent="0.2">
      <c r="B536" s="33">
        <f t="shared" si="192"/>
        <v>9.3575026059999992E-10</v>
      </c>
      <c r="C536" s="36">
        <f t="shared" ca="1" si="187"/>
        <v>0.99999933880291048</v>
      </c>
      <c r="D536" s="28"/>
      <c r="E536" s="28">
        <f ca="1">SUM(_xlfn.ANCHORARRAY(AH20),_xlfn.ANCHORARRAY(AJ31))</f>
        <v>9.3575087931575784E-10</v>
      </c>
      <c r="F536" s="28" t="s">
        <v>144</v>
      </c>
      <c r="G536" s="28"/>
      <c r="H536" s="28"/>
      <c r="I536" s="28" t="s">
        <v>34</v>
      </c>
      <c r="J536" s="36">
        <f t="shared" ca="1" si="188"/>
        <v>1</v>
      </c>
      <c r="K536" s="29">
        <f t="shared" ca="1" si="193"/>
        <v>9.3575087931575784E-10</v>
      </c>
    </row>
    <row r="537" spans="2:11" x14ac:dyDescent="0.2">
      <c r="K537" s="4"/>
    </row>
    <row r="538" spans="2:11" x14ac:dyDescent="0.2">
      <c r="B538" s="71">
        <f>(SUMPRODUCT(B$237:B$360,$J$237:$J$360)+SUMPRODUCT(B$125:B$144,$J$125:$J$144))/$N$11</f>
        <v>-1.0557851013922375E-3</v>
      </c>
      <c r="C538" s="77">
        <f>1-B538/E538</f>
        <v>-2.9375308896462116E-6</v>
      </c>
      <c r="D538" s="22"/>
      <c r="E538" s="72">
        <f>$N$9</f>
        <v>-1.0557819999999999E-3</v>
      </c>
      <c r="F538" s="54" t="s">
        <v>143</v>
      </c>
      <c r="G538" s="54" t="s">
        <v>1012</v>
      </c>
      <c r="H538" s="22"/>
      <c r="I538" s="22"/>
      <c r="J538" s="77">
        <f ca="1">1-K538/E538</f>
        <v>-1.791583679411346E-6</v>
      </c>
      <c r="K538" s="78">
        <f ca="1">(SUMPRODUCT(K$237:K$360,$J$237:$J$360)+SUMPRODUCT(K$125:K$144,$J$125:$J$144))/$N$11</f>
        <v>-1.0557838915218002E-3</v>
      </c>
    </row>
    <row r="539" spans="2:11" x14ac:dyDescent="0.2">
      <c r="B539" s="27">
        <f>(SUMPRODUCT(B$361:B$484,$J$361:$J$484)+SUMPRODUCT(B$145:B$164,$J$145:$J$164))/$O$11</f>
        <v>-2.7572970181235705E-3</v>
      </c>
      <c r="C539" s="36">
        <f t="shared" si="187"/>
        <v>1.000092497003517</v>
      </c>
      <c r="D539" s="28"/>
      <c r="E539" s="74">
        <f>$O$9</f>
        <v>-2.7570419999999999E-3</v>
      </c>
      <c r="F539" s="55" t="s">
        <v>144</v>
      </c>
      <c r="G539" s="55" t="s">
        <v>1012</v>
      </c>
      <c r="H539" s="28"/>
      <c r="I539" s="28"/>
      <c r="J539" s="36">
        <f t="shared" ca="1" si="188"/>
        <v>1.0000931875902312</v>
      </c>
      <c r="K539" s="30">
        <f ca="1">(SUMPRODUCT(K$361:K$484,$J$361:$J$484)+SUMPRODUCT(K$145:K$164,$J$145:$J$164))/$O$11</f>
        <v>-2.7572989221001463E-3</v>
      </c>
    </row>
    <row r="540" spans="2:11" x14ac:dyDescent="0.2">
      <c r="K540" s="4"/>
    </row>
    <row r="541" spans="2:11" x14ac:dyDescent="0.2">
      <c r="B541" s="71" cm="1">
        <f t="array" aca="1" ref="B541" ca="1">SUMPRODUCT(B$187:B$211,ABS($J$187:$J$211))</f>
        <v>3.739390237305061E-3</v>
      </c>
      <c r="C541" s="34">
        <f t="shared" ca="1" si="187"/>
        <v>0.99997774068451817</v>
      </c>
      <c r="D541" s="22"/>
      <c r="E541" s="72">
        <f>ABS($N$9)*$N$11/$N$13</f>
        <v>3.7394734754248866E-3</v>
      </c>
      <c r="F541" s="22" t="s">
        <v>602</v>
      </c>
      <c r="G541" s="22"/>
      <c r="H541" s="22"/>
      <c r="I541" s="22"/>
      <c r="J541" s="34">
        <f t="shared" ca="1" si="188"/>
        <v>0.99997732330472411</v>
      </c>
      <c r="K541" s="73" cm="1">
        <f t="array" aca="1" ref="K541" ca="1">SUMPRODUCT(K$187:K$211,ABS($J$187:$J$211))</f>
        <v>3.7393886765243922E-3</v>
      </c>
    </row>
    <row r="542" spans="2:11" x14ac:dyDescent="0.2">
      <c r="B542" s="27" cm="1">
        <f t="array" aca="1" ref="B542" ca="1">SUMPRODUCT(B$212:B$236,ABS($J$212:$J$236))</f>
        <v>8.2660605267040018E-4</v>
      </c>
      <c r="C542" s="36">
        <f t="shared" ca="1" si="187"/>
        <v>0.99995222547711038</v>
      </c>
      <c r="D542" s="28"/>
      <c r="E542" s="74">
        <f>ABS($O$9)*$O$11/$O$13</f>
        <v>8.2664554526692415E-4</v>
      </c>
      <c r="F542" s="28" t="s">
        <v>603</v>
      </c>
      <c r="G542" s="28"/>
      <c r="H542" s="28"/>
      <c r="I542" s="28"/>
      <c r="J542" s="36">
        <f t="shared" ca="1" si="188"/>
        <v>0.99995119290101386</v>
      </c>
      <c r="K542" s="30" cm="1">
        <f t="array" aca="1" ref="K542" ca="1">SUMPRODUCT(K$212:K$236,ABS($J$212:$J$236))</f>
        <v>8.2660519909596986E-4</v>
      </c>
    </row>
    <row r="543" spans="2:11" x14ac:dyDescent="0.2">
      <c r="K543" s="4"/>
    </row>
    <row r="544" spans="2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  <row r="570" spans="11:11" x14ac:dyDescent="0.2">
      <c r="K570" s="4"/>
    </row>
    <row r="571" spans="11:11" x14ac:dyDescent="0.2">
      <c r="K571" s="4"/>
    </row>
    <row r="572" spans="11:11" x14ac:dyDescent="0.2">
      <c r="K572" s="4"/>
    </row>
    <row r="573" spans="11:11" x14ac:dyDescent="0.2">
      <c r="K573" s="4"/>
    </row>
    <row r="574" spans="11:11" x14ac:dyDescent="0.2">
      <c r="K574" s="4"/>
    </row>
    <row r="575" spans="11:11" x14ac:dyDescent="0.2">
      <c r="K575" s="4"/>
    </row>
    <row r="576" spans="11:11" x14ac:dyDescent="0.2">
      <c r="K576" s="4"/>
    </row>
    <row r="577" spans="11:11" x14ac:dyDescent="0.2">
      <c r="K577" s="4"/>
    </row>
    <row r="578" spans="11:11" x14ac:dyDescent="0.2">
      <c r="K578" s="4"/>
    </row>
    <row r="579" spans="11:11" x14ac:dyDescent="0.2">
      <c r="K579" s="4"/>
    </row>
    <row r="580" spans="11:11" x14ac:dyDescent="0.2">
      <c r="K580" s="4"/>
    </row>
    <row r="581" spans="11:11" x14ac:dyDescent="0.2">
      <c r="K581" s="4"/>
    </row>
    <row r="582" spans="11:11" x14ac:dyDescent="0.2">
      <c r="K582" s="4"/>
    </row>
    <row r="583" spans="11:11" x14ac:dyDescent="0.2">
      <c r="K583" s="4"/>
    </row>
    <row r="584" spans="11:11" x14ac:dyDescent="0.2">
      <c r="K584" s="4"/>
    </row>
    <row r="585" spans="11:11" x14ac:dyDescent="0.2">
      <c r="K585" s="4"/>
    </row>
    <row r="586" spans="11:11" x14ac:dyDescent="0.2">
      <c r="K586" s="4"/>
    </row>
    <row r="587" spans="11:11" x14ac:dyDescent="0.2">
      <c r="K587" s="4"/>
    </row>
    <row r="588" spans="11:11" x14ac:dyDescent="0.2">
      <c r="K588" s="4"/>
    </row>
    <row r="589" spans="11:11" x14ac:dyDescent="0.2">
      <c r="K589" s="4"/>
    </row>
    <row r="590" spans="11:11" x14ac:dyDescent="0.2">
      <c r="K590" s="4"/>
    </row>
    <row r="591" spans="11:11" x14ac:dyDescent="0.2">
      <c r="K591" s="4"/>
    </row>
    <row r="592" spans="11:11" x14ac:dyDescent="0.2">
      <c r="K592" s="4"/>
    </row>
    <row r="593" spans="11:11" x14ac:dyDescent="0.2">
      <c r="K593" s="4"/>
    </row>
    <row r="594" spans="11:11" x14ac:dyDescent="0.2">
      <c r="K59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full_organic.det</vt:lpstr>
      <vt:lpstr>First iter</vt:lpstr>
      <vt:lpstr>First Iter (2)</vt:lpstr>
      <vt:lpstr>Final Iter</vt:lpstr>
      <vt:lpstr>Final Iter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2024-03-06T21:34:46Z</dcterms:created>
  <dcterms:modified xsi:type="dcterms:W3CDTF">2024-04-04T21:14:38Z</dcterms:modified>
</cp:coreProperties>
</file>