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13_ncr:1_{D38BD4ED-E577-4B28-A5A2-65A19EA8DED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9" i="7" l="1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H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M123" i="7" l="1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DV82" i="7" l="1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C538" i="7" s="1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M212" i="7" s="1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M187" i="7" s="1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EL82" i="7"/>
  <c r="ET82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ED51" i="7" l="1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M33" i="7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K145" i="7"/>
  <c r="O128" i="7"/>
  <c r="M128" i="7"/>
  <c r="K534" i="7"/>
  <c r="J534" i="7" s="1"/>
  <c r="M369" i="7"/>
  <c r="O152" i="7"/>
  <c r="Q339" i="7"/>
  <c r="Q338" i="7"/>
  <c r="K531" i="7"/>
  <c r="M269" i="7"/>
  <c r="O150" i="7"/>
  <c r="M150" i="7"/>
  <c r="M257" i="7"/>
  <c r="M377" i="7"/>
  <c r="K536" i="7"/>
  <c r="J536" i="7" s="1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O146" i="7" l="1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Q261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O145" i="7"/>
  <c r="M145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Q245" i="7" l="1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38" i="7"/>
  <c r="J538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K516" i="7" l="1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BK7" i="1"/>
  <c r="BJ7" i="1"/>
  <c r="BJ3" i="1" s="1"/>
  <c r="BH7" i="1"/>
  <c r="BI7" i="1"/>
  <c r="AS2" i="1"/>
  <c r="BC3" i="1" s="1"/>
  <c r="BC4" i="1" s="1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BB3" i="1"/>
  <c r="BB4" i="1" s="1"/>
  <c r="BD4" i="1" s="1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<sst xmlns="http://schemas.openxmlformats.org/spreadsheetml/2006/main" count="7593" uniqueCount="1047">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</sst>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0" xfId="0" applyNumberFormat="1" applyBorder="1"/>
    <xf numFmtId="0" fontId="0" fillId="0" borderId="0" xfId="0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0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0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5" fontId="0" fillId="0" borderId="0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5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 applyBorder="1"/>
    <xf numFmtId="164" fontId="0" fillId="2" borderId="0" xfId="0" applyNumberFormat="1" applyFill="1" applyBorder="1"/>
    <xf numFmtId="0" fontId="0" fillId="0" borderId="0" xfId="0" applyNumberFormat="1"/>
    <xf numFmtId="166" fontId="2" fillId="0" borderId="0" xfId="0" applyNumberFormat="1" applyFont="1"/>
    <xf numFmtId="174" fontId="0" fillId="0" borderId="0" xfId="0" applyNumberFormat="1"/>
    <xf numFmtId="0" fontId="0" fillId="0" borderId="0" xfId="0" applyFill="1" applyBorder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AL1" workbookViewId="0">
      <selection activeCell="BA1" sqref="BA1:BC2"/>
    </sheetView>
  </sheetViews>
  <sheetFormatPr defaultRowHeight="15.95" customHeight="1" x14ac:dyDescent="0.2"/>
  <cols>
    <col min="1" max="2" width="25" customWidth="1"/>
    <col min="3" max="3" width="12" customWidth="1"/>
    <col min="45" max="45" width="12.42578125" bestFit="1" customWidth="1"/>
    <col min="52" max="53" width="12" bestFit="1" customWidth="1"/>
    <col min="54" max="54" width="12.42578125" bestFit="1" customWidth="1"/>
    <col min="55" max="55" width="12" bestFit="1" customWidth="1"/>
    <col min="56" max="56" width="12.42578125" bestFit="1" customWidth="1"/>
    <col min="60" max="60" width="13.140625" bestFit="1" customWidth="1"/>
    <col min="61" max="63" width="13.140625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G7" sqref="G7:P16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workbookViewId="0">
      <pane xSplit="4" topLeftCell="E1" activePane="topRight" state="frozen"/>
      <selection pane="topRight" activeCell="G30" sqref="G3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9" customFormat="1" ht="25.5" x14ac:dyDescent="0.2">
      <c r="B19" s="54" t="s">
        <v>172</v>
      </c>
      <c r="C19" s="54" t="s">
        <v>943</v>
      </c>
      <c r="D19" s="54" t="s">
        <v>176</v>
      </c>
      <c r="E19" s="54" t="s">
        <v>177</v>
      </c>
      <c r="F19" s="54" t="s">
        <v>178</v>
      </c>
      <c r="G19" s="54" t="s">
        <v>179</v>
      </c>
      <c r="H19" s="54" t="s">
        <v>180</v>
      </c>
      <c r="I19" s="54" t="s">
        <v>181</v>
      </c>
      <c r="J19" s="54" t="s">
        <v>206</v>
      </c>
      <c r="K19" s="54" t="s">
        <v>210</v>
      </c>
      <c r="L19" s="54" t="s">
        <v>228</v>
      </c>
      <c r="M19" s="54" t="s">
        <v>947</v>
      </c>
      <c r="N19" s="54" t="s">
        <v>229</v>
      </c>
      <c r="O19" s="54" t="s">
        <v>230</v>
      </c>
      <c r="P19" s="54" t="s">
        <v>226</v>
      </c>
      <c r="Q19" s="54" t="s">
        <v>227</v>
      </c>
      <c r="R19" s="54" t="s">
        <v>231</v>
      </c>
      <c r="S19" s="55" t="s">
        <v>965</v>
      </c>
      <c r="T19" s="56" t="s">
        <v>968</v>
      </c>
      <c r="U19" s="56" t="s">
        <v>967</v>
      </c>
      <c r="V19" s="56" t="s">
        <v>986</v>
      </c>
      <c r="W19" s="56" t="s">
        <v>987</v>
      </c>
      <c r="X19" s="56" t="s">
        <v>988</v>
      </c>
      <c r="Y19" s="56" t="s">
        <v>989</v>
      </c>
      <c r="Z19" s="56" t="s">
        <v>966</v>
      </c>
      <c r="AA19" s="56" t="s">
        <v>977</v>
      </c>
      <c r="AB19" s="55" t="s">
        <v>972</v>
      </c>
      <c r="AC19" s="56" t="s">
        <v>969</v>
      </c>
      <c r="AD19" s="56" t="s">
        <v>970</v>
      </c>
      <c r="AE19" s="56" t="s">
        <v>978</v>
      </c>
      <c r="AF19" s="56" t="s">
        <v>979</v>
      </c>
      <c r="AG19" s="56" t="s">
        <v>980</v>
      </c>
      <c r="AH19" s="56" t="s">
        <v>981</v>
      </c>
      <c r="AI19" s="56" t="s">
        <v>971</v>
      </c>
      <c r="AJ19" s="57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>1/(1+(F20*EXP(2*N$8*N$9)/$N$72))</f>
        <v>3.9126250814713797E-5</v>
      </c>
      <c r="K20" s="4">
        <f>1/(1+(G20*EXP(2*O$8*O$9)/$N$72))</f>
        <v>1.0689219668043595E-6</v>
      </c>
      <c r="L20" s="4">
        <f ca="1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ca="1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25" cm="1">
        <f t="array" aca="1" ref="T20:T27" ca="1">$L$20:$L$27*$H$20:$H$27*$N$11</f>
        <v>3.2178671407156326E-14</v>
      </c>
      <c r="U20" s="25">
        <f ca="1">T20/J20-T20</f>
        <v>8.2239958356263832E-10</v>
      </c>
      <c r="V20" s="26" cm="1">
        <f t="array" aca="1" ref="V20:V27" ca="1">TRANSPOSE($ER$73:$EY$73)</f>
        <v>3.5323568362382448E-15</v>
      </c>
      <c r="W20" s="26" cm="1">
        <f t="array" aca="1" ref="W20:W27" ca="1">TRANSPOSE($ER$74:$EY$74)</f>
        <v>2.7037860108415885E-14</v>
      </c>
      <c r="X20" s="26" cm="1">
        <f t="array" aca="1" ref="X20:X27" ca="1">TRANSPOSE($ER$75:$EY$75)</f>
        <v>3.6013314335849048E-14</v>
      </c>
      <c r="Y20" s="26" cm="1">
        <f t="array" aca="1" ref="Y20:Y27" ca="1">TRANSPOSE($ER$93:$EY$93)</f>
        <v>1.6542346742188277E-15</v>
      </c>
      <c r="Z20" s="26">
        <f ca="1">SUM(V20:Y20)</f>
        <v>6.8237765954722003E-14</v>
      </c>
      <c r="AA20" s="25">
        <f ca="1">SUM(T20:Y20)-S20</f>
        <v>0</v>
      </c>
      <c r="AB20" s="24" cm="1">
        <f t="array" ref="AB20:AB27">$I$20:$I$27*$O$11</f>
        <v>1.2770999999999999E-8</v>
      </c>
      <c r="AC20" s="25" cm="1">
        <f t="array" aca="1" ref="AC20:AC27" ca="1">$P$20:$P$27*$I$20:$I$27*$O$11</f>
        <v>1.3650880193260603E-14</v>
      </c>
      <c r="AD20" s="25" cm="1">
        <f t="array" aca="1" ref="AD20:AD27" ca="1">_xlfn.ANCHORARRAY(AC20)*(1/K20:K27-1)</f>
        <v>1.2770684882026905E-8</v>
      </c>
      <c r="AE20" s="26" cm="1">
        <f t="array" aca="1" ref="AE20:AE27" ca="1">TRANSPOSE($FX$73:$GE$73)</f>
        <v>7.114073608045983E-15</v>
      </c>
      <c r="AF20" s="26" cm="1">
        <f t="array" aca="1" ref="AF20:AF27" ca="1">TRANSPOSE($FX$74:$GE$74)</f>
        <v>1.0864909217722358E-13</v>
      </c>
      <c r="AG20" s="26" cm="1">
        <f t="array" aca="1" ref="AG20:AG27" ca="1">TRANSPOSE($FX$75:$GE$75)</f>
        <v>1.8218678703723285E-13</v>
      </c>
      <c r="AH20" s="26" cm="1">
        <f t="array" aca="1" ref="AH20:AH27" ca="1">TRANSPOSE($FX$93:$GE$93)</f>
        <v>3.5171400818601953E-15</v>
      </c>
      <c r="AI20" s="25">
        <f ca="1">SUM(AE20:AH20)</f>
        <v>3.0146709290436263E-13</v>
      </c>
      <c r="AJ20" s="27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3">10^-D21</f>
        <v>1.8908917484896439E-4</v>
      </c>
      <c r="G21" s="4">
        <f t="shared" si="3"/>
        <v>1.9800067311173839E-3</v>
      </c>
      <c r="H21" s="4">
        <f t="shared" ref="H21:I27" si="4">(1-D$10)*D$5/$C21</f>
        <v>4.1124999999999999E-4</v>
      </c>
      <c r="I21" s="4">
        <f t="shared" si="4"/>
        <v>7.0949999999999995E-4</v>
      </c>
      <c r="J21" s="11">
        <f>1/(1+(F21*EXP(2*N$8*N$9)/$N$72))</f>
        <v>1.5337407127349856E-4</v>
      </c>
      <c r="K21" s="4">
        <f>1/(1+(G21*EXP(2*O$8*O$9)/$N$72))</f>
        <v>1.3876302961065827E-5</v>
      </c>
      <c r="L21" s="4">
        <f ca="1">$J21*(1-OFFSET($EB$66,0,$B21-1))</f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ca="1">$K21*(1-OFFSET($FH$66,0,$B21-1))</f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 s="26">
        <f ca="1"/>
        <v>1.2610915743766589E-13</v>
      </c>
      <c r="U21" s="26">
        <f t="shared" ref="U21:U27" ca="1" si="5">T21/J21-T21</f>
        <v>8.2210646503553954E-10</v>
      </c>
      <c r="V21" s="26">
        <f ca="1"/>
        <v>1.3843410088339332E-14</v>
      </c>
      <c r="W21" s="26">
        <f ca="1"/>
        <v>1.0596216711518753E-13</v>
      </c>
      <c r="X21" s="26">
        <f ca="1"/>
        <v>1.4113723559207342E-13</v>
      </c>
      <c r="Y21" s="26">
        <f ca="1"/>
        <v>6.4829942271486623E-15</v>
      </c>
      <c r="Z21" s="26">
        <f t="shared" ref="Z21:Z27" ca="1" si="6">SUM(V21:Y21)</f>
        <v>2.6742580702274891E-13</v>
      </c>
      <c r="AA21" s="25">
        <f t="shared" ref="AA21:AA27" ca="1" si="7">SUM(T21:Y21)-S21</f>
        <v>0</v>
      </c>
      <c r="AB21" s="24">
        <v>1.2770999999999999E-8</v>
      </c>
      <c r="AC21" s="26">
        <f ca="1"/>
        <v>1.7715997526572547E-13</v>
      </c>
      <c r="AD21" s="26">
        <f ca="1"/>
        <v>1.2766910425442945E-8</v>
      </c>
      <c r="AE21" s="26">
        <f ca="1"/>
        <v>9.2325849073248555E-14</v>
      </c>
      <c r="AF21" s="26">
        <f ca="1"/>
        <v>1.4100387821338633E-12</v>
      </c>
      <c r="AG21" s="26">
        <f ca="1"/>
        <v>2.3644048023506084E-12</v>
      </c>
      <c r="AH21" s="26">
        <f ca="1"/>
        <v>4.5645148231252135E-14</v>
      </c>
      <c r="AI21" s="26">
        <f t="shared" ref="AI21:AI27" ca="1" si="8">SUM(AE21:AH21)</f>
        <v>3.9124145817889723E-12</v>
      </c>
      <c r="AJ21" s="27">
        <f t="shared" ref="AJ21:AJ27" ca="1" si="9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3"/>
        <v>4.8231784822393027E-5</v>
      </c>
      <c r="G22" s="4">
        <f t="shared" si="3"/>
        <v>1.5252229565390185E-4</v>
      </c>
      <c r="H22" s="4">
        <f t="shared" si="4"/>
        <v>4.1124999999999999E-4</v>
      </c>
      <c r="I22" s="4">
        <f t="shared" si="4"/>
        <v>7.0949999999999995E-4</v>
      </c>
      <c r="J22" s="11">
        <f>1/(1+(F22*EXP(2*N$8*N$9)/$N$72))</f>
        <v>6.010225885767945E-4</v>
      </c>
      <c r="K22" s="4">
        <f>1/(1+(G22*EXP(2*O$8*O$9)/$N$72))</f>
        <v>1.8010878880646449E-4</v>
      </c>
      <c r="L22" s="4">
        <f ca="1">$J22*(1-OFFSET($EB$66,0,$B22-1))</f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ca="1">$K22*(1-OFFSET($FH$66,0,$B22-1))</f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 s="26">
        <f ca="1"/>
        <v>4.9371183229625571E-13</v>
      </c>
      <c r="U22" s="26">
        <f t="shared" ca="1" si="5"/>
        <v>8.2095932783689844E-10</v>
      </c>
      <c r="V22" s="26">
        <f ca="1"/>
        <v>5.4196344649442003E-14</v>
      </c>
      <c r="W22" s="26">
        <f ca="1"/>
        <v>4.1483724690159646E-13</v>
      </c>
      <c r="X22" s="26">
        <f ca="1"/>
        <v>5.5254610057824981E-13</v>
      </c>
      <c r="Y22" s="26">
        <f ca="1"/>
        <v>2.5380638675931955E-14</v>
      </c>
      <c r="Z22" s="26">
        <f t="shared" ca="1" si="6"/>
        <v>1.0469603308052202E-12</v>
      </c>
      <c r="AA22" s="25">
        <f t="shared" ca="1" si="7"/>
        <v>0</v>
      </c>
      <c r="AB22" s="24">
        <v>1.2770999999999999E-8</v>
      </c>
      <c r="AC22" s="26">
        <f ca="1"/>
        <v>2.2910565808844257E-12</v>
      </c>
      <c r="AD22" s="26">
        <f ca="1"/>
        <v>1.2718113072871543E-8</v>
      </c>
      <c r="AE22" s="26">
        <f ca="1"/>
        <v>1.1939702734082011E-12</v>
      </c>
      <c r="AF22" s="26">
        <f ca="1"/>
        <v>1.8234810804554443E-11</v>
      </c>
      <c r="AG22" s="26">
        <f ca="1"/>
        <v>3.0576800285589723E-11</v>
      </c>
      <c r="AH22" s="26">
        <f ca="1"/>
        <v>5.9028918402026446E-13</v>
      </c>
      <c r="AI22" s="26">
        <f t="shared" ca="1" si="8"/>
        <v>5.0595870547572633E-11</v>
      </c>
      <c r="AJ22" s="27">
        <f t="shared" ca="1" si="9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3"/>
        <v>1.2302687708123824E-5</v>
      </c>
      <c r="G23" s="4">
        <f t="shared" si="3"/>
        <v>1.1748975549395286E-5</v>
      </c>
      <c r="H23" s="4">
        <f t="shared" si="4"/>
        <v>4.1124999999999999E-4</v>
      </c>
      <c r="I23" s="4">
        <f t="shared" si="4"/>
        <v>7.0949999999999995E-4</v>
      </c>
      <c r="J23" s="11">
        <f>1/(1+(F23*EXP(2*N$8*N$9)/$N$72))</f>
        <v>2.3521364071515042E-3</v>
      </c>
      <c r="K23" s="4">
        <f>1/(1+(G23*EXP(2*O$8*O$9)/$N$72))</f>
        <v>2.3330929057147382E-3</v>
      </c>
      <c r="L23" s="4">
        <f ca="1">$J23*(1-OFFSET($EB$66,0,$B23-1))</f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ca="1">$K23*(1-OFFSET($FH$66,0,$B23-1))</f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 s="26">
        <f ca="1"/>
        <v>1.9250303040119751E-12</v>
      </c>
      <c r="U23" s="26">
        <f t="shared" ca="1" si="5"/>
        <v>8.1649276985377512E-10</v>
      </c>
      <c r="V23" s="26">
        <f ca="1"/>
        <v>2.1131680262070225E-13</v>
      </c>
      <c r="W23" s="26">
        <f ca="1"/>
        <v>1.6174906479439614E-12</v>
      </c>
      <c r="X23" s="26">
        <f ca="1"/>
        <v>2.154430820565218E-12</v>
      </c>
      <c r="Y23" s="26">
        <f ca="1"/>
        <v>9.8961571083087693E-14</v>
      </c>
      <c r="Z23" s="26">
        <f t="shared" ca="1" si="6"/>
        <v>4.0821998422129698E-12</v>
      </c>
      <c r="AA23" s="25">
        <f t="shared" ca="1" si="7"/>
        <v>0</v>
      </c>
      <c r="AB23" s="24">
        <v>1.2770999999999999E-8</v>
      </c>
      <c r="AC23" s="26">
        <f ca="1"/>
        <v>2.8335942611437184E-11</v>
      </c>
      <c r="AD23" s="26">
        <f ca="1"/>
        <v>1.2116890911420132E-8</v>
      </c>
      <c r="AE23" s="26">
        <f ca="1"/>
        <v>1.4767105024528177E-11</v>
      </c>
      <c r="AF23" s="26">
        <f ca="1"/>
        <v>2.2552937225531345E-10</v>
      </c>
      <c r="AG23" s="26">
        <f ca="1"/>
        <v>3.7817593217159995E-10</v>
      </c>
      <c r="AH23" s="26">
        <f ca="1"/>
        <v>7.3007365169887407E-12</v>
      </c>
      <c r="AI23" s="26">
        <f t="shared" ca="1" si="8"/>
        <v>6.2577314596843034E-10</v>
      </c>
      <c r="AJ23" s="27">
        <f t="shared" ca="1" si="9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3"/>
        <v>1.4621771744567123E-7</v>
      </c>
      <c r="G24" s="4">
        <f t="shared" si="3"/>
        <v>1.3182567385564024E-7</v>
      </c>
      <c r="H24" s="4">
        <f t="shared" si="4"/>
        <v>2.05625E-4</v>
      </c>
      <c r="I24" s="4">
        <f t="shared" si="4"/>
        <v>3.5474999999999998E-4</v>
      </c>
      <c r="J24" s="11">
        <f>1/(1+(F24*EXP(2*N$8*N$9)/$N$72))</f>
        <v>0.16553611954037245</v>
      </c>
      <c r="K24" s="4">
        <f>1/(1+(G24*EXP(2*O$8*O$9)/$N$72))</f>
        <v>0.17247547181113246</v>
      </c>
      <c r="L24" s="4">
        <f ca="1">$J24*(1-OFFSET($EB$66,0,$B24-1))</f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ca="1">$K24*(1-OFFSET($FH$66,0,$B24-1))</f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 s="26">
        <f ca="1"/>
        <v>6.6300977384764453E-11</v>
      </c>
      <c r="U24" s="26">
        <f t="shared" ca="1" si="5"/>
        <v>3.3422174580613629E-10</v>
      </c>
      <c r="V24" s="26">
        <f ca="1"/>
        <v>7.2780727255963014E-12</v>
      </c>
      <c r="W24" s="26">
        <f ca="1"/>
        <v>2.2178089839401456E-14</v>
      </c>
      <c r="X24" s="26">
        <f ca="1"/>
        <v>1.863866975174458E-14</v>
      </c>
      <c r="Y24" s="26">
        <f ca="1"/>
        <v>3.408387323911832E-12</v>
      </c>
      <c r="Z24" s="26">
        <f t="shared" ca="1" si="6"/>
        <v>1.072727680909928E-11</v>
      </c>
      <c r="AA24" s="25">
        <f t="shared" ca="1" si="7"/>
        <v>0</v>
      </c>
      <c r="AB24" s="24">
        <v>6.3854999999999995E-9</v>
      </c>
      <c r="AC24" s="26">
        <f ca="1"/>
        <v>1.1007072720132324E-9</v>
      </c>
      <c r="AD24" s="26">
        <f ca="1"/>
        <v>5.2811118959815702E-9</v>
      </c>
      <c r="AE24" s="26">
        <f ca="1"/>
        <v>2.4582697389966384E-12</v>
      </c>
      <c r="AF24" s="26">
        <f ca="1"/>
        <v>2.6948666665085018E-15</v>
      </c>
      <c r="AG24" s="26">
        <f ca="1"/>
        <v>4.518851373963392E-15</v>
      </c>
      <c r="AH24" s="26">
        <f ca="1"/>
        <v>1.2153485481609867E-12</v>
      </c>
      <c r="AI24" s="26">
        <f t="shared" ca="1" si="8"/>
        <v>3.6808320051980968E-12</v>
      </c>
      <c r="AJ24" s="27">
        <f t="shared" ca="1" si="9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3"/>
        <v>1.0511547730228644E-8</v>
      </c>
      <c r="G25" s="4">
        <f t="shared" si="3"/>
        <v>1.9054607179632436E-9</v>
      </c>
      <c r="H25" s="4">
        <f t="shared" si="4"/>
        <v>2.05625E-4</v>
      </c>
      <c r="I25" s="4">
        <f t="shared" si="4"/>
        <v>3.5474999999999998E-4</v>
      </c>
      <c r="J25" s="11">
        <f>1/(1+(F25*EXP(2*N$8*N$9)/$N$72))</f>
        <v>0.73400185998256529</v>
      </c>
      <c r="K25" s="4">
        <f>1/(1+(G25*EXP(2*O$8*O$9)/$N$72))</f>
        <v>0.93514653247334056</v>
      </c>
      <c r="L25" s="4">
        <f ca="1">$J25*(1-OFFSET($EB$66,0,$B25-1))</f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ca="1">$K25*(1-OFFSET($FH$66,0,$B25-1))</f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 s="26">
        <f ca="1"/>
        <v>2.6981526070902994E-10</v>
      </c>
      <c r="U25" s="26">
        <f t="shared" ca="1" si="5"/>
        <v>9.7779530829289688E-11</v>
      </c>
      <c r="V25" s="26">
        <f ca="1"/>
        <v>2.9618493834863136E-11</v>
      </c>
      <c r="W25" s="26">
        <f ca="1"/>
        <v>9.0254885042184524E-14</v>
      </c>
      <c r="X25" s="26">
        <f ca="1"/>
        <v>7.5851031714837212E-14</v>
      </c>
      <c r="Y25" s="26">
        <f ca="1"/>
        <v>1.3870608710060283E-11</v>
      </c>
      <c r="Z25" s="26">
        <f t="shared" ca="1" si="6"/>
        <v>4.3655208461680436E-11</v>
      </c>
      <c r="AA25" s="25">
        <f t="shared" ca="1" si="7"/>
        <v>0</v>
      </c>
      <c r="AB25" s="24">
        <v>6.3854999999999995E-9</v>
      </c>
      <c r="AC25" s="26">
        <f ca="1"/>
        <v>5.9527627817269873E-9</v>
      </c>
      <c r="AD25" s="26">
        <f ca="1"/>
        <v>4.1283081779447623E-10</v>
      </c>
      <c r="AE25" s="26">
        <f ca="1"/>
        <v>1.3294630626887492E-11</v>
      </c>
      <c r="AF25" s="26">
        <f ca="1"/>
        <v>1.4574176442722394E-14</v>
      </c>
      <c r="AG25" s="26">
        <f ca="1"/>
        <v>2.4438514179964243E-14</v>
      </c>
      <c r="AH25" s="26">
        <f ca="1"/>
        <v>6.5727571610262585E-12</v>
      </c>
      <c r="AI25" s="26">
        <f t="shared" ca="1" si="8"/>
        <v>1.9906400478536439E-11</v>
      </c>
      <c r="AJ25" s="27">
        <f t="shared" ca="1" si="9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3"/>
        <v>7.5567200483709833E-10</v>
      </c>
      <c r="G26" s="4">
        <f t="shared" si="3"/>
        <v>2.7542287033381602E-11</v>
      </c>
      <c r="H26" s="4">
        <f t="shared" si="4"/>
        <v>2.05625E-4</v>
      </c>
      <c r="I26" s="4">
        <f t="shared" si="4"/>
        <v>3.5474999999999998E-4</v>
      </c>
      <c r="J26" s="11">
        <f>1/(1+(F26*EXP(2*N$8*N$9)/$N$72))</f>
        <v>0.97460907304017164</v>
      </c>
      <c r="K26" s="4">
        <f>1/(1+(G26*EXP(2*O$8*O$9)/$N$72))</f>
        <v>0.99899857506150813</v>
      </c>
      <c r="L26" s="4">
        <f ca="1">$J26*(1-OFFSET($EB$66,0,$B26-1))</f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ca="1">$K26*(1-OFFSET($FH$66,0,$B26-1))</f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 s="26">
        <f ca="1"/>
        <v>3.4621401455975895E-10</v>
      </c>
      <c r="U26" s="26">
        <f t="shared" ca="1" si="5"/>
        <v>9.0197136465540102E-12</v>
      </c>
      <c r="V26" s="26">
        <f ca="1"/>
        <v>3.8005032142491613E-11</v>
      </c>
      <c r="W26" s="26">
        <f ca="1"/>
        <v>1.1581074399561747E-13</v>
      </c>
      <c r="X26" s="26">
        <f ca="1"/>
        <v>9.7328409555058679E-14</v>
      </c>
      <c r="Y26" s="26">
        <f ca="1"/>
        <v>1.7798100497644747E-11</v>
      </c>
      <c r="Z26" s="26">
        <f t="shared" ca="1" si="6"/>
        <v>5.6016271793687039E-11</v>
      </c>
      <c r="AA26" s="25">
        <f t="shared" ca="1" si="7"/>
        <v>0</v>
      </c>
      <c r="AB26" s="24">
        <v>6.3854999999999995E-9</v>
      </c>
      <c r="AC26" s="26">
        <f ca="1"/>
        <v>6.3578656035081457E-9</v>
      </c>
      <c r="AD26" s="26">
        <f ca="1"/>
        <v>6.3733075600638673E-12</v>
      </c>
      <c r="AE26" s="26">
        <f ca="1"/>
        <v>1.4199368910432514E-11</v>
      </c>
      <c r="AF26" s="26">
        <f ca="1"/>
        <v>1.5565991540781868E-14</v>
      </c>
      <c r="AG26" s="26">
        <f ca="1"/>
        <v>2.6101626152917785E-14</v>
      </c>
      <c r="AH26" s="26">
        <f ca="1"/>
        <v>7.0200524036634245E-12</v>
      </c>
      <c r="AI26" s="26">
        <f t="shared" ca="1" si="8"/>
        <v>2.1261088931789641E-11</v>
      </c>
      <c r="AJ26" s="27">
        <f t="shared" ca="1" si="9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3"/>
        <v>5.4325033149243044E-11</v>
      </c>
      <c r="G27" s="4">
        <f t="shared" si="3"/>
        <v>3.9810717055349631E-13</v>
      </c>
      <c r="H27" s="4">
        <f t="shared" si="4"/>
        <v>2.05625E-4</v>
      </c>
      <c r="I27" s="4">
        <f t="shared" si="4"/>
        <v>3.5474999999999998E-4</v>
      </c>
      <c r="J27" s="11">
        <f>1/(1+(F27*EXP(2*N$8*N$9)/$N$72))</f>
        <v>0.99813060041033508</v>
      </c>
      <c r="K27" s="4">
        <f>1/(1+(G27*EXP(2*O$8*O$9)/$N$72))</f>
        <v>0.99998551070545649</v>
      </c>
      <c r="L27" s="4">
        <f ca="1">$J27*(1-OFFSET($EB$66,0,$B27-1))</f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ca="1">$K27*(1-OFFSET($FH$66,0,$B27-1))</f>
        <v>0.99665269183045413</v>
      </c>
      <c r="Q27">
        <f ca="1"/>
        <v>2.2179697258855047E-3</v>
      </c>
      <c r="R27" s="4">
        <f ca="1"/>
        <v>7.8682476025788274E-7</v>
      </c>
      <c r="S27" s="29">
        <v>4.1125000000000005E-10</v>
      </c>
      <c r="T27" s="30">
        <f ca="1"/>
        <v>3.5340788592587651E-10</v>
      </c>
      <c r="U27" s="30">
        <f t="shared" ca="1" si="5"/>
        <v>6.6189790861295455E-13</v>
      </c>
      <c r="V27" s="30">
        <f ca="1"/>
        <v>3.8794726669577422E-11</v>
      </c>
      <c r="W27" s="30">
        <f ca="1"/>
        <v>1.1821713876903018E-13</v>
      </c>
      <c r="X27" s="30">
        <f ca="1"/>
        <v>9.9350765754296373E-14</v>
      </c>
      <c r="Y27" s="30">
        <f ca="1"/>
        <v>1.8167921591409822E-11</v>
      </c>
      <c r="Z27" s="30">
        <f t="shared" ca="1" si="6"/>
        <v>5.7180216165510567E-11</v>
      </c>
      <c r="AA27" s="40">
        <f t="shared" ca="1" si="7"/>
        <v>0</v>
      </c>
      <c r="AB27" s="29">
        <v>6.3854999999999995E-9</v>
      </c>
      <c r="AC27" s="30">
        <f ca="1"/>
        <v>6.3641257636833643E-9</v>
      </c>
      <c r="AD27" s="30">
        <f ca="1"/>
        <v>9.2213028803866469E-14</v>
      </c>
      <c r="AE27" s="30">
        <f ca="1"/>
        <v>1.4213350068467258E-11</v>
      </c>
      <c r="AF27" s="30">
        <f ca="1"/>
        <v>1.5581318319674081E-14</v>
      </c>
      <c r="AG27" s="30">
        <f ca="1"/>
        <v>2.6127326658518402E-14</v>
      </c>
      <c r="AH27" s="30">
        <f ca="1"/>
        <v>7.0269645743864271E-12</v>
      </c>
      <c r="AI27" s="30">
        <f t="shared" ca="1" si="8"/>
        <v>2.1282023287831877E-11</v>
      </c>
      <c r="AJ27" s="32">
        <f t="shared" ca="1" si="9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9" customFormat="1" ht="25.5" x14ac:dyDescent="0.2">
      <c r="B30" s="54" t="s">
        <v>173</v>
      </c>
      <c r="C30" s="54" t="s">
        <v>174</v>
      </c>
      <c r="D30" s="54" t="s">
        <v>175</v>
      </c>
      <c r="E30" s="54" t="s">
        <v>211</v>
      </c>
      <c r="F30" s="54" t="s">
        <v>212</v>
      </c>
      <c r="G30" s="54" t="s">
        <v>232</v>
      </c>
      <c r="H30" s="54" t="s">
        <v>233</v>
      </c>
      <c r="I30" s="54" t="s">
        <v>234</v>
      </c>
      <c r="J30" s="54" t="s">
        <v>235</v>
      </c>
      <c r="K30" s="54" t="s">
        <v>236</v>
      </c>
      <c r="L30" s="54" t="s">
        <v>241</v>
      </c>
      <c r="M30" s="54" t="s">
        <v>237</v>
      </c>
      <c r="N30" s="54" t="s">
        <v>238</v>
      </c>
      <c r="O30" s="54" t="s">
        <v>239</v>
      </c>
      <c r="P30" s="54" t="s">
        <v>240</v>
      </c>
      <c r="Q30" s="55" t="s">
        <v>965</v>
      </c>
      <c r="R30" s="56" t="s">
        <v>990</v>
      </c>
      <c r="S30" s="56" t="s">
        <v>983</v>
      </c>
      <c r="T30" s="56" t="s">
        <v>984</v>
      </c>
      <c r="U30" s="56" t="s">
        <v>985</v>
      </c>
      <c r="V30" s="56" t="s">
        <v>986</v>
      </c>
      <c r="W30" s="56" t="s">
        <v>987</v>
      </c>
      <c r="X30" s="56" t="s">
        <v>988</v>
      </c>
      <c r="Y30" s="56" t="s">
        <v>989</v>
      </c>
      <c r="Z30" s="56" t="s">
        <v>966</v>
      </c>
      <c r="AA30" s="57" t="s">
        <v>977</v>
      </c>
      <c r="AB30" s="55" t="s">
        <v>972</v>
      </c>
      <c r="AC30" s="56" t="s">
        <v>991</v>
      </c>
      <c r="AD30" s="56" t="s">
        <v>993</v>
      </c>
      <c r="AE30" s="56" t="s">
        <v>992</v>
      </c>
      <c r="AF30" s="56" t="s">
        <v>994</v>
      </c>
      <c r="AG30" s="58" t="s">
        <v>995</v>
      </c>
      <c r="AH30" s="58" t="s">
        <v>996</v>
      </c>
      <c r="AI30" s="58" t="s">
        <v>997</v>
      </c>
      <c r="AJ30" s="58" t="s">
        <v>998</v>
      </c>
      <c r="AK30" s="56" t="s">
        <v>971</v>
      </c>
      <c r="AL30" s="57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0">D$10*D$5/16</f>
        <v>1.028125E-4</v>
      </c>
      <c r="F31" s="4">
        <f t="shared" si="10"/>
        <v>1.1825E-4</v>
      </c>
      <c r="G31" s="4">
        <f ca="1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ca="1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ca="1">2*OFFSET($K$19,$C31,0)*OFFSET($K$19,$D31,0)*(1-OFFSET($CJ$66,0,$B31-1))</f>
        <v>2.9661241127150381E-11</v>
      </c>
      <c r="M31" s="4">
        <f ca="1">OFFSET($K$19,$C31,0)*(1-OFFSET($K$19,$D31,0))*(1-OFFSET($CJ$66,0,$B31-1))</f>
        <v>1.0687583581161619E-6</v>
      </c>
      <c r="N31" s="4">
        <f ca="1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3" cm="1">
        <f t="array" ref="Q31:Q42">$E$31:$E$42*$N$11</f>
        <v>2.0562500000000003E-10</v>
      </c>
      <c r="R31" s="25" cm="1">
        <f t="array" aca="1" ref="R31:R42" ca="1">$E$31:$E$42*($G$31:$G$42/2)*$N$11</f>
        <v>1.2323681132016827E-18</v>
      </c>
      <c r="S31" s="25" cm="1">
        <f t="array" aca="1" ref="S31:S42" ca="1">$E$31:$E$42*$I$31:$I$42*$N$11</f>
        <v>3.1495987210570245E-14</v>
      </c>
      <c r="T31" s="25" cm="1">
        <f t="array" aca="1" ref="T31:T42" ca="1">$E$31:$E$42*$H$31:$H$42*$N$11</f>
        <v>8.0338162093227353E-15</v>
      </c>
      <c r="U31" s="46">
        <f ca="1">(1-OFFSET($J$19,$C31,0))*(1-OFFSET($J$19,$D31,0))*(1-OFFSET($AN$66,0,$B31-1))*$E31*$N$11</f>
        <v>2.0532255733518061E-10</v>
      </c>
      <c r="V31" s="26" cm="1">
        <f t="array" aca="1" ref="V31:V42" ca="1">TRANSPOSE($BL$73:$BW$73)</f>
        <v>1.474863017368555E-13</v>
      </c>
      <c r="W31" s="26" cm="1">
        <f t="array" aca="1" ref="W31:W42" ca="1">TRANSPOSE($BL$74:$BW$74)</f>
        <v>2.252472166461991E-14</v>
      </c>
      <c r="X31" s="26" cm="1">
        <f t="array" aca="1" ref="X31:X42" ca="1">TRANSPOSE($BL$75:$BW$75)</f>
        <v>2.3831435776425821E-14</v>
      </c>
      <c r="Y31" s="26" cm="1">
        <f t="array" aca="1" ref="Y31:Y42" ca="1">TRANSPOSE($BL$93:$BW$93)</f>
        <v>6.9069169853527097E-14</v>
      </c>
      <c r="Z31" s="26">
        <f ca="1">SUM(V31:Y31)</f>
        <v>2.6291162903142836E-13</v>
      </c>
      <c r="AA31" s="27">
        <f ca="1">SUM(R31:Y31)-Q31</f>
        <v>0</v>
      </c>
      <c r="AB31" s="33" cm="1">
        <f t="array" ref="AB31:AB42">$F$31:$F$42*$O$11</f>
        <v>2.1285000000000002E-9</v>
      </c>
      <c r="AC31" s="25" cm="1">
        <f t="array" aca="1" ref="AC31:AC42" ca="1">$F$31:$F$42*($L$31:$L$42/2)*$O$11</f>
        <v>3.1566975869569792E-20</v>
      </c>
      <c r="AD31" s="25" cm="1">
        <f t="array" aca="1" ref="AD31:AD42" ca="1">$F$31:$F$42*$N$31:$N$42*$O$11</f>
        <v>2.9531568353214903E-14</v>
      </c>
      <c r="AE31" s="25" cm="1">
        <f t="array" aca="1" ref="AE31:AE42" ca="1">$F$31:$F$42*$M$31:$M$42*$O$11</f>
        <v>2.2748521652502506E-15</v>
      </c>
      <c r="AF31" s="46">
        <f ca="1">(1-OFFSET($K$19,$C31,0))*(1-OFFSET($K$19,$D31,0))*(1-OFFSET($CJ$66,0,$B31-1))*$F31*$O$11</f>
        <v>2.1281719379494768E-9</v>
      </c>
      <c r="AG31" s="26" cm="1">
        <f t="array" aca="1" ref="AG31:AG42" ca="1">TRANSPOSE($DH$73:$DS$73)</f>
        <v>9.4895192537688918E-14</v>
      </c>
      <c r="AH31" s="26" cm="1">
        <f t="array" aca="1" ref="AH31:AH42" ca="1">TRANSPOSE($DH$74:$DS$74)</f>
        <v>5.769683081206663E-14</v>
      </c>
      <c r="AI31" s="26" cm="1">
        <f t="array" aca="1" ref="AI31:AI42" ca="1">TRANSPOSE($DH$75:$DS$75)</f>
        <v>9.6748164363262085E-14</v>
      </c>
      <c r="AJ31" s="26" cm="1">
        <f t="array" aca="1" ref="AJ31:AJ42" ca="1">TRANSPOSE($DH$93:$DS$93)</f>
        <v>4.6915410725110528E-14</v>
      </c>
      <c r="AK31" s="25">
        <f ca="1">SUM(AG31:AJ31)</f>
        <v>2.9625559843812814E-13</v>
      </c>
      <c r="AL31" s="27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0"/>
        <v>1.028125E-4</v>
      </c>
      <c r="F32" s="4">
        <f t="shared" si="10"/>
        <v>1.1825E-4</v>
      </c>
      <c r="G32" s="4">
        <f ca="1">2*OFFSET($J$19,$C32,0)*OFFSET($J$19,$D32,0)*(1-OFFSET($AN$66,0,$B32-1))</f>
        <v>1.8051637064825863E-7</v>
      </c>
      <c r="H32" s="4">
        <f ca="1">OFFSET($J$19,$C32,0)*(1-OFFSET($J$19,$D32,0))*(1-OFFSET($AN$66,0,B32-1))</f>
        <v>3.8282595127819486E-5</v>
      </c>
      <c r="I32" s="4">
        <f ca="1">OFFSET($J$19,$D32,0)*(1-OFFSET($J$19,$C32,0))*(1-OFFSET($AN$66,0,$B32-1))</f>
        <v>2.3067544674071133E-3</v>
      </c>
      <c r="J32">
        <f ca="1"/>
        <v>-1.9642022817441278</v>
      </c>
      <c r="K32">
        <f ca="1"/>
        <v>-2.0194454709181813E-4</v>
      </c>
      <c r="L32" s="4">
        <f ca="1">2*OFFSET($K$19,$C32,0)*OFFSET($K$19,$D32,0)*(1-OFFSET($CJ$66,0,$B32-1))</f>
        <v>4.8737183548588878E-9</v>
      </c>
      <c r="M32" s="4">
        <f ca="1">OFFSET($K$19,$C32,0)*(1-OFFSET($K$19,$D32,0))*(1-OFFSET($CJ$66,0,$B32-1))</f>
        <v>1.0420389829377892E-6</v>
      </c>
      <c r="N32" s="4">
        <f ca="1">OFFSET($K$19,$D32,0)*(1-OFFSET($K$19,$C32,0))*(1-OFFSET($CJ$66,0,$B32-1))</f>
        <v>2.2797328975307203E-3</v>
      </c>
      <c r="O32" s="4">
        <f ca="1"/>
        <v>-1.9556011502123738</v>
      </c>
      <c r="P32" s="4">
        <f ca="1"/>
        <v>-2.3124983601261322E-4</v>
      </c>
      <c r="Q32" s="34">
        <v>2.0562500000000003E-10</v>
      </c>
      <c r="R32" s="26">
        <f ca="1"/>
        <v>1.8559339357274094E-17</v>
      </c>
      <c r="S32" s="26">
        <f ca="1"/>
        <v>4.7432638736058775E-13</v>
      </c>
      <c r="T32" s="26">
        <f ca="1"/>
        <v>7.8718586231578831E-15</v>
      </c>
      <c r="U32" s="46">
        <f ca="1">(1-OFFSET($J$19,$C32,0))*(1-OFFSET($J$19,$D32,0))*(1-OFFSET($AN$66,0,$B32-1))*$E32*$N$11</f>
        <v>2.0118336060665553E-10</v>
      </c>
      <c r="V32" s="26">
        <f ca="1"/>
        <v>2.2211288130234684E-12</v>
      </c>
      <c r="W32" s="26">
        <f ca="1"/>
        <v>3.3922003403329697E-13</v>
      </c>
      <c r="X32" s="26">
        <f ca="1"/>
        <v>3.5889901662311665E-13</v>
      </c>
      <c r="Y32" s="26">
        <f ca="1"/>
        <v>1.0401747243415001E-12</v>
      </c>
      <c r="Z32" s="26">
        <f t="shared" ref="Z32:Z42" ca="1" si="11">SUM(V32:Y32)</f>
        <v>3.9594225880213823E-12</v>
      </c>
      <c r="AA32" s="27">
        <f t="shared" ref="AA32:AA42" ca="1" si="12">SUM(R32:Y32)-Q32</f>
        <v>0</v>
      </c>
      <c r="AB32" s="34">
        <v>2.1285000000000002E-9</v>
      </c>
      <c r="AC32" s="26">
        <f ca="1"/>
        <v>5.186854759158571E-18</v>
      </c>
      <c r="AD32" s="26">
        <f ca="1"/>
        <v>4.8524114723941387E-12</v>
      </c>
      <c r="AE32" s="26">
        <f ca="1"/>
        <v>2.2179799751830846E-15</v>
      </c>
      <c r="AF32" s="26">
        <f ca="1">(1-OFFSET($K$19,$C32,0))*(1-OFFSET($K$19,$D32,0))*(1-OFFSET($CJ$66,0,$B32-1))*$F32*$O$11</f>
        <v>2.0749668106891047E-9</v>
      </c>
      <c r="AG32" s="26">
        <f ca="1"/>
        <v>1.5592484470768171E-11</v>
      </c>
      <c r="AH32" s="26">
        <f ca="1"/>
        <v>9.4803215462404454E-12</v>
      </c>
      <c r="AI32" s="26">
        <f ca="1"/>
        <v>1.5896951258203639E-11</v>
      </c>
      <c r="AJ32" s="26">
        <f ca="1"/>
        <v>7.7087973964588371E-12</v>
      </c>
      <c r="AK32" s="26">
        <f t="shared" ref="AK32:AK42" ca="1" si="13">SUM(AG32:AJ32)</f>
        <v>4.8678554671671089E-11</v>
      </c>
      <c r="AL32" s="27">
        <f t="shared" ref="AL32:AL42" ca="1" si="14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0"/>
        <v>1.028125E-4</v>
      </c>
      <c r="F33" s="4">
        <f t="shared" si="10"/>
        <v>1.1825E-4</v>
      </c>
      <c r="G33" s="4">
        <f ca="1">2*OFFSET($J$19,$C33,0)*OFFSET($J$19,$D33,0)*(1-OFFSET($AN$66,0,$B33-1))</f>
        <v>9.4986768269975217E-6</v>
      </c>
      <c r="H33" s="4">
        <f ca="1">OFFSET($J$19,$C33,0)*(1-OFFSET($J$19,$D33,0))*(1-OFFSET($AN$66,0,B33-1))</f>
        <v>1.7211334918606773E-6</v>
      </c>
      <c r="I33" s="4">
        <f ca="1">OFFSET($J$19,$D33,0)*(1-OFFSET($J$19,$C33,0))*(1-OFFSET($AN$66,0,$B33-1))</f>
        <v>0.12138021125977207</v>
      </c>
      <c r="J33">
        <f ca="1"/>
        <v>-0.47553784878953209</v>
      </c>
      <c r="K33">
        <f ca="1"/>
        <v>-4.8891235078673768E-5</v>
      </c>
      <c r="L33" s="4">
        <f ca="1">2*OFFSET($K$19,$C33,0)*OFFSET($K$19,$D33,0)*(1-OFFSET($CJ$66,0,$B33-1))</f>
        <v>1.9614477642326601E-6</v>
      </c>
      <c r="M33" s="4">
        <f ca="1">OFFSET($K$19,$C33,0)*(1-OFFSET($K$19,$D33,0))*(1-OFFSET($CJ$66,0,$B33-1))</f>
        <v>6.8014308167542728E-8</v>
      </c>
      <c r="N33" s="4">
        <f ca="1">OFFSET($K$19,$D33,0)*(1-OFFSET($K$19,$C33,0))*(1-OFFSET($CJ$66,0,$B33-1))</f>
        <v>0.91748777203165743</v>
      </c>
      <c r="O33" s="4">
        <f ca="1"/>
        <v>-1.0509918580289228</v>
      </c>
      <c r="P33" s="4">
        <f ca="1"/>
        <v>-1.2427978721192011E-4</v>
      </c>
      <c r="Q33" s="34">
        <v>2.0562500000000003E-10</v>
      </c>
      <c r="R33" s="26">
        <f ca="1"/>
        <v>9.7658271127568284E-16</v>
      </c>
      <c r="S33" s="26">
        <f ca="1"/>
        <v>2.4958805940290636E-11</v>
      </c>
      <c r="T33" s="26">
        <f ca="1"/>
        <v>3.5390807426385183E-16</v>
      </c>
      <c r="U33" s="46">
        <f ca="1">(1-OFFSET($J$19,$C33,0))*(1-OFFSET($J$19,$D33,0))*(1-OFFSET($AN$66,0,$B33-1))*$E33*$N$11</f>
        <v>9.0449306999455094E-12</v>
      </c>
      <c r="V33" s="26">
        <f ca="1"/>
        <v>1.1687463419676293E-10</v>
      </c>
      <c r="W33" s="26">
        <f ca="1"/>
        <v>7.1060459599095014E-15</v>
      </c>
      <c r="X33" s="26">
        <f ca="1"/>
        <v>4.7437171637894072E-15</v>
      </c>
      <c r="Y33" s="26">
        <f ca="1"/>
        <v>5.4733448909091722E-11</v>
      </c>
      <c r="Z33" s="26">
        <f t="shared" ca="1" si="11"/>
        <v>1.7161993286897837E-10</v>
      </c>
      <c r="AA33" s="27">
        <f t="shared" ca="1" si="12"/>
        <v>0</v>
      </c>
      <c r="AB33" s="34">
        <v>2.1285000000000002E-9</v>
      </c>
      <c r="AC33" s="26">
        <f ca="1"/>
        <v>2.0874707830846085E-15</v>
      </c>
      <c r="AD33" s="26">
        <f ca="1"/>
        <v>1.9528727227693831E-9</v>
      </c>
      <c r="AE33" s="26">
        <f ca="1"/>
        <v>1.4476845493461471E-16</v>
      </c>
      <c r="AF33" s="26">
        <f ca="1">(1-OFFSET($K$19,$C33,0))*(1-OFFSET($K$19,$D33,0))*(1-OFFSET($CJ$66,0,$B33-1))*$F33*$O$11</f>
        <v>1.3543392753096022E-10</v>
      </c>
      <c r="AG33" s="26">
        <f ca="1"/>
        <v>2.689252857053729E-11</v>
      </c>
      <c r="AH33" s="26">
        <f ca="1"/>
        <v>1.1736521161394996E-15</v>
      </c>
      <c r="AI33" s="26">
        <f ca="1"/>
        <v>1.9680229613895405E-15</v>
      </c>
      <c r="AJ33" s="26">
        <f ca="1"/>
        <v>1.3295447214804222E-11</v>
      </c>
      <c r="AK33" s="26">
        <f t="shared" ca="1" si="13"/>
        <v>4.019111746041904E-11</v>
      </c>
      <c r="AL33" s="27">
        <f t="shared" ca="1" si="14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0"/>
        <v>1.028125E-4</v>
      </c>
      <c r="F34" s="4">
        <f t="shared" si="10"/>
        <v>1.1825E-4</v>
      </c>
      <c r="G34" s="4">
        <f ca="1">2*OFFSET($J$19,$C34,0)*OFFSET($J$19,$D34,0)*(1-OFFSET($AN$66,0,$B34-1))</f>
        <v>9.9333802624531442E-6</v>
      </c>
      <c r="H34" s="4">
        <f ca="1">OFFSET($J$19,$C34,0)*(1-OFFSET($J$19,$D34,0))*(1-OFFSET($AN$66,0,B34-1))</f>
        <v>9.3021178686344087E-9</v>
      </c>
      <c r="I34" s="4">
        <f ca="1">OFFSET($J$19,$D34,0)*(1-OFFSET($J$19,$C34,0))*(1-OFFSET($AN$66,0,$B34-1))</f>
        <v>0.12693513178101595</v>
      </c>
      <c r="J34">
        <f ca="1"/>
        <v>-0.40577319228977959</v>
      </c>
      <c r="K34">
        <f ca="1"/>
        <v>-4.1718556332292967E-5</v>
      </c>
      <c r="L34" s="4">
        <f ca="1">2*OFFSET($K$19,$C34,0)*OFFSET($K$19,$D34,0)*(1-OFFSET($CJ$66,0,$B34-1))</f>
        <v>2.0947035599867954E-6</v>
      </c>
      <c r="M34" s="4">
        <f ca="1">OFFSET($K$19,$C34,0)*(1-OFFSET($K$19,$D34,0))*(1-OFFSET($CJ$66,0,$B34-1))</f>
        <v>1.517560831484955E-11</v>
      </c>
      <c r="N34" s="4">
        <f ca="1">OFFSET($K$19,$D34,0)*(1-OFFSET($K$19,$C34,0))*(1-OFFSET($CJ$66,0,$B34-1))</f>
        <v>0.97981956866994158</v>
      </c>
      <c r="O34" s="4">
        <f ca="1"/>
        <v>-0.98651871986970452</v>
      </c>
      <c r="P34" s="4">
        <f ca="1"/>
        <v>-1.1665583862459257E-4</v>
      </c>
      <c r="Q34" s="34">
        <v>2.0562500000000003E-10</v>
      </c>
      <c r="R34" s="26">
        <f ca="1"/>
        <v>1.021275658233464E-15</v>
      </c>
      <c r="S34" s="26">
        <f ca="1"/>
        <v>2.6101036472471409E-11</v>
      </c>
      <c r="T34" s="26">
        <f ca="1"/>
        <v>1.9127479867379504E-18</v>
      </c>
      <c r="U34" s="46">
        <f ca="1">(1-OFFSET($J$19,$C34,0))*(1-OFFSET($J$19,$D34,0))*(1-OFFSET($AN$66,0,$B34-1))*$E34*$N$11</f>
        <v>4.8884651819519528E-14</v>
      </c>
      <c r="V34" s="26">
        <f ca="1"/>
        <v>1.2222335864842045E-10</v>
      </c>
      <c r="W34" s="26">
        <f ca="1"/>
        <v>7.4312515277522354E-15</v>
      </c>
      <c r="X34" s="26">
        <f ca="1"/>
        <v>4.9608116271011941E-15</v>
      </c>
      <c r="Y34" s="26">
        <f ca="1"/>
        <v>5.7238304975727566E-11</v>
      </c>
      <c r="Z34" s="26">
        <f t="shared" ca="1" si="11"/>
        <v>1.7947405568730287E-10</v>
      </c>
      <c r="AA34" s="27">
        <f t="shared" ca="1" si="12"/>
        <v>0</v>
      </c>
      <c r="AB34" s="34">
        <v>2.1285000000000002E-9</v>
      </c>
      <c r="AC34" s="26">
        <f ca="1"/>
        <v>2.2292882637159473E-15</v>
      </c>
      <c r="AD34" s="26">
        <f ca="1"/>
        <v>2.0855459519139707E-9</v>
      </c>
      <c r="AE34" s="26">
        <f ca="1"/>
        <v>3.2301282298157275E-20</v>
      </c>
      <c r="AF34" s="26">
        <f ca="1">(1-OFFSET($K$19,$C34,0))*(1-OFFSET($K$19,$D34,0))*(1-OFFSET($CJ$66,0,$B34-1))*$F34*$O$11</f>
        <v>3.0218527426445E-14</v>
      </c>
      <c r="AG34" s="26">
        <f ca="1"/>
        <v>2.8719538883967531E-11</v>
      </c>
      <c r="AH34" s="26">
        <f ca="1"/>
        <v>1.2533870698439018E-15</v>
      </c>
      <c r="AI34" s="26">
        <f ca="1"/>
        <v>2.1017254593935939E-15</v>
      </c>
      <c r="AJ34" s="26">
        <f ca="1"/>
        <v>1.4198706241541008E-11</v>
      </c>
      <c r="AK34" s="26">
        <f t="shared" ca="1" si="13"/>
        <v>4.2921600238037776E-11</v>
      </c>
      <c r="AL34" s="27">
        <f t="shared" ca="1" si="14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0"/>
        <v>1.028125E-4</v>
      </c>
      <c r="F35" s="4">
        <f t="shared" si="10"/>
        <v>1.1825E-4</v>
      </c>
      <c r="G35" s="4">
        <f ca="1">2*OFFSET($J$19,$C35,0)*OFFSET($J$19,$D35,0)*(1-OFFSET($AN$66,0,$B35-1))</f>
        <v>1.8080684755714668E-7</v>
      </c>
      <c r="H35" s="4">
        <f ca="1">OFFSET($J$19,$C35,0)*(1-OFFSET($J$19,$D35,0))*(1-OFFSET($AN$66,0,B35-1))</f>
        <v>1.5032561337293822E-4</v>
      </c>
      <c r="I35" s="4">
        <f ca="1">OFFSET($J$19,$D35,0)*(1-OFFSET($J$19,$C35,0))*(1-OFFSET($AN$66,0,$B35-1))</f>
        <v>5.8934054163710349E-4</v>
      </c>
      <c r="J35">
        <f ca="1"/>
        <v>-1.965753822456684</v>
      </c>
      <c r="K35">
        <f ca="1"/>
        <v>-2.0210406487132781E-4</v>
      </c>
      <c r="L35" s="4">
        <f ca="1">2*OFFSET($K$19,$C35,0)*OFFSET($K$19,$D35,0)*(1-OFFSET($CJ$66,0,$B35-1))</f>
        <v>4.8839337708631863E-9</v>
      </c>
      <c r="M35" s="4">
        <f ca="1">OFFSET($K$19,$C35,0)*(1-OFFSET($K$19,$D35,0))*(1-OFFSET($CJ$66,0,$B35-1))</f>
        <v>1.3555846341052742E-5</v>
      </c>
      <c r="N35" s="4">
        <f ca="1">OFFSET($K$19,$D35,0)*(1-OFFSET($K$19,$C35,0))*(1-OFFSET($CJ$66,0,$B35-1))</f>
        <v>1.7597864552329633E-4</v>
      </c>
      <c r="O35" s="4">
        <f ca="1"/>
        <v>-1.9576041102877901</v>
      </c>
      <c r="P35" s="4">
        <f ca="1"/>
        <v>-2.3148668604153119E-4</v>
      </c>
      <c r="Q35" s="34">
        <v>2.0562500000000003E-10</v>
      </c>
      <c r="R35" s="26">
        <f ca="1"/>
        <v>1.8589204014469146E-17</v>
      </c>
      <c r="S35" s="26">
        <f ca="1"/>
        <v>1.2118314887412943E-13</v>
      </c>
      <c r="T35" s="26">
        <f ca="1"/>
        <v>3.0910704249810423E-14</v>
      </c>
      <c r="U35" s="46">
        <f ca="1">(1-OFFSET($J$19,$C35,0))*(1-OFFSET($J$19,$D35,0))*(1-OFFSET($AN$66,0,$B35-1))*$E35*$N$11</f>
        <v>2.0150709368692318E-10</v>
      </c>
      <c r="V35" s="26">
        <f ca="1"/>
        <v>2.224702930038629E-12</v>
      </c>
      <c r="W35" s="26">
        <f ca="1"/>
        <v>3.3976588805509572E-13</v>
      </c>
      <c r="X35" s="26">
        <f ca="1"/>
        <v>3.5947653696976028E-13</v>
      </c>
      <c r="Y35" s="26">
        <f ca="1"/>
        <v>1.0418485156854382E-12</v>
      </c>
      <c r="Z35" s="26">
        <f t="shared" ca="1" si="11"/>
        <v>3.965793870748923E-12</v>
      </c>
      <c r="AA35" s="27">
        <f t="shared" ca="1" si="12"/>
        <v>0</v>
      </c>
      <c r="AB35" s="34">
        <v>2.1285000000000002E-9</v>
      </c>
      <c r="AC35" s="26">
        <f ca="1"/>
        <v>5.1977265156411464E-18</v>
      </c>
      <c r="AD35" s="26">
        <f ca="1"/>
        <v>3.7457054699633625E-13</v>
      </c>
      <c r="AE35" s="26">
        <f ca="1"/>
        <v>2.8853618936930763E-14</v>
      </c>
      <c r="AF35" s="26">
        <f ca="1">(1-OFFSET($K$19,$C35,0))*(1-OFFSET($K$19,$D35,0))*(1-OFFSET($CJ$66,0,$B35-1))*$F35*$O$11</f>
        <v>2.0793159846919836E-9</v>
      </c>
      <c r="AG35" s="26">
        <f ca="1"/>
        <v>1.5625166645611266E-11</v>
      </c>
      <c r="AH35" s="26">
        <f ca="1"/>
        <v>9.5001924992578291E-12</v>
      </c>
      <c r="AI35" s="26">
        <f ca="1"/>
        <v>1.5930271601826026E-11</v>
      </c>
      <c r="AJ35" s="26">
        <f ca="1"/>
        <v>7.7249551976619331E-12</v>
      </c>
      <c r="AK35" s="26">
        <f t="shared" ca="1" si="13"/>
        <v>4.8780585944357054E-11</v>
      </c>
      <c r="AL35" s="27">
        <f t="shared" ca="1" si="14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0"/>
        <v>1.028125E-4</v>
      </c>
      <c r="F36" s="4">
        <f t="shared" si="10"/>
        <v>1.1825E-4</v>
      </c>
      <c r="G36" s="4">
        <f ca="1">2*OFFSET($J$19,$C36,0)*OFFSET($J$19,$D36,0)*(1-OFFSET($AN$66,0,$B36-1))</f>
        <v>9.2970331874130542E-6</v>
      </c>
      <c r="H36" s="4">
        <f ca="1">OFFSET($J$19,$C36,0)*(1-OFFSET($J$19,$D36,0))*(1-OFFSET($AN$66,0,B36-1))</f>
        <v>2.3433068299147053E-5</v>
      </c>
      <c r="I36" s="4">
        <f ca="1">OFFSET($J$19,$D36,0)*(1-OFFSET($J$19,$C36,0))*(1-OFFSET($AN$66,0,$B36-1))</f>
        <v>3.0303711658688039E-2</v>
      </c>
      <c r="J36">
        <f ca="1"/>
        <v>-0.59637806942760196</v>
      </c>
      <c r="K36">
        <f ca="1"/>
        <v>-6.1315120263025333E-5</v>
      </c>
      <c r="L36" s="4">
        <f ca="1">2*OFFSET($K$19,$C36,0)*OFFSET($K$19,$D36,0)*(1-OFFSET($CJ$66,0,$B36-1))</f>
        <v>4.5757921153274813E-6</v>
      </c>
      <c r="M36" s="4">
        <f ca="1">OFFSET($K$19,$C36,0)*(1-OFFSET($K$19,$D36,0))*(1-OFFSET($CJ$66,0,$B36-1))</f>
        <v>1.0977155683543138E-5</v>
      </c>
      <c r="N36" s="4">
        <f ca="1">OFFSET($K$19,$D36,0)*(1-OFFSET($K$19,$C36,0))*(1-OFFSET($CJ$66,0,$B36-1))</f>
        <v>0.16487563845674152</v>
      </c>
      <c r="O36" s="4">
        <f ca="1"/>
        <v>-1.7615807868584781</v>
      </c>
      <c r="P36" s="4">
        <f ca="1"/>
        <v>-2.0830692804601504E-4</v>
      </c>
      <c r="Q36" s="34">
        <v>2.0562500000000003E-10</v>
      </c>
      <c r="R36" s="26">
        <f ca="1"/>
        <v>9.5585122458090474E-16</v>
      </c>
      <c r="S36" s="26">
        <f ca="1"/>
        <v>6.2312007098177291E-12</v>
      </c>
      <c r="T36" s="26">
        <f ca="1"/>
        <v>4.8184246690121141E-15</v>
      </c>
      <c r="U36" s="46">
        <f ca="1">(1-OFFSET($J$19,$C36,0))*(1-OFFSET($J$19,$D36,0))*(1-OFFSET($AN$66,0,$B36-1))*$E36*$N$11</f>
        <v>3.1411343570664865E-11</v>
      </c>
      <c r="V36" s="26">
        <f ca="1"/>
        <v>1.1439354898418324E-10</v>
      </c>
      <c r="W36" s="26">
        <f ca="1"/>
        <v>6.9551945311780889E-15</v>
      </c>
      <c r="X36" s="26">
        <f ca="1"/>
        <v>4.6430146752757412E-15</v>
      </c>
      <c r="Y36" s="26">
        <f ca="1"/>
        <v>5.3571534250234177E-11</v>
      </c>
      <c r="Z36" s="26">
        <f t="shared" ca="1" si="11"/>
        <v>1.6797668144362388E-10</v>
      </c>
      <c r="AA36" s="27">
        <f t="shared" ca="1" si="12"/>
        <v>0</v>
      </c>
      <c r="AB36" s="34">
        <v>2.1285000000000002E-9</v>
      </c>
      <c r="AC36" s="26">
        <f ca="1"/>
        <v>4.8697867587372723E-15</v>
      </c>
      <c r="AD36" s="26">
        <f ca="1"/>
        <v>3.509377964551743E-10</v>
      </c>
      <c r="AE36" s="26">
        <f ca="1"/>
        <v>2.3364875872421571E-14</v>
      </c>
      <c r="AF36" s="26">
        <f ca="1">(1-OFFSET($K$19,$C36,0))*(1-OFFSET($K$19,$D36,0))*(1-OFFSET($CJ$66,0,$B36-1))*$F36*$O$11</f>
        <v>1.6837735324662232E-9</v>
      </c>
      <c r="AG36" s="26">
        <f ca="1"/>
        <v>6.2736628748522315E-11</v>
      </c>
      <c r="AH36" s="26">
        <f ca="1"/>
        <v>2.7379715111962156E-15</v>
      </c>
      <c r="AI36" s="26">
        <f ca="1"/>
        <v>4.591131160218613E-15</v>
      </c>
      <c r="AJ36" s="26">
        <f ca="1"/>
        <v>3.1016478564777909E-11</v>
      </c>
      <c r="AK36" s="26">
        <f t="shared" ca="1" si="13"/>
        <v>9.3760436415971644E-11</v>
      </c>
      <c r="AL36" s="27">
        <f t="shared" ca="1" si="14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0"/>
        <v>1.028125E-4</v>
      </c>
      <c r="F37" s="4">
        <f t="shared" si="10"/>
        <v>1.1825E-4</v>
      </c>
      <c r="G37" s="4">
        <f ca="1">2*OFFSET($J$19,$C37,0)*OFFSET($J$19,$D37,0)*(1-OFFSET($AN$66,0,$B37-1))</f>
        <v>1.0963407034143015E-5</v>
      </c>
      <c r="H37" s="4">
        <f ca="1">OFFSET($J$19,$C37,0)*(1-OFFSET($J$19,$D37,0))*(1-OFFSET($AN$66,0,B37-1))</f>
        <v>1.4281165389033881E-7</v>
      </c>
      <c r="I37" s="4">
        <f ca="1">OFFSET($J$19,$D37,0)*(1-OFFSET($J$19,$C37,0))*(1-OFFSET($AN$66,0,$B37-1))</f>
        <v>3.5735262944882246E-2</v>
      </c>
      <c r="J37">
        <f ca="1"/>
        <v>-0.3448243479213029</v>
      </c>
      <c r="K37">
        <f ca="1"/>
        <v>-3.5452253270658954E-5</v>
      </c>
      <c r="L37" s="4">
        <f ca="1">2*OFFSET($K$19,$C37,0)*OFFSET($K$19,$D37,0)*(1-OFFSET($CJ$66,0,$B37-1))</f>
        <v>2.1883982331120991E-5</v>
      </c>
      <c r="M37" s="4">
        <f ca="1">OFFSET($K$19,$C37,0)*(1-OFFSET($K$19,$D37,0))*(1-OFFSET($CJ$66,0,$B37-1))</f>
        <v>1.0968567026509853E-8</v>
      </c>
      <c r="N37" s="4">
        <f ca="1">OFFSET($K$19,$D37,0)*(1-OFFSET($K$19,$C37,0))*(1-OFFSET($CJ$66,0,$B37-1))</f>
        <v>0.78852698459213033</v>
      </c>
      <c r="O37" s="4">
        <f ca="1"/>
        <v>-0.85979923418695337</v>
      </c>
      <c r="P37" s="4">
        <f ca="1"/>
        <v>-1.0167125944260723E-4</v>
      </c>
      <c r="Q37" s="34">
        <v>2.0562500000000003E-10</v>
      </c>
      <c r="R37" s="26">
        <f ca="1"/>
        <v>1.1271752856978291E-15</v>
      </c>
      <c r="S37" s="26">
        <f ca="1"/>
        <v>7.3480634430414134E-12</v>
      </c>
      <c r="T37" s="26">
        <f ca="1"/>
        <v>2.9365646331200921E-17</v>
      </c>
      <c r="U37" s="26">
        <f ca="1">(1-OFFSET($J$19,$C37,0))*(1-OFFSET($J$19,$D37,0))*(1-OFFSET($AN$66,0,$B37-1))*$E37*$N$11</f>
        <v>1.9143485048467137E-13</v>
      </c>
      <c r="V37" s="26">
        <f ca="1"/>
        <v>1.3489712409456821E-10</v>
      </c>
      <c r="W37" s="26">
        <f ca="1"/>
        <v>8.2018238624969914E-15</v>
      </c>
      <c r="X37" s="26">
        <f ca="1"/>
        <v>5.4752154503937377E-15</v>
      </c>
      <c r="Y37" s="26">
        <f ca="1"/>
        <v>6.3173544031660833E-11</v>
      </c>
      <c r="Z37" s="26">
        <f t="shared" ca="1" si="11"/>
        <v>1.9808434516554195E-10</v>
      </c>
      <c r="AA37" s="27">
        <f t="shared" ca="1" si="12"/>
        <v>0</v>
      </c>
      <c r="AB37" s="34">
        <v>2.1285000000000002E-9</v>
      </c>
      <c r="AC37" s="26">
        <f ca="1"/>
        <v>2.3290028195895515E-14</v>
      </c>
      <c r="AD37" s="26">
        <f ca="1"/>
        <v>1.6783796867043495E-9</v>
      </c>
      <c r="AE37" s="26">
        <f ca="1"/>
        <v>2.3346594915926224E-17</v>
      </c>
      <c r="AF37" s="26">
        <f ca="1">(1-OFFSET($K$19,$C37,0))*(1-OFFSET($K$19,$D37,0))*(1-OFFSET($CJ$66,0,$B37-1))*$F37*$O$11</f>
        <v>1.6824561280484504E-12</v>
      </c>
      <c r="AG37" s="26">
        <f ca="1"/>
        <v>3.0004144428849378E-10</v>
      </c>
      <c r="AH37" s="26">
        <f ca="1"/>
        <v>1.3094502255341732E-14</v>
      </c>
      <c r="AI37" s="26">
        <f ca="1"/>
        <v>2.195734217328895E-14</v>
      </c>
      <c r="AJ37" s="26">
        <f ca="1"/>
        <v>1.4833804765988912E-10</v>
      </c>
      <c r="AK37" s="26">
        <f t="shared" ca="1" si="13"/>
        <v>4.4841454379281151E-10</v>
      </c>
      <c r="AL37" s="27">
        <f t="shared" ca="1" si="14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0"/>
        <v>1.028125E-4</v>
      </c>
      <c r="F38" s="4">
        <f t="shared" si="10"/>
        <v>1.1825E-4</v>
      </c>
      <c r="G38" s="4">
        <f ca="1">2*OFFSET($J$19,$C38,0)*OFFSET($J$19,$D38,0)*(1-OFFSET($AN$66,0,$B38-1))</f>
        <v>2.1722398131272113E-6</v>
      </c>
      <c r="H38" s="4">
        <f ca="1">OFFSET($J$19,$C38,0)*(1-OFFSET($J$19,$D38,0))*(1-OFFSET($AN$66,0,B38-1))</f>
        <v>4.6067277437411455E-4</v>
      </c>
      <c r="I38" s="4">
        <f ca="1">OFFSET($J$19,$D38,0)*(1-OFFSET($J$19,$C38,0))*(1-OFFSET($AN$66,0,$B38-1))</f>
        <v>1.8060338240135287E-3</v>
      </c>
      <c r="J38">
        <f ca="1"/>
        <v>-1.5951811831245153</v>
      </c>
      <c r="K38">
        <f ca="1"/>
        <v>-1.6400456538998923E-4</v>
      </c>
      <c r="L38" s="4">
        <f ca="1">2*OFFSET($K$19,$C38,0)*OFFSET($K$19,$D38,0)*(1-OFFSET($CJ$66,0,$B38-1))</f>
        <v>1.6999944105103037E-7</v>
      </c>
      <c r="M38" s="4">
        <f ca="1">OFFSET($K$19,$C38,0)*(1-OFFSET($K$19,$D38,0))*(1-OFFSET($CJ$66,0,$B38-1))</f>
        <v>3.6347205922599403E-5</v>
      </c>
      <c r="N38" s="4">
        <f ca="1">OFFSET($K$19,$D38,0)*(1-OFFSET($K$19,$C38,0))*(1-OFFSET($CJ$66,0,$B38-1))</f>
        <v>4.7185044045864005E-4</v>
      </c>
      <c r="O38" s="4">
        <f ca="1"/>
        <v>-0.53037753240481833</v>
      </c>
      <c r="P38" s="4">
        <f ca="1"/>
        <v>-6.2717143206869773E-5</v>
      </c>
      <c r="Q38" s="34">
        <v>2.0562500000000003E-10</v>
      </c>
      <c r="R38" s="26">
        <f ca="1"/>
        <v>2.2333340578714144E-16</v>
      </c>
      <c r="S38" s="26">
        <f ca="1"/>
        <v>3.7136570506278186E-13</v>
      </c>
      <c r="T38" s="26">
        <f ca="1"/>
        <v>9.4725839230677319E-14</v>
      </c>
      <c r="U38" s="26">
        <f ca="1">(1-OFFSET($J$19,$C38,0))*(1-OFFSET($J$19,$D38,0))*(1-OFFSET($AN$66,0,$B38-1))*$E38*$N$11</f>
        <v>1.5751305967676066E-10</v>
      </c>
      <c r="V38" s="26">
        <f ca="1"/>
        <v>2.672790517783494E-11</v>
      </c>
      <c r="W38" s="26">
        <f ca="1"/>
        <v>4.0819968886550592E-12</v>
      </c>
      <c r="X38" s="26">
        <f ca="1"/>
        <v>4.3188034968863889E-12</v>
      </c>
      <c r="Y38" s="26">
        <f ca="1"/>
        <v>1.2516919882163747E-11</v>
      </c>
      <c r="Z38" s="26">
        <f t="shared" ca="1" si="11"/>
        <v>4.7645625445540131E-11</v>
      </c>
      <c r="AA38" s="27">
        <f t="shared" ca="1" si="12"/>
        <v>0</v>
      </c>
      <c r="AB38" s="34">
        <v>2.1285000000000002E-9</v>
      </c>
      <c r="AC38" s="26">
        <f ca="1"/>
        <v>1.809219051385591E-16</v>
      </c>
      <c r="AD38" s="26">
        <f ca="1"/>
        <v>1.0043336625162154E-12</v>
      </c>
      <c r="AE38" s="26">
        <f ca="1"/>
        <v>7.7365027806252835E-14</v>
      </c>
      <c r="AF38" s="26">
        <f ca="1">(1-OFFSET($K$19,$C38,0))*(1-OFFSET($K$19,$D38,0))*(1-OFFSET($CJ$66,0,$B38-1))*$F38*$O$11</f>
        <v>4.294687349650444E-10</v>
      </c>
      <c r="AG38" s="26">
        <f ca="1"/>
        <v>5.4387911890411472E-10</v>
      </c>
      <c r="AH38" s="26">
        <f ca="1"/>
        <v>3.306816780329893E-10</v>
      </c>
      <c r="AI38" s="26">
        <f ca="1"/>
        <v>5.5449917938237987E-10</v>
      </c>
      <c r="AJ38" s="26">
        <f ca="1"/>
        <v>2.6888940910324414E-10</v>
      </c>
      <c r="AK38" s="26">
        <f t="shared" ca="1" si="13"/>
        <v>1.6979493854227279E-9</v>
      </c>
      <c r="AL38" s="27">
        <f t="shared" ca="1" si="14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0"/>
        <v>1.028125E-4</v>
      </c>
      <c r="F39" s="4">
        <f t="shared" si="10"/>
        <v>1.1825E-4</v>
      </c>
      <c r="G39" s="4">
        <f ca="1">2*OFFSET($J$19,$C39,0)*OFFSET($J$19,$D39,0)*(1-OFFSET($AN$66,0,$B39-1))</f>
        <v>1.1235830822472175E-5</v>
      </c>
      <c r="H39" s="4">
        <f ca="1">OFFSET($J$19,$C39,0)*(1-OFFSET($J$19,$D39,0))*(1-OFFSET($AN$66,0,B39-1))</f>
        <v>2.0359009038472691E-6</v>
      </c>
      <c r="I39" s="4">
        <f ca="1">OFFSET($J$19,$D39,0)*(1-OFFSET($J$19,$C39,0))*(1-OFFSET($AN$66,0,$B39-1))</f>
        <v>9.3416437649511651E-3</v>
      </c>
      <c r="J39">
        <f ca="1"/>
        <v>-0.33097547676864636</v>
      </c>
      <c r="K39">
        <f ca="1"/>
        <v>-3.4028416205276454E-5</v>
      </c>
      <c r="L39" s="4">
        <f ca="1">2*OFFSET($K$19,$C39,0)*OFFSET($K$19,$D39,0)*(1-OFFSET($CJ$66,0,$B39-1))</f>
        <v>7.9394220099389038E-5</v>
      </c>
      <c r="M39" s="4">
        <f ca="1">OFFSET($K$19,$C39,0)*(1-OFFSET($K$19,$D39,0))*(1-OFFSET($CJ$66,0,$B39-1))</f>
        <v>2.7530393880634782E-6</v>
      </c>
      <c r="N39" s="4">
        <f ca="1">OFFSET($K$19,$D39,0)*(1-OFFSET($K$19,$C39,0))*(1-OFFSET($CJ$66,0,$B39-1))</f>
        <v>0.22036659351439594</v>
      </c>
      <c r="O39" s="4">
        <f ca="1"/>
        <v>-0.50377216041083228</v>
      </c>
      <c r="P39" s="4">
        <f ca="1"/>
        <v>-5.957105796858092E-5</v>
      </c>
      <c r="Q39" s="34">
        <v>2.0562500000000003E-10</v>
      </c>
      <c r="R39" s="26">
        <f ca="1"/>
        <v>1.1551838564354206E-15</v>
      </c>
      <c r="S39" s="26">
        <f ca="1"/>
        <v>1.9208754991680837E-12</v>
      </c>
      <c r="T39" s="26">
        <f ca="1"/>
        <v>4.1863212335359476E-16</v>
      </c>
      <c r="U39" s="26">
        <f ca="1">(1-OFFSET($J$19,$C39,0))*(1-OFFSET($J$19,$D39,0))*(1-OFFSET($AN$66,0,$B39-1))*$E39*$N$11</f>
        <v>6.9611446215668763E-13</v>
      </c>
      <c r="V39" s="26">
        <f ca="1"/>
        <v>1.3824910997506123E-10</v>
      </c>
      <c r="W39" s="26">
        <f ca="1"/>
        <v>8.4056265600408463E-15</v>
      </c>
      <c r="X39" s="26">
        <f ca="1"/>
        <v>5.6112661260887291E-15</v>
      </c>
      <c r="Y39" s="26">
        <f ca="1"/>
        <v>6.4743309354948091E-11</v>
      </c>
      <c r="Z39" s="26">
        <f t="shared" ca="1" si="11"/>
        <v>2.0300643622269547E-10</v>
      </c>
      <c r="AA39" s="27">
        <f t="shared" ca="1" si="12"/>
        <v>0</v>
      </c>
      <c r="AB39" s="34">
        <v>2.1285000000000002E-9</v>
      </c>
      <c r="AC39" s="26">
        <f ca="1"/>
        <v>8.4495298740774779E-14</v>
      </c>
      <c r="AD39" s="26">
        <f ca="1"/>
        <v>4.6905029429539175E-10</v>
      </c>
      <c r="AE39" s="26">
        <f ca="1"/>
        <v>5.859844337493113E-15</v>
      </c>
      <c r="AF39" s="26">
        <f ca="1">(1-OFFSET($K$19,$C39,0))*(1-OFFSET($K$19,$D39,0))*(1-OFFSET($CJ$66,0,$B39-1))*$F39*$O$11</f>
        <v>3.2529167326323217E-11</v>
      </c>
      <c r="AG39" s="26">
        <f ca="1"/>
        <v>1.0885384618915015E-9</v>
      </c>
      <c r="AH39" s="26">
        <f ca="1"/>
        <v>4.7506334926715025E-14</v>
      </c>
      <c r="AI39" s="26">
        <f ca="1"/>
        <v>7.9660366697728054E-14</v>
      </c>
      <c r="AJ39" s="26">
        <f ca="1"/>
        <v>5.3816455464208097E-10</v>
      </c>
      <c r="AK39" s="26">
        <f t="shared" ca="1" si="13"/>
        <v>1.626830183235207E-9</v>
      </c>
      <c r="AL39" s="27">
        <f t="shared" ca="1" si="14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0"/>
        <v>1.028125E-4</v>
      </c>
      <c r="F40" s="4">
        <f t="shared" si="10"/>
        <v>1.1825E-4</v>
      </c>
      <c r="G40" s="4">
        <f ca="1">2*OFFSET($J$19,$C40,0)*OFFSET($J$19,$D40,0)*(1-OFFSET($AN$66,0,$B40-1))</f>
        <v>1.1273822346676857E-5</v>
      </c>
      <c r="H40" s="4">
        <f ca="1">OFFSET($J$19,$C40,0)*(1-OFFSET($J$19,$D40,0))*(1-OFFSET($AN$66,0,B40-1))</f>
        <v>1.0557375387634054E-8</v>
      </c>
      <c r="I40" s="4">
        <f ca="1">OFFSET($J$19,$D40,0)*(1-OFFSET($J$19,$C40,0))*(1-OFFSET($AN$66,0,$B40-1))</f>
        <v>9.3732305065829299E-3</v>
      </c>
      <c r="J40">
        <f ca="1"/>
        <v>-0.32533406468170178</v>
      </c>
      <c r="K40">
        <f ca="1"/>
        <v>-3.3448408525087466E-5</v>
      </c>
      <c r="L40" s="4">
        <f ca="1">2*OFFSET($K$19,$C40,0)*OFFSET($K$19,$D40,0)*(1-OFFSET($CJ$66,0,$B40-1))</f>
        <v>8.0626370961344444E-5</v>
      </c>
      <c r="M40" s="4">
        <f ca="1">OFFSET($K$19,$C40,0)*(1-OFFSET($K$19,$D40,0))*(1-OFFSET($CJ$66,0,$B40-1))</f>
        <v>5.841180818754307E-10</v>
      </c>
      <c r="N40" s="4">
        <f ca="1">OFFSET($K$19,$D40,0)*(1-OFFSET($K$19,$C40,0))*(1-OFFSET($CJ$66,0,$B40-1))</f>
        <v>0.22378655138796702</v>
      </c>
      <c r="O40" s="4">
        <f ca="1"/>
        <v>-0.48055439344083584</v>
      </c>
      <c r="P40" s="4">
        <f ca="1"/>
        <v>-5.6825557024378837E-5</v>
      </c>
      <c r="Q40" s="34">
        <v>2.0562500000000003E-10</v>
      </c>
      <c r="R40" s="26">
        <f ca="1"/>
        <v>1.1590898600177146E-15</v>
      </c>
      <c r="S40" s="26">
        <f ca="1"/>
        <v>1.9273705229161151E-12</v>
      </c>
      <c r="T40" s="26">
        <f ca="1"/>
        <v>2.1708603140822527E-18</v>
      </c>
      <c r="U40" s="26">
        <f ca="1">(1-OFFSET($J$19,$C40,0))*(1-OFFSET($J$19,$D40,0))*(1-OFFSET($AN$66,0,$B40-1))*$E40*$N$11</f>
        <v>3.6097737742840815E-15</v>
      </c>
      <c r="V40" s="26">
        <f ca="1"/>
        <v>1.3871656934597164E-10</v>
      </c>
      <c r="W40" s="26">
        <f ca="1"/>
        <v>8.4340483625723273E-15</v>
      </c>
      <c r="X40" s="26">
        <f ca="1"/>
        <v>5.6302394050760981E-15</v>
      </c>
      <c r="Y40" s="26">
        <f ca="1"/>
        <v>6.4962224808849972E-11</v>
      </c>
      <c r="Z40" s="26">
        <f t="shared" ca="1" si="11"/>
        <v>2.0369285844258927E-10</v>
      </c>
      <c r="AA40" s="27">
        <f t="shared" ca="1" si="12"/>
        <v>0</v>
      </c>
      <c r="AB40" s="34">
        <v>2.1285000000000002E-9</v>
      </c>
      <c r="AC40" s="26">
        <f ca="1"/>
        <v>8.5806615295610819E-14</v>
      </c>
      <c r="AD40" s="26">
        <f ca="1"/>
        <v>4.7632967462928779E-10</v>
      </c>
      <c r="AE40" s="26">
        <f ca="1"/>
        <v>1.2432953372718543E-18</v>
      </c>
      <c r="AF40" s="26">
        <f ca="1">(1-OFFSET($K$19,$C40,0))*(1-OFFSET($K$19,$D40,0))*(1-OFFSET($CJ$66,0,$B40-1))*$F40*$O$11</f>
        <v>6.9017809574538257E-15</v>
      </c>
      <c r="AG40" s="26">
        <f ca="1"/>
        <v>1.1054319284739844E-9</v>
      </c>
      <c r="AH40" s="26">
        <f ca="1"/>
        <v>4.8243604862171534E-14</v>
      </c>
      <c r="AI40" s="26">
        <f ca="1"/>
        <v>8.0896647995880756E-14</v>
      </c>
      <c r="AJ40" s="26">
        <f ca="1"/>
        <v>5.4651654700432129E-10</v>
      </c>
      <c r="AK40" s="26">
        <f t="shared" ca="1" si="13"/>
        <v>1.6520776157311637E-9</v>
      </c>
      <c r="AL40" s="27">
        <f t="shared" ca="1" si="14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0"/>
        <v>1.028125E-4</v>
      </c>
      <c r="F41" s="4">
        <f t="shared" si="10"/>
        <v>1.1825E-4</v>
      </c>
      <c r="G41" s="4">
        <f ca="1">2*OFFSET($J$19,$C41,0)*OFFSET($J$19,$D41,0)*(1-OFFSET($AN$66,0,$B41-1))</f>
        <v>1.1216831737302608E-5</v>
      </c>
      <c r="H41" s="4">
        <f ca="1">OFFSET($J$19,$C41,0)*(1-OFFSET($J$19,$D41,0))*(1-OFFSET($AN$66,0,B41-1))</f>
        <v>2.8271899099608371E-5</v>
      </c>
      <c r="I41" s="4">
        <f ca="1">OFFSET($J$19,$D41,0)*(1-OFFSET($J$19,$C41,0))*(1-OFFSET($AN$66,0,$B41-1))</f>
        <v>2.3787838547493761E-3</v>
      </c>
      <c r="J41">
        <f ca="1"/>
        <v>-0.34071851688603449</v>
      </c>
      <c r="K41">
        <f ca="1"/>
        <v>-3.5030122517345419E-5</v>
      </c>
      <c r="L41" s="4">
        <f ca="1">2*OFFSET($K$19,$C41,0)*OFFSET($K$19,$D41,0)*(1-OFFSET($CJ$66,0,$B41-1))</f>
        <v>9.2002325976256639E-5</v>
      </c>
      <c r="M41" s="4">
        <f ca="1">OFFSET($K$19,$C41,0)*(1-OFFSET($K$19,$D41,0))*(1-OFFSET($CJ$66,0,$B41-1))</f>
        <v>2.2071016996303726E-4</v>
      </c>
      <c r="N41" s="4">
        <f ca="1">OFFSET($K$19,$D41,0)*(1-OFFSET($K$19,$C41,0))*(1-OFFSET($CJ$66,0,$B41-1))</f>
        <v>1.9670814603521589E-2</v>
      </c>
      <c r="O41" s="4">
        <f ca="1"/>
        <v>-0.50163877266034151</v>
      </c>
      <c r="P41" s="4">
        <f ca="1"/>
        <v>-5.9318784867085383E-5</v>
      </c>
      <c r="Q41" s="34">
        <v>2.0562500000000003E-10</v>
      </c>
      <c r="R41" s="26">
        <f ca="1"/>
        <v>1.1532305129914246E-15</v>
      </c>
      <c r="S41" s="26">
        <f ca="1"/>
        <v>4.8913743013284049E-13</v>
      </c>
      <c r="T41" s="26">
        <f ca="1"/>
        <v>5.8134092523569721E-15</v>
      </c>
      <c r="U41" s="26">
        <f ca="1">(1-OFFSET($J$19,$C41,0))*(1-OFFSET($J$19,$D41,0))*(1-OFFSET($AN$66,0,$B41-1))*$E41*$N$11</f>
        <v>2.4657308577730222E-12</v>
      </c>
      <c r="V41" s="26">
        <f ca="1"/>
        <v>1.3801533940156947E-10</v>
      </c>
      <c r="W41" s="26">
        <f ca="1"/>
        <v>8.3914131727586172E-15</v>
      </c>
      <c r="X41" s="26">
        <f ca="1"/>
        <v>5.6017778270280885E-15</v>
      </c>
      <c r="Y41" s="26">
        <f ca="1"/>
        <v>6.4633832479759575E-11</v>
      </c>
      <c r="Z41" s="26">
        <f t="shared" ca="1" si="11"/>
        <v>2.0266316507232881E-10</v>
      </c>
      <c r="AA41" s="27">
        <f t="shared" ca="1" si="12"/>
        <v>0</v>
      </c>
      <c r="AB41" s="34">
        <v>2.1285000000000002E-9</v>
      </c>
      <c r="AC41" s="26">
        <f ca="1"/>
        <v>9.7913475420231135E-14</v>
      </c>
      <c r="AD41" s="26">
        <f ca="1"/>
        <v>4.1869328883595707E-11</v>
      </c>
      <c r="AE41" s="26">
        <f ca="1"/>
        <v>4.6978159676632486E-13</v>
      </c>
      <c r="AF41" s="26">
        <f ca="1">(1-OFFSET($K$19,$C41,0))*(1-OFFSET($K$19,$D41,0))*(1-OFFSET($CJ$66,0,$B41-1))*$F41*$O$11</f>
        <v>2.0088593622125525E-10</v>
      </c>
      <c r="AG41" s="26">
        <f ca="1"/>
        <v>1.2614025338779759E-9</v>
      </c>
      <c r="AH41" s="26">
        <f ca="1"/>
        <v>5.5050522650054963E-14</v>
      </c>
      <c r="AI41" s="26">
        <f ca="1"/>
        <v>9.2310737672564153E-14</v>
      </c>
      <c r="AJ41" s="26">
        <f ca="1"/>
        <v>6.2362714468466401E-10</v>
      </c>
      <c r="AK41" s="26">
        <f t="shared" ca="1" si="13"/>
        <v>1.8851770398229626E-9</v>
      </c>
      <c r="AL41" s="27">
        <f t="shared" ca="1" si="14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0"/>
        <v>1.028125E-4</v>
      </c>
      <c r="F42" s="4">
        <f t="shared" si="10"/>
        <v>1.1825E-4</v>
      </c>
      <c r="G42" s="4">
        <f ca="1">2*OFFSET($J$19,$C42,0)*OFFSET($J$19,$D42,0)*(1-OFFSET($AN$66,0,$B42-1))</f>
        <v>1.1352580777935883E-5</v>
      </c>
      <c r="H42" s="4">
        <f ca="1">OFFSET($J$19,$C42,0)*(1-OFFSET($J$19,$D42,0))*(1-OFFSET($AN$66,0,B42-1))</f>
        <v>1.478811132134003E-7</v>
      </c>
      <c r="I42" s="4">
        <f ca="1">OFFSET($J$19,$D42,0)*(1-OFFSET($J$19,$C42,0))*(1-OFFSET($AN$66,0,$B42-1))</f>
        <v>2.4075725210785911E-3</v>
      </c>
      <c r="J42">
        <f ca="1"/>
        <v>-0.32066592320533305</v>
      </c>
      <c r="K42">
        <f ca="1"/>
        <v>-3.2968465229548306E-5</v>
      </c>
      <c r="L42" s="4">
        <f ca="1">2*OFFSET($K$19,$C42,0)*OFFSET($K$19,$D42,0)*(1-OFFSET($CJ$66,0,$B42-1))</f>
        <v>1.0161287760410847E-4</v>
      </c>
      <c r="M42" s="4">
        <f ca="1">OFFSET($K$19,$C42,0)*(1-OFFSET($K$19,$D42,0))*(1-OFFSET($CJ$66,0,$B42-1))</f>
        <v>5.0929837261485024E-8</v>
      </c>
      <c r="N42" s="4">
        <f ca="1">OFFSET($K$19,$D42,0)*(1-OFFSET($K$19,$C42,0))*(1-OFFSET($CJ$66,0,$B42-1))</f>
        <v>2.1725625471649364E-2</v>
      </c>
      <c r="O42" s="4">
        <f ca="1"/>
        <v>-0.34536385819343063</v>
      </c>
      <c r="P42" s="4">
        <f ca="1"/>
        <v>-4.083927623137317E-5</v>
      </c>
      <c r="Q42" s="35">
        <v>2.0562500000000003E-10</v>
      </c>
      <c r="R42" s="30">
        <f ca="1"/>
        <v>1.1671872112315332E-15</v>
      </c>
      <c r="S42" s="30">
        <f ca="1"/>
        <v>4.9505709964678535E-13</v>
      </c>
      <c r="T42" s="30">
        <f ca="1"/>
        <v>3.0408053904505443E-17</v>
      </c>
      <c r="U42" s="30">
        <f ca="1">(1-OFFSET($J$19,$C42,0))*(1-OFFSET($J$19,$D42,0))*(1-OFFSET($AN$66,0,$B42-1))*$E42*$N$11</f>
        <v>1.2897436526899527E-14</v>
      </c>
      <c r="V42" s="30">
        <f ca="1"/>
        <v>1.396856372499505E-10</v>
      </c>
      <c r="W42" s="30">
        <f ca="1"/>
        <v>8.4929682566218238E-15</v>
      </c>
      <c r="X42" s="30">
        <f ca="1"/>
        <v>5.6695720120234945E-15</v>
      </c>
      <c r="Y42" s="30">
        <f ca="1"/>
        <v>6.5416048078342081E-11</v>
      </c>
      <c r="Z42" s="30">
        <f t="shared" ca="1" si="11"/>
        <v>2.0511584786856123E-10</v>
      </c>
      <c r="AA42" s="32">
        <f t="shared" ca="1" si="12"/>
        <v>0</v>
      </c>
      <c r="AB42" s="35">
        <v>2.1285000000000002E-9</v>
      </c>
      <c r="AC42" s="30">
        <f ca="1"/>
        <v>1.0814150499017245E-13</v>
      </c>
      <c r="AD42" s="30">
        <f ca="1"/>
        <v>4.624299381640567E-11</v>
      </c>
      <c r="AE42" s="30">
        <f ca="1"/>
        <v>1.0840415861107087E-16</v>
      </c>
      <c r="AF42" s="30">
        <f ca="1">(1-OFFSET($K$19,$C42,0))*(1-OFFSET($K$19,$D42,0))*(1-OFFSET($CJ$66,0,$B42-1))*$F42*$O$11</f>
        <v>4.6355308600337755E-14</v>
      </c>
      <c r="AG42" s="30">
        <f ca="1"/>
        <v>1.3931684870394864E-9</v>
      </c>
      <c r="AH42" s="30">
        <f ca="1"/>
        <v>6.0801093458505171E-14</v>
      </c>
      <c r="AI42" s="30">
        <f ca="1"/>
        <v>1.0195350594818604E-13</v>
      </c>
      <c r="AJ42" s="30">
        <f ca="1"/>
        <v>6.8877115932695207E-10</v>
      </c>
      <c r="AK42" s="30">
        <f t="shared" ca="1" si="13"/>
        <v>2.0821024009658451E-9</v>
      </c>
      <c r="AL42" s="32">
        <f t="shared" ca="1" si="14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5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5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60" t="s">
        <v>1006</v>
      </c>
      <c r="G44" s="4"/>
      <c r="H44" s="4"/>
      <c r="I44" s="4"/>
      <c r="L44" s="4"/>
      <c r="M44" s="4"/>
      <c r="N44" s="4"/>
      <c r="O44" s="4"/>
      <c r="P44" s="4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5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5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15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5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5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16">IF(SIGN($D46)=SIGN(N$9),0,OFFSET($M$71,_xlfn.XMATCH($C46,$D$72:$D$99),0)*(N$10^ABS($D46)))</f>
        <v>2.1244919602567078E-5</v>
      </c>
      <c r="F46">
        <f t="shared" ca="1" si="15"/>
        <v>2.1244919602567078E-5</v>
      </c>
      <c r="G46" s="4"/>
      <c r="H46" s="4"/>
      <c r="I46" s="4"/>
      <c r="L46" s="4"/>
      <c r="M46" s="4"/>
      <c r="N46" s="4"/>
      <c r="O46" s="4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5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5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16"/>
        <v>8.1500981592340285E-3</v>
      </c>
      <c r="F47">
        <f t="shared" ca="1" si="15"/>
        <v>8.1500981592340285E-3</v>
      </c>
      <c r="G47" s="4"/>
      <c r="H47" s="4"/>
      <c r="I47" s="4"/>
      <c r="L47" s="4"/>
      <c r="M47" s="4"/>
      <c r="N47" s="4"/>
      <c r="O47" s="4"/>
      <c r="P47" s="4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5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5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16"/>
        <v>1.3666383840988826E-2</v>
      </c>
      <c r="F48">
        <f t="shared" ca="1" si="15"/>
        <v>1.3666383840988826E-2</v>
      </c>
      <c r="G48" s="4"/>
      <c r="H48" s="4"/>
      <c r="I48" s="4"/>
      <c r="L48" s="4"/>
      <c r="M48" s="4"/>
      <c r="N48" s="4"/>
      <c r="O48" s="4"/>
      <c r="P48" s="4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5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16"/>
        <v>1.7687926499112638E-3</v>
      </c>
      <c r="F49">
        <f t="shared" ca="1" si="15"/>
        <v>1.7687926499112638E-3</v>
      </c>
      <c r="G49" s="4"/>
      <c r="H49" s="4"/>
      <c r="I49" s="4"/>
      <c r="L49" s="4"/>
      <c r="M49" s="4"/>
      <c r="N49" s="4"/>
      <c r="O49" s="4"/>
      <c r="P49" s="4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5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16"/>
        <v>8.6328183576753819E-5</v>
      </c>
      <c r="F50">
        <f t="shared" ca="1" si="15"/>
        <v>8.6328183576753819E-5</v>
      </c>
      <c r="G50" s="4"/>
      <c r="H50" s="4"/>
      <c r="I50" s="4"/>
      <c r="L50" s="4"/>
      <c r="M50" s="4"/>
      <c r="N50" s="4"/>
      <c r="O50" s="4"/>
      <c r="P50" s="4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5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16"/>
        <v>0</v>
      </c>
      <c r="F51">
        <f t="shared" ca="1" si="15"/>
        <v>0</v>
      </c>
      <c r="G51" s="4"/>
      <c r="H51" s="4"/>
      <c r="I51" s="4"/>
      <c r="L51" s="4"/>
      <c r="M51" s="4"/>
      <c r="N51" s="4"/>
      <c r="O51" s="4"/>
      <c r="P51" s="4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5"/>
      <c r="AN51">
        <f ca="1">SUMPRODUCT(AN72:AN99,$E$72:$E$99)</f>
        <v>2.2212964776137604E-3</v>
      </c>
      <c r="AO51">
        <f ca="1">SUMPRODUCT(AO72:AO99,$E$72:$E$99)</f>
        <v>3.3452500676966632E-2</v>
      </c>
      <c r="AP51">
        <f ca="1">SUMPRODUCT(AP72:AP99,$E$72:$E$99)</f>
        <v>1.4030707201403767</v>
      </c>
      <c r="AQ51">
        <f ca="1">SUMPRODUCT(AQ72:AQ99,$E$72:$E$99)</f>
        <v>1.467281733246824</v>
      </c>
      <c r="AR51">
        <f ca="1">SUMPRODUCT(AR72:AR99,$E$72:$E$99)</f>
        <v>3.3506330581458514E-2</v>
      </c>
      <c r="AS51">
        <f ca="1">SUMPRODUCT(AS72:AS99,$E$72:$E$99)</f>
        <v>1.3732854888122237</v>
      </c>
      <c r="AT51">
        <f ca="1">SUMPRODUCT(AT72:AT99,$E$72:$E$99)</f>
        <v>1.6194292829151269</v>
      </c>
      <c r="AU51">
        <f ca="1">SUMPRODUCT(AU72:AU99,$E$72:$E$99)</f>
        <v>0.40254993803728389</v>
      </c>
      <c r="AV51">
        <f ca="1">SUMPRODUCT(AV72:AV99,$E$72:$E$99)</f>
        <v>1.6596696077346762</v>
      </c>
      <c r="AW51">
        <f ca="1">SUMPRODUCT(AW72:AW99,$E$72:$E$99)</f>
        <v>1.665281420431993</v>
      </c>
      <c r="AX51">
        <f ca="1">SUMPRODUCT(AX72:AX99,$E$72:$E$99)</f>
        <v>1.6568632105283794</v>
      </c>
      <c r="AY51">
        <f ca="1">SUMPRODUCT(AY72:AY99,$E$72:$E$99)</f>
        <v>1.6769150038116973</v>
      </c>
      <c r="CJ51">
        <f ca="1">SUMPRODUCT(CJ72:CJ99,$E$72:$E$99)</f>
        <v>2.5632876962703582E-4</v>
      </c>
      <c r="CK51">
        <f ca="1">SUMPRODUCT(CK72:CK99,$E$72:$E$99)</f>
        <v>4.2118069977394104E-2</v>
      </c>
      <c r="CL51">
        <f ca="1">SUMPRODUCT(CL72:CL99,$E$72:$E$99)</f>
        <v>3.1518340477347355E-2</v>
      </c>
      <c r="CM51">
        <f ca="1">SUMPRODUCT(CM72:CM99,$E$72:$E$99)</f>
        <v>3.3659616741618298E-2</v>
      </c>
      <c r="CN51">
        <f ca="1">SUMPRODUCT(CN72:CN99,$E$72:$E$99)</f>
        <v>4.2206350336411645E-2</v>
      </c>
      <c r="CO51">
        <f ca="1">SUMPRODUCT(CO72:CO99,$E$72:$E$99)</f>
        <v>7.3528021736981614E-2</v>
      </c>
      <c r="CP51">
        <f ca="1">SUMPRODUCT(CP72:CP99,$E$72:$E$99)</f>
        <v>0.3516518862700182</v>
      </c>
      <c r="CQ51">
        <f ca="1">SUMPRODUCT(CQ72:CQ99,$E$72:$E$99)</f>
        <v>1.4691140999493595</v>
      </c>
      <c r="CR51">
        <f ca="1">SUMPRODUCT(CR72:CR99,$E$72:$E$99)</f>
        <v>1.2757790988152844</v>
      </c>
      <c r="CS51">
        <f ca="1">SUMPRODUCT(CS72:CS99,$E$72:$E$99)</f>
        <v>1.2955784282161176</v>
      </c>
      <c r="CT51">
        <f ca="1">SUMPRODUCT(CT72:CT99,$E$72:$E$99)</f>
        <v>1.4783777002401977</v>
      </c>
      <c r="CU51">
        <f ca="1">SUMPRODUCT(CU72:CU99,$E$72:$E$99)</f>
        <v>1.6328088525274786</v>
      </c>
      <c r="EB51">
        <f ca="1">SUMPRODUCT(EB$72:EB$99,$E$72:$E$99)</f>
        <v>1.639164708027054E-4</v>
      </c>
      <c r="EC51">
        <f ca="1">SUMPRODUCT(EC$72:EC$99,$E$72:$E$99)</f>
        <v>6.4239345874571329E-4</v>
      </c>
      <c r="ED51">
        <f ca="1">SUMPRODUCT(ED$72:ED$99,$E$72:$E$99)</f>
        <v>2.5149422771240221E-3</v>
      </c>
      <c r="EE51">
        <f ca="1">SUMPRODUCT(EE$72:EE$99,$E$72:$E$99)</f>
        <v>9.8060037852192704E-3</v>
      </c>
      <c r="EF51">
        <f ca="1">SUMPRODUCT(EF$72:EF$99,$E$72:$E$99)</f>
        <v>4.3881255426837018E-2</v>
      </c>
      <c r="EG51">
        <f ca="1">SUMPRODUCT(EG$72:EG$99,$E$72:$E$99)</f>
        <v>0.17857704124814733</v>
      </c>
      <c r="EH51">
        <f ca="1">SUMPRODUCT(EH$72:EH$99,$E$72:$E$99)</f>
        <v>0.2291415029537491</v>
      </c>
      <c r="EI51">
        <f ca="1">SUMPRODUCT(EI$72:EI$99,$E$72:$E$99)</f>
        <v>0.23390276167686638</v>
      </c>
      <c r="FH51">
        <f ca="1">SUMPRODUCT(FH$72:FH$99,$E$72:$E$99)</f>
        <v>4.6935795609338743E-5</v>
      </c>
      <c r="FI51">
        <f ca="1">SUMPRODUCT(FI$72:FI$99,$E$72:$E$99)</f>
        <v>6.0912880865607191E-4</v>
      </c>
      <c r="FJ51">
        <f ca="1">SUMPRODUCT(FJ$72:FJ$99,$E$72:$E$99)</f>
        <v>7.8773355188415176E-3</v>
      </c>
      <c r="FK51">
        <f ca="1">SUMPRODUCT(FK$72:FK$99,$E$72:$E$99)</f>
        <v>9.7427418011108921E-2</v>
      </c>
      <c r="FL51">
        <f ca="1">SUMPRODUCT(FL$72:FL$99,$E$72:$E$99)</f>
        <v>9.6254255144236273E-4</v>
      </c>
      <c r="FM51">
        <f ca="1">SUMPRODUCT(FM$72:FM$99,$E$72:$E$99)</f>
        <v>5.2055506688664342E-3</v>
      </c>
      <c r="FN51">
        <f ca="1">SUMPRODUCT(FN$72:FN$99,$E$72:$E$99)</f>
        <v>5.559803532991286E-3</v>
      </c>
      <c r="FO51">
        <f ca="1">SUMPRODUCT(FO$72:FO$99,$E$72:$E$99)</f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16"/>
        <v>0</v>
      </c>
      <c r="F52">
        <f t="shared" ca="1" si="15"/>
        <v>0</v>
      </c>
      <c r="G52" s="4"/>
      <c r="H52" s="4"/>
      <c r="I52" s="4"/>
      <c r="L52" s="4"/>
      <c r="M52" s="4"/>
      <c r="N52" s="4"/>
      <c r="O52" s="4"/>
      <c r="P52" s="4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5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16"/>
        <v>0</v>
      </c>
      <c r="F53">
        <f t="shared" ca="1" si="15"/>
        <v>0</v>
      </c>
      <c r="G53" s="4"/>
      <c r="H53" s="4"/>
      <c r="I53" s="4"/>
      <c r="L53" s="4"/>
      <c r="M53" s="4"/>
      <c r="N53" s="4"/>
      <c r="O53" s="4"/>
      <c r="P53" s="4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5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16"/>
        <v>0</v>
      </c>
      <c r="F54">
        <f t="shared" ca="1" si="15"/>
        <v>0</v>
      </c>
      <c r="G54" s="4"/>
      <c r="H54" s="4"/>
      <c r="I54" s="4"/>
      <c r="L54" s="4"/>
      <c r="M54" s="4"/>
      <c r="N54" s="4"/>
      <c r="O54" s="4"/>
      <c r="P54" s="4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5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16"/>
        <v>0</v>
      </c>
      <c r="F55">
        <f t="shared" ca="1" si="15"/>
        <v>0</v>
      </c>
      <c r="G55" s="4"/>
      <c r="H55" s="4"/>
      <c r="I55" s="4"/>
      <c r="L55" s="4"/>
      <c r="M55" s="4"/>
      <c r="N55" s="4"/>
      <c r="O55" s="4"/>
      <c r="P55" s="4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5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16"/>
        <v>0</v>
      </c>
      <c r="F56">
        <f t="shared" ca="1" si="15"/>
        <v>0</v>
      </c>
      <c r="G56" s="4"/>
      <c r="H56" s="4"/>
      <c r="I56" s="4"/>
      <c r="L56" s="4"/>
      <c r="M56" s="4"/>
      <c r="N56" s="4"/>
      <c r="O56" s="4"/>
      <c r="P56" s="4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5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16"/>
        <v>0</v>
      </c>
      <c r="F57">
        <f t="shared" ca="1" si="15"/>
        <v>0</v>
      </c>
      <c r="G57" s="4"/>
      <c r="H57" s="4"/>
      <c r="I57" s="4"/>
      <c r="L57" s="4"/>
      <c r="M57" s="4"/>
      <c r="N57" s="4"/>
      <c r="O57" s="4"/>
      <c r="P57" s="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5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16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5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16"/>
        <v>6.0292836044873396E-7</v>
      </c>
      <c r="F59">
        <f t="shared" ca="1" si="15"/>
        <v>6.0292836044873396E-7</v>
      </c>
      <c r="G59" s="4"/>
      <c r="H59" s="4"/>
      <c r="I59" s="4"/>
      <c r="L59" s="4"/>
      <c r="M59" s="4"/>
      <c r="N59" s="4"/>
      <c r="O59" s="4"/>
      <c r="P59" s="4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5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16"/>
        <v>5.7748563142172219E-7</v>
      </c>
      <c r="F60">
        <f t="shared" ca="1" si="15"/>
        <v>5.7748563142172219E-7</v>
      </c>
      <c r="G60" s="4"/>
      <c r="H60" s="4"/>
      <c r="I60" s="4"/>
      <c r="L60" s="4"/>
      <c r="M60" s="4"/>
      <c r="N60" s="4"/>
      <c r="O60" s="4"/>
      <c r="P60" s="4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5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16"/>
        <v>0</v>
      </c>
      <c r="F61">
        <f t="shared" ca="1" si="15"/>
        <v>0</v>
      </c>
      <c r="G61" s="4"/>
      <c r="H61" s="4"/>
      <c r="I61" s="4"/>
      <c r="L61" s="4"/>
      <c r="M61" s="4"/>
      <c r="N61" s="4"/>
      <c r="O61" s="4"/>
      <c r="P61" s="4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5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16"/>
        <v>1.704646403528997E-11</v>
      </c>
      <c r="F62">
        <f t="shared" ca="1" si="15"/>
        <v>1.704646403528997E-11</v>
      </c>
      <c r="G62" s="4"/>
      <c r="H62" s="4"/>
      <c r="I62" s="4"/>
      <c r="L62" s="4"/>
      <c r="M62" s="4"/>
      <c r="N62" s="4"/>
      <c r="O62" s="4"/>
      <c r="P62" s="4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5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16"/>
        <v>2.2580327254618399E-6</v>
      </c>
      <c r="F63">
        <f t="shared" ca="1" si="15"/>
        <v>2.2580327254618399E-6</v>
      </c>
      <c r="G63" s="4"/>
      <c r="H63" s="4"/>
      <c r="I63" s="4"/>
      <c r="L63" s="4"/>
      <c r="M63" s="4"/>
      <c r="N63" s="4"/>
      <c r="O63" s="4"/>
      <c r="P63" s="4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5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5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17">1+SUM(AB72:AB99)</f>
        <v>1.0012802344927292</v>
      </c>
      <c r="AC66" s="4">
        <f t="shared" ca="1" si="17"/>
        <v>1.0196336064827403</v>
      </c>
      <c r="AD66" s="4">
        <f t="shared" ca="1" si="17"/>
        <v>6.0468929294486067</v>
      </c>
      <c r="AE66" s="4">
        <f t="shared" ca="1" si="17"/>
        <v>7.8630047749427598</v>
      </c>
      <c r="AF66" s="4">
        <f t="shared" ca="1" si="17"/>
        <v>1.0196658210992218</v>
      </c>
      <c r="AG66" s="4">
        <f t="shared" ca="1" si="17"/>
        <v>5.461731303938274</v>
      </c>
      <c r="AH66" s="4">
        <f t="shared" ca="1" si="17"/>
        <v>27.268851911954236</v>
      </c>
      <c r="AI66" s="4">
        <f t="shared" ca="1" si="17"/>
        <v>1.3015939617428689</v>
      </c>
      <c r="AJ66" s="4">
        <f t="shared" ca="1" si="17"/>
        <v>78.525870472271848</v>
      </c>
      <c r="AK66" s="4">
        <f t="shared" ca="1" si="17"/>
        <v>106.42336179319844</v>
      </c>
      <c r="AL66" s="4">
        <f t="shared" ca="1" si="17"/>
        <v>69.424868374307323</v>
      </c>
      <c r="AM66" s="4">
        <f t="shared" ca="1" si="17"/>
        <v>403.85768280870604</v>
      </c>
      <c r="AN66" s="4">
        <f t="shared" ref="AN66:AY66" ca="1" si="18">SUM(AN72:AN99)</f>
        <v>1.2785975879947879E-3</v>
      </c>
      <c r="AO66" s="4">
        <f t="shared" ca="1" si="18"/>
        <v>1.9255550580043194E-2</v>
      </c>
      <c r="AP66" s="4">
        <f t="shared" ca="1" si="18"/>
        <v>0.83462581334457542</v>
      </c>
      <c r="AQ66" s="4">
        <f t="shared" ca="1" si="18"/>
        <v>0.87282215531819018</v>
      </c>
      <c r="AR66" s="4">
        <f t="shared" ca="1" si="18"/>
        <v>1.9286535541636098E-2</v>
      </c>
      <c r="AS66" s="4">
        <f t="shared" ca="1" si="18"/>
        <v>0.81690787328206116</v>
      </c>
      <c r="AT66" s="4">
        <f t="shared" ca="1" si="18"/>
        <v>0.96332812238561405</v>
      </c>
      <c r="AU66" s="4">
        <f t="shared" ca="1" si="18"/>
        <v>0.23171124836736839</v>
      </c>
      <c r="AV66" s="4">
        <f t="shared" ca="1" si="18"/>
        <v>0.98726534333225746</v>
      </c>
      <c r="AW66" s="4">
        <f t="shared" ca="1" si="18"/>
        <v>0.99060356689405116</v>
      </c>
      <c r="AX66" s="4">
        <f t="shared" ca="1" si="18"/>
        <v>0.9855959395614774</v>
      </c>
      <c r="AY66" s="4">
        <f t="shared" ca="1" si="18"/>
        <v>0.99752388021184768</v>
      </c>
      <c r="BX66">
        <f t="shared" ref="BX66:CI66" ca="1" si="19">1+SUM(BX72:BX99)</f>
        <v>1.0001392045283339</v>
      </c>
      <c r="BY66" s="4">
        <f t="shared" ca="1" si="19"/>
        <v>1.0234051604675067</v>
      </c>
      <c r="BZ66" s="4">
        <f t="shared" ca="1" si="19"/>
        <v>1.0192457724029516</v>
      </c>
      <c r="CA66" s="4">
        <f t="shared" ca="1" si="19"/>
        <v>1.0205801902450355</v>
      </c>
      <c r="CB66" s="4">
        <f t="shared" ca="1" si="19"/>
        <v>1.0234553688419106</v>
      </c>
      <c r="CC66" s="4">
        <f t="shared" ca="1" si="19"/>
        <v>1.0460798217590168</v>
      </c>
      <c r="CD66" s="4">
        <f t="shared" ca="1" si="19"/>
        <v>1.2668998425860507</v>
      </c>
      <c r="CE66" s="4">
        <f t="shared" ca="1" si="19"/>
        <v>4.9436696358913021</v>
      </c>
      <c r="CF66" s="4">
        <f t="shared" ca="1" si="19"/>
        <v>4.2428305009985134</v>
      </c>
      <c r="CG66" s="4">
        <f t="shared" ca="1" si="19"/>
        <v>4.4676742115436081</v>
      </c>
      <c r="CH66" s="4">
        <f t="shared" ca="1" si="19"/>
        <v>8.7476331804090321</v>
      </c>
      <c r="CI66" s="4">
        <f t="shared" ca="1" si="19"/>
        <v>45.875218638644199</v>
      </c>
      <c r="CJ66" s="4">
        <f t="shared" ref="CJ66:CU66" ca="1" si="20">SUM(CJ72:CJ99)</f>
        <v>1.3918515313043368E-4</v>
      </c>
      <c r="CK66" s="4">
        <f t="shared" ca="1" si="20"/>
        <v>2.2869887090284754E-2</v>
      </c>
      <c r="CL66" s="4">
        <f t="shared" ca="1" si="20"/>
        <v>1.8882366671561679E-2</v>
      </c>
      <c r="CM66" s="4">
        <f t="shared" ca="1" si="20"/>
        <v>2.0165186863066845E-2</v>
      </c>
      <c r="CN66" s="4">
        <f t="shared" ca="1" si="20"/>
        <v>2.2917822853820557E-2</v>
      </c>
      <c r="CO66" s="4">
        <f t="shared" ca="1" si="20"/>
        <v>4.4050005363388128E-2</v>
      </c>
      <c r="CP66" s="4">
        <f t="shared" ca="1" si="20"/>
        <v>0.2106716202926058</v>
      </c>
      <c r="CQ66" s="4">
        <f t="shared" ca="1" si="20"/>
        <v>0.79772111130971479</v>
      </c>
      <c r="CR66" s="4">
        <f t="shared" ca="1" si="20"/>
        <v>0.76430828434822962</v>
      </c>
      <c r="CS66" s="4">
        <f t="shared" ca="1" si="20"/>
        <v>0.77616989228619393</v>
      </c>
      <c r="CT66" s="4">
        <f t="shared" ca="1" si="20"/>
        <v>0.88568336378809609</v>
      </c>
      <c r="CU66" s="4">
        <f t="shared" ca="1" si="20"/>
        <v>0.97820173876713423</v>
      </c>
      <c r="DT66">
        <f t="shared" ref="DT66:EA66" ca="1" si="21">1+SUM(DT$72:DT$99)</f>
        <v>1.0000829707327565</v>
      </c>
      <c r="DU66">
        <f t="shared" ca="1" si="21"/>
        <v>1.0003252435082437</v>
      </c>
      <c r="DV66">
        <f t="shared" ca="1" si="21"/>
        <v>1.00127452243798</v>
      </c>
      <c r="DW66">
        <f t="shared" ca="1" si="21"/>
        <v>1.0049879167357136</v>
      </c>
      <c r="DX66">
        <f t="shared" ca="1" si="21"/>
        <v>1.0267831915343948</v>
      </c>
      <c r="DY66">
        <f t="shared" ca="1" si="21"/>
        <v>1.1187590506355956</v>
      </c>
      <c r="DZ66">
        <f t="shared" ca="1" si="21"/>
        <v>1.1576884944921497</v>
      </c>
      <c r="EA66">
        <f t="shared" ca="1" si="21"/>
        <v>1.1614941990990102</v>
      </c>
      <c r="EB66">
        <f t="shared" ref="EB66:EI66" ca="1" si="22">SUM(EB$72:EB$99)</f>
        <v>8.2963849185072343E-5</v>
      </c>
      <c r="EC66">
        <f t="shared" ca="1" si="22"/>
        <v>3.2513775929817498E-4</v>
      </c>
      <c r="ED66">
        <f t="shared" ca="1" si="22"/>
        <v>1.2729000982434288E-3</v>
      </c>
      <c r="EE66">
        <f t="shared" ca="1" si="22"/>
        <v>4.9631609023865876E-3</v>
      </c>
      <c r="EF66">
        <f t="shared" ca="1" si="22"/>
        <v>2.6084563669542316E-2</v>
      </c>
      <c r="EG66">
        <f t="shared" ca="1" si="22"/>
        <v>0.10615248258159377</v>
      </c>
      <c r="EH66">
        <f t="shared" ca="1" si="22"/>
        <v>0.13620977943753684</v>
      </c>
      <c r="EI66">
        <f t="shared" ca="1" si="22"/>
        <v>0.13904003930823236</v>
      </c>
      <c r="EZ66">
        <f t="shared" ref="EZ66:FG66" ca="1" si="23">1+SUM(EZ$72:EZ$99)</f>
        <v>1.0000236061553036</v>
      </c>
      <c r="FA66">
        <f t="shared" ca="1" si="23"/>
        <v>1.0003064453467256</v>
      </c>
      <c r="FB66">
        <f t="shared" ca="1" si="23"/>
        <v>1.0039775364078587</v>
      </c>
      <c r="FC66">
        <f t="shared" ca="1" si="23"/>
        <v>1.0515242039930037</v>
      </c>
      <c r="FD66">
        <f t="shared" ca="1" si="23"/>
        <v>1.0005767684586955</v>
      </c>
      <c r="FE66">
        <f t="shared" ca="1" si="23"/>
        <v>1.0031271868314109</v>
      </c>
      <c r="FF66">
        <f t="shared" ca="1" si="23"/>
        <v>1.0033407119419753</v>
      </c>
      <c r="FG66">
        <f t="shared" ca="1" si="23"/>
        <v>1.0033440123147426</v>
      </c>
      <c r="FH66">
        <f t="shared" ref="FH66:FO66" ca="1" si="24">SUM(FH$72:FH$99)</f>
        <v>2.3605598066272231E-5</v>
      </c>
      <c r="FI66">
        <f t="shared" ca="1" si="24"/>
        <v>3.0635146674410561E-4</v>
      </c>
      <c r="FJ66">
        <f t="shared" ca="1" si="24"/>
        <v>3.9617782904684548E-3</v>
      </c>
      <c r="FK66">
        <f t="shared" ca="1" si="24"/>
        <v>4.8999541615255687E-2</v>
      </c>
      <c r="FL66">
        <f t="shared" ca="1" si="24"/>
        <v>5.7643598859887196E-4</v>
      </c>
      <c r="FM66">
        <f t="shared" ca="1" si="24"/>
        <v>3.1174380202860291E-3</v>
      </c>
      <c r="FN66">
        <f t="shared" ca="1" si="24"/>
        <v>3.3295887450927319E-3</v>
      </c>
      <c r="FO66">
        <f t="shared" ca="1" si="24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25">"wBIBTERM(j="&amp;AB67&amp;")"</f>
        <v>wBIBTERM(j=1)</v>
      </c>
      <c r="AC71" s="2" t="str">
        <f t="shared" si="25"/>
        <v>wBIBTERM(j=2)</v>
      </c>
      <c r="AD71" s="2" t="str">
        <f t="shared" si="25"/>
        <v>wBIBTERM(j=3)</v>
      </c>
      <c r="AE71" s="2" t="str">
        <f t="shared" si="25"/>
        <v>wBIBTERM(j=4)</v>
      </c>
      <c r="AF71" s="2" t="str">
        <f t="shared" si="25"/>
        <v>wBIBTERM(j=5)</v>
      </c>
      <c r="AG71" s="2" t="str">
        <f t="shared" si="25"/>
        <v>wBIBTERM(j=6)</v>
      </c>
      <c r="AH71" s="2" t="str">
        <f t="shared" si="25"/>
        <v>wBIBTERM(j=7)</v>
      </c>
      <c r="AI71" s="2" t="str">
        <f t="shared" si="25"/>
        <v>wBIBTERM(j=8)</v>
      </c>
      <c r="AJ71" s="2" t="str">
        <f t="shared" si="25"/>
        <v>wBIBTERM(j=9)</v>
      </c>
      <c r="AK71" s="2" t="str">
        <f t="shared" si="25"/>
        <v>wBIBTERM(j=10)</v>
      </c>
      <c r="AL71" s="2" t="str">
        <f t="shared" si="25"/>
        <v>wBIBTERM(j=11)</v>
      </c>
      <c r="AM71" s="2" t="str">
        <f t="shared" si="25"/>
        <v>wBIBTERM(j=12)</v>
      </c>
      <c r="AN71" s="2" t="str">
        <f t="shared" ref="AN71:AY71" si="26">"BITHETA(j="&amp;AN67&amp;")"</f>
        <v>BITHETA(j=1)</v>
      </c>
      <c r="AO71" s="2" t="str">
        <f t="shared" si="26"/>
        <v>BITHETA(j=2)</v>
      </c>
      <c r="AP71" s="2" t="str">
        <f t="shared" si="26"/>
        <v>BITHETA(j=3)</v>
      </c>
      <c r="AQ71" s="2" t="str">
        <f t="shared" si="26"/>
        <v>BITHETA(j=4)</v>
      </c>
      <c r="AR71" s="2" t="str">
        <f t="shared" si="26"/>
        <v>BITHETA(j=5)</v>
      </c>
      <c r="AS71" s="2" t="str">
        <f t="shared" si="26"/>
        <v>BITHETA(j=6)</v>
      </c>
      <c r="AT71" s="2" t="str">
        <f t="shared" si="26"/>
        <v>BITHETA(j=7)</v>
      </c>
      <c r="AU71" s="2" t="str">
        <f t="shared" si="26"/>
        <v>BITHETA(j=8)</v>
      </c>
      <c r="AV71" s="2" t="str">
        <f t="shared" si="26"/>
        <v>BITHETA(j=9)</v>
      </c>
      <c r="AW71" s="2" t="str">
        <f t="shared" si="26"/>
        <v>BITHETA(j=10)</v>
      </c>
      <c r="AX71" s="2" t="str">
        <f t="shared" si="26"/>
        <v>BITHETA(j=11)</v>
      </c>
      <c r="AY71" s="2" t="str">
        <f t="shared" si="26"/>
        <v>BITHETA(j=12)</v>
      </c>
      <c r="AZ71" s="2" t="str">
        <f t="shared" ref="AZ71:BK71" si="27">"wBISNU(j="&amp;AZ67&amp;")"</f>
        <v>wBISNU(j=1)</v>
      </c>
      <c r="BA71" s="2" t="str">
        <f t="shared" si="27"/>
        <v>wBISNU(j=2)</v>
      </c>
      <c r="BB71" s="2" t="str">
        <f t="shared" si="27"/>
        <v>wBISNU(j=3)</v>
      </c>
      <c r="BC71" s="2" t="str">
        <f t="shared" si="27"/>
        <v>wBISNU(j=4)</v>
      </c>
      <c r="BD71" s="2" t="str">
        <f t="shared" si="27"/>
        <v>wBISNU(j=5)</v>
      </c>
      <c r="BE71" s="2" t="str">
        <f t="shared" si="27"/>
        <v>wBISNU(j=6)</v>
      </c>
      <c r="BF71" s="2" t="str">
        <f t="shared" si="27"/>
        <v>wBISNU(j=7)</v>
      </c>
      <c r="BG71" s="2" t="str">
        <f t="shared" si="27"/>
        <v>wBISNU(j=8)</v>
      </c>
      <c r="BH71" s="2" t="str">
        <f t="shared" si="27"/>
        <v>wBISNU(j=9)</v>
      </c>
      <c r="BI71" s="2" t="str">
        <f t="shared" si="27"/>
        <v>wBISNU(j=10)</v>
      </c>
      <c r="BJ71" s="2" t="str">
        <f t="shared" si="27"/>
        <v>wBISNU(j=11)</v>
      </c>
      <c r="BK71" s="2" t="str">
        <f t="shared" si="27"/>
        <v>wBISNU(j=12)</v>
      </c>
      <c r="BL71" s="6" t="str">
        <f t="shared" ref="BL71:BW71" si="28">"wCHC_HA(j="&amp;BL67&amp;")"</f>
        <v>wCHC_HA(j=1)</v>
      </c>
      <c r="BM71" s="6" t="str">
        <f t="shared" si="28"/>
        <v>wCHC_HA(j=2)</v>
      </c>
      <c r="BN71" s="6" t="str">
        <f t="shared" si="28"/>
        <v>wCHC_HA(j=3)</v>
      </c>
      <c r="BO71" s="6" t="str">
        <f t="shared" si="28"/>
        <v>wCHC_HA(j=4)</v>
      </c>
      <c r="BP71" s="6" t="str">
        <f t="shared" si="28"/>
        <v>wCHC_HA(j=5)</v>
      </c>
      <c r="BQ71" s="6" t="str">
        <f t="shared" si="28"/>
        <v>wCHC_HA(j=6)</v>
      </c>
      <c r="BR71" s="6" t="str">
        <f t="shared" si="28"/>
        <v>wCHC_HA(j=7)</v>
      </c>
      <c r="BS71" s="6" t="str">
        <f t="shared" si="28"/>
        <v>wCHC_HA(j=8)</v>
      </c>
      <c r="BT71" s="6" t="str">
        <f t="shared" si="28"/>
        <v>wCHC_HA(j=9)</v>
      </c>
      <c r="BU71" s="6" t="str">
        <f t="shared" si="28"/>
        <v>wCHC_HA(j=10)</v>
      </c>
      <c r="BV71" s="6" t="str">
        <f t="shared" si="28"/>
        <v>wCHC_HA(j=11)</v>
      </c>
      <c r="BW71" s="6" t="str">
        <f t="shared" si="28"/>
        <v>wCHC_HA(j=12)</v>
      </c>
      <c r="BX71" s="2" t="str">
        <f t="shared" ref="BX71:CI71" si="29">"wBIBTERM(j="&amp;BX67&amp;")"</f>
        <v>wBIBTERM(j=1)</v>
      </c>
      <c r="BY71" s="2" t="str">
        <f t="shared" si="29"/>
        <v>wBIBTERM(j=2)</v>
      </c>
      <c r="BZ71" s="2" t="str">
        <f t="shared" si="29"/>
        <v>wBIBTERM(j=3)</v>
      </c>
      <c r="CA71" s="2" t="str">
        <f t="shared" si="29"/>
        <v>wBIBTERM(j=4)</v>
      </c>
      <c r="CB71" s="2" t="str">
        <f t="shared" si="29"/>
        <v>wBIBTERM(j=5)</v>
      </c>
      <c r="CC71" s="2" t="str">
        <f t="shared" si="29"/>
        <v>wBIBTERM(j=6)</v>
      </c>
      <c r="CD71" s="2" t="str">
        <f t="shared" si="29"/>
        <v>wBIBTERM(j=7)</v>
      </c>
      <c r="CE71" s="2" t="str">
        <f t="shared" si="29"/>
        <v>wBIBTERM(j=8)</v>
      </c>
      <c r="CF71" s="2" t="str">
        <f t="shared" si="29"/>
        <v>wBIBTERM(j=9)</v>
      </c>
      <c r="CG71" s="2" t="str">
        <f t="shared" si="29"/>
        <v>wBIBTERM(j=10)</v>
      </c>
      <c r="CH71" s="2" t="str">
        <f t="shared" si="29"/>
        <v>wBIBTERM(j=11)</v>
      </c>
      <c r="CI71" s="2" t="str">
        <f t="shared" si="29"/>
        <v>wBIBTERM(j=12)</v>
      </c>
      <c r="CJ71" s="2" t="str">
        <f t="shared" ref="CJ71:CU71" si="30">"BITHETA(j="&amp;CJ67&amp;")"</f>
        <v>BITHETA(j=1)</v>
      </c>
      <c r="CK71" s="2" t="str">
        <f t="shared" si="30"/>
        <v>BITHETA(j=2)</v>
      </c>
      <c r="CL71" s="2" t="str">
        <f t="shared" si="30"/>
        <v>BITHETA(j=3)</v>
      </c>
      <c r="CM71" s="2" t="str">
        <f t="shared" si="30"/>
        <v>BITHETA(j=4)</v>
      </c>
      <c r="CN71" s="2" t="str">
        <f t="shared" si="30"/>
        <v>BITHETA(j=5)</v>
      </c>
      <c r="CO71" s="2" t="str">
        <f t="shared" si="30"/>
        <v>BITHETA(j=6)</v>
      </c>
      <c r="CP71" s="2" t="str">
        <f t="shared" si="30"/>
        <v>BITHETA(j=7)</v>
      </c>
      <c r="CQ71" s="2" t="str">
        <f t="shared" si="30"/>
        <v>BITHETA(j=8)</v>
      </c>
      <c r="CR71" s="2" t="str">
        <f t="shared" si="30"/>
        <v>BITHETA(j=9)</v>
      </c>
      <c r="CS71" s="2" t="str">
        <f t="shared" si="30"/>
        <v>BITHETA(j=10)</v>
      </c>
      <c r="CT71" s="2" t="str">
        <f t="shared" si="30"/>
        <v>BITHETA(j=11)</v>
      </c>
      <c r="CU71" s="2" t="str">
        <f t="shared" si="30"/>
        <v>BITHETA(j=12)</v>
      </c>
      <c r="CV71" s="2" t="str">
        <f t="shared" ref="CV71:DG71" si="31">"wBISNU(j="&amp;CV67&amp;")"</f>
        <v>wBISNU(j=1)</v>
      </c>
      <c r="CW71" s="2" t="str">
        <f t="shared" si="31"/>
        <v>wBISNU(j=2)</v>
      </c>
      <c r="CX71" s="2" t="str">
        <f t="shared" si="31"/>
        <v>wBISNU(j=3)</v>
      </c>
      <c r="CY71" s="2" t="str">
        <f t="shared" si="31"/>
        <v>wBISNU(j=4)</v>
      </c>
      <c r="CZ71" s="2" t="str">
        <f t="shared" si="31"/>
        <v>wBISNU(j=5)</v>
      </c>
      <c r="DA71" s="2" t="str">
        <f t="shared" si="31"/>
        <v>wBISNU(j=6)</v>
      </c>
      <c r="DB71" s="2" t="str">
        <f t="shared" si="31"/>
        <v>wBISNU(j=7)</v>
      </c>
      <c r="DC71" s="2" t="str">
        <f t="shared" si="31"/>
        <v>wBISNU(j=8)</v>
      </c>
      <c r="DD71" s="2" t="str">
        <f t="shared" si="31"/>
        <v>wBISNU(j=9)</v>
      </c>
      <c r="DE71" s="2" t="str">
        <f t="shared" si="31"/>
        <v>wBISNU(j=10)</v>
      </c>
      <c r="DF71" s="2" t="str">
        <f t="shared" si="31"/>
        <v>wBISNU(j=11)</v>
      </c>
      <c r="DG71" s="2" t="str">
        <f t="shared" si="31"/>
        <v>wBISNU(j=12)</v>
      </c>
      <c r="DH71" s="6" t="str">
        <f t="shared" ref="DH71:DS71" si="32">"wCHC_FA(j="&amp;DH67&amp;")"</f>
        <v>wCHC_FA(j=1)</v>
      </c>
      <c r="DI71" s="6" t="str">
        <f t="shared" si="32"/>
        <v>wCHC_FA(j=2)</v>
      </c>
      <c r="DJ71" s="6" t="str">
        <f t="shared" si="32"/>
        <v>wCHC_FA(j=3)</v>
      </c>
      <c r="DK71" s="6" t="str">
        <f t="shared" si="32"/>
        <v>wCHC_FA(j=4)</v>
      </c>
      <c r="DL71" s="6" t="str">
        <f t="shared" si="32"/>
        <v>wCHC_FA(j=5)</v>
      </c>
      <c r="DM71" s="6" t="str">
        <f t="shared" si="32"/>
        <v>wCHC_FA(j=6)</v>
      </c>
      <c r="DN71" s="6" t="str">
        <f t="shared" si="32"/>
        <v>wCHC_FA(j=7)</v>
      </c>
      <c r="DO71" s="6" t="str">
        <f t="shared" si="32"/>
        <v>wCHC_FA(j=8)</v>
      </c>
      <c r="DP71" s="6" t="str">
        <f t="shared" si="32"/>
        <v>wCHC_FA(j=9)</v>
      </c>
      <c r="DQ71" s="6" t="str">
        <f t="shared" si="32"/>
        <v>wCHC_FA(j=10)</v>
      </c>
      <c r="DR71" s="6" t="str">
        <f t="shared" si="32"/>
        <v>wCHC_FA(j=11)</v>
      </c>
      <c r="DS71" s="6" t="str">
        <f t="shared" si="32"/>
        <v>wCHC_FA(j=12)</v>
      </c>
      <c r="DT71" s="6" t="str">
        <f t="shared" ref="DT71:EA71" si="33">"wMONBTERM(j="&amp;DT67&amp;")"</f>
        <v>wMONBTERM(j=1)</v>
      </c>
      <c r="DU71" s="6" t="str">
        <f t="shared" si="33"/>
        <v>wMONBTERM(j=2)</v>
      </c>
      <c r="DV71" s="6" t="str">
        <f t="shared" si="33"/>
        <v>wMONBTERM(j=3)</v>
      </c>
      <c r="DW71" s="6" t="str">
        <f t="shared" si="33"/>
        <v>wMONBTERM(j=4)</v>
      </c>
      <c r="DX71" s="6" t="str">
        <f t="shared" si="33"/>
        <v>wMONBTERM(j=5)</v>
      </c>
      <c r="DY71" s="6" t="str">
        <f t="shared" si="33"/>
        <v>wMONBTERM(j=6)</v>
      </c>
      <c r="DZ71" s="6" t="str">
        <f t="shared" si="33"/>
        <v>wMONBTERM(j=7)</v>
      </c>
      <c r="EA71" s="6" t="str">
        <f t="shared" si="33"/>
        <v>wMONBTERM(j=8)</v>
      </c>
      <c r="EB71" s="6" t="str">
        <f t="shared" ref="EB71:EI71" si="34">"MONTHETA(j="&amp;EB67&amp;")"</f>
        <v>MONTHETA(j=1)</v>
      </c>
      <c r="EC71" s="6" t="str">
        <f t="shared" si="34"/>
        <v>MONTHETA(j=2)</v>
      </c>
      <c r="ED71" s="6" t="str">
        <f t="shared" si="34"/>
        <v>MONTHETA(j=3)</v>
      </c>
      <c r="EE71" s="6" t="str">
        <f t="shared" si="34"/>
        <v>MONTHETA(j=4)</v>
      </c>
      <c r="EF71" s="6" t="str">
        <f t="shared" si="34"/>
        <v>MONTHETA(j=5)</v>
      </c>
      <c r="EG71" s="6" t="str">
        <f t="shared" si="34"/>
        <v>MONTHETA(j=6)</v>
      </c>
      <c r="EH71" s="6" t="str">
        <f t="shared" si="34"/>
        <v>MONTHETA(j=7)</v>
      </c>
      <c r="EI71" s="6" t="str">
        <f t="shared" si="34"/>
        <v>MONTHETA(j=8)</v>
      </c>
      <c r="EJ71" s="3" t="str">
        <f t="shared" ref="EJ71:EQ71" si="35">"wMONSNU(j="&amp;EJ67&amp;")"</f>
        <v>wMONSNU(j=1)</v>
      </c>
      <c r="EK71" s="3" t="str">
        <f t="shared" si="35"/>
        <v>wMONSNU(j=2)</v>
      </c>
      <c r="EL71" s="3" t="str">
        <f t="shared" si="35"/>
        <v>wMONSNU(j=3)</v>
      </c>
      <c r="EM71" s="3" t="str">
        <f t="shared" si="35"/>
        <v>wMONSNU(j=4)</v>
      </c>
      <c r="EN71" s="3" t="str">
        <f t="shared" si="35"/>
        <v>wMONSNU(j=5)</v>
      </c>
      <c r="EO71" s="3" t="str">
        <f t="shared" si="35"/>
        <v>wMONSNU(j=6)</v>
      </c>
      <c r="EP71" s="3" t="str">
        <f t="shared" si="35"/>
        <v>wMONSNU(j=7)</v>
      </c>
      <c r="EQ71" s="3" t="str">
        <f t="shared" si="35"/>
        <v>wMONSNU(j=8)</v>
      </c>
      <c r="ER71" s="3" t="str">
        <f t="shared" ref="ER71:EY71" si="36">"wCHC_HA(j="&amp;ER67&amp;")"</f>
        <v>wCHC_HA(j=1)</v>
      </c>
      <c r="ES71" s="3" t="str">
        <f t="shared" si="36"/>
        <v>wCHC_HA(j=2)</v>
      </c>
      <c r="ET71" s="3" t="str">
        <f t="shared" si="36"/>
        <v>wCHC_HA(j=3)</v>
      </c>
      <c r="EU71" s="3" t="str">
        <f t="shared" si="36"/>
        <v>wCHC_HA(j=4)</v>
      </c>
      <c r="EV71" s="3" t="str">
        <f t="shared" si="36"/>
        <v>wCHC_HA(j=5)</v>
      </c>
      <c r="EW71" s="3" t="str">
        <f t="shared" si="36"/>
        <v>wCHC_HA(j=6)</v>
      </c>
      <c r="EX71" s="3" t="str">
        <f t="shared" si="36"/>
        <v>wCHC_HA(j=7)</v>
      </c>
      <c r="EY71" s="3" t="str">
        <f t="shared" si="36"/>
        <v>wCHC_HA(j=8)</v>
      </c>
      <c r="EZ71" s="6" t="str">
        <f t="shared" ref="EZ71:FG71" si="37">"wMONBTERM(j="&amp;EZ67&amp;")"</f>
        <v>wMONBTERM(j=1)</v>
      </c>
      <c r="FA71" s="6" t="str">
        <f t="shared" si="37"/>
        <v>wMONBTERM(j=2)</v>
      </c>
      <c r="FB71" s="6" t="str">
        <f t="shared" si="37"/>
        <v>wMONBTERM(j=3)</v>
      </c>
      <c r="FC71" s="6" t="str">
        <f t="shared" si="37"/>
        <v>wMONBTERM(j=4)</v>
      </c>
      <c r="FD71" s="6" t="str">
        <f t="shared" si="37"/>
        <v>wMONBTERM(j=5)</v>
      </c>
      <c r="FE71" s="6" t="str">
        <f t="shared" si="37"/>
        <v>wMONBTERM(j=6)</v>
      </c>
      <c r="FF71" s="6" t="str">
        <f t="shared" si="37"/>
        <v>wMONBTERM(j=7)</v>
      </c>
      <c r="FG71" s="6" t="str">
        <f t="shared" si="37"/>
        <v>wMONBTERM(j=8)</v>
      </c>
      <c r="FH71" s="6" t="str">
        <f t="shared" ref="FH71:FO71" si="38">"MONTHETA(j="&amp;FH67&amp;")"</f>
        <v>MONTHETA(j=1)</v>
      </c>
      <c r="FI71" s="6" t="str">
        <f t="shared" si="38"/>
        <v>MONTHETA(j=2)</v>
      </c>
      <c r="FJ71" s="6" t="str">
        <f t="shared" si="38"/>
        <v>MONTHETA(j=3)</v>
      </c>
      <c r="FK71" s="6" t="str">
        <f t="shared" si="38"/>
        <v>MONTHETA(j=4)</v>
      </c>
      <c r="FL71" s="6" t="str">
        <f t="shared" si="38"/>
        <v>MONTHETA(j=5)</v>
      </c>
      <c r="FM71" s="6" t="str">
        <f t="shared" si="38"/>
        <v>MONTHETA(j=6)</v>
      </c>
      <c r="FN71" s="6" t="str">
        <f t="shared" si="38"/>
        <v>MONTHETA(j=7)</v>
      </c>
      <c r="FO71" s="6" t="str">
        <f t="shared" si="38"/>
        <v>MONTHETA(j=8)</v>
      </c>
      <c r="FP71" s="3" t="str">
        <f t="shared" ref="FP71:FW71" si="39">"wMONSNU(j="&amp;FP67&amp;")"</f>
        <v>wMONSNU(j=1)</v>
      </c>
      <c r="FQ71" s="3" t="str">
        <f t="shared" si="39"/>
        <v>wMONSNU(j=2)</v>
      </c>
      <c r="FR71" s="3" t="str">
        <f t="shared" si="39"/>
        <v>wMONSNU(j=3)</v>
      </c>
      <c r="FS71" s="3" t="str">
        <f t="shared" si="39"/>
        <v>wMONSNU(j=4)</v>
      </c>
      <c r="FT71" s="3" t="str">
        <f t="shared" si="39"/>
        <v>wMONSNU(j=5)</v>
      </c>
      <c r="FU71" s="3" t="str">
        <f t="shared" si="39"/>
        <v>wMONSNU(j=6)</v>
      </c>
      <c r="FV71" s="3" t="str">
        <f t="shared" si="39"/>
        <v>wMONSNU(j=7)</v>
      </c>
      <c r="FW71" s="3" t="str">
        <f t="shared" si="39"/>
        <v>wMONSNU(j=8)</v>
      </c>
      <c r="FX71" s="3" t="str">
        <f t="shared" ref="FX71:GE71" si="40">"wCHC_FA(j="&amp;FX67&amp;")"</f>
        <v>wCHC_FA(j=1)</v>
      </c>
      <c r="FY71" s="3" t="str">
        <f t="shared" si="40"/>
        <v>wCHC_FA(j=2)</v>
      </c>
      <c r="FZ71" s="3" t="str">
        <f t="shared" si="40"/>
        <v>wCHC_FA(j=3)</v>
      </c>
      <c r="GA71" s="3" t="str">
        <f t="shared" si="40"/>
        <v>wCHC_FA(j=4)</v>
      </c>
      <c r="GB71" s="3" t="str">
        <f t="shared" si="40"/>
        <v>wCHC_FA(j=5)</v>
      </c>
      <c r="GC71" s="3" t="str">
        <f t="shared" si="40"/>
        <v>wCHC_FA(j=6)</v>
      </c>
      <c r="GD71" s="3" t="str">
        <f t="shared" si="40"/>
        <v>wCHC_FA(j=7)</v>
      </c>
      <c r="GE71" s="3" t="str">
        <f t="shared" si="40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41">N72/O72</f>
        <v>3.5523207453943098E-8</v>
      </c>
      <c r="N72" s="4">
        <f>10^-7.57</f>
        <v>2.6915348039269097E-8</v>
      </c>
      <c r="O72" s="9">
        <f t="shared" ref="O72:O99" si="42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41"/>
        <v>2.1244919602567078E-7</v>
      </c>
      <c r="N73" s="4">
        <v>8.6698429999999998E-8</v>
      </c>
      <c r="O73" s="9">
        <f t="shared" si="42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ca="1">(IF(AB$68&lt;=4,$P73,$R73)*IF(AB$69&lt;=4,$P73,$R73)*$N73*EXP(2*$N$8*$N$9*(2-$E73)))*OFFSET($J$19,AB$68,0)*OFFSET($J$19,AB$69,0)/($N$72^2)</f>
        <v>7.1817686948349687E-4</v>
      </c>
      <c r="AC73" s="4">
        <f ca="1">(IF(AC$68&lt;=4,$P73,$R73)*IF(AC$69&lt;=4,$P73,$R73)*$N73*EXP(2*$N$8*$N$9*(2-$E73)))*OFFSET($J$19,AC$68,0)*OFFSET($J$19,AC$69,0)/($N$72^2)</f>
        <v>1.1013921371846062E-2</v>
      </c>
      <c r="AD73" s="4">
        <f ca="1">(IF(AD$68&lt;=4,$P73,$R73)*IF(AD$69&lt;=4,$P73,$R73)*$N73*EXP(2*$N$8*$N$9*(2-$E73)))*OFFSET($J$19,AD$68,0)*OFFSET($J$19,AD$69,0)/($N$72^2)</f>
        <v>3.4369770171734859</v>
      </c>
      <c r="AE73" s="4">
        <f ca="1">(IF(AE$68&lt;=4,$P73,$R73)*IF(AE$69&lt;=4,$P73,$R73)*$N73*EXP(2*$N$8*$N$9*(2-$E73)))*OFFSET($J$19,AE$68,0)*OFFSET($J$19,AE$69,0)/($N$72^2)</f>
        <v>4.6737646330070337</v>
      </c>
      <c r="AF73" s="4">
        <f ca="1">(IF(AF$68&lt;=4,$P73,$R73)*IF(AF$69&lt;=4,$P73,$R73)*$N73*EXP(2*$N$8*$N$9*(2-$E73)))*OFFSET($J$19,AF$68,0)*OFFSET($J$19,AF$69,0)/($N$72^2)</f>
        <v>1.1031992899013656E-2</v>
      </c>
      <c r="AG73" s="4">
        <f ca="1">(IF(AG$68&lt;=4,$P73,$R73)*IF(AG$69&lt;=4,$P73,$R73)*$N73*EXP(2*$N$8*$N$9*(2-$E73)))*OFFSET($J$19,AG$68,0)*OFFSET($J$19,AG$69,0)/($N$72^2)</f>
        <v>3.0384769724280112</v>
      </c>
      <c r="AH73" s="4">
        <f ca="1">(IF(AH$68&lt;=4,$P73,$R73)*IF(AH$69&lt;=4,$P73,$R73)*$N73*EXP(2*$N$8*$N$9*(2-$E73)))*OFFSET($J$19,AH$68,0)*OFFSET($J$19,AH$69,0)/($N$72^2)</f>
        <v>17.889311612319968</v>
      </c>
      <c r="AI73" s="4">
        <f ca="1">(IF(AI$68&lt;=4,$P73,$R73)*IF(AI$69&lt;=4,$P73,$R73)*$N73*EXP(2*$N$8*$N$9*(2-$E73)))*OFFSET($J$19,AI$68,0)*OFFSET($J$19,AI$69,0)/($N$72^2)</f>
        <v>0.16918604250215641</v>
      </c>
      <c r="AJ73" s="4">
        <f ca="1">(IF(AJ$68&lt;=4,$P73,$R73)*IF(AJ$69&lt;=4,$P73,$R73)*$N73*EXP(2*$N$8*$N$9*(2-$E73)))*OFFSET($J$19,AJ$68,0)*OFFSET($J$19,AJ$69,0)/($N$72^2)</f>
        <v>52.795777278096168</v>
      </c>
      <c r="AK73" s="4">
        <f ca="1">(IF(AK$68&lt;=4,$P73,$R73)*IF(AK$69&lt;=4,$P73,$R73)*$N73*EXP(2*$N$8*$N$9*(2-$E73)))*OFFSET($J$19,AK$68,0)*OFFSET($J$19,AK$69,0)/($N$72^2)</f>
        <v>71.794206182213443</v>
      </c>
      <c r="AL73" s="4">
        <f ca="1">(IF(AL$68&lt;=4,$P73,$R73)*IF(AL$69&lt;=4,$P73,$R73)*$N73*EXP(2*$N$8*$N$9*(2-$E73)))*OFFSET($J$19,AL$68,0)*OFFSET($J$19,AL$69,0)/($N$72^2)</f>
        <v>46.597917430221564</v>
      </c>
      <c r="AM73" s="4">
        <f ca="1">(IF(AM$68&lt;=4,$P73,$R73)*IF(AM$69&lt;=4,$P73,$R73)*$N73*EXP(2*$N$8*$N$9*(2-$E73)))*OFFSET($J$19,AM$68,0)*OFFSET($J$19,AM$69,0)/($N$72^2)</f>
        <v>274.34950896740412</v>
      </c>
      <c r="AN73" s="4">
        <f t="shared" ref="AN73:AY75" ca="1" si="43">AB73/AB$66</f>
        <v>7.1725861027042168E-4</v>
      </c>
      <c r="AO73" s="4">
        <f t="shared" ca="1" si="43"/>
        <v>1.0801842251785862E-2</v>
      </c>
      <c r="AP73" s="4">
        <f t="shared" ca="1" si="43"/>
        <v>0.56838727876845185</v>
      </c>
      <c r="AQ73" s="4">
        <f t="shared" ca="1" si="43"/>
        <v>0.59439931257590484</v>
      </c>
      <c r="AR73" s="4">
        <f t="shared" ca="1" si="43"/>
        <v>1.0819223975871751E-2</v>
      </c>
      <c r="AS73" s="4">
        <f t="shared" ca="1" si="43"/>
        <v>0.55632121086532871</v>
      </c>
      <c r="AT73" s="4">
        <f t="shared" ca="1" si="43"/>
        <v>0.65603464605261119</v>
      </c>
      <c r="AU73" s="4">
        <f t="shared" ca="1" si="43"/>
        <v>0.1299837333876471</v>
      </c>
      <c r="AV73" s="4">
        <f t="shared" ca="1" si="43"/>
        <v>0.6723360971431549</v>
      </c>
      <c r="AW73" s="4">
        <f t="shared" ca="1" si="43"/>
        <v>0.67460945578588027</v>
      </c>
      <c r="AX73" s="4">
        <f t="shared" ca="1" si="43"/>
        <v>0.67119921897419788</v>
      </c>
      <c r="AY73" s="4">
        <f t="shared" ca="1" si="43"/>
        <v>0.67932224802407526</v>
      </c>
      <c r="AZ73" s="4">
        <f ca="1">AN73*OFFSET($E$30,AZ$67,0)</f>
        <v>7.3743150868427731E-8</v>
      </c>
      <c r="BA73" s="4">
        <f ca="1">AO73*OFFSET($E$30,BA$67,0)</f>
        <v>1.110564406511734E-6</v>
      </c>
      <c r="BB73" s="4">
        <f ca="1">AP73*OFFSET($E$30,BB$67,0)</f>
        <v>5.8437317098381457E-5</v>
      </c>
      <c r="BC73" s="4">
        <f ca="1">AQ73*OFFSET($E$30,BC$67,0)</f>
        <v>6.1111679324210211E-5</v>
      </c>
      <c r="BD73" s="4">
        <f ca="1">AR73*OFFSET($E$30,BD$67,0)</f>
        <v>1.1123514650193144E-6</v>
      </c>
      <c r="BE73" s="4">
        <f ca="1">AS73*OFFSET($E$30,BE$67,0)</f>
        <v>5.7196774492091607E-5</v>
      </c>
      <c r="BF73" s="4">
        <f ca="1">AT73*OFFSET($E$30,BF$67,0)</f>
        <v>6.7448562047284089E-5</v>
      </c>
      <c r="BG73" s="4">
        <f ca="1">AU73*OFFSET($E$30,BG$67,0)</f>
        <v>1.3363952588917468E-5</v>
      </c>
      <c r="BH73" s="4">
        <f ca="1">AV73*OFFSET($E$30,BH$67,0)</f>
        <v>6.9124554987530607E-5</v>
      </c>
      <c r="BI73" s="4">
        <f ca="1">AW73*OFFSET($E$30,BI$67,0)</f>
        <v>6.9358284672985809E-5</v>
      </c>
      <c r="BJ73" s="4">
        <f ca="1">AX73*OFFSET($E$30,BJ$67,0)</f>
        <v>6.9007669700784722E-5</v>
      </c>
      <c r="BK73" s="4">
        <f ca="1">AY73*OFFSET($E$30,BK$67,0)</f>
        <v>6.9842818624975234E-5</v>
      </c>
      <c r="BL73" s="4">
        <f t="shared" ref="BL73:BW75" ca="1" si="44">AZ73*$N$11</f>
        <v>1.474863017368555E-13</v>
      </c>
      <c r="BM73" s="4">
        <f t="shared" ca="1" si="44"/>
        <v>2.2211288130234684E-12</v>
      </c>
      <c r="BN73" s="4">
        <f t="shared" ca="1" si="44"/>
        <v>1.1687463419676293E-10</v>
      </c>
      <c r="BO73" s="4">
        <f t="shared" ca="1" si="44"/>
        <v>1.2222335864842045E-10</v>
      </c>
      <c r="BP73" s="4">
        <f t="shared" ca="1" si="44"/>
        <v>2.224702930038629E-12</v>
      </c>
      <c r="BQ73" s="4">
        <f t="shared" ca="1" si="44"/>
        <v>1.1439354898418324E-10</v>
      </c>
      <c r="BR73" s="4">
        <f t="shared" ca="1" si="44"/>
        <v>1.3489712409456821E-10</v>
      </c>
      <c r="BS73" s="4">
        <f t="shared" ca="1" si="44"/>
        <v>2.672790517783494E-11</v>
      </c>
      <c r="BT73" s="4">
        <f t="shared" ca="1" si="44"/>
        <v>1.3824910997506123E-10</v>
      </c>
      <c r="BU73" s="4">
        <f t="shared" ca="1" si="44"/>
        <v>1.3871656934597164E-10</v>
      </c>
      <c r="BV73" s="4">
        <f t="shared" ca="1" si="44"/>
        <v>1.3801533940156947E-10</v>
      </c>
      <c r="BW73" s="4">
        <f t="shared" ca="1" si="44"/>
        <v>1.396856372499505E-10</v>
      </c>
      <c r="BX73" s="4">
        <f ca="1">(IF(BX$68&lt;=4,$Q73,$S73)*IF(BX$69&lt;=4,$Q73,$S73)*$N73*EXP(2*$O$8*$O$9*(2-$E73)))*OFFSET($K$19,BX$68,0)*OFFSET($K$19,BX$69,0)/($N$72^2)</f>
        <v>4.4589336329907111E-5</v>
      </c>
      <c r="BY73" s="4">
        <f ca="1">(IF(BY$68&lt;=4,$Q73,$S73)*IF(BY$69&lt;=4,$Q73,$S73)*$N73*EXP(2*$O$8*$O$9*(2-$E73)))*OFFSET($K$19,BY$68,0)*OFFSET($K$19,BY$69,0)/($N$72^2)</f>
        <v>7.4970303368069573E-3</v>
      </c>
      <c r="BZ73" s="4">
        <f ca="1">(IF(BZ$68&lt;=4,$Q73,$S73)*IF(BZ$69&lt;=4,$Q73,$S73)*$N73*EXP(2*$O$8*$O$9*(2-$E73)))*OFFSET($K$19,BZ$68,0)*OFFSET($K$19,BZ$69,0)/($N$72^2)</f>
        <v>1.2877658470634587E-2</v>
      </c>
      <c r="CA73" s="4">
        <f ca="1">(IF(CA$68&lt;=4,$Q73,$S73)*IF(CA$69&lt;=4,$Q73,$S73)*$N73*EXP(2*$O$8*$O$9*(2-$E73)))*OFFSET($K$19,CA$68,0)*OFFSET($K$19,CA$69,0)/($N$72^2)</f>
        <v>1.3770539092294705E-2</v>
      </c>
      <c r="CB73" s="4">
        <f ca="1">(IF(CB$68&lt;=4,$Q73,$S73)*IF(CB$69&lt;=4,$Q73,$S73)*$N73*EXP(2*$O$8*$O$9*(2-$E73)))*OFFSET($K$19,CB$68,0)*OFFSET($K$19,CB$69,0)/($N$72^2)</f>
        <v>7.5131128459010555E-3</v>
      </c>
      <c r="CC73" s="4">
        <f ca="1">(IF(CC$68&lt;=4,$Q73,$S73)*IF(CC$69&lt;=4,$Q73,$S73)*$N73*EXP(2*$O$8*$O$9*(2-$E73)))*OFFSET($K$19,CC$68,0)*OFFSET($K$19,CC$69,0)/($N$72^2)</f>
        <v>3.0832756128266775E-2</v>
      </c>
      <c r="CD73" s="4">
        <f ca="1">(IF(CD$68&lt;=4,$Q73,$S73)*IF(CD$69&lt;=4,$Q73,$S73)*$N73*EXP(2*$O$8*$O$9*(2-$E73)))*OFFSET($K$19,CD$68,0)*OFFSET($K$19,CD$69,0)/($N$72^2)</f>
        <v>0.17858701364265164</v>
      </c>
      <c r="CE73" s="4">
        <f ca="1">(IF(CE$68&lt;=4,$Q73,$S73)*IF(CE$69&lt;=4,$Q73,$S73)*$N73*EXP(2*$O$8*$O$9*(2-$E73)))*OFFSET($K$19,CE$68,0)*OFFSET($K$19,CE$69,0)/($N$72^2)</f>
        <v>1.2632176113326694</v>
      </c>
      <c r="CF73" s="4">
        <f ca="1">(IF(CF$68&lt;=4,$Q73,$S73)*IF(CF$69&lt;=4,$Q73,$S73)*$N73*EXP(2*$O$8*$O$9*(2-$E73)))*OFFSET($K$19,CF$68,0)*OFFSET($K$19,CF$69,0)/($N$72^2)</f>
        <v>2.1698304851413064</v>
      </c>
      <c r="CG73" s="4">
        <f ca="1">(IF(CG$68&lt;=4,$Q73,$S73)*IF(CG$69&lt;=4,$Q73,$S73)*$N73*EXP(2*$O$8*$O$9*(2-$E73)))*OFFSET($K$19,CG$68,0)*OFFSET($K$19,CG$69,0)/($N$72^2)</f>
        <v>2.3202770587080752</v>
      </c>
      <c r="CH73" s="4">
        <f ca="1">(IF(CH$68&lt;=4,$Q73,$S73)*IF(CH$69&lt;=4,$Q73,$S73)*$N73*EXP(2*$O$8*$O$9*(2-$E73)))*OFFSET($K$19,CH$68,0)*OFFSET($K$19,CH$69,0)/($N$72^2)</f>
        <v>5.1840670233511901</v>
      </c>
      <c r="CI73" s="4">
        <f ca="1">(IF(CI$68&lt;=4,$Q73,$S73)*IF(CI$69&lt;=4,$Q73,$S73)*$N73*EXP(2*$O$8*$O$9*(2-$E73)))*OFFSET($K$19,CI$68,0)*OFFSET($K$19,CI$69,0)/($N$72^2)</f>
        <v>30.026736642426865</v>
      </c>
      <c r="CJ73" s="4">
        <f t="shared" ref="CJ73:CU75" ca="1" si="45">BX73/BX$66</f>
        <v>4.4583130156302053E-5</v>
      </c>
      <c r="CK73" s="4">
        <f t="shared" ca="1" si="45"/>
        <v>7.3255740994917417E-3</v>
      </c>
      <c r="CL73" s="4">
        <f t="shared" ca="1" si="45"/>
        <v>1.2634497801520924E-2</v>
      </c>
      <c r="CM73" s="4">
        <f t="shared" ca="1" si="45"/>
        <v>1.3492853598293414E-2</v>
      </c>
      <c r="CN73" s="4">
        <f t="shared" ca="1" si="45"/>
        <v>7.3409286566179311E-3</v>
      </c>
      <c r="CO73" s="4">
        <f t="shared" ca="1" si="45"/>
        <v>2.9474573055448584E-2</v>
      </c>
      <c r="CP73" s="4">
        <f t="shared" ca="1" si="45"/>
        <v>0.14096379811533649</v>
      </c>
      <c r="CQ73" s="4">
        <f t="shared" ca="1" si="45"/>
        <v>0.25552225459436911</v>
      </c>
      <c r="CR73" s="4">
        <f t="shared" ca="1" si="45"/>
        <v>0.51141106971646766</v>
      </c>
      <c r="CS73" s="4">
        <f t="shared" ca="1" si="45"/>
        <v>0.5193478639765019</v>
      </c>
      <c r="CT73" s="4">
        <f t="shared" ca="1" si="45"/>
        <v>0.59262510400656598</v>
      </c>
      <c r="CU73" s="4">
        <f t="shared" ca="1" si="45"/>
        <v>0.65453064930208427</v>
      </c>
      <c r="CV73" s="4">
        <f ca="1">CJ73*OFFSET($F$30,CV$67,0)</f>
        <v>5.2719551409827178E-9</v>
      </c>
      <c r="CW73" s="4">
        <f ca="1">CK73*OFFSET($F$30,CW$67,0)</f>
        <v>8.6624913726489845E-7</v>
      </c>
      <c r="CX73" s="4">
        <f ca="1">CL73*OFFSET($F$30,CX$67,0)</f>
        <v>1.4940293650298494E-6</v>
      </c>
      <c r="CY73" s="4">
        <f ca="1">CM73*OFFSET($F$30,CY$67,0)</f>
        <v>1.5955299379981962E-6</v>
      </c>
      <c r="CZ73" s="4">
        <f ca="1">CN73*OFFSET($F$30,CZ$67,0)</f>
        <v>8.6806481364507038E-7</v>
      </c>
      <c r="DA73" s="4">
        <f ca="1">CO73*OFFSET($F$30,DA$67,0)</f>
        <v>3.4853682638067949E-6</v>
      </c>
      <c r="DB73" s="4">
        <f ca="1">CP73*OFFSET($F$30,DB$67,0)</f>
        <v>1.6668969127138542E-5</v>
      </c>
      <c r="DC73" s="4">
        <f ca="1">CQ73*OFFSET($F$30,DC$67,0)</f>
        <v>3.0215506605784149E-5</v>
      </c>
      <c r="DD73" s="4">
        <f ca="1">CR73*OFFSET($F$30,DD$67,0)</f>
        <v>6.0474358993972303E-5</v>
      </c>
      <c r="DE73" s="4">
        <f ca="1">CS73*OFFSET($F$30,DE$67,0)</f>
        <v>6.1412884915221355E-5</v>
      </c>
      <c r="DF73" s="4">
        <f ca="1">CT73*OFFSET($F$30,DF$67,0)</f>
        <v>7.0077918548776429E-5</v>
      </c>
      <c r="DG73" s="4">
        <f ca="1">CU73*OFFSET($F$30,DG$67,0)</f>
        <v>7.7398249279971468E-5</v>
      </c>
      <c r="DH73" s="4">
        <f t="shared" ref="DH73:DS75" ca="1" si="46">CV73*$O$11</f>
        <v>9.4895192537688918E-14</v>
      </c>
      <c r="DI73" s="4">
        <f t="shared" ca="1" si="46"/>
        <v>1.5592484470768171E-11</v>
      </c>
      <c r="DJ73" s="4">
        <f t="shared" ca="1" si="46"/>
        <v>2.689252857053729E-11</v>
      </c>
      <c r="DK73" s="4">
        <f t="shared" ca="1" si="46"/>
        <v>2.8719538883967531E-11</v>
      </c>
      <c r="DL73" s="4">
        <f t="shared" ca="1" si="46"/>
        <v>1.5625166645611266E-11</v>
      </c>
      <c r="DM73" s="4">
        <f t="shared" ca="1" si="46"/>
        <v>6.2736628748522315E-11</v>
      </c>
      <c r="DN73" s="4">
        <f t="shared" ca="1" si="46"/>
        <v>3.0004144428849378E-10</v>
      </c>
      <c r="DO73" s="4">
        <f t="shared" ca="1" si="46"/>
        <v>5.4387911890411472E-10</v>
      </c>
      <c r="DP73" s="4">
        <f t="shared" ca="1" si="46"/>
        <v>1.0885384618915015E-9</v>
      </c>
      <c r="DQ73" s="4">
        <f t="shared" ca="1" si="46"/>
        <v>1.1054319284739844E-9</v>
      </c>
      <c r="DR73" s="4">
        <f t="shared" ca="1" si="46"/>
        <v>1.2614025338779759E-9</v>
      </c>
      <c r="DS73" s="4">
        <f t="shared" ca="1" si="46"/>
        <v>1.3931684870394864E-9</v>
      </c>
      <c r="DT73" s="4">
        <f ca="1">(IF(DT$67&lt;=4,$P73,$R73)*$N73*EXP(2*$N$8*$N$9*(1-$E73)))*OFFSET($J$19,DT$67,0)/$N$72</f>
        <v>4.2950150984477864E-6</v>
      </c>
      <c r="DU73" s="4">
        <f ca="1">(IF(DU$67&lt;=4,$P73,$R73)*$N73*EXP(2*$N$8*$N$9*(1-$E73)))*OFFSET($J$19,DU$67,0)/$N$72</f>
        <v>1.6836367863346527E-5</v>
      </c>
      <c r="DV73" s="4">
        <f ca="1">(IF(DV$67&lt;=4,$P73,$R73)*$N73*EXP(2*$N$8*$N$9*(1-$E73)))*OFFSET($J$19,DV$67,0)/$N$72</f>
        <v>6.5976193442862253E-5</v>
      </c>
      <c r="DW73" s="4">
        <f ca="1">(IF(DW$67&lt;=4,$P73,$R73)*$N73*EXP(2*$N$8*$N$9*(1-$E73)))*OFFSET($J$19,DW$67,0)/$N$72</f>
        <v>2.5820162095687723E-4</v>
      </c>
      <c r="DX73" s="4">
        <f ca="1">(IF(DX$67&lt;=4,$P73,$R73)*$N73*EXP(2*$N$8*$N$9*(1-$E73)))*OFFSET($J$19,DX$67,0)/$N$72</f>
        <v>1.8171435237464319E-2</v>
      </c>
      <c r="DY73" s="4">
        <f ca="1">(IF(DY$67&lt;=4,$P73,$R73)*$N73*EXP(2*$N$8*$N$9*(1-$E73)))*OFFSET($J$19,DY$67,0)/$N$72</f>
        <v>8.0573758161574999E-2</v>
      </c>
      <c r="DZ73" s="4">
        <f ca="1">(IF(DZ$67&lt;=4,$P73,$R73)*$N73*EXP(2*$N$8*$N$9*(1-$E73)))*OFFSET($J$19,DZ$67,0)/$N$72</f>
        <v>0.10698599013779179</v>
      </c>
      <c r="EA73" s="4">
        <f ca="1">(IF(EA$67&lt;=4,$P73,$R73)*$N73*EXP(2*$N$8*$N$9*(1-$E73)))*OFFSET($J$19,EA$67,0)/$N$72</f>
        <v>0.10956802427318137</v>
      </c>
      <c r="EB73" s="4">
        <f t="shared" ref="EB73:EI75" ca="1" si="47">DT73/DT$66</f>
        <v>4.2946587674629109E-6</v>
      </c>
      <c r="EC73" s="4">
        <f t="shared" ca="1" si="47"/>
        <v>1.6830893724424717E-5</v>
      </c>
      <c r="ED73" s="4">
        <f t="shared" ca="1" si="47"/>
        <v>6.5892212339747102E-5</v>
      </c>
      <c r="EE73" s="4">
        <f t="shared" ca="1" si="47"/>
        <v>2.5692012476681119E-4</v>
      </c>
      <c r="EF73" s="4">
        <f t="shared" ca="1" si="47"/>
        <v>1.7697441278045716E-2</v>
      </c>
      <c r="EG73" s="4">
        <f t="shared" ca="1" si="47"/>
        <v>7.2020653701794848E-2</v>
      </c>
      <c r="EH73" s="4">
        <f t="shared" ca="1" si="47"/>
        <v>9.2413452018216685E-2</v>
      </c>
      <c r="EI73" s="4">
        <f t="shared" ca="1" si="47"/>
        <v>9.4333681871312872E-2</v>
      </c>
      <c r="EJ73" s="4">
        <f ca="1">EB73*OFFSET($H$19,EJ$67,0)</f>
        <v>1.7661784181191222E-9</v>
      </c>
      <c r="EK73" s="4">
        <f ca="1">EC73*OFFSET($H$19,EK$67,0)</f>
        <v>6.9217050441696648E-9</v>
      </c>
      <c r="EL73" s="4">
        <f ca="1">ED73*OFFSET($H$19,EL$67,0)</f>
        <v>2.7098172324720997E-8</v>
      </c>
      <c r="EM73" s="4">
        <f ca="1">EE73*OFFSET($H$19,EM$67,0)</f>
        <v>1.056584013103511E-7</v>
      </c>
      <c r="EN73" s="4">
        <f ca="1">EF73*OFFSET($H$19,EN$67,0)</f>
        <v>3.6390363627981505E-6</v>
      </c>
      <c r="EO73" s="4">
        <f ca="1">EG73*OFFSET($H$19,EO$67,0)</f>
        <v>1.4809246917431566E-5</v>
      </c>
      <c r="EP73" s="4">
        <f ca="1">EH73*OFFSET($H$19,EP$67,0)</f>
        <v>1.9002516071245805E-5</v>
      </c>
      <c r="EQ73" s="4">
        <f ca="1">EI73*OFFSET($H$19,EQ$67,0)</f>
        <v>1.9397363334788709E-5</v>
      </c>
      <c r="ER73" s="4">
        <f t="shared" ref="ER73:EY75" ca="1" si="48">EJ73*$N$11</f>
        <v>3.5323568362382448E-15</v>
      </c>
      <c r="ES73" s="4">
        <f t="shared" ca="1" si="48"/>
        <v>1.3843410088339332E-14</v>
      </c>
      <c r="ET73" s="4">
        <f t="shared" ca="1" si="48"/>
        <v>5.4196344649442003E-14</v>
      </c>
      <c r="EU73" s="4">
        <f t="shared" ca="1" si="48"/>
        <v>2.1131680262070225E-13</v>
      </c>
      <c r="EV73" s="4">
        <f t="shared" ca="1" si="48"/>
        <v>7.2780727255963014E-12</v>
      </c>
      <c r="EW73" s="4">
        <f t="shared" ca="1" si="48"/>
        <v>2.9618493834863136E-11</v>
      </c>
      <c r="EX73" s="4">
        <f t="shared" ca="1" si="48"/>
        <v>3.8005032142491613E-11</v>
      </c>
      <c r="EY73" s="4">
        <f t="shared" ca="1" si="48"/>
        <v>3.8794726669577422E-11</v>
      </c>
      <c r="EZ73" s="4">
        <f ca="1">(IF(EZ$67&lt;=4,$Q73,$S73)*$N73*EXP(2*$O$8*$O$9*(1-$E73)))*OFFSET($K$19,EZ$67,0)/$N$72</f>
        <v>5.5706221470303149E-7</v>
      </c>
      <c r="FA73" s="4">
        <f ca="1">(IF(FA$67&lt;=4,$Q73,$S73)*$N73*EXP(2*$O$8*$O$9*(1-$E73)))*OFFSET($K$19,FA$67,0)/$N$72</f>
        <v>7.2315513194017347E-6</v>
      </c>
      <c r="FB73" s="4">
        <f ca="1">(IF(FB$67&lt;=4,$Q73,$S73)*$N73*EXP(2*$O$8*$O$9*(1-$E73)))*OFFSET($K$19,FB$67,0)/$N$72</f>
        <v>9.3862605406043646E-5</v>
      </c>
      <c r="FC73" s="4">
        <f ca="1">(IF(FC$67&lt;=4,$Q73,$S73)*$N73*EXP(2*$O$8*$O$9*(1-$E73)))*OFFSET($K$19,FC$67,0)/$N$72</f>
        <v>1.2158772497218762E-3</v>
      </c>
      <c r="FD73" s="4">
        <f ca="1">(IF(FD$67&lt;=4,$Q73,$S73)*$N73*EXP(2*$O$8*$O$9*(1-$E73)))*OFFSET($K$19,FD$67,0)/$N$72</f>
        <v>3.8519890242660047E-4</v>
      </c>
      <c r="FE73" s="4">
        <f ca="1">(IF(FE$67&lt;=4,$Q73,$S73)*$N73*EXP(2*$O$8*$O$9*(1-$E73)))*OFFSET($K$19,FE$67,0)/$N$72</f>
        <v>2.0885138862598647E-3</v>
      </c>
      <c r="FF73" s="4">
        <f ca="1">(IF(FF$67&lt;=4,$Q73,$S73)*$N73*EXP(2*$O$8*$O$9*(1-$E73)))*OFFSET($K$19,FF$67,0)/$N$72</f>
        <v>2.2311181445024051E-3</v>
      </c>
      <c r="FG73" s="4">
        <f ca="1">(IF(FG$67&lt;=4,$Q73,$S73)*$N73*EXP(2*$O$8*$O$9*(1-$E73)))*OFFSET($K$19,FG$67,0)/$N$72</f>
        <v>2.2333223218432324E-3</v>
      </c>
      <c r="FH73" s="4">
        <f t="shared" ref="FH73:FO75" ca="1" si="49">EZ73/EZ$66</f>
        <v>5.5704906491629337E-7</v>
      </c>
      <c r="FI73" s="4">
        <f t="shared" ca="1" si="49"/>
        <v>7.2293359230481999E-6</v>
      </c>
      <c r="FJ73" s="4">
        <f t="shared" ca="1" si="49"/>
        <v>9.3490742573659166E-5</v>
      </c>
      <c r="FK73" s="4">
        <f t="shared" ca="1" si="49"/>
        <v>1.1562998218250865E-3</v>
      </c>
      <c r="FL73" s="4">
        <f t="shared" ca="1" si="49"/>
        <v>3.8497685991647302E-4</v>
      </c>
      <c r="FM73" s="4">
        <f t="shared" ca="1" si="49"/>
        <v>2.0820030736649429E-3</v>
      </c>
      <c r="FN73" s="4">
        <f t="shared" ca="1" si="49"/>
        <v>2.223689438639498E-3</v>
      </c>
      <c r="FO73" s="4">
        <f t="shared" ca="1" si="49"/>
        <v>2.2258789552058976E-3</v>
      </c>
      <c r="FP73" s="4">
        <f ca="1">FH73*OFFSET($I$19,FP$67,0)</f>
        <v>3.9522631155811012E-10</v>
      </c>
      <c r="FQ73" s="4">
        <f ca="1">FI73*OFFSET($I$19,FQ$67,0)</f>
        <v>5.1292138374026972E-9</v>
      </c>
      <c r="FR73" s="4">
        <f ca="1">FJ73*OFFSET($I$19,FR$67,0)</f>
        <v>6.6331681856011174E-8</v>
      </c>
      <c r="FS73" s="4">
        <f ca="1">FK73*OFFSET($I$19,FS$67,0)</f>
        <v>8.2039472358489873E-7</v>
      </c>
      <c r="FT73" s="4">
        <f ca="1">FL73*OFFSET($I$19,FT$67,0)</f>
        <v>1.3657054105536879E-7</v>
      </c>
      <c r="FU73" s="4">
        <f ca="1">FM73*OFFSET($I$19,FU$67,0)</f>
        <v>7.3859059038263842E-7</v>
      </c>
      <c r="FV73" s="4">
        <f ca="1">FN73*OFFSET($I$19,FV$67,0)</f>
        <v>7.8885382835736192E-7</v>
      </c>
      <c r="FW73" s="4">
        <f ca="1">FO73*OFFSET($I$19,FW$67,0)</f>
        <v>7.8963055935929213E-7</v>
      </c>
      <c r="FX73" s="4">
        <f t="shared" ref="FX73:GE75" ca="1" si="50">FP73*$O$11</f>
        <v>7.114073608045983E-15</v>
      </c>
      <c r="FY73" s="4">
        <f t="shared" ca="1" si="50"/>
        <v>9.2325849073248555E-14</v>
      </c>
      <c r="FZ73" s="4">
        <f t="shared" ca="1" si="50"/>
        <v>1.1939702734082011E-12</v>
      </c>
      <c r="GA73" s="4">
        <f t="shared" ca="1" si="50"/>
        <v>1.4767105024528177E-11</v>
      </c>
      <c r="GB73" s="4">
        <f t="shared" ca="1" si="50"/>
        <v>2.4582697389966384E-12</v>
      </c>
      <c r="GC73" s="4">
        <f t="shared" ca="1" si="50"/>
        <v>1.3294630626887492E-11</v>
      </c>
      <c r="GD73" s="4">
        <f t="shared" ca="1" si="50"/>
        <v>1.4199368910432514E-11</v>
      </c>
      <c r="GE73" s="4">
        <f t="shared" ca="1" si="50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41"/>
        <v>8.150098159234029E-5</v>
      </c>
      <c r="N74" s="4">
        <v>3.3259749999999999E-5</v>
      </c>
      <c r="O74" s="9">
        <f t="shared" si="42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ca="1">(IF(AB$68&lt;=4,$P74,$R74)*IF(AB$69&lt;=4,$P74,$R74)*$N74*EXP(2*$N$8*$N$9*(2-$E74)))*OFFSET($J$19,AB$68,0)*OFFSET($J$19,AB$69,0)/($N$72^2)</f>
        <v>1.0968295970934506E-4</v>
      </c>
      <c r="AC74" s="4">
        <f ca="1">(IF(AC$68&lt;=4,$P74,$R74)*IF(AC$69&lt;=4,$P74,$R74)*$N74*EXP(2*$N$8*$N$9*(2-$E74)))*OFFSET($J$19,AC$68,0)*OFFSET($J$19,AC$69,0)/($N$72^2)</f>
        <v>1.6820918988088435E-3</v>
      </c>
      <c r="AD74" s="4">
        <f ca="1">(IF(AD$68&lt;=4,$P74,$R74)*IF(AD$69&lt;=4,$P74,$R74)*$N74*EXP(2*$N$8*$N$9*(2-$E74)))*OFFSET($J$19,AD$68,0)*OFFSET($J$19,AD$69,0)/($N$72^2)</f>
        <v>2.0897020824954941E-4</v>
      </c>
      <c r="AE74" s="4">
        <f ca="1">(IF(AE$68&lt;=4,$P74,$R74)*IF(AE$69&lt;=4,$P74,$R74)*$N74*EXP(2*$N$8*$N$9*(2-$E74)))*OFFSET($J$19,AE$68,0)*OFFSET($J$19,AE$69,0)/($N$72^2)</f>
        <v>2.8416761700433553E-4</v>
      </c>
      <c r="AF74" s="4">
        <f ca="1">(IF(AF$68&lt;=4,$P74,$R74)*IF(AF$69&lt;=4,$P74,$R74)*$N74*EXP(2*$N$8*$N$9*(2-$E74)))*OFFSET($J$19,AF$68,0)*OFFSET($J$19,AF$69,0)/($N$72^2)</f>
        <v>1.6848518576301783E-3</v>
      </c>
      <c r="AG74" s="4">
        <f ca="1">(IF(AG$68&lt;=4,$P74,$R74)*IF(AG$69&lt;=4,$P74,$R74)*$N74*EXP(2*$N$8*$N$9*(2-$E74)))*OFFSET($J$19,AG$68,0)*OFFSET($J$19,AG$69,0)/($N$72^2)</f>
        <v>1.8474117298925542E-4</v>
      </c>
      <c r="AH74" s="4">
        <f ca="1">(IF(AH$68&lt;=4,$P74,$R74)*IF(AH$69&lt;=4,$P74,$R74)*$N74*EXP(2*$N$8*$N$9*(2-$E74)))*OFFSET($J$19,AH$68,0)*OFFSET($J$19,AH$69,0)/($N$72^2)</f>
        <v>1.0876805851154428E-3</v>
      </c>
      <c r="AI74" s="4">
        <f ca="1">(IF(AI$68&lt;=4,$P74,$R74)*IF(AI$69&lt;=4,$P74,$R74)*$N74*EXP(2*$N$8*$N$9*(2-$E74)))*OFFSET($J$19,AI$68,0)*OFFSET($J$19,AI$69,0)/($N$72^2)</f>
        <v>2.5838796362925725E-2</v>
      </c>
      <c r="AJ74" s="4">
        <f ca="1">(IF(AJ$68&lt;=4,$P74,$R74)*IF(AJ$69&lt;=4,$P74,$R74)*$N74*EXP(2*$N$8*$N$9*(2-$E74)))*OFFSET($J$19,AJ$68,0)*OFFSET($J$19,AJ$69,0)/($N$72^2)</f>
        <v>3.210014066830664E-3</v>
      </c>
      <c r="AK74" s="4">
        <f ca="1">(IF(AK$68&lt;=4,$P74,$R74)*IF(AK$69&lt;=4,$P74,$R74)*$N74*EXP(2*$N$8*$N$9*(2-$E74)))*OFFSET($J$19,AK$68,0)*OFFSET($J$19,AK$69,0)/($N$72^2)</f>
        <v>4.365129630499052E-3</v>
      </c>
      <c r="AL74" s="4">
        <f ca="1">(IF(AL$68&lt;=4,$P74,$R74)*IF(AL$69&lt;=4,$P74,$R74)*$N74*EXP(2*$N$8*$N$9*(2-$E74)))*OFFSET($J$19,AL$68,0)*OFFSET($J$19,AL$69,0)/($N$72^2)</f>
        <v>2.8331805713954798E-3</v>
      </c>
      <c r="AM74" s="4">
        <f ca="1">(IF(AM$68&lt;=4,$P74,$R74)*IF(AM$69&lt;=4,$P74,$R74)*$N74*EXP(2*$N$8*$N$9*(2-$E74)))*OFFSET($J$19,AM$68,0)*OFFSET($J$19,AM$69,0)/($N$72^2)</f>
        <v>1.6680610238478711E-2</v>
      </c>
      <c r="AN74" s="4">
        <f t="shared" ca="1" si="43"/>
        <v>1.0954271934161658E-4</v>
      </c>
      <c r="AO74" s="4">
        <f t="shared" ca="1" si="43"/>
        <v>1.6497022931710489E-3</v>
      </c>
      <c r="AP74" s="4">
        <f t="shared" ca="1" si="43"/>
        <v>3.4558278224483894E-5</v>
      </c>
      <c r="AQ74" s="4">
        <f t="shared" ca="1" si="43"/>
        <v>3.6139825058977431E-5</v>
      </c>
      <c r="AR74" s="4">
        <f t="shared" ca="1" si="43"/>
        <v>1.652356902395602E-3</v>
      </c>
      <c r="AS74" s="4">
        <f t="shared" ca="1" si="43"/>
        <v>3.3824654254969422E-5</v>
      </c>
      <c r="AT74" s="4">
        <f t="shared" ca="1" si="43"/>
        <v>3.9887289300897216E-5</v>
      </c>
      <c r="AU74" s="4">
        <f t="shared" ca="1" si="43"/>
        <v>1.9851656601361987E-2</v>
      </c>
      <c r="AV74" s="4">
        <f t="shared" ca="1" si="43"/>
        <v>4.0878427039712312E-5</v>
      </c>
      <c r="AW74" s="4">
        <f t="shared" ca="1" si="43"/>
        <v>4.1016648571780308E-5</v>
      </c>
      <c r="AX74" s="4">
        <f t="shared" ca="1" si="43"/>
        <v>4.080930418362853E-5</v>
      </c>
      <c r="AY74" s="4">
        <f t="shared" ca="1" si="43"/>
        <v>4.1303189089954151E-5</v>
      </c>
      <c r="AZ74" s="4">
        <f ca="1">AN74*OFFSET($E$30,AZ$67,0)</f>
        <v>1.1262360832309954E-8</v>
      </c>
      <c r="BA74" s="4">
        <f ca="1">AO74*OFFSET($E$30,BA$67,0)</f>
        <v>1.6961001701664846E-7</v>
      </c>
      <c r="BB74" s="4">
        <f ca="1">AP74*OFFSET($E$30,BB$67,0)</f>
        <v>3.5530229799547502E-9</v>
      </c>
      <c r="BC74" s="4">
        <f ca="1">AQ74*OFFSET($E$30,BC$67,0)</f>
        <v>3.7156257638761171E-9</v>
      </c>
      <c r="BD74" s="4">
        <f ca="1">AR74*OFFSET($E$30,BD$67,0)</f>
        <v>1.6988294402754784E-7</v>
      </c>
      <c r="BE74" s="4">
        <f ca="1">AS74*OFFSET($E$30,BE$67,0)</f>
        <v>3.4775972655890438E-9</v>
      </c>
      <c r="BF74" s="4">
        <f ca="1">AT74*OFFSET($E$30,BF$67,0)</f>
        <v>4.1009119312484953E-9</v>
      </c>
      <c r="BG74" s="4">
        <f ca="1">AU74*OFFSET($E$30,BG$67,0)</f>
        <v>2.0409984443275293E-6</v>
      </c>
      <c r="BH74" s="4">
        <f ca="1">AV74*OFFSET($E$30,BH$67,0)</f>
        <v>4.2028132800204223E-9</v>
      </c>
      <c r="BI74" s="4">
        <f ca="1">AW74*OFFSET($E$30,BI$67,0)</f>
        <v>4.2170241812861629E-9</v>
      </c>
      <c r="BJ74" s="4">
        <f ca="1">AX74*OFFSET($E$30,BJ$67,0)</f>
        <v>4.1957065863793081E-9</v>
      </c>
      <c r="BK74" s="4">
        <f ca="1">AY74*OFFSET($E$30,BK$67,0)</f>
        <v>4.2464841283109108E-9</v>
      </c>
      <c r="BL74" s="4">
        <f t="shared" ca="1" si="44"/>
        <v>2.252472166461991E-14</v>
      </c>
      <c r="BM74" s="4">
        <f t="shared" ca="1" si="44"/>
        <v>3.3922003403329697E-13</v>
      </c>
      <c r="BN74" s="4">
        <f t="shared" ca="1" si="44"/>
        <v>7.1060459599095014E-15</v>
      </c>
      <c r="BO74" s="4">
        <f t="shared" ca="1" si="44"/>
        <v>7.4312515277522354E-15</v>
      </c>
      <c r="BP74" s="4">
        <f t="shared" ca="1" si="44"/>
        <v>3.3976588805509572E-13</v>
      </c>
      <c r="BQ74" s="4">
        <f t="shared" ca="1" si="44"/>
        <v>6.9551945311780889E-15</v>
      </c>
      <c r="BR74" s="4">
        <f t="shared" ca="1" si="44"/>
        <v>8.2018238624969914E-15</v>
      </c>
      <c r="BS74" s="4">
        <f t="shared" ca="1" si="44"/>
        <v>4.0819968886550592E-12</v>
      </c>
      <c r="BT74" s="4">
        <f t="shared" ca="1" si="44"/>
        <v>8.4056265600408463E-15</v>
      </c>
      <c r="BU74" s="4">
        <f t="shared" ca="1" si="44"/>
        <v>8.4340483625723273E-15</v>
      </c>
      <c r="BV74" s="4">
        <f t="shared" ca="1" si="44"/>
        <v>8.3914131727586172E-15</v>
      </c>
      <c r="BW74" s="4">
        <f t="shared" ca="1" si="44"/>
        <v>8.4929682566218238E-15</v>
      </c>
      <c r="BX74" s="4">
        <f ca="1">(IF(BX$68&lt;=4,$Q74,$S74)*IF(BX$69&lt;=4,$Q74,$S74)*$N74*EXP(2*$O$8*$O$9*(2-$E74)))*OFFSET($K$19,BX$68,0)*OFFSET($K$19,BX$69,0)/($N$72^2)</f>
        <v>2.7110576684137275E-5</v>
      </c>
      <c r="BY74" s="4">
        <f ca="1">(IF(BY$68&lt;=4,$Q74,$S74)*IF(BY$69&lt;=4,$Q74,$S74)*$N74*EXP(2*$O$8*$O$9*(2-$E74)))*OFFSET($K$19,BY$68,0)*OFFSET($K$19,BY$69,0)/($N$72^2)</f>
        <v>4.5582381927713241E-3</v>
      </c>
      <c r="BZ74" s="4">
        <f ca="1">(IF(BZ$68&lt;=4,$Q74,$S74)*IF(BZ$69&lt;=4,$Q74,$S74)*$N74*EXP(2*$O$8*$O$9*(2-$E74)))*OFFSET($K$19,BZ$68,0)*OFFSET($K$19,BZ$69,0)/($N$72^2)</f>
        <v>5.6201078583366828E-7</v>
      </c>
      <c r="CA74" s="4">
        <f ca="1">(IF(CA$68&lt;=4,$Q74,$S74)*IF(CA$69&lt;=4,$Q74,$S74)*$N74*EXP(2*$O$8*$O$9*(2-$E74)))*OFFSET($K$19,CA$68,0)*OFFSET($K$19,CA$69,0)/($N$72^2)</f>
        <v>6.0097816029690243E-7</v>
      </c>
      <c r="CB74" s="4">
        <f ca="1">(IF(CB$68&lt;=4,$Q74,$S74)*IF(CB$69&lt;=4,$Q74,$S74)*$N74*EXP(2*$O$8*$O$9*(2-$E74)))*OFFSET($K$19,CB$68,0)*OFFSET($K$19,CB$69,0)/($N$72^2)</f>
        <v>4.5680164521480259E-3</v>
      </c>
      <c r="CC74" s="4">
        <f ca="1">(IF(CC$68&lt;=4,$Q74,$S74)*IF(CC$69&lt;=4,$Q74,$S74)*$N74*EXP(2*$O$8*$O$9*(2-$E74)))*OFFSET($K$19,CC$68,0)*OFFSET($K$19,CC$69,0)/($N$72^2)</f>
        <v>1.3456127556558153E-6</v>
      </c>
      <c r="CD74" s="4">
        <f ca="1">(IF(CD$68&lt;=4,$Q74,$S74)*IF(CD$69&lt;=4,$Q74,$S74)*$N74*EXP(2*$O$8*$O$9*(2-$E74)))*OFFSET($K$19,CD$68,0)*OFFSET($K$19,CD$69,0)/($N$72^2)</f>
        <v>7.7939501273362114E-6</v>
      </c>
      <c r="CE74" s="4">
        <f ca="1">(IF(CE$68&lt;=4,$Q74,$S74)*IF(CE$69&lt;=4,$Q74,$S74)*$N74*EXP(2*$O$8*$O$9*(2-$E74)))*OFFSET($K$19,CE$68,0)*OFFSET($K$19,CE$69,0)/($N$72^2)</f>
        <v>0.76804367904029724</v>
      </c>
      <c r="CF74" s="4">
        <f ca="1">(IF(CF$68&lt;=4,$Q74,$S74)*IF(CF$69&lt;=4,$Q74,$S74)*$N74*EXP(2*$O$8*$O$9*(2-$E74)))*OFFSET($K$19,CF$68,0)*OFFSET($K$19,CF$69,0)/($N$72^2)</f>
        <v>9.4696418519012201E-5</v>
      </c>
      <c r="CG74" s="4">
        <f ca="1">(IF(CG$68&lt;=4,$Q74,$S74)*IF(CG$69&lt;=4,$Q74,$S74)*$N74*EXP(2*$O$8*$O$9*(2-$E74)))*OFFSET($K$19,CG$68,0)*OFFSET($K$19,CG$69,0)/($N$72^2)</f>
        <v>1.0126225478723213E-4</v>
      </c>
      <c r="CH74" s="4">
        <f ca="1">(IF(CH$68&lt;=4,$Q74,$S74)*IF(CH$69&lt;=4,$Q74,$S74)*$N74*EXP(2*$O$8*$O$9*(2-$E74)))*OFFSET($K$19,CH$68,0)*OFFSET($K$19,CH$69,0)/($N$72^2)</f>
        <v>2.2624466926590546E-4</v>
      </c>
      <c r="CI74" s="4">
        <f ca="1">(IF(CI$68&lt;=4,$Q74,$S74)*IF(CI$69&lt;=4,$Q74,$S74)*$N74*EXP(2*$O$8*$O$9*(2-$E74)))*OFFSET($K$19,CI$68,0)*OFFSET($K$19,CI$69,0)/($N$72^2)</f>
        <v>1.31043620196268E-3</v>
      </c>
      <c r="CJ74" s="4">
        <f t="shared" ca="1" si="45"/>
        <v>2.7106803294370042E-5</v>
      </c>
      <c r="CK74" s="4">
        <f t="shared" ca="1" si="45"/>
        <v>4.4539917999720201E-3</v>
      </c>
      <c r="CL74" s="4">
        <f t="shared" ca="1" si="45"/>
        <v>5.5139869210218451E-7</v>
      </c>
      <c r="CM74" s="4">
        <f t="shared" ca="1" si="45"/>
        <v>5.8885932339389322E-7</v>
      </c>
      <c r="CN74" s="4">
        <f t="shared" ca="1" si="45"/>
        <v>4.4633274603043593E-3</v>
      </c>
      <c r="CO74" s="4">
        <f t="shared" ca="1" si="45"/>
        <v>1.2863385065521331E-6</v>
      </c>
      <c r="CP74" s="4">
        <f t="shared" ca="1" si="45"/>
        <v>6.1519860255305291E-6</v>
      </c>
      <c r="CQ74" s="4">
        <f t="shared" ca="1" si="45"/>
        <v>0.15535902186186951</v>
      </c>
      <c r="CR74" s="4">
        <f t="shared" ca="1" si="45"/>
        <v>2.2319161346824066E-5</v>
      </c>
      <c r="CS74" s="4">
        <f t="shared" ca="1" si="45"/>
        <v>2.2665541396369055E-5</v>
      </c>
      <c r="CT74" s="4">
        <f t="shared" ca="1" si="45"/>
        <v>2.5863529551353048E-5</v>
      </c>
      <c r="CU74" s="4">
        <f t="shared" ca="1" si="45"/>
        <v>2.8565230659386971E-5</v>
      </c>
      <c r="CV74" s="4">
        <f ca="1">CJ74*OFFSET($F$30,CV$67,0)</f>
        <v>3.2053794895592574E-9</v>
      </c>
      <c r="CW74" s="4">
        <f ca="1">CK74*OFFSET($F$30,CW$67,0)</f>
        <v>5.266845303466914E-7</v>
      </c>
      <c r="CX74" s="4">
        <f ca="1">CL74*OFFSET($F$30,CX$67,0)</f>
        <v>6.5202895341083314E-11</v>
      </c>
      <c r="CY74" s="4">
        <f ca="1">CM74*OFFSET($F$30,CY$67,0)</f>
        <v>6.9632614991327877E-11</v>
      </c>
      <c r="CZ74" s="4">
        <f ca="1">CN74*OFFSET($F$30,CZ$67,0)</f>
        <v>5.2778847218099046E-7</v>
      </c>
      <c r="DA74" s="4">
        <f ca="1">CO74*OFFSET($F$30,DA$67,0)</f>
        <v>1.5210952839978975E-10</v>
      </c>
      <c r="DB74" s="4">
        <f ca="1">CP74*OFFSET($F$30,DB$67,0)</f>
        <v>7.2747234751898507E-10</v>
      </c>
      <c r="DC74" s="4">
        <f ca="1">CQ74*OFFSET($F$30,DC$67,0)</f>
        <v>1.8371204335166071E-5</v>
      </c>
      <c r="DD74" s="4">
        <f ca="1">CR74*OFFSET($F$30,DD$67,0)</f>
        <v>2.6392408292619459E-9</v>
      </c>
      <c r="DE74" s="4">
        <f ca="1">CS74*OFFSET($F$30,DE$67,0)</f>
        <v>2.6802002701206406E-9</v>
      </c>
      <c r="DF74" s="4">
        <f ca="1">CT74*OFFSET($F$30,DF$67,0)</f>
        <v>3.0583623694474977E-9</v>
      </c>
      <c r="DG74" s="4">
        <f ca="1">CU74*OFFSET($F$30,DG$67,0)</f>
        <v>3.3778385254725095E-9</v>
      </c>
      <c r="DH74" s="4">
        <f t="shared" ca="1" si="46"/>
        <v>5.769683081206663E-14</v>
      </c>
      <c r="DI74" s="4">
        <f t="shared" ca="1" si="46"/>
        <v>9.4803215462404454E-12</v>
      </c>
      <c r="DJ74" s="4">
        <f t="shared" ca="1" si="46"/>
        <v>1.1736521161394996E-15</v>
      </c>
      <c r="DK74" s="4">
        <f t="shared" ca="1" si="46"/>
        <v>1.2533870698439018E-15</v>
      </c>
      <c r="DL74" s="4">
        <f t="shared" ca="1" si="46"/>
        <v>9.5001924992578291E-12</v>
      </c>
      <c r="DM74" s="4">
        <f t="shared" ca="1" si="46"/>
        <v>2.7379715111962156E-15</v>
      </c>
      <c r="DN74" s="4">
        <f t="shared" ca="1" si="46"/>
        <v>1.3094502255341732E-14</v>
      </c>
      <c r="DO74" s="4">
        <f t="shared" ca="1" si="46"/>
        <v>3.306816780329893E-10</v>
      </c>
      <c r="DP74" s="4">
        <f t="shared" ca="1" si="46"/>
        <v>4.7506334926715025E-14</v>
      </c>
      <c r="DQ74" s="4">
        <f t="shared" ca="1" si="46"/>
        <v>4.8243604862171534E-14</v>
      </c>
      <c r="DR74" s="4">
        <f t="shared" ca="1" si="46"/>
        <v>5.5050522650054963E-14</v>
      </c>
      <c r="DS74" s="4">
        <f t="shared" ca="1" si="46"/>
        <v>6.0801093458505171E-14</v>
      </c>
      <c r="DT74" s="4">
        <f ca="1">(IF(DT$67&lt;=4,$P74,$R74)*$N74*EXP(2*$N$8*$N$9*(1-$E74)))*OFFSET($J$19,DT$67,0)/$N$72</f>
        <v>3.287550572581306E-5</v>
      </c>
      <c r="DU74" s="4">
        <f ca="1">(IF(DU$67&lt;=4,$P74,$R74)*$N74*EXP(2*$N$8*$N$9*(1-$E74)))*OFFSET($J$19,DU$67,0)/$N$72</f>
        <v>1.28871283431199E-4</v>
      </c>
      <c r="DV74" s="4">
        <f ca="1">(IF(DV$67&lt;=4,$P74,$R74)*$N74*EXP(2*$N$8*$N$9*(1-$E74)))*OFFSET($J$19,DV$67,0)/$N$72</f>
        <v>5.0500421432326116E-4</v>
      </c>
      <c r="DW74" s="4">
        <f ca="1">(IF(DW$67&lt;=4,$P74,$R74)*$N74*EXP(2*$N$8*$N$9*(1-$E74)))*OFFSET($J$19,DW$67,0)/$N$72</f>
        <v>1.9763629867680255E-3</v>
      </c>
      <c r="DX74" s="4">
        <f ca="1">(IF(DX$67&lt;=4,$P74,$R74)*$N74*EXP(2*$N$8*$N$9*(1-$E74)))*OFFSET($J$19,DX$67,0)/$N$72</f>
        <v>5.5372862899543239E-5</v>
      </c>
      <c r="DY74" s="4">
        <f ca="1">(IF(DY$67&lt;=4,$P74,$R74)*$N74*EXP(2*$N$8*$N$9*(1-$E74)))*OFFSET($J$19,DY$67,0)/$N$72</f>
        <v>2.4552819332527453E-4</v>
      </c>
      <c r="DZ74" s="4">
        <f ca="1">(IF(DZ$67&lt;=4,$P74,$R74)*$N74*EXP(2*$N$8*$N$9*(1-$E74)))*OFFSET($J$19,DZ$67,0)/$N$72</f>
        <v>3.2601280452839424E-4</v>
      </c>
      <c r="EA74" s="4">
        <f ca="1">(IF(EA$67&lt;=4,$P74,$R74)*$N74*EXP(2*$N$8*$N$9*(1-$E74)))*OFFSET($J$19,EA$67,0)/$N$72</f>
        <v>3.3388090191929787E-4</v>
      </c>
      <c r="EB74" s="4">
        <f t="shared" ca="1" si="47"/>
        <v>3.287277824731414E-5</v>
      </c>
      <c r="EC74" s="4">
        <f t="shared" ca="1" si="47"/>
        <v>1.2882938251086628E-4</v>
      </c>
      <c r="ED74" s="4">
        <f t="shared" ca="1" si="47"/>
        <v>5.0436139440923568E-4</v>
      </c>
      <c r="EE74" s="4">
        <f t="shared" ca="1" si="47"/>
        <v>1.9665539792631747E-3</v>
      </c>
      <c r="EF74" s="4">
        <f t="shared" ca="1" si="47"/>
        <v>5.3928485931675265E-5</v>
      </c>
      <c r="EG74" s="4">
        <f t="shared" ca="1" si="47"/>
        <v>2.1946476606002311E-4</v>
      </c>
      <c r="EH74" s="4">
        <f t="shared" ca="1" si="47"/>
        <v>2.816066723297689E-4</v>
      </c>
      <c r="EI74" s="4">
        <f t="shared" ca="1" si="47"/>
        <v>2.8745808819217062E-4</v>
      </c>
      <c r="EJ74" s="4">
        <f ca="1">EB74*OFFSET($H$19,EJ$67,0)</f>
        <v>1.3518930054207941E-8</v>
      </c>
      <c r="EK74" s="4">
        <f ca="1">EC74*OFFSET($H$19,EK$67,0)</f>
        <v>5.2981083557593755E-8</v>
      </c>
      <c r="EL74" s="4">
        <f ca="1">ED74*OFFSET($H$19,EL$67,0)</f>
        <v>2.0741862345079818E-7</v>
      </c>
      <c r="EM74" s="4">
        <f ca="1">EE74*OFFSET($H$19,EM$67,0)</f>
        <v>8.0874532397198054E-7</v>
      </c>
      <c r="EN74" s="4">
        <f ca="1">EF74*OFFSET($H$19,EN$67,0)</f>
        <v>1.1089044919700726E-8</v>
      </c>
      <c r="EO74" s="4">
        <f ca="1">EG74*OFFSET($H$19,EO$67,0)</f>
        <v>4.5127442521092253E-8</v>
      </c>
      <c r="EP74" s="4">
        <f ca="1">EH74*OFFSET($H$19,EP$67,0)</f>
        <v>5.7905371997808727E-8</v>
      </c>
      <c r="EQ74" s="4">
        <f ca="1">EI74*OFFSET($H$19,EQ$67,0)</f>
        <v>5.9108569384515081E-8</v>
      </c>
      <c r="ER74" s="4">
        <f t="shared" ca="1" si="48"/>
        <v>2.7037860108415885E-14</v>
      </c>
      <c r="ES74" s="4">
        <f t="shared" ca="1" si="48"/>
        <v>1.0596216711518753E-13</v>
      </c>
      <c r="ET74" s="4">
        <f t="shared" ca="1" si="48"/>
        <v>4.1483724690159646E-13</v>
      </c>
      <c r="EU74" s="4">
        <f t="shared" ca="1" si="48"/>
        <v>1.6174906479439614E-12</v>
      </c>
      <c r="EV74" s="4">
        <f t="shared" ca="1" si="48"/>
        <v>2.2178089839401456E-14</v>
      </c>
      <c r="EW74" s="4">
        <f t="shared" ca="1" si="48"/>
        <v>9.0254885042184524E-14</v>
      </c>
      <c r="EX74" s="4">
        <f t="shared" ca="1" si="48"/>
        <v>1.1581074399561747E-13</v>
      </c>
      <c r="EY74" s="4">
        <f t="shared" ca="1" si="48"/>
        <v>1.1821713876903018E-13</v>
      </c>
      <c r="EZ74" s="4">
        <f ca="1">(IF(EZ$67&lt;=4,$Q74,$S74)*$N74*EXP(2*$O$8*$O$9*(1-$E74)))*OFFSET($K$19,EZ$67,0)/$N$72</f>
        <v>8.5076859262835424E-6</v>
      </c>
      <c r="FA74" s="4">
        <f ca="1">(IF(FA$67&lt;=4,$Q74,$S74)*$N74*EXP(2*$O$8*$O$9*(1-$E74)))*OFFSET($K$19,FA$67,0)/$N$72</f>
        <v>1.1044326066536301E-4</v>
      </c>
      <c r="FB74" s="4">
        <f ca="1">(IF(FB$67&lt;=4,$Q74,$S74)*$N74*EXP(2*$O$8*$O$9*(1-$E74)))*OFFSET($K$19,FB$67,0)/$N$72</f>
        <v>1.4335087642643469E-3</v>
      </c>
      <c r="FC74" s="4">
        <f ca="1">(IF(FC$67&lt;=4,$Q74,$S74)*$N74*EXP(2*$O$8*$O$9*(1-$E74)))*OFFSET($K$19,FC$67,0)/$N$72</f>
        <v>1.8569383261906689E-2</v>
      </c>
      <c r="FD74" s="4">
        <f ca="1">(IF(FD$67&lt;=4,$Q74,$S74)*$N74*EXP(2*$O$8*$O$9*(1-$E74)))*OFFSET($K$19,FD$67,0)/$N$72</f>
        <v>4.2227248932771648E-7</v>
      </c>
      <c r="FE74" s="4">
        <f ca="1">(IF(FE$67&lt;=4,$Q74,$S74)*$N74*EXP(2*$O$8*$O$9*(1-$E74)))*OFFSET($K$19,FE$67,0)/$N$72</f>
        <v>2.2895235479402919E-6</v>
      </c>
      <c r="FF74" s="4">
        <f ca="1">(IF(FF$67&lt;=4,$Q74,$S74)*$N74*EXP(2*$O$8*$O$9*(1-$E74)))*OFFSET($K$19,FF$67,0)/$N$72</f>
        <v>2.4458527969009229E-6</v>
      </c>
      <c r="FG74" s="4">
        <f ca="1">(IF(FG$67&lt;=4,$Q74,$S74)*$N74*EXP(2*$O$8*$O$9*(1-$E74)))*OFFSET($K$19,FG$67,0)/$N$72</f>
        <v>2.4482691159682084E-6</v>
      </c>
      <c r="FH74" s="4">
        <f t="shared" ca="1" si="49"/>
        <v>8.507485097269093E-6</v>
      </c>
      <c r="FI74" s="4">
        <f t="shared" ca="1" si="49"/>
        <v>1.1040942621046616E-4</v>
      </c>
      <c r="FJ74" s="4">
        <f t="shared" ca="1" si="49"/>
        <v>1.427829520362888E-3</v>
      </c>
      <c r="FK74" s="4">
        <f t="shared" ca="1" si="49"/>
        <v>1.765949199399526E-2</v>
      </c>
      <c r="FL74" s="4">
        <f t="shared" ca="1" si="49"/>
        <v>4.220290762678728E-7</v>
      </c>
      <c r="FM74" s="4">
        <f t="shared" ca="1" si="49"/>
        <v>2.2823861001836024E-6</v>
      </c>
      <c r="FN74" s="4">
        <f t="shared" ca="1" si="49"/>
        <v>2.4377091129562083E-6</v>
      </c>
      <c r="FO74" s="4">
        <f t="shared" ca="1" si="49"/>
        <v>2.4401093602183196E-6</v>
      </c>
      <c r="FP74" s="4">
        <f ca="1">FH74*OFFSET($I$19,FP$67,0)</f>
        <v>6.0360606765124213E-9</v>
      </c>
      <c r="FQ74" s="4">
        <f ca="1">FI74*OFFSET($I$19,FQ$67,0)</f>
        <v>7.8335487896325738E-8</v>
      </c>
      <c r="FR74" s="4">
        <f ca="1">FJ74*OFFSET($I$19,FR$67,0)</f>
        <v>1.013045044697469E-6</v>
      </c>
      <c r="FS74" s="4">
        <f ca="1">FK74*OFFSET($I$19,FS$67,0)</f>
        <v>1.2529409569739636E-5</v>
      </c>
      <c r="FT74" s="4">
        <f ca="1">FL74*OFFSET($I$19,FT$67,0)</f>
        <v>1.4971481480602787E-10</v>
      </c>
      <c r="FU74" s="4">
        <f ca="1">FM74*OFFSET($I$19,FU$67,0)</f>
        <v>8.0967646904013293E-10</v>
      </c>
      <c r="FV74" s="4">
        <f ca="1">FN74*OFFSET($I$19,FV$67,0)</f>
        <v>8.6477730782121484E-10</v>
      </c>
      <c r="FW74" s="4">
        <f ca="1">FO74*OFFSET($I$19,FW$67,0)</f>
        <v>8.6562879553744886E-10</v>
      </c>
      <c r="FX74" s="4">
        <f t="shared" ca="1" si="50"/>
        <v>1.0864909217722358E-13</v>
      </c>
      <c r="FY74" s="4">
        <f t="shared" ca="1" si="50"/>
        <v>1.4100387821338633E-12</v>
      </c>
      <c r="FZ74" s="4">
        <f t="shared" ca="1" si="50"/>
        <v>1.8234810804554443E-11</v>
      </c>
      <c r="GA74" s="4">
        <f t="shared" ca="1" si="50"/>
        <v>2.2552937225531345E-10</v>
      </c>
      <c r="GB74" s="4">
        <f t="shared" ca="1" si="50"/>
        <v>2.6948666665085018E-15</v>
      </c>
      <c r="GC74" s="4">
        <f t="shared" ca="1" si="50"/>
        <v>1.4574176442722394E-14</v>
      </c>
      <c r="GD74" s="4">
        <f t="shared" ca="1" si="50"/>
        <v>1.5565991540781868E-14</v>
      </c>
      <c r="GE74" s="4">
        <f t="shared" ca="1" si="50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41"/>
        <v>1.3666383840988826E-4</v>
      </c>
      <c r="N75" s="4">
        <v>5.5771169999999997E-5</v>
      </c>
      <c r="O75" s="9">
        <f t="shared" si="42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ca="1">(IF(AB$68&lt;=4,$P75,$R75)*IF(AB$69&lt;=4,$P75,$R75)*$N75*EXP(2*$N$8*$N$9*(2-$E75)))*OFFSET($J$19,AB$68,0)*OFFSET($J$19,AB$69,0)/($N$72^2)</f>
        <v>1.1604593606087809E-4</v>
      </c>
      <c r="AC75" s="4">
        <f ca="1">(IF(AC$68&lt;=4,$P75,$R75)*IF(AC$69&lt;=4,$P75,$R75)*$N75*EXP(2*$N$8*$N$9*(2-$E75)))*OFFSET($J$19,AC$68,0)*OFFSET($J$19,AC$69,0)/($N$72^2)</f>
        <v>1.7796741577266253E-3</v>
      </c>
      <c r="AD75" s="4">
        <f ca="1">(IF(AD$68&lt;=4,$P75,$R75)*IF(AD$69&lt;=4,$P75,$R75)*$N75*EXP(2*$N$8*$N$9*(2-$E75)))*OFFSET($J$19,AD$68,0)*OFFSET($J$19,AD$69,0)/($N$72^2)</f>
        <v>1.3950030286697705E-4</v>
      </c>
      <c r="AE75" s="4">
        <f ca="1">(IF(AE$68&lt;=4,$P75,$R75)*IF(AE$69&lt;=4,$P75,$R75)*$N75*EXP(2*$N$8*$N$9*(2-$E75)))*OFFSET($J$19,AE$68,0)*OFFSET($J$19,AE$69,0)/($N$72^2)</f>
        <v>1.8969913926559633E-4</v>
      </c>
      <c r="AF75" s="4">
        <f ca="1">(IF(AF$68&lt;=4,$P75,$R75)*IF(AF$69&lt;=4,$P75,$R75)*$N75*EXP(2*$N$8*$N$9*(2-$E75)))*OFFSET($J$19,AF$68,0)*OFFSET($J$19,AF$69,0)/($N$72^2)</f>
        <v>1.7825942284993327E-3</v>
      </c>
      <c r="AG75" s="4">
        <f ca="1">(IF(AG$68&lt;=4,$P75,$R75)*IF(AG$69&lt;=4,$P75,$R75)*$N75*EXP(2*$N$8*$N$9*(2-$E75)))*OFFSET($J$19,AG$68,0)*OFFSET($J$19,AG$69,0)/($N$72^2)</f>
        <v>1.2332595062175471E-4</v>
      </c>
      <c r="AH75" s="4">
        <f ca="1">(IF(AH$68&lt;=4,$P75,$R75)*IF(AH$69&lt;=4,$P75,$R75)*$N75*EXP(2*$N$8*$N$9*(2-$E75)))*OFFSET($J$19,AH$68,0)*OFFSET($J$19,AH$69,0)/($N$72^2)</f>
        <v>7.2609283551528577E-4</v>
      </c>
      <c r="AI75" s="4">
        <f ca="1">(IF(AI$68&lt;=4,$P75,$R75)*IF(AI$69&lt;=4,$P75,$R75)*$N75*EXP(2*$N$8*$N$9*(2-$E75)))*OFFSET($J$19,AI$68,0)*OFFSET($J$19,AI$69,0)/($N$72^2)</f>
        <v>2.7337768041343753E-2</v>
      </c>
      <c r="AJ75" s="4">
        <f ca="1">(IF(AJ$68&lt;=4,$P75,$R75)*IF(AJ$69&lt;=4,$P75,$R75)*$N75*EXP(2*$N$8*$N$9*(2-$E75)))*OFFSET($J$19,AJ$68,0)*OFFSET($J$19,AJ$69,0)/($N$72^2)</f>
        <v>2.1428793045723533E-3</v>
      </c>
      <c r="AK75" s="4">
        <f ca="1">(IF(AK$68&lt;=4,$P75,$R75)*IF(AK$69&lt;=4,$P75,$R75)*$N75*EXP(2*$N$8*$N$9*(2-$E75)))*OFFSET($J$19,AK$68,0)*OFFSET($J$19,AK$69,0)/($N$72^2)</f>
        <v>2.9139890829847333E-3</v>
      </c>
      <c r="AL75" s="4">
        <f ca="1">(IF(AL$68&lt;=4,$P75,$R75)*IF(AL$69&lt;=4,$P75,$R75)*$N75*EXP(2*$N$8*$N$9*(2-$E75)))*OFFSET($J$19,AL$68,0)*OFFSET($J$19,AL$69,0)/($N$72^2)</f>
        <v>1.8913200646980585E-3</v>
      </c>
      <c r="AM75" s="4">
        <f ca="1">(IF(AM$68&lt;=4,$P75,$R75)*IF(AM$69&lt;=4,$P75,$R75)*$N75*EXP(2*$N$8*$N$9*(2-$E75)))*OFFSET($J$19,AM$68,0)*OFFSET($J$19,AM$69,0)/($N$72^2)</f>
        <v>1.113532019595332E-2</v>
      </c>
      <c r="AN75" s="4">
        <f t="shared" ca="1" si="43"/>
        <v>1.1589756000693406E-4</v>
      </c>
      <c r="AO75" s="4">
        <f t="shared" ca="1" si="43"/>
        <v>1.7454055519665246E-3</v>
      </c>
      <c r="AP75" s="4">
        <f t="shared" ca="1" si="43"/>
        <v>2.3069749124811702E-5</v>
      </c>
      <c r="AQ75" s="4">
        <f t="shared" ca="1" si="43"/>
        <v>2.4125527669793036E-5</v>
      </c>
      <c r="AR75" s="4">
        <f t="shared" ca="1" si="43"/>
        <v>1.7482141615550648E-3</v>
      </c>
      <c r="AS75" s="4">
        <f t="shared" ca="1" si="43"/>
        <v>2.2580010578848585E-5</v>
      </c>
      <c r="AT75" s="4">
        <f t="shared" ca="1" si="43"/>
        <v>2.6627187600699025E-5</v>
      </c>
      <c r="AU75" s="4">
        <f t="shared" ca="1" si="43"/>
        <v>2.1003299680906445E-2</v>
      </c>
      <c r="AV75" s="4">
        <f t="shared" ca="1" si="43"/>
        <v>2.7288832224139713E-5</v>
      </c>
      <c r="AW75" s="4">
        <f t="shared" ca="1" si="43"/>
        <v>2.7381103489731779E-5</v>
      </c>
      <c r="AX75" s="4">
        <f t="shared" ca="1" si="43"/>
        <v>2.7242688520501339E-5</v>
      </c>
      <c r="AY75" s="4">
        <f t="shared" ca="1" si="43"/>
        <v>2.7572386684612735E-5</v>
      </c>
      <c r="AZ75" s="4">
        <f ca="1">AN75*OFFSET($E$30,AZ$67,0)</f>
        <v>1.1915717888212908E-8</v>
      </c>
      <c r="BA75" s="4">
        <f ca="1">AO75*OFFSET($E$30,BA$67,0)</f>
        <v>1.794495083115583E-7</v>
      </c>
      <c r="BB75" s="4">
        <f ca="1">AP75*OFFSET($E$30,BB$67,0)</f>
        <v>2.3718585818947031E-9</v>
      </c>
      <c r="BC75" s="4">
        <f ca="1">AQ75*OFFSET($E$30,BC$67,0)</f>
        <v>2.4804058135505965E-9</v>
      </c>
      <c r="BD75" s="4">
        <f ca="1">AR75*OFFSET($E$30,BD$67,0)</f>
        <v>1.797382684848801E-7</v>
      </c>
      <c r="BE75" s="4">
        <f ca="1">AS75*OFFSET($E$30,BE$67,0)</f>
        <v>2.3215073376378703E-9</v>
      </c>
      <c r="BF75" s="4">
        <f ca="1">AT75*OFFSET($E$30,BF$67,0)</f>
        <v>2.7376077251968683E-9</v>
      </c>
      <c r="BG75" s="4">
        <f ca="1">AU75*OFFSET($E$30,BG$67,0)</f>
        <v>2.1594017484431939E-6</v>
      </c>
      <c r="BH75" s="4">
        <f ca="1">AV75*OFFSET($E$30,BH$67,0)</f>
        <v>2.8056330630443642E-9</v>
      </c>
      <c r="BI75" s="4">
        <f ca="1">AW75*OFFSET($E$30,BI$67,0)</f>
        <v>2.8151197025380486E-9</v>
      </c>
      <c r="BJ75" s="4">
        <f ca="1">AX75*OFFSET($E$30,BJ$67,0)</f>
        <v>2.8008889135140437E-9</v>
      </c>
      <c r="BK75" s="4">
        <f ca="1">AY75*OFFSET($E$30,BK$67,0)</f>
        <v>2.8347860060117467E-9</v>
      </c>
      <c r="BL75" s="4">
        <f t="shared" ca="1" si="44"/>
        <v>2.3831435776425821E-14</v>
      </c>
      <c r="BM75" s="4">
        <f t="shared" ca="1" si="44"/>
        <v>3.5889901662311665E-13</v>
      </c>
      <c r="BN75" s="4">
        <f t="shared" ca="1" si="44"/>
        <v>4.7437171637894072E-15</v>
      </c>
      <c r="BO75" s="4">
        <f t="shared" ca="1" si="44"/>
        <v>4.9608116271011941E-15</v>
      </c>
      <c r="BP75" s="4">
        <f t="shared" ca="1" si="44"/>
        <v>3.5947653696976028E-13</v>
      </c>
      <c r="BQ75" s="4">
        <f t="shared" ca="1" si="44"/>
        <v>4.6430146752757412E-15</v>
      </c>
      <c r="BR75" s="4">
        <f t="shared" ca="1" si="44"/>
        <v>5.4752154503937377E-15</v>
      </c>
      <c r="BS75" s="4">
        <f t="shared" ca="1" si="44"/>
        <v>4.3188034968863889E-12</v>
      </c>
      <c r="BT75" s="4">
        <f t="shared" ca="1" si="44"/>
        <v>5.6112661260887291E-15</v>
      </c>
      <c r="BU75" s="4">
        <f t="shared" ca="1" si="44"/>
        <v>5.6302394050760981E-15</v>
      </c>
      <c r="BV75" s="4">
        <f t="shared" ca="1" si="44"/>
        <v>5.6017778270280885E-15</v>
      </c>
      <c r="BW75" s="4">
        <f t="shared" ca="1" si="44"/>
        <v>5.6695720120234945E-15</v>
      </c>
      <c r="BX75" s="4">
        <f ca="1">(IF(BX$68&lt;=4,$Q75,$S75)*IF(BX$69&lt;=4,$Q75,$S75)*$N75*EXP(2*$O$8*$O$9*(2-$E75)))*OFFSET($K$19,BX$68,0)*OFFSET($K$19,BX$69,0)/($N$72^2)</f>
        <v>4.5460010404439478E-5</v>
      </c>
      <c r="BY75" s="4">
        <f ca="1">(IF(BY$68&lt;=4,$Q75,$S75)*IF(BY$69&lt;=4,$Q75,$S75)*$N75*EXP(2*$O$8*$O$9*(2-$E75)))*OFFSET($K$19,BY$68,0)*OFFSET($K$19,BY$69,0)/($N$72^2)</f>
        <v>7.6434211667117825E-3</v>
      </c>
      <c r="BZ75" s="4">
        <f ca="1">(IF(BZ$68&lt;=4,$Q75,$S75)*IF(BZ$69&lt;=4,$Q75,$S75)*$N75*EXP(2*$O$8*$O$9*(2-$E75)))*OFFSET($K$19,BZ$68,0)*OFFSET($K$19,BZ$69,0)/($N$72^2)</f>
        <v>9.4240032106564534E-7</v>
      </c>
      <c r="CA75" s="4">
        <f ca="1">(IF(CA$68&lt;=4,$Q75,$S75)*IF(CA$69&lt;=4,$Q75,$S75)*$N75*EXP(2*$O$8*$O$9*(2-$E75)))*OFFSET($K$19,CA$68,0)*OFFSET($K$19,CA$69,0)/($N$72^2)</f>
        <v>1.0077422453327456E-6</v>
      </c>
      <c r="CB75" s="4">
        <f ca="1">(IF(CB$68&lt;=4,$Q75,$S75)*IF(CB$69&lt;=4,$Q75,$S75)*$N75*EXP(2*$O$8*$O$9*(2-$E75)))*OFFSET($K$19,CB$68,0)*OFFSET($K$19,CB$69,0)/($N$72^2)</f>
        <v>7.6598177110635051E-3</v>
      </c>
      <c r="CC75" s="4">
        <f ca="1">(IF(CC$68&lt;=4,$Q75,$S75)*IF(CC$69&lt;=4,$Q75,$S75)*$N75*EXP(2*$O$8*$O$9*(2-$E75)))*OFFSET($K$19,CC$68,0)*OFFSET($K$19,CC$69,0)/($N$72^2)</f>
        <v>2.2563728756183955E-6</v>
      </c>
      <c r="CD75" s="4">
        <f ca="1">(IF(CD$68&lt;=4,$Q75,$S75)*IF(CD$69&lt;=4,$Q75,$S75)*$N75*EXP(2*$O$8*$O$9*(2-$E75)))*OFFSET($K$19,CD$68,0)*OFFSET($K$19,CD$69,0)/($N$72^2)</f>
        <v>1.3069181744396439E-5</v>
      </c>
      <c r="CE75" s="4">
        <f ca="1">(IF(CE$68&lt;=4,$Q75,$S75)*IF(CE$69&lt;=4,$Q75,$S75)*$N75*EXP(2*$O$8*$O$9*(2-$E75)))*OFFSET($K$19,CE$68,0)*OFFSET($K$19,CE$69,0)/($N$72^2)</f>
        <v>1.2878838413151588</v>
      </c>
      <c r="CF75" s="4">
        <f ca="1">(IF(CF$68&lt;=4,$Q75,$S75)*IF(CF$69&lt;=4,$Q75,$S75)*$N75*EXP(2*$O$8*$O$9*(2-$E75)))*OFFSET($K$19,CF$68,0)*OFFSET($K$19,CF$69,0)/($N$72^2)</f>
        <v>1.5879043154608729E-4</v>
      </c>
      <c r="CG75" s="4">
        <f ca="1">(IF(CG$68&lt;=4,$Q75,$S75)*IF(CG$69&lt;=4,$Q75,$S75)*$N75*EXP(2*$O$8*$O$9*(2-$E75)))*OFFSET($K$19,CG$68,0)*OFFSET($K$19,CG$69,0)/($N$72^2)</f>
        <v>1.6980026687879603E-4</v>
      </c>
      <c r="CH75" s="4">
        <f ca="1">(IF(CH$68&lt;=4,$Q75,$S75)*IF(CH$69&lt;=4,$Q75,$S75)*$N75*EXP(2*$O$8*$O$9*(2-$E75)))*OFFSET($K$19,CH$68,0)*OFFSET($K$19,CH$69,0)/($N$72^2)</f>
        <v>3.7937536846255869E-4</v>
      </c>
      <c r="CI75" s="4">
        <f ca="1">(IF(CI$68&lt;=4,$Q75,$S75)*IF(CI$69&lt;=4,$Q75,$S75)*$N75*EXP(2*$O$8*$O$9*(2-$E75)))*OFFSET($K$19,CI$68,0)*OFFSET($K$19,CI$69,0)/($N$72^2)</f>
        <v>2.197387538806364E-3</v>
      </c>
      <c r="CJ75" s="4">
        <f t="shared" ca="1" si="45"/>
        <v>4.5453683045930031E-5</v>
      </c>
      <c r="CK75" s="4">
        <f t="shared" ca="1" si="45"/>
        <v>7.4686169876455903E-3</v>
      </c>
      <c r="CL75" s="4">
        <f t="shared" ca="1" si="45"/>
        <v>9.246055726518864E-7</v>
      </c>
      <c r="CM75" s="4">
        <f t="shared" ca="1" si="45"/>
        <v>9.8742093464580416E-7</v>
      </c>
      <c r="CN75" s="4">
        <f t="shared" ca="1" si="45"/>
        <v>7.4842713656687937E-3</v>
      </c>
      <c r="CO75" s="4">
        <f t="shared" ca="1" si="45"/>
        <v>2.1569796383456016E-6</v>
      </c>
      <c r="CP75" s="4">
        <f t="shared" ca="1" si="45"/>
        <v>1.0315876050405896E-5</v>
      </c>
      <c r="CQ75" s="4">
        <f t="shared" ca="1" si="45"/>
        <v>0.26051171218340607</v>
      </c>
      <c r="CR75" s="4">
        <f t="shared" ca="1" si="45"/>
        <v>3.7425589240182311E-5</v>
      </c>
      <c r="CS75" s="4">
        <f t="shared" ca="1" si="45"/>
        <v>3.8006412025313954E-5</v>
      </c>
      <c r="CT75" s="4">
        <f t="shared" ca="1" si="45"/>
        <v>4.3368915984291355E-5</v>
      </c>
      <c r="CU75" s="4">
        <f t="shared" ca="1" si="45"/>
        <v>4.7899227600745139E-5</v>
      </c>
      <c r="CV75" s="4">
        <f ca="1">CJ75*OFFSET($F$30,CV$67,0)</f>
        <v>5.3748980201812266E-9</v>
      </c>
      <c r="CW75" s="4">
        <f ca="1">CK75*OFFSET($F$30,CW$67,0)</f>
        <v>8.8316395878909101E-7</v>
      </c>
      <c r="CX75" s="4">
        <f ca="1">CL75*OFFSET($F$30,CX$67,0)</f>
        <v>1.0933460896608557E-10</v>
      </c>
      <c r="CY75" s="4">
        <f ca="1">CM75*OFFSET($F$30,CY$67,0)</f>
        <v>1.1676252552186633E-10</v>
      </c>
      <c r="CZ75" s="4">
        <f ca="1">CN75*OFFSET($F$30,CZ$67,0)</f>
        <v>8.8501508899033482E-7</v>
      </c>
      <c r="DA75" s="4">
        <f ca="1">CO75*OFFSET($F$30,DA$67,0)</f>
        <v>2.5506284223436738E-10</v>
      </c>
      <c r="DB75" s="4">
        <f ca="1">CP75*OFFSET($F$30,DB$67,0)</f>
        <v>1.2198523429604972E-9</v>
      </c>
      <c r="DC75" s="4">
        <f ca="1">CQ75*OFFSET($F$30,DC$67,0)</f>
        <v>3.0805509965687768E-5</v>
      </c>
      <c r="DD75" s="4">
        <f ca="1">CR75*OFFSET($F$30,DD$67,0)</f>
        <v>4.4255759276515583E-9</v>
      </c>
      <c r="DE75" s="4">
        <f ca="1">CS75*OFFSET($F$30,DE$67,0)</f>
        <v>4.4942582219933751E-9</v>
      </c>
      <c r="DF75" s="4">
        <f ca="1">CT75*OFFSET($F$30,DF$67,0)</f>
        <v>5.1283743151424525E-9</v>
      </c>
      <c r="DG75" s="4">
        <f ca="1">CU75*OFFSET($F$30,DG$67,0)</f>
        <v>5.6640836637881128E-9</v>
      </c>
      <c r="DH75" s="4">
        <f t="shared" ca="1" si="46"/>
        <v>9.6748164363262085E-14</v>
      </c>
      <c r="DI75" s="4">
        <f t="shared" ca="1" si="46"/>
        <v>1.5896951258203639E-11</v>
      </c>
      <c r="DJ75" s="4">
        <f t="shared" ca="1" si="46"/>
        <v>1.9680229613895405E-15</v>
      </c>
      <c r="DK75" s="4">
        <f t="shared" ca="1" si="46"/>
        <v>2.1017254593935939E-15</v>
      </c>
      <c r="DL75" s="4">
        <f t="shared" ca="1" si="46"/>
        <v>1.5930271601826026E-11</v>
      </c>
      <c r="DM75" s="4">
        <f t="shared" ca="1" si="46"/>
        <v>4.591131160218613E-15</v>
      </c>
      <c r="DN75" s="4">
        <f t="shared" ca="1" si="46"/>
        <v>2.195734217328895E-14</v>
      </c>
      <c r="DO75" s="4">
        <f t="shared" ca="1" si="46"/>
        <v>5.5449917938237987E-10</v>
      </c>
      <c r="DP75" s="4">
        <f t="shared" ca="1" si="46"/>
        <v>7.9660366697728054E-14</v>
      </c>
      <c r="DQ75" s="4">
        <f t="shared" ca="1" si="46"/>
        <v>8.0896647995880756E-14</v>
      </c>
      <c r="DR75" s="4">
        <f t="shared" ca="1" si="46"/>
        <v>9.2310737672564153E-14</v>
      </c>
      <c r="DS75" s="4">
        <f t="shared" ca="1" si="46"/>
        <v>1.0195350594818604E-13</v>
      </c>
      <c r="DT75" s="4">
        <f ca="1">(IF(DT$67&lt;=4,$P75,$R75)*$N75*EXP(2*$N$8*$N$9*(1-$E75)))*OFFSET($J$19,DT$67,0)/$N$72</f>
        <v>4.3788817491706356E-5</v>
      </c>
      <c r="DU75" s="4">
        <f ca="1">(IF(DU$67&lt;=4,$P75,$R75)*$N75*EXP(2*$N$8*$N$9*(1-$E75)))*OFFSET($J$19,DU$67,0)/$N$72</f>
        <v>1.7165123350969139E-4</v>
      </c>
      <c r="DV75" s="4">
        <f ca="1">(IF(DV$67&lt;=4,$P75,$R75)*$N75*EXP(2*$N$8*$N$9*(1-$E75)))*OFFSET($J$19,DV$67,0)/$N$72</f>
        <v>6.7264478174037092E-4</v>
      </c>
      <c r="DW75" s="4">
        <f ca="1">(IF(DW$67&lt;=4,$P75,$R75)*$N75*EXP(2*$N$8*$N$9*(1-$E75)))*OFFSET($J$19,DW$67,0)/$N$72</f>
        <v>2.6324339721714922E-3</v>
      </c>
      <c r="DX75" s="4">
        <f ca="1">(IF(DX$67&lt;=4,$P75,$R75)*$N75*EXP(2*$N$8*$N$9*(1-$E75)))*OFFSET($J$19,DX$67,0)/$N$72</f>
        <v>4.653586094505017E-5</v>
      </c>
      <c r="DY75" s="4">
        <f ca="1">(IF(DY$67&lt;=4,$P75,$R75)*$N75*EXP(2*$N$8*$N$9*(1-$E75)))*OFFSET($J$19,DY$67,0)/$N$72</f>
        <v>2.0634414159518958E-4</v>
      </c>
      <c r="DZ75" s="4">
        <f ca="1">(IF(DZ$67&lt;=4,$P75,$R75)*$N75*EXP(2*$N$8*$N$9*(1-$E75)))*OFFSET($J$19,DZ$67,0)/$N$72</f>
        <v>2.7398414572428264E-4</v>
      </c>
      <c r="EA75" s="4">
        <f ca="1">(IF(EA$67&lt;=4,$P75,$R75)*$N75*EXP(2*$N$8*$N$9*(1-$E75)))*OFFSET($J$19,EA$67,0)/$N$72</f>
        <v>2.8059656680768345E-4</v>
      </c>
      <c r="EB75" s="4">
        <f t="shared" ca="1" si="47"/>
        <v>4.378518460285598E-5</v>
      </c>
      <c r="EC75" s="4">
        <f t="shared" ca="1" si="47"/>
        <v>1.7159542321224728E-4</v>
      </c>
      <c r="ED75" s="4">
        <f t="shared" ca="1" si="47"/>
        <v>6.7178857213161063E-4</v>
      </c>
      <c r="EE75" s="4">
        <f t="shared" ca="1" si="47"/>
        <v>2.6193687788026963E-3</v>
      </c>
      <c r="EF75" s="4">
        <f t="shared" ca="1" si="47"/>
        <v>4.5321993317312039E-5</v>
      </c>
      <c r="EG75" s="4">
        <f t="shared" ca="1" si="47"/>
        <v>1.8444019869869228E-4</v>
      </c>
      <c r="EH75" s="4">
        <f t="shared" ca="1" si="47"/>
        <v>2.3666482566579616E-4</v>
      </c>
      <c r="EI75" s="4">
        <f t="shared" ca="1" si="47"/>
        <v>2.415824091289881E-4</v>
      </c>
      <c r="EJ75" s="4">
        <f ca="1">EB75*OFFSET($H$19,EJ$67,0)</f>
        <v>1.800665716792452E-8</v>
      </c>
      <c r="EK75" s="4">
        <f ca="1">EC75*OFFSET($H$19,EK$67,0)</f>
        <v>7.0568617796036695E-8</v>
      </c>
      <c r="EL75" s="4">
        <f ca="1">ED75*OFFSET($H$19,EL$67,0)</f>
        <v>2.7627305028912487E-7</v>
      </c>
      <c r="EM75" s="4">
        <f ca="1">EE75*OFFSET($H$19,EM$67,0)</f>
        <v>1.0772154102826088E-6</v>
      </c>
      <c r="EN75" s="4">
        <f ca="1">EF75*OFFSET($H$19,EN$67,0)</f>
        <v>9.3193348758722878E-9</v>
      </c>
      <c r="EO75" s="4">
        <f ca="1">EG75*OFFSET($H$19,EO$67,0)</f>
        <v>3.7925515857418603E-8</v>
      </c>
      <c r="EP75" s="4">
        <f ca="1">EH75*OFFSET($H$19,EP$67,0)</f>
        <v>4.8664204777529332E-8</v>
      </c>
      <c r="EQ75" s="4">
        <f ca="1">EI75*OFFSET($H$19,EQ$67,0)</f>
        <v>4.967538287714818E-8</v>
      </c>
      <c r="ER75" s="4">
        <f t="shared" ca="1" si="48"/>
        <v>3.6013314335849048E-14</v>
      </c>
      <c r="ES75" s="4">
        <f t="shared" ca="1" si="48"/>
        <v>1.4113723559207342E-13</v>
      </c>
      <c r="ET75" s="4">
        <f t="shared" ca="1" si="48"/>
        <v>5.5254610057824981E-13</v>
      </c>
      <c r="EU75" s="4">
        <f t="shared" ca="1" si="48"/>
        <v>2.154430820565218E-12</v>
      </c>
      <c r="EV75" s="4">
        <f t="shared" ca="1" si="48"/>
        <v>1.863866975174458E-14</v>
      </c>
      <c r="EW75" s="4">
        <f t="shared" ca="1" si="48"/>
        <v>7.5851031714837212E-14</v>
      </c>
      <c r="EX75" s="4">
        <f t="shared" ca="1" si="48"/>
        <v>9.7328409555058679E-14</v>
      </c>
      <c r="EY75" s="4">
        <f t="shared" ca="1" si="48"/>
        <v>9.9350765754296373E-14</v>
      </c>
      <c r="EZ75" s="4">
        <f ca="1">(IF(EZ$67&lt;=4,$Q75,$S75)*$N75*EXP(2*$O$8*$O$9*(1-$E75)))*OFFSET($K$19,EZ$67,0)/$N$72</f>
        <v>1.4266000138346407E-5</v>
      </c>
      <c r="FA75" s="4">
        <f ca="1">(IF(FA$67&lt;=4,$Q75,$S75)*$N75*EXP(2*$O$8*$O$9*(1-$E75)))*OFFSET($K$19,FA$67,0)/$N$72</f>
        <v>1.8519531463472437E-4</v>
      </c>
      <c r="FB75" s="4">
        <f ca="1">(IF(FB$67&lt;=4,$Q75,$S75)*$N75*EXP(2*$O$8*$O$9*(1-$E75)))*OFFSET($K$19,FB$67,0)/$N$72</f>
        <v>2.403760130135579E-3</v>
      </c>
      <c r="FC75" s="4">
        <f ca="1">(IF(FC$67&lt;=4,$Q75,$S75)*$N75*EXP(2*$O$8*$O$9*(1-$E75)))*OFFSET($K$19,FC$67,0)/$N$72</f>
        <v>3.1137823666592582E-2</v>
      </c>
      <c r="FD75" s="4">
        <f ca="1">(IF(FD$67&lt;=4,$Q75,$S75)*$N75*EXP(2*$O$8*$O$9*(1-$E75)))*OFFSET($K$19,FD$67,0)/$N$72</f>
        <v>7.0808201470604127E-7</v>
      </c>
      <c r="FE75" s="4">
        <f ca="1">(IF(FE$67&lt;=4,$Q75,$S75)*$N75*EXP(2*$O$8*$O$9*(1-$E75)))*OFFSET($K$19,FE$67,0)/$N$72</f>
        <v>3.8391571497434932E-6</v>
      </c>
      <c r="FF75" s="4">
        <f ca="1">(IF(FF$67&lt;=4,$Q75,$S75)*$N75*EXP(2*$O$8*$O$9*(1-$E75)))*OFFSET($K$19,FF$67,0)/$N$72</f>
        <v>4.1012957743499823E-6</v>
      </c>
      <c r="FG75" s="4">
        <f ca="1">(IF(FG$67&lt;=4,$Q75,$S75)*$N75*EXP(2*$O$8*$O$9*(1-$E75)))*OFFSET($K$19,FG$67,0)/$N$72</f>
        <v>4.1053475468821219E-6</v>
      </c>
      <c r="FH75" s="4">
        <f t="shared" ca="1" si="49"/>
        <v>1.4265663380881128E-5</v>
      </c>
      <c r="FI75" s="4">
        <f t="shared" ca="1" si="49"/>
        <v>1.8513857977845187E-4</v>
      </c>
      <c r="FJ75" s="4">
        <f t="shared" ca="1" si="49"/>
        <v>2.3942369654365143E-3</v>
      </c>
      <c r="FK75" s="4">
        <f t="shared" ca="1" si="49"/>
        <v>2.9612084580032887E-2</v>
      </c>
      <c r="FL75" s="4">
        <f t="shared" ca="1" si="49"/>
        <v>7.0767385074988518E-7</v>
      </c>
      <c r="FM75" s="4">
        <f t="shared" ca="1" si="49"/>
        <v>3.8271888152790297E-6</v>
      </c>
      <c r="FN75" s="4">
        <f t="shared" ca="1" si="49"/>
        <v>4.0876401460994105E-6</v>
      </c>
      <c r="FO75" s="4">
        <f t="shared" ca="1" si="49"/>
        <v>4.0916649688385255E-6</v>
      </c>
      <c r="FP75" s="4">
        <f ca="1">FH75*OFFSET($I$19,FP$67,0)</f>
        <v>1.0121488168735159E-8</v>
      </c>
      <c r="FQ75" s="4">
        <f ca="1">FI75*OFFSET($I$19,FQ$67,0)</f>
        <v>1.3135582235281158E-7</v>
      </c>
      <c r="FR75" s="4">
        <f ca="1">FJ75*OFFSET($I$19,FR$67,0)</f>
        <v>1.6987111269772067E-6</v>
      </c>
      <c r="FS75" s="4">
        <f ca="1">FK75*OFFSET($I$19,FS$67,0)</f>
        <v>2.1009774009533331E-5</v>
      </c>
      <c r="FT75" s="4">
        <f ca="1">FL75*OFFSET($I$19,FT$67,0)</f>
        <v>2.5104729855352177E-10</v>
      </c>
      <c r="FU75" s="4">
        <f ca="1">FM75*OFFSET($I$19,FU$67,0)</f>
        <v>1.3576952322202357E-9</v>
      </c>
      <c r="FV75" s="4">
        <f ca="1">FN75*OFFSET($I$19,FV$67,0)</f>
        <v>1.4500903418287658E-9</v>
      </c>
      <c r="FW75" s="4">
        <f ca="1">FO75*OFFSET($I$19,FW$67,0)</f>
        <v>1.4515181476954667E-9</v>
      </c>
      <c r="FX75" s="4">
        <f t="shared" ca="1" si="50"/>
        <v>1.8218678703723285E-13</v>
      </c>
      <c r="FY75" s="4">
        <f t="shared" ca="1" si="50"/>
        <v>2.3644048023506084E-12</v>
      </c>
      <c r="FZ75" s="4">
        <f t="shared" ca="1" si="50"/>
        <v>3.0576800285589723E-11</v>
      </c>
      <c r="GA75" s="4">
        <f t="shared" ca="1" si="50"/>
        <v>3.7817593217159995E-10</v>
      </c>
      <c r="GB75" s="4">
        <f t="shared" ca="1" si="50"/>
        <v>4.518851373963392E-15</v>
      </c>
      <c r="GC75" s="4">
        <f t="shared" ca="1" si="50"/>
        <v>2.4438514179964243E-14</v>
      </c>
      <c r="GD75" s="4">
        <f t="shared" ca="1" si="50"/>
        <v>2.6101626152917785E-14</v>
      </c>
      <c r="GE75" s="4">
        <f t="shared" ca="1" si="50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41"/>
        <v>1.7687926499112638E-4</v>
      </c>
      <c r="N76" s="4">
        <v>1.340185E-4</v>
      </c>
      <c r="O76" s="9">
        <f t="shared" si="42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41"/>
        <v>8.6328183576753819E-6</v>
      </c>
      <c r="N77" s="4">
        <v>6.5409439999999999E-6</v>
      </c>
      <c r="O77" s="9">
        <f t="shared" si="42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41"/>
        <v>2.2056162351816255E-7</v>
      </c>
      <c r="N78" s="4">
        <f>10^AA78/N72</f>
        <v>1.6711590215479349E-7</v>
      </c>
      <c r="O78" s="9">
        <f t="shared" si="42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41"/>
        <v>2.1802659075000557E-4</v>
      </c>
      <c r="N79" s="4">
        <v>8.8974510000000001E-5</v>
      </c>
      <c r="O79" s="9">
        <f t="shared" si="42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41"/>
        <v>8.614643222464999E-6</v>
      </c>
      <c r="N80" s="4">
        <v>6.5271730000000003E-6</v>
      </c>
      <c r="O80" s="9">
        <f t="shared" si="42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41"/>
        <v>4.3097361792053761E-7</v>
      </c>
      <c r="N81" s="4">
        <v>1.758761E-7</v>
      </c>
      <c r="O81" s="9">
        <f t="shared" si="42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41"/>
        <v>2.7592724931602349E-26</v>
      </c>
      <c r="N82" s="4">
        <v>1.126032E-26</v>
      </c>
      <c r="O82" s="9">
        <f t="shared" si="42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41"/>
        <v>1.6494404932035481E-4</v>
      </c>
      <c r="N83" s="4">
        <f t="shared" ref="N83:N99" si="51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42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52">220*Y83*(0.003354-(1/$H$8))</f>
        <v>9.2617653333333008E-2</v>
      </c>
      <c r="AA83">
        <f t="shared" ref="AA83:AA99" si="53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41"/>
        <v>8.618780713369603E-6</v>
      </c>
      <c r="N84" s="4">
        <f t="shared" si="51"/>
        <v>8.618780713369603E-6</v>
      </c>
      <c r="O84" s="9">
        <f t="shared" si="42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52"/>
        <v>0.14923900444444396</v>
      </c>
      <c r="AA84">
        <f t="shared" si="53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41"/>
        <v>3.1773342535656312E-20</v>
      </c>
      <c r="N85" s="4">
        <f t="shared" si="51"/>
        <v>2.4074137275663599E-20</v>
      </c>
      <c r="O85" s="9">
        <f t="shared" si="42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52"/>
        <v>0</v>
      </c>
      <c r="AA85">
        <f t="shared" si="53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41"/>
        <v>6.4796378351962301E-21</v>
      </c>
      <c r="N86" s="4">
        <f t="shared" si="51"/>
        <v>6.4796378351962301E-21</v>
      </c>
      <c r="O86" s="9">
        <f t="shared" si="42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52"/>
        <v>0</v>
      </c>
      <c r="AA86">
        <f t="shared" si="53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41"/>
        <v>1.0331737810247678E-7</v>
      </c>
      <c r="N87" s="4">
        <f t="shared" si="51"/>
        <v>7.8281872315115207E-8</v>
      </c>
      <c r="O87" s="9">
        <f t="shared" si="42"/>
        <v>0.75768349674408353</v>
      </c>
      <c r="P87" s="4"/>
      <c r="Q87" s="4"/>
      <c r="R87" s="4"/>
      <c r="S87" s="4"/>
      <c r="T87">
        <v>11.4</v>
      </c>
      <c r="U87">
        <f t="shared" ref="U87:U92" si="54">Y87*220*8.314*LN(10)</f>
        <v>-11666.166187045132</v>
      </c>
      <c r="V87">
        <f t="shared" ref="V87:V91" si="55">1/0.003354</f>
        <v>298.15146094215862</v>
      </c>
      <c r="W87">
        <f t="shared" ref="W87:W99" si="56">LOG10((10^T87)*EXP(U87*(1/V87-1/$H$8)/8.314))</f>
        <v>11.472044622222224</v>
      </c>
      <c r="X87">
        <v>11.4</v>
      </c>
      <c r="Y87">
        <v>-2.77</v>
      </c>
      <c r="Z87">
        <f t="shared" si="52"/>
        <v>7.204462222222198E-2</v>
      </c>
      <c r="AA87">
        <f t="shared" si="53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41"/>
        <v>7.9640227742585678E-9</v>
      </c>
      <c r="N88" s="4">
        <f t="shared" si="51"/>
        <v>7.9640227742585678E-9</v>
      </c>
      <c r="O88" s="9">
        <f t="shared" si="42"/>
        <v>1</v>
      </c>
      <c r="P88" s="4"/>
      <c r="Q88" s="4"/>
      <c r="R88" s="4"/>
      <c r="S88" s="4"/>
      <c r="T88">
        <v>2.98</v>
      </c>
      <c r="U88">
        <f t="shared" si="54"/>
        <v>11413.469446531521</v>
      </c>
      <c r="V88">
        <f t="shared" si="55"/>
        <v>298.15146094215862</v>
      </c>
      <c r="W88">
        <f t="shared" si="56"/>
        <v>2.9095159111111113</v>
      </c>
      <c r="X88">
        <v>2.98</v>
      </c>
      <c r="Y88">
        <v>2.71</v>
      </c>
      <c r="Z88">
        <f t="shared" si="52"/>
        <v>-7.0484088888888657E-2</v>
      </c>
      <c r="AA88">
        <f t="shared" si="53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41"/>
        <v>8.8579844991081722E-7</v>
      </c>
      <c r="N89" s="4">
        <f t="shared" si="51"/>
        <v>8.8579844991081722E-7</v>
      </c>
      <c r="O89" s="9">
        <f t="shared" si="42"/>
        <v>1</v>
      </c>
      <c r="P89" s="4"/>
      <c r="Q89" s="4"/>
      <c r="R89" s="4"/>
      <c r="S89" s="4"/>
      <c r="T89">
        <v>2.37</v>
      </c>
      <c r="U89">
        <f t="shared" si="54"/>
        <v>19162.836155615652</v>
      </c>
      <c r="V89">
        <f t="shared" si="55"/>
        <v>298.15146094215862</v>
      </c>
      <c r="W89">
        <f t="shared" si="56"/>
        <v>2.2516595555555559</v>
      </c>
      <c r="X89">
        <v>2.37</v>
      </c>
      <c r="Y89">
        <v>4.55</v>
      </c>
      <c r="Z89">
        <f t="shared" si="52"/>
        <v>-0.11834044444444404</v>
      </c>
      <c r="AA89">
        <f t="shared" si="53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41"/>
        <v>6.0292836044873393E-8</v>
      </c>
      <c r="N90" s="4">
        <f t="shared" si="51"/>
        <v>4.568288684309739E-8</v>
      </c>
      <c r="O90" s="9">
        <f t="shared" si="42"/>
        <v>0.75768349674408353</v>
      </c>
      <c r="P90" s="4"/>
      <c r="Q90" s="4"/>
      <c r="R90" s="4"/>
      <c r="S90" s="4"/>
      <c r="T90">
        <v>11.44</v>
      </c>
      <c r="U90">
        <f t="shared" si="54"/>
        <v>-3664.1027374473883</v>
      </c>
      <c r="V90">
        <f t="shared" si="55"/>
        <v>298.15146094215862</v>
      </c>
      <c r="W90">
        <f t="shared" si="56"/>
        <v>11.462627733333333</v>
      </c>
      <c r="X90">
        <v>11.44</v>
      </c>
      <c r="Y90">
        <v>-0.87</v>
      </c>
      <c r="Z90">
        <f t="shared" si="52"/>
        <v>2.2627733333333257E-2</v>
      </c>
      <c r="AA90">
        <f t="shared" si="53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41"/>
        <v>7.8486371487557126E-9</v>
      </c>
      <c r="N91" s="4">
        <f t="shared" si="51"/>
        <v>7.8486371487557126E-9</v>
      </c>
      <c r="O91" s="9">
        <f t="shared" si="42"/>
        <v>1</v>
      </c>
      <c r="P91" s="4"/>
      <c r="Q91" s="4"/>
      <c r="R91" s="4"/>
      <c r="S91" s="4"/>
      <c r="T91">
        <v>3.22</v>
      </c>
      <c r="U91">
        <f t="shared" si="54"/>
        <v>14951.223813722101</v>
      </c>
      <c r="V91">
        <f t="shared" si="55"/>
        <v>298.15146094215862</v>
      </c>
      <c r="W91">
        <f t="shared" si="56"/>
        <v>3.1276684444444451</v>
      </c>
      <c r="X91">
        <v>3.22</v>
      </c>
      <c r="Y91">
        <v>3.55</v>
      </c>
      <c r="Z91">
        <f t="shared" si="52"/>
        <v>-9.2331555555555236E-2</v>
      </c>
      <c r="AA91">
        <f t="shared" si="53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41"/>
        <v>5.3489670023657487E-7</v>
      </c>
      <c r="N92" s="4">
        <f t="shared" si="51"/>
        <v>5.3489670023657487E-7</v>
      </c>
      <c r="O92" s="9">
        <f t="shared" si="42"/>
        <v>1</v>
      </c>
      <c r="P92" s="4"/>
      <c r="Q92" s="4"/>
      <c r="R92" s="4"/>
      <c r="S92" s="4"/>
      <c r="T92">
        <v>2.2999999999999998</v>
      </c>
      <c r="U92">
        <f t="shared" si="54"/>
        <v>6949.1603641243564</v>
      </c>
      <c r="V92">
        <f>1/0.003354</f>
        <v>298.15146094215862</v>
      </c>
      <c r="W92">
        <f t="shared" si="56"/>
        <v>2.2570853333333334</v>
      </c>
      <c r="X92">
        <v>2.2999999999999998</v>
      </c>
      <c r="Y92">
        <v>1.65</v>
      </c>
      <c r="Z92">
        <f t="shared" si="52"/>
        <v>-4.2914666666666518E-2</v>
      </c>
      <c r="AA92">
        <f t="shared" si="53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41"/>
        <v>5.7748563142172223E-8</v>
      </c>
      <c r="N93" s="4">
        <f t="shared" si="51"/>
        <v>4.3755133253507548E-8</v>
      </c>
      <c r="O93" s="9">
        <f t="shared" si="42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57">1/0.003354</f>
        <v>298.15146094215862</v>
      </c>
      <c r="W93">
        <f t="shared" si="56"/>
        <v>-7.8668639999999996</v>
      </c>
      <c r="X93">
        <v>6.48</v>
      </c>
      <c r="Y93">
        <v>0</v>
      </c>
      <c r="Z93">
        <f t="shared" si="52"/>
        <v>0</v>
      </c>
      <c r="AA93">
        <f t="shared" si="53"/>
        <v>6.48</v>
      </c>
      <c r="AB93" s="4">
        <f t="shared" ref="AB93:AM93" ca="1" si="58">(IF(AB$68&lt;=4,$P93,$R93)*IF(AB$69&lt;=4,$P93,$R93)*$N93*EXP(2*$N$8*$N$9*(2-$E93)))*OFFSET($J$19,AB$68,0)*OFFSET($J$19,AB$69,0)/($N$72^2)</f>
        <v>3.3632872747553917E-4</v>
      </c>
      <c r="AC93" s="4">
        <f t="shared" ca="1" si="58"/>
        <v>5.1579190543587297E-3</v>
      </c>
      <c r="AD93" s="4">
        <f t="shared" ca="1" si="58"/>
        <v>1.6095674417640038</v>
      </c>
      <c r="AE93" s="4">
        <f t="shared" ca="1" si="58"/>
        <v>2.1887662751794563</v>
      </c>
      <c r="AF93" s="4">
        <f t="shared" ca="1" si="58"/>
        <v>5.1663821140785294E-3</v>
      </c>
      <c r="AG93" s="4">
        <f t="shared" ca="1" si="58"/>
        <v>1.4229462643866522</v>
      </c>
      <c r="AH93" s="4">
        <f t="shared" ca="1" si="58"/>
        <v>8.3777265262136389</v>
      </c>
      <c r="AI93" s="4">
        <f t="shared" ca="1" si="58"/>
        <v>7.9231354836443002E-2</v>
      </c>
      <c r="AJ93" s="4">
        <f t="shared" ca="1" si="58"/>
        <v>24.724740300804278</v>
      </c>
      <c r="AK93" s="4">
        <f t="shared" ca="1" si="58"/>
        <v>33.621876492271518</v>
      </c>
      <c r="AL93" s="4">
        <f t="shared" ca="1" si="58"/>
        <v>21.822226443449665</v>
      </c>
      <c r="AM93" s="4">
        <f t="shared" ca="1" si="58"/>
        <v>128.48035791086753</v>
      </c>
      <c r="AN93" s="4">
        <f t="shared" ref="AN93:AY93" ca="1" si="59">AB93/AB$66</f>
        <v>3.3589869837581562E-4</v>
      </c>
      <c r="AO93" s="4">
        <f t="shared" ca="1" si="59"/>
        <v>5.0586004831197568E-3</v>
      </c>
      <c r="AP93" s="4">
        <f t="shared" ca="1" si="59"/>
        <v>0.2661809065487743</v>
      </c>
      <c r="AQ93" s="4">
        <f t="shared" ca="1" si="59"/>
        <v>0.2783625773895565</v>
      </c>
      <c r="AR93" s="4">
        <f t="shared" ca="1" si="59"/>
        <v>5.0667405018136802E-3</v>
      </c>
      <c r="AS93" s="4">
        <f t="shared" ca="1" si="59"/>
        <v>0.2605302577518987</v>
      </c>
      <c r="AT93" s="4">
        <f t="shared" ca="1" si="59"/>
        <v>0.30722696185610127</v>
      </c>
      <c r="AU93" s="4">
        <f t="shared" ca="1" si="59"/>
        <v>6.087255869745286E-2</v>
      </c>
      <c r="AV93" s="4">
        <f t="shared" ca="1" si="59"/>
        <v>0.31486107892983872</v>
      </c>
      <c r="AW93" s="4">
        <f t="shared" ca="1" si="59"/>
        <v>0.31592571335610925</v>
      </c>
      <c r="AX93" s="4">
        <f t="shared" ca="1" si="59"/>
        <v>0.31432866859457542</v>
      </c>
      <c r="AY93" s="4">
        <f t="shared" ca="1" si="59"/>
        <v>0.31813275661199791</v>
      </c>
      <c r="AZ93" s="4">
        <f t="shared" ref="AZ93:BK93" ca="1" si="60">AN93*OFFSET($E$30,AZ$67,0)</f>
        <v>3.4534584926763541E-8</v>
      </c>
      <c r="BA93" s="4">
        <f t="shared" ca="1" si="60"/>
        <v>5.2008736217074999E-7</v>
      </c>
      <c r="BB93" s="4">
        <f t="shared" ca="1" si="60"/>
        <v>2.7366724454545858E-5</v>
      </c>
      <c r="BC93" s="4">
        <f t="shared" ca="1" si="60"/>
        <v>2.8619152487863778E-5</v>
      </c>
      <c r="BD93" s="4">
        <f t="shared" ca="1" si="60"/>
        <v>5.2092425784271897E-7</v>
      </c>
      <c r="BE93" s="4">
        <f t="shared" ca="1" si="60"/>
        <v>2.6785767125117083E-5</v>
      </c>
      <c r="BF93" s="4">
        <f t="shared" ca="1" si="60"/>
        <v>3.1586772015830413E-5</v>
      </c>
      <c r="BG93" s="4">
        <f t="shared" ca="1" si="60"/>
        <v>6.2584599410818722E-6</v>
      </c>
      <c r="BH93" s="4">
        <f t="shared" ca="1" si="60"/>
        <v>3.2371654677474042E-5</v>
      </c>
      <c r="BI93" s="4">
        <f t="shared" ca="1" si="60"/>
        <v>3.2481112404424984E-5</v>
      </c>
      <c r="BJ93" s="4">
        <f t="shared" ca="1" si="60"/>
        <v>3.2316916239879784E-5</v>
      </c>
      <c r="BK93" s="4">
        <f t="shared" ca="1" si="60"/>
        <v>3.2708024039171037E-5</v>
      </c>
      <c r="BL93" s="4">
        <f t="shared" ref="BL93:BW93" ca="1" si="61">AZ93*$N$11</f>
        <v>6.9069169853527097E-14</v>
      </c>
      <c r="BM93" s="4">
        <f t="shared" ca="1" si="61"/>
        <v>1.0401747243415001E-12</v>
      </c>
      <c r="BN93" s="4">
        <f t="shared" ca="1" si="61"/>
        <v>5.4733448909091722E-11</v>
      </c>
      <c r="BO93" s="4">
        <f t="shared" ca="1" si="61"/>
        <v>5.7238304975727566E-11</v>
      </c>
      <c r="BP93" s="4">
        <f t="shared" ca="1" si="61"/>
        <v>1.0418485156854382E-12</v>
      </c>
      <c r="BQ93" s="4">
        <f t="shared" ca="1" si="61"/>
        <v>5.3571534250234177E-11</v>
      </c>
      <c r="BR93" s="4">
        <f t="shared" ca="1" si="61"/>
        <v>6.3173544031660833E-11</v>
      </c>
      <c r="BS93" s="4">
        <f t="shared" ca="1" si="61"/>
        <v>1.2516919882163747E-11</v>
      </c>
      <c r="BT93" s="4">
        <f t="shared" ca="1" si="61"/>
        <v>6.4743309354948091E-11</v>
      </c>
      <c r="BU93" s="4">
        <f t="shared" ca="1" si="61"/>
        <v>6.4962224808849972E-11</v>
      </c>
      <c r="BV93" s="4">
        <f t="shared" ca="1" si="61"/>
        <v>6.4633832479759575E-11</v>
      </c>
      <c r="BW93" s="4">
        <f t="shared" ca="1" si="61"/>
        <v>6.5416048078342081E-11</v>
      </c>
      <c r="BX93" s="4">
        <f t="shared" ref="BX93:CI93" ca="1" si="62">(IF(BX$68&lt;=4,$Q93,$S93)*IF(BX$69&lt;=4,$Q93,$S93)*$N93*EXP(2*$O$8*$O$9*(2-$E93)))*OFFSET($K$19,BX$68,0)*OFFSET($K$19,BX$69,0)/($N$72^2)</f>
        <v>2.2044604915542453E-5</v>
      </c>
      <c r="BY93" s="4">
        <f t="shared" ca="1" si="62"/>
        <v>3.7064707712165632E-3</v>
      </c>
      <c r="BZ93" s="4">
        <f t="shared" ca="1" si="62"/>
        <v>6.3666095212101476E-3</v>
      </c>
      <c r="CA93" s="4">
        <f t="shared" ca="1" si="62"/>
        <v>6.8080424323351168E-3</v>
      </c>
      <c r="CB93" s="4">
        <f t="shared" ca="1" si="62"/>
        <v>3.7144218327978987E-3</v>
      </c>
      <c r="CC93" s="4">
        <f t="shared" ca="1" si="62"/>
        <v>1.5243463645118742E-2</v>
      </c>
      <c r="CD93" s="4">
        <f t="shared" ca="1" si="62"/>
        <v>8.8291965811527179E-2</v>
      </c>
      <c r="CE93" s="4">
        <f t="shared" ca="1" si="62"/>
        <v>0.62452450420317707</v>
      </c>
      <c r="CF93" s="4">
        <f t="shared" ca="1" si="62"/>
        <v>1.0727465290071423</v>
      </c>
      <c r="CG93" s="4">
        <f t="shared" ca="1" si="62"/>
        <v>1.1471260903138671</v>
      </c>
      <c r="CH93" s="4">
        <f t="shared" ca="1" si="62"/>
        <v>2.5629605370201132</v>
      </c>
      <c r="CI93" s="4">
        <f t="shared" ca="1" si="62"/>
        <v>14.844974172476563</v>
      </c>
      <c r="CJ93" s="4">
        <f t="shared" ref="CJ93:CU93" ca="1" si="63">BX93/BX$66</f>
        <v>2.2041536633831584E-5</v>
      </c>
      <c r="CK93" s="4">
        <f t="shared" ca="1" si="63"/>
        <v>3.6217042031753991E-3</v>
      </c>
      <c r="CL93" s="4">
        <f t="shared" ca="1" si="63"/>
        <v>6.246392865776002E-3</v>
      </c>
      <c r="CM93" s="4">
        <f t="shared" ca="1" si="63"/>
        <v>6.6707569845153901E-3</v>
      </c>
      <c r="CN93" s="4">
        <f t="shared" ca="1" si="63"/>
        <v>3.6292953712294728E-3</v>
      </c>
      <c r="CO93" s="4">
        <f t="shared" ca="1" si="63"/>
        <v>1.4571988989794648E-2</v>
      </c>
      <c r="CP93" s="4">
        <f t="shared" ca="1" si="63"/>
        <v>6.9691354315193382E-2</v>
      </c>
      <c r="CQ93" s="4">
        <f t="shared" ca="1" si="63"/>
        <v>0.12632812267007007</v>
      </c>
      <c r="CR93" s="4">
        <f t="shared" ca="1" si="63"/>
        <v>0.252837469881175</v>
      </c>
      <c r="CS93" s="4">
        <f t="shared" ca="1" si="63"/>
        <v>0.25676135635627029</v>
      </c>
      <c r="CT93" s="4">
        <f t="shared" ca="1" si="63"/>
        <v>0.29298902733599436</v>
      </c>
      <c r="CU93" s="4">
        <f t="shared" ca="1" si="63"/>
        <v>0.32359462500678982</v>
      </c>
      <c r="CV93" s="4">
        <f t="shared" ref="CV93:DG93" ca="1" si="64">CJ93*OFFSET($F$30,CV$67,0)</f>
        <v>2.6064117069505849E-9</v>
      </c>
      <c r="CW93" s="4">
        <f t="shared" ca="1" si="64"/>
        <v>4.2826652202549097E-7</v>
      </c>
      <c r="CX93" s="4">
        <f t="shared" ca="1" si="64"/>
        <v>7.3863595637801227E-7</v>
      </c>
      <c r="CY93" s="4">
        <f t="shared" ca="1" si="64"/>
        <v>7.8881701341894489E-7</v>
      </c>
      <c r="CZ93" s="4">
        <f t="shared" ca="1" si="64"/>
        <v>4.2916417764788515E-7</v>
      </c>
      <c r="DA93" s="4">
        <f t="shared" ca="1" si="64"/>
        <v>1.7231376980432171E-6</v>
      </c>
      <c r="DB93" s="4">
        <f t="shared" ca="1" si="64"/>
        <v>8.2410026477716177E-6</v>
      </c>
      <c r="DC93" s="4">
        <f t="shared" ca="1" si="64"/>
        <v>1.4938300505735786E-5</v>
      </c>
      <c r="DD93" s="4">
        <f t="shared" ca="1" si="64"/>
        <v>2.9898030813448944E-5</v>
      </c>
      <c r="DE93" s="4">
        <f t="shared" ca="1" si="64"/>
        <v>3.0362030389128962E-5</v>
      </c>
      <c r="DF93" s="4">
        <f t="shared" ca="1" si="64"/>
        <v>3.4645952482481333E-5</v>
      </c>
      <c r="DG93" s="4">
        <f t="shared" ca="1" si="64"/>
        <v>3.8265064407052893E-5</v>
      </c>
      <c r="DH93" s="4">
        <f t="shared" ref="DH93:DS93" ca="1" si="65">CV93*$O$11</f>
        <v>4.6915410725110528E-14</v>
      </c>
      <c r="DI93" s="4">
        <f t="shared" ca="1" si="65"/>
        <v>7.7087973964588371E-12</v>
      </c>
      <c r="DJ93" s="4">
        <f t="shared" ca="1" si="65"/>
        <v>1.3295447214804222E-11</v>
      </c>
      <c r="DK93" s="4">
        <f t="shared" ca="1" si="65"/>
        <v>1.4198706241541008E-11</v>
      </c>
      <c r="DL93" s="4">
        <f t="shared" ca="1" si="65"/>
        <v>7.7249551976619331E-12</v>
      </c>
      <c r="DM93" s="4">
        <f t="shared" ca="1" si="65"/>
        <v>3.1016478564777909E-11</v>
      </c>
      <c r="DN93" s="4">
        <f t="shared" ca="1" si="65"/>
        <v>1.4833804765988912E-10</v>
      </c>
      <c r="DO93" s="4">
        <f t="shared" ca="1" si="65"/>
        <v>2.6888940910324414E-10</v>
      </c>
      <c r="DP93" s="4">
        <f t="shared" ca="1" si="65"/>
        <v>5.3816455464208097E-10</v>
      </c>
      <c r="DQ93" s="4">
        <f t="shared" ca="1" si="65"/>
        <v>5.4651654700432129E-10</v>
      </c>
      <c r="DR93" s="4">
        <f t="shared" ca="1" si="65"/>
        <v>6.2362714468466401E-10</v>
      </c>
      <c r="DS93" s="4">
        <f t="shared" ca="1" si="65"/>
        <v>6.8877115932695207E-10</v>
      </c>
      <c r="DT93" s="4">
        <f t="shared" ref="DT93:EA93" ca="1" si="66">(IF(DT$67&lt;=4,$P93,$R93)*$N93*EXP(2*$N$8*$N$9*(1-$E93)))*OFFSET($J$19,DT$67,0)/$N$72</f>
        <v>2.0113944404643147E-6</v>
      </c>
      <c r="DU93" s="4">
        <f t="shared" ca="1" si="66"/>
        <v>7.8846234394346794E-6</v>
      </c>
      <c r="DV93" s="4">
        <f t="shared" ca="1" si="66"/>
        <v>3.0897248473452506E-5</v>
      </c>
      <c r="DW93" s="4">
        <f t="shared" ca="1" si="66"/>
        <v>1.2091815581724684E-4</v>
      </c>
      <c r="DX93" s="4">
        <f t="shared" ca="1" si="66"/>
        <v>8.5098475730858731E-3</v>
      </c>
      <c r="DY93" s="4">
        <f t="shared" ca="1" si="66"/>
        <v>3.7733420139099971E-2</v>
      </c>
      <c r="DZ93" s="4">
        <f t="shared" ca="1" si="66"/>
        <v>5.0102507404105344E-2</v>
      </c>
      <c r="EA93" s="4">
        <f t="shared" ca="1" si="66"/>
        <v>5.1311697357101914E-2</v>
      </c>
      <c r="EB93" s="4">
        <f t="shared" ref="EB93:EI93" ca="1" si="67">DT93/DT$66</f>
        <v>2.011227567439304E-6</v>
      </c>
      <c r="EC93" s="4">
        <f t="shared" ca="1" si="67"/>
        <v>7.8820598506366708E-6</v>
      </c>
      <c r="ED93" s="4">
        <f t="shared" ca="1" si="67"/>
        <v>3.0857919362835196E-5</v>
      </c>
      <c r="EE93" s="4">
        <f t="shared" ca="1" si="67"/>
        <v>1.2031801955390599E-4</v>
      </c>
      <c r="EF93" s="4">
        <f t="shared" ca="1" si="67"/>
        <v>8.2878719122476147E-3</v>
      </c>
      <c r="EG93" s="4">
        <f t="shared" ca="1" si="67"/>
        <v>3.3727923915040196E-2</v>
      </c>
      <c r="EH93" s="4">
        <f t="shared" ca="1" si="67"/>
        <v>4.3278055921324603E-2</v>
      </c>
      <c r="EI93" s="4">
        <f t="shared" ca="1" si="67"/>
        <v>4.4177316939598345E-2</v>
      </c>
      <c r="EJ93" s="4">
        <f t="shared" ref="EJ93:EQ93" ca="1" si="68">EB93*OFFSET($H$19,EJ$67,0)</f>
        <v>8.271173371094137E-10</v>
      </c>
      <c r="EK93" s="4">
        <f t="shared" ca="1" si="68"/>
        <v>3.2414971135743307E-9</v>
      </c>
      <c r="EL93" s="4">
        <f t="shared" ca="1" si="68"/>
        <v>1.2690319337965974E-8</v>
      </c>
      <c r="EM93" s="4">
        <f t="shared" ca="1" si="68"/>
        <v>4.9480785541543837E-8</v>
      </c>
      <c r="EN93" s="4">
        <f t="shared" ca="1" si="68"/>
        <v>1.7041936619559158E-6</v>
      </c>
      <c r="EO93" s="4">
        <f t="shared" ca="1" si="68"/>
        <v>6.9353043550301401E-6</v>
      </c>
      <c r="EP93" s="4">
        <f t="shared" ca="1" si="68"/>
        <v>8.8990502488223716E-6</v>
      </c>
      <c r="EQ93" s="4">
        <f t="shared" ca="1" si="68"/>
        <v>9.0839607957049092E-6</v>
      </c>
      <c r="ER93" s="4">
        <f t="shared" ref="ER93:EY93" ca="1" si="69">EJ93*$N$11</f>
        <v>1.6542346742188277E-15</v>
      </c>
      <c r="ES93" s="4">
        <f t="shared" ca="1" si="69"/>
        <v>6.4829942271486623E-15</v>
      </c>
      <c r="ET93" s="4">
        <f t="shared" ca="1" si="69"/>
        <v>2.5380638675931955E-14</v>
      </c>
      <c r="EU93" s="4">
        <f t="shared" ca="1" si="69"/>
        <v>9.8961571083087693E-14</v>
      </c>
      <c r="EV93" s="4">
        <f t="shared" ca="1" si="69"/>
        <v>3.408387323911832E-12</v>
      </c>
      <c r="EW93" s="4">
        <f t="shared" ca="1" si="69"/>
        <v>1.3870608710060283E-11</v>
      </c>
      <c r="EX93" s="4">
        <f t="shared" ca="1" si="69"/>
        <v>1.7798100497644747E-11</v>
      </c>
      <c r="EY93" s="4">
        <f t="shared" ca="1" si="69"/>
        <v>1.8167921591409822E-11</v>
      </c>
      <c r="EZ93" s="4">
        <f t="shared" ref="EZ93:FG93" ca="1" si="70">(IF(EZ$67&lt;=4,$Q93,$S93)*$N93*EXP(2*$O$8*$O$9*(1-$E93)))*OFFSET($K$19,EZ$67,0)/$N$72</f>
        <v>2.7540702435323726E-7</v>
      </c>
      <c r="FA93" s="4">
        <f t="shared" ca="1" si="70"/>
        <v>3.5752201060628142E-6</v>
      </c>
      <c r="FB93" s="4">
        <f t="shared" ca="1" si="70"/>
        <v>4.6404908052687356E-5</v>
      </c>
      <c r="FC93" s="4">
        <f t="shared" ca="1" si="70"/>
        <v>6.0111981478265129E-4</v>
      </c>
      <c r="FD93" s="4">
        <f t="shared" ca="1" si="70"/>
        <v>1.9043920176491853E-4</v>
      </c>
      <c r="FE93" s="4">
        <f t="shared" ca="1" si="70"/>
        <v>1.0325442644532584E-3</v>
      </c>
      <c r="FF93" s="4">
        <f t="shared" ca="1" si="70"/>
        <v>1.1030466489016734E-3</v>
      </c>
      <c r="FG93" s="4">
        <f t="shared" ca="1" si="70"/>
        <v>1.1041363762365414E-3</v>
      </c>
      <c r="FH93" s="4">
        <f t="shared" ref="FH93:FO93" ca="1" si="71">EZ93/EZ$66</f>
        <v>2.7540052320571575E-7</v>
      </c>
      <c r="FI93" s="4">
        <f t="shared" ca="1" si="71"/>
        <v>3.5741248321393887E-6</v>
      </c>
      <c r="FJ93" s="4">
        <f t="shared" ca="1" si="71"/>
        <v>4.6221062095393033E-5</v>
      </c>
      <c r="FK93" s="4">
        <f t="shared" ca="1" si="71"/>
        <v>5.7166521940245406E-4</v>
      </c>
      <c r="FL93" s="4">
        <f t="shared" ca="1" si="71"/>
        <v>1.9032942575538121E-4</v>
      </c>
      <c r="FM93" s="4">
        <f t="shared" ca="1" si="71"/>
        <v>1.0293253717056235E-3</v>
      </c>
      <c r="FN93" s="4">
        <f t="shared" ca="1" si="71"/>
        <v>1.0993739571941781E-3</v>
      </c>
      <c r="FO93" s="4">
        <f t="shared" ca="1" si="71"/>
        <v>1.1004564363615108E-3</v>
      </c>
      <c r="FP93" s="4">
        <f t="shared" ref="FP93:FW93" ca="1" si="72">FH93*OFFSET($I$19,FP$67,0)</f>
        <v>1.953966712144553E-10</v>
      </c>
      <c r="FQ93" s="4">
        <f t="shared" ca="1" si="72"/>
        <v>2.5358415684028962E-9</v>
      </c>
      <c r="FR93" s="4">
        <f t="shared" ca="1" si="72"/>
        <v>3.2793843556681357E-8</v>
      </c>
      <c r="FS93" s="4">
        <f t="shared" ca="1" si="72"/>
        <v>4.0559647316604111E-7</v>
      </c>
      <c r="FT93" s="4">
        <f t="shared" ca="1" si="72"/>
        <v>6.7519363786721479E-8</v>
      </c>
      <c r="FU93" s="4">
        <f t="shared" ca="1" si="72"/>
        <v>3.6515317561256993E-7</v>
      </c>
      <c r="FV93" s="4">
        <f t="shared" ca="1" si="72"/>
        <v>3.9000291131463467E-7</v>
      </c>
      <c r="FW93" s="4">
        <f t="shared" ca="1" si="72"/>
        <v>3.9038692079924593E-7</v>
      </c>
      <c r="FX93" s="4">
        <f t="shared" ref="FX93:GE93" ca="1" si="73">FP93*$O$11</f>
        <v>3.5171400818601953E-15</v>
      </c>
      <c r="FY93" s="4">
        <f t="shared" ca="1" si="73"/>
        <v>4.5645148231252135E-14</v>
      </c>
      <c r="FZ93" s="4">
        <f t="shared" ca="1" si="73"/>
        <v>5.9028918402026446E-13</v>
      </c>
      <c r="GA93" s="4">
        <f t="shared" ca="1" si="73"/>
        <v>7.3007365169887407E-12</v>
      </c>
      <c r="GB93" s="4">
        <f t="shared" ca="1" si="73"/>
        <v>1.2153485481609867E-12</v>
      </c>
      <c r="GC93" s="4">
        <f t="shared" ca="1" si="73"/>
        <v>6.5727571610262585E-12</v>
      </c>
      <c r="GD93" s="4">
        <f t="shared" ca="1" si="73"/>
        <v>7.0200524036634245E-12</v>
      </c>
      <c r="GE93" s="4">
        <f t="shared" ca="1" si="73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41"/>
        <v>1.4589714336181798E-9</v>
      </c>
      <c r="N94" s="4">
        <f t="shared" si="51"/>
        <v>1.4589714336181798E-9</v>
      </c>
      <c r="O94" s="9">
        <f t="shared" si="42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57"/>
        <v>298.15146094215862</v>
      </c>
      <c r="W94">
        <f t="shared" si="56"/>
        <v>-16.913728000000003</v>
      </c>
      <c r="X94">
        <v>11.78</v>
      </c>
      <c r="Y94">
        <v>0</v>
      </c>
      <c r="Z94">
        <f t="shared" si="52"/>
        <v>0</v>
      </c>
      <c r="AA94">
        <f t="shared" si="53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41"/>
        <v>1.5583254780785923E-9</v>
      </c>
      <c r="N95" s="4">
        <f t="shared" si="51"/>
        <v>1.5583254780785923E-9</v>
      </c>
      <c r="O95" s="9">
        <f t="shared" si="42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57"/>
        <v>298.15146094215862</v>
      </c>
      <c r="W95">
        <f t="shared" si="56"/>
        <v>2.3053813333333335</v>
      </c>
      <c r="X95">
        <v>2.36</v>
      </c>
      <c r="Y95">
        <v>2.1</v>
      </c>
      <c r="Z95">
        <f t="shared" si="52"/>
        <v>-5.4618666666666482E-2</v>
      </c>
      <c r="AA95">
        <f t="shared" si="53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41"/>
        <v>8.5746827289583347E-8</v>
      </c>
      <c r="N96" s="4">
        <f t="shared" si="51"/>
        <v>8.5746827289583347E-8</v>
      </c>
      <c r="O96" s="9">
        <f t="shared" si="42"/>
        <v>1</v>
      </c>
      <c r="P96" s="4"/>
      <c r="Q96" s="4"/>
      <c r="R96" s="4"/>
      <c r="S96" s="4"/>
      <c r="T96">
        <v>6.75</v>
      </c>
      <c r="U96">
        <v>0</v>
      </c>
      <c r="V96">
        <f t="shared" si="57"/>
        <v>298.15146094215862</v>
      </c>
      <c r="W96">
        <f t="shared" si="56"/>
        <v>6.7500000000000009</v>
      </c>
      <c r="X96">
        <v>6.75</v>
      </c>
      <c r="Y96">
        <v>0</v>
      </c>
      <c r="Z96">
        <f t="shared" si="52"/>
        <v>0</v>
      </c>
      <c r="AA96">
        <f t="shared" si="53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41"/>
        <v>5.4659888988882785E-11</v>
      </c>
      <c r="N97" s="4">
        <f t="shared" si="51"/>
        <v>2.2306163769797501E-11</v>
      </c>
      <c r="O97" s="9">
        <f t="shared" si="42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57"/>
        <v>298.15146094215862</v>
      </c>
      <c r="W97">
        <f t="shared" si="56"/>
        <v>9.92</v>
      </c>
      <c r="X97">
        <v>9.92</v>
      </c>
      <c r="Y97">
        <v>0</v>
      </c>
      <c r="Z97">
        <f t="shared" si="52"/>
        <v>0</v>
      </c>
      <c r="AA97">
        <f t="shared" si="53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41"/>
        <v>1.7046464035289972E-12</v>
      </c>
      <c r="N98" s="4">
        <f t="shared" si="51"/>
        <v>1.2915824477380767E-12</v>
      </c>
      <c r="O98" s="9">
        <f t="shared" si="42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57"/>
        <v>298.15146094215862</v>
      </c>
      <c r="W98">
        <f t="shared" si="56"/>
        <v>0.35838577777777786</v>
      </c>
      <c r="X98">
        <v>0.4</v>
      </c>
      <c r="Y98">
        <v>1.6</v>
      </c>
      <c r="Z98">
        <f t="shared" si="52"/>
        <v>-4.161422222222208E-2</v>
      </c>
      <c r="AA98">
        <f t="shared" si="53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41"/>
        <v>2.2580327254618398E-7</v>
      </c>
      <c r="N99" s="4">
        <f t="shared" si="51"/>
        <v>1.7108741311905E-7</v>
      </c>
      <c r="O99" s="9">
        <f t="shared" si="42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57"/>
        <v>298.15146094215862</v>
      </c>
      <c r="W99">
        <f t="shared" si="56"/>
        <v>14.620000000000001</v>
      </c>
      <c r="X99">
        <v>14.62</v>
      </c>
      <c r="Y99">
        <v>0</v>
      </c>
      <c r="Z99">
        <f t="shared" si="52"/>
        <v>0</v>
      </c>
      <c r="AA99">
        <f t="shared" si="53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4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4">
        <f ca="1">OFFSET(M$71,_xlfn.XMATCH($A104,$D$72:$D$99),0)</f>
        <v>2.1244919602567078E-7</v>
      </c>
      <c r="L104" s="44">
        <f ca="1">OFFSET(N$71,_xlfn.XMATCH($A104,$D$72:$D$99),0)</f>
        <v>8.6698429999999998E-8</v>
      </c>
      <c r="M104" s="45">
        <f t="shared" ref="M104:M167" ca="1" si="74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4" t="s">
        <v>9</v>
      </c>
      <c r="B105" s="46">
        <v>3.68278E-5</v>
      </c>
      <c r="C105" s="26">
        <v>1</v>
      </c>
      <c r="D105" s="26">
        <v>2</v>
      </c>
      <c r="E105" s="26">
        <f t="shared" ref="E105:E168" ca="1" si="75">OFFSET($B$71,_xlfn.XMATCH($A105,$D$72:$D$99),0)</f>
        <v>7</v>
      </c>
      <c r="F105" s="26"/>
      <c r="G105" s="26"/>
      <c r="H105" s="26"/>
      <c r="I105" s="26"/>
      <c r="J105" s="26">
        <v>2</v>
      </c>
      <c r="K105" s="46">
        <f t="shared" ref="K105:K113" ca="1" si="76">OFFSET($M$71,_xlfn.XMATCH(A105,$D$72:$D$99),0)</f>
        <v>8.150098159234029E-5</v>
      </c>
      <c r="L105" s="46">
        <f t="shared" ref="L105:L112" ca="1" si="77">OFFSET(N$71,_xlfn.XMATCH($A105,$D$72:$D$99),0)</f>
        <v>3.3259749999999999E-5</v>
      </c>
      <c r="M105" s="47">
        <f t="shared" ca="1" si="74"/>
        <v>0.45186940427550859</v>
      </c>
      <c r="O105" s="4" t="str">
        <f t="shared" ref="O105:O155" ca="1" si="78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4" t="s">
        <v>10</v>
      </c>
      <c r="B106" s="46">
        <v>6.1754200000000006E-5</v>
      </c>
      <c r="C106" s="26">
        <v>2</v>
      </c>
      <c r="D106" s="26">
        <v>3</v>
      </c>
      <c r="E106" s="26">
        <f t="shared" ca="1" si="75"/>
        <v>4</v>
      </c>
      <c r="F106" s="26"/>
      <c r="G106" s="26"/>
      <c r="H106" s="26"/>
      <c r="I106" s="26"/>
      <c r="J106" s="26">
        <v>2</v>
      </c>
      <c r="K106" s="46">
        <f t="shared" ca="1" si="76"/>
        <v>1.3666383840988826E-4</v>
      </c>
      <c r="L106" s="46">
        <f t="shared" ca="1" si="77"/>
        <v>5.5771169999999997E-5</v>
      </c>
      <c r="M106" s="47">
        <f t="shared" ca="1" si="74"/>
        <v>0.4518693512382117</v>
      </c>
      <c r="O106" s="4" t="str">
        <f t="shared" ca="1" si="78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4" t="s">
        <v>11</v>
      </c>
      <c r="B107" s="46">
        <v>1.3755500000000001E-4</v>
      </c>
      <c r="C107" s="26">
        <v>3</v>
      </c>
      <c r="D107" s="26">
        <v>4</v>
      </c>
      <c r="E107" s="26">
        <f t="shared" ca="1" si="75"/>
        <v>3</v>
      </c>
      <c r="F107" s="26"/>
      <c r="G107" s="26"/>
      <c r="H107" s="26"/>
      <c r="I107" s="26"/>
      <c r="J107" s="26">
        <v>1</v>
      </c>
      <c r="K107" s="46">
        <f t="shared" ca="1" si="76"/>
        <v>1.7687926499112638E-4</v>
      </c>
      <c r="L107" s="46">
        <f t="shared" ca="1" si="77"/>
        <v>1.340185E-4</v>
      </c>
      <c r="M107" s="47">
        <f t="shared" ca="1" si="74"/>
        <v>0.77767736092130879</v>
      </c>
      <c r="O107" s="4" t="str">
        <f t="shared" ca="1" si="78"/>
        <v>CompConc[3] = 0.000176879264991126;</v>
      </c>
      <c r="Q107" t="s">
        <v>248</v>
      </c>
      <c r="R107">
        <v>1.3755500000000001E-4</v>
      </c>
    </row>
    <row r="108" spans="1:28" x14ac:dyDescent="0.2">
      <c r="A108" s="34" t="s">
        <v>12</v>
      </c>
      <c r="B108" s="46">
        <v>6.7135500000000003E-6</v>
      </c>
      <c r="C108" s="26">
        <v>4</v>
      </c>
      <c r="D108" s="26">
        <v>5</v>
      </c>
      <c r="E108" s="26">
        <f t="shared" ca="1" si="75"/>
        <v>6</v>
      </c>
      <c r="F108" s="26"/>
      <c r="G108" s="26"/>
      <c r="H108" s="26"/>
      <c r="I108" s="26"/>
      <c r="J108" s="26">
        <v>1</v>
      </c>
      <c r="K108" s="46">
        <f t="shared" ca="1" si="76"/>
        <v>8.6328183576753819E-6</v>
      </c>
      <c r="L108" s="46">
        <f t="shared" ca="1" si="77"/>
        <v>6.5409439999999999E-6</v>
      </c>
      <c r="M108" s="47">
        <f t="shared" ca="1" si="74"/>
        <v>0.77767766236283975</v>
      </c>
      <c r="O108" s="4" t="str">
        <f t="shared" ca="1" si="78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4" t="s">
        <v>13</v>
      </c>
      <c r="B109" s="46">
        <v>9.8519599999999998E-5</v>
      </c>
      <c r="C109" s="26">
        <v>5</v>
      </c>
      <c r="D109" s="26">
        <v>6</v>
      </c>
      <c r="E109" s="26">
        <f t="shared" ca="1" si="75"/>
        <v>54</v>
      </c>
      <c r="F109" s="26"/>
      <c r="G109" s="26"/>
      <c r="H109" s="26"/>
      <c r="I109" s="26"/>
      <c r="J109" s="26">
        <v>-2</v>
      </c>
      <c r="K109" s="46">
        <f t="shared" ca="1" si="76"/>
        <v>2.1802659075000557E-4</v>
      </c>
      <c r="L109" s="46">
        <f t="shared" ca="1" si="77"/>
        <v>8.8974510000000001E-5</v>
      </c>
      <c r="M109" s="47">
        <f t="shared" ca="1" si="74"/>
        <v>0.45186965342665425</v>
      </c>
      <c r="O109" s="4" t="str">
        <f t="shared" ca="1" si="78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4" t="s">
        <v>14</v>
      </c>
      <c r="B110" s="46">
        <v>6.6994200000000003E-6</v>
      </c>
      <c r="C110" s="26">
        <v>6</v>
      </c>
      <c r="D110" s="26">
        <v>7</v>
      </c>
      <c r="E110" s="26">
        <f t="shared" ca="1" si="75"/>
        <v>52</v>
      </c>
      <c r="F110" s="26"/>
      <c r="G110" s="26"/>
      <c r="H110" s="26"/>
      <c r="I110" s="26"/>
      <c r="J110" s="26">
        <v>-1</v>
      </c>
      <c r="K110" s="46">
        <f t="shared" ca="1" si="76"/>
        <v>8.614643222464999E-6</v>
      </c>
      <c r="L110" s="46">
        <f t="shared" ca="1" si="77"/>
        <v>6.5271730000000003E-6</v>
      </c>
      <c r="M110" s="47">
        <f t="shared" ca="1" si="74"/>
        <v>0.77767817273377737</v>
      </c>
      <c r="O110" s="4" t="str">
        <f t="shared" ca="1" si="78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4" t="s">
        <v>15</v>
      </c>
      <c r="B111" s="46">
        <v>1.9474400000000001E-7</v>
      </c>
      <c r="C111" s="26">
        <v>7</v>
      </c>
      <c r="D111" s="26">
        <v>8</v>
      </c>
      <c r="E111" s="26">
        <f t="shared" ca="1" si="75"/>
        <v>55</v>
      </c>
      <c r="F111" s="26"/>
      <c r="G111" s="26"/>
      <c r="H111" s="26"/>
      <c r="I111" s="26"/>
      <c r="J111" s="26">
        <v>-2</v>
      </c>
      <c r="K111" s="46">
        <f t="shared" ca="1" si="76"/>
        <v>4.3097361792053761E-7</v>
      </c>
      <c r="L111" s="46">
        <f t="shared" ca="1" si="77"/>
        <v>1.758761E-7</v>
      </c>
      <c r="M111" s="47">
        <f t="shared" ca="1" si="74"/>
        <v>0.45186988693100621</v>
      </c>
      <c r="O111" s="4" t="str">
        <f t="shared" ca="1" si="78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5" t="s">
        <v>6</v>
      </c>
      <c r="B112" s="48">
        <v>2.76256E-8</v>
      </c>
      <c r="C112" s="30">
        <v>8</v>
      </c>
      <c r="D112" s="30">
        <v>9</v>
      </c>
      <c r="E112" s="30">
        <f t="shared" ca="1" si="75"/>
        <v>1</v>
      </c>
      <c r="F112" s="30"/>
      <c r="G112" s="30"/>
      <c r="H112" s="30"/>
      <c r="I112" s="30"/>
      <c r="J112" s="30">
        <v>1</v>
      </c>
      <c r="K112" s="48">
        <f t="shared" ca="1" si="76"/>
        <v>3.5523207453943098E-8</v>
      </c>
      <c r="L112" s="48">
        <f t="shared" ca="1" si="77"/>
        <v>2.6915348039269097E-8</v>
      </c>
      <c r="M112" s="49">
        <f t="shared" ca="1" si="74"/>
        <v>0.7776775235124086</v>
      </c>
      <c r="O112" s="4" t="str">
        <f t="shared" ca="1" si="78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75" t="s">
        <v>601</v>
      </c>
      <c r="B113" s="76">
        <v>1.3312100000000001E-10</v>
      </c>
      <c r="C113" s="77">
        <v>9</v>
      </c>
      <c r="D113" s="77">
        <v>10</v>
      </c>
      <c r="E113" s="77" t="e">
        <f t="shared" ca="1" si="75"/>
        <v>#N/A</v>
      </c>
      <c r="F113" s="77"/>
      <c r="G113" s="77"/>
      <c r="H113" s="77"/>
      <c r="I113" s="77"/>
      <c r="J113" s="77">
        <v>-1</v>
      </c>
      <c r="K113" s="76" t="e">
        <f t="shared" ca="1" si="76"/>
        <v>#N/A</v>
      </c>
      <c r="L113" s="77"/>
      <c r="M113" s="78" t="e">
        <f t="shared" ca="1" si="74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4">
        <v>4.0018099999999999</v>
      </c>
      <c r="C114" s="22">
        <v>10</v>
      </c>
      <c r="D114" s="22">
        <v>11</v>
      </c>
      <c r="E114" s="22" t="e">
        <f t="shared" ca="1" si="75"/>
        <v>#N/A</v>
      </c>
      <c r="F114" s="22"/>
      <c r="G114" s="22"/>
      <c r="H114" s="22"/>
      <c r="I114" s="22"/>
      <c r="J114" s="22">
        <v>0</v>
      </c>
      <c r="K114" s="44">
        <f>$N$10</f>
        <v>10</v>
      </c>
      <c r="L114" s="22"/>
      <c r="M114" s="45">
        <f t="shared" si="74"/>
        <v>0.40018100000000001</v>
      </c>
      <c r="O114" s="4" t="str">
        <f t="shared" si="78"/>
        <v>CompConc[10] = 10;</v>
      </c>
      <c r="Q114" t="s">
        <v>255</v>
      </c>
      <c r="R114">
        <v>4.0018099999999999</v>
      </c>
    </row>
    <row r="115" spans="1:18" x14ac:dyDescent="0.2">
      <c r="A115" s="35" t="s">
        <v>603</v>
      </c>
      <c r="B115" s="48">
        <v>1.71265</v>
      </c>
      <c r="C115" s="30">
        <v>11</v>
      </c>
      <c r="D115" s="30">
        <v>12</v>
      </c>
      <c r="E115" s="30" t="e">
        <f t="shared" ca="1" si="75"/>
        <v>#N/A</v>
      </c>
      <c r="F115" s="30"/>
      <c r="G115" s="30"/>
      <c r="H115" s="30"/>
      <c r="I115" s="30"/>
      <c r="J115" s="30">
        <v>0</v>
      </c>
      <c r="K115" s="48">
        <f>$O$10</f>
        <v>10</v>
      </c>
      <c r="L115" s="30"/>
      <c r="M115" s="49">
        <f t="shared" si="74"/>
        <v>0.171265</v>
      </c>
      <c r="O115" s="4" t="str">
        <f t="shared" si="78"/>
        <v>CompConc[11] = 10;</v>
      </c>
      <c r="Q115" t="s">
        <v>256</v>
      </c>
      <c r="R115">
        <v>1.71265</v>
      </c>
    </row>
    <row r="116" spans="1:18" x14ac:dyDescent="0.2">
      <c r="A116" s="68" t="s">
        <v>604</v>
      </c>
      <c r="B116" s="67">
        <v>3.9067300000000001E-13</v>
      </c>
      <c r="C116" s="69">
        <v>12</v>
      </c>
      <c r="D116" s="69">
        <v>13</v>
      </c>
      <c r="E116" s="69" t="e">
        <f t="shared" ca="1" si="75"/>
        <v>#N/A</v>
      </c>
      <c r="F116" s="69" t="s">
        <v>143</v>
      </c>
      <c r="G116" s="69">
        <v>1</v>
      </c>
      <c r="H116" s="69">
        <v>0</v>
      </c>
      <c r="I116" s="69" t="s">
        <v>6</v>
      </c>
      <c r="J116" s="69">
        <v>0</v>
      </c>
      <c r="K116" s="67">
        <f t="shared" ref="K116:K123" ca="1" si="79">T20</f>
        <v>3.2178671407156326E-14</v>
      </c>
      <c r="L116" s="22"/>
      <c r="M116" s="70">
        <f t="shared" ca="1" si="74"/>
        <v>12.140743632849828</v>
      </c>
      <c r="O116" s="4" t="str">
        <f t="shared" ca="1" si="78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71" t="s">
        <v>605</v>
      </c>
      <c r="B117" s="72">
        <v>1.47732E-12</v>
      </c>
      <c r="C117" s="73">
        <v>13</v>
      </c>
      <c r="D117" s="73">
        <v>14</v>
      </c>
      <c r="E117" s="73" t="e">
        <f t="shared" ca="1" si="75"/>
        <v>#N/A</v>
      </c>
      <c r="F117" s="73" t="s">
        <v>143</v>
      </c>
      <c r="G117" s="73">
        <v>2</v>
      </c>
      <c r="H117" s="73">
        <v>0</v>
      </c>
      <c r="I117" s="73" t="s">
        <v>6</v>
      </c>
      <c r="J117" s="73">
        <v>0</v>
      </c>
      <c r="K117" s="72">
        <f t="shared" ca="1" si="79"/>
        <v>1.2610915743766589E-13</v>
      </c>
      <c r="L117" s="26"/>
      <c r="M117" s="74">
        <f t="shared" ca="1" si="74"/>
        <v>11.71461319714407</v>
      </c>
      <c r="O117" s="4" t="str">
        <f t="shared" ca="1" si="78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71" t="s">
        <v>606</v>
      </c>
      <c r="B118" s="72">
        <v>5.0851300000000002E-12</v>
      </c>
      <c r="C118" s="73">
        <v>14</v>
      </c>
      <c r="D118" s="73">
        <v>15</v>
      </c>
      <c r="E118" s="73" t="e">
        <f t="shared" ca="1" si="75"/>
        <v>#N/A</v>
      </c>
      <c r="F118" s="73" t="s">
        <v>143</v>
      </c>
      <c r="G118" s="73">
        <v>3</v>
      </c>
      <c r="H118" s="73">
        <v>0</v>
      </c>
      <c r="I118" s="73" t="s">
        <v>6</v>
      </c>
      <c r="J118" s="73">
        <v>0</v>
      </c>
      <c r="K118" s="72">
        <f t="shared" ca="1" si="79"/>
        <v>4.9371183229625571E-13</v>
      </c>
      <c r="L118" s="26"/>
      <c r="M118" s="74">
        <f t="shared" ca="1" si="74"/>
        <v>10.299793659692213</v>
      </c>
      <c r="O118" s="4" t="str">
        <f t="shared" ca="1" si="78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71" t="s">
        <v>607</v>
      </c>
      <c r="B119" s="72">
        <v>1.3485800000000001E-11</v>
      </c>
      <c r="C119" s="73">
        <v>15</v>
      </c>
      <c r="D119" s="73">
        <v>16</v>
      </c>
      <c r="E119" s="73" t="e">
        <f t="shared" ca="1" si="75"/>
        <v>#N/A</v>
      </c>
      <c r="F119" s="73" t="s">
        <v>143</v>
      </c>
      <c r="G119" s="73">
        <v>4</v>
      </c>
      <c r="H119" s="73">
        <v>0</v>
      </c>
      <c r="I119" s="73" t="s">
        <v>6</v>
      </c>
      <c r="J119" s="73">
        <v>0</v>
      </c>
      <c r="K119" s="72">
        <f t="shared" ca="1" si="79"/>
        <v>1.9250303040119751E-12</v>
      </c>
      <c r="L119" s="26"/>
      <c r="M119" s="74">
        <f t="shared" ca="1" si="74"/>
        <v>7.005500106618638</v>
      </c>
      <c r="O119" s="4" t="str">
        <f t="shared" ca="1" si="78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71" t="s">
        <v>608</v>
      </c>
      <c r="B120" s="72">
        <v>1.45908E-10</v>
      </c>
      <c r="C120" s="73">
        <v>16</v>
      </c>
      <c r="D120" s="73">
        <v>17</v>
      </c>
      <c r="E120" s="73" t="e">
        <f t="shared" ca="1" si="75"/>
        <v>#N/A</v>
      </c>
      <c r="F120" s="73" t="s">
        <v>143</v>
      </c>
      <c r="G120" s="73">
        <v>5</v>
      </c>
      <c r="H120" s="73">
        <v>0</v>
      </c>
      <c r="I120" s="73" t="s">
        <v>6</v>
      </c>
      <c r="J120" s="73">
        <v>0</v>
      </c>
      <c r="K120" s="72">
        <f ca="1">T24</f>
        <v>6.6300977384764453E-11</v>
      </c>
      <c r="L120" s="26"/>
      <c r="M120" s="74">
        <f t="shared" ca="1" si="74"/>
        <v>2.200691539632246</v>
      </c>
      <c r="O120" s="4" t="str">
        <f t="shared" ca="1" si="78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71" t="s">
        <v>609</v>
      </c>
      <c r="B121" s="72">
        <v>1.6868300000000001E-10</v>
      </c>
      <c r="C121" s="73">
        <v>17</v>
      </c>
      <c r="D121" s="73">
        <v>18</v>
      </c>
      <c r="E121" s="73" t="e">
        <f t="shared" ca="1" si="75"/>
        <v>#N/A</v>
      </c>
      <c r="F121" s="73" t="s">
        <v>143</v>
      </c>
      <c r="G121" s="73">
        <v>6</v>
      </c>
      <c r="H121" s="73">
        <v>0</v>
      </c>
      <c r="I121" s="73" t="s">
        <v>6</v>
      </c>
      <c r="J121" s="73">
        <v>0</v>
      </c>
      <c r="K121" s="72">
        <f t="shared" ca="1" si="79"/>
        <v>2.6981526070902994E-10</v>
      </c>
      <c r="L121" s="26"/>
      <c r="M121" s="74">
        <f t="shared" ca="1" si="74"/>
        <v>0.62517961199351346</v>
      </c>
      <c r="O121" s="4" t="str">
        <f t="shared" ca="1" si="78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71" t="s">
        <v>610</v>
      </c>
      <c r="B122" s="72">
        <v>1.7059799999999999E-10</v>
      </c>
      <c r="C122" s="73">
        <v>18</v>
      </c>
      <c r="D122" s="73">
        <v>19</v>
      </c>
      <c r="E122" s="73" t="e">
        <f t="shared" ca="1" si="75"/>
        <v>#N/A</v>
      </c>
      <c r="F122" s="73" t="s">
        <v>143</v>
      </c>
      <c r="G122" s="73">
        <v>7</v>
      </c>
      <c r="H122" s="73">
        <v>0</v>
      </c>
      <c r="I122" s="73" t="s">
        <v>6</v>
      </c>
      <c r="J122" s="73">
        <v>0</v>
      </c>
      <c r="K122" s="72">
        <f t="shared" ca="1" si="79"/>
        <v>3.4621401455975895E-10</v>
      </c>
      <c r="L122" s="26"/>
      <c r="M122" s="74">
        <f t="shared" ca="1" si="74"/>
        <v>0.49275301641653674</v>
      </c>
      <c r="O122" s="4" t="str">
        <f t="shared" ca="1" si="78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50" t="s">
        <v>611</v>
      </c>
      <c r="B123" s="51">
        <v>1.70737E-10</v>
      </c>
      <c r="C123" s="52">
        <v>19</v>
      </c>
      <c r="D123" s="52">
        <v>20</v>
      </c>
      <c r="E123" s="52" t="e">
        <f t="shared" ca="1" si="75"/>
        <v>#N/A</v>
      </c>
      <c r="F123" s="52" t="s">
        <v>143</v>
      </c>
      <c r="G123" s="52">
        <v>8</v>
      </c>
      <c r="H123" s="52">
        <v>0</v>
      </c>
      <c r="I123" s="52" t="s">
        <v>6</v>
      </c>
      <c r="J123" s="52">
        <v>0</v>
      </c>
      <c r="K123" s="51">
        <f t="shared" ca="1" si="79"/>
        <v>3.5340788592587651E-10</v>
      </c>
      <c r="L123" s="30"/>
      <c r="M123" s="53">
        <f t="shared" ca="1" si="74"/>
        <v>0.48311598806770895</v>
      </c>
      <c r="O123" s="4" t="str">
        <f t="shared" ca="1" si="78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4">
        <v>1.62319E-16</v>
      </c>
      <c r="C124" s="22">
        <v>20</v>
      </c>
      <c r="D124" s="22">
        <v>21</v>
      </c>
      <c r="E124" s="22" t="e">
        <f t="shared" ca="1" si="75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4">
        <f ca="1">R31</f>
        <v>1.2323681132016827E-18</v>
      </c>
      <c r="L124" s="22"/>
      <c r="M124" s="45">
        <f t="shared" ca="1" si="74"/>
        <v>131.71308009446668</v>
      </c>
      <c r="O124" s="4" t="str">
        <f t="shared" ca="1" si="78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4" t="s">
        <v>613</v>
      </c>
      <c r="B125" s="46">
        <v>8.7244899999999999E-16</v>
      </c>
      <c r="C125" s="26">
        <v>21</v>
      </c>
      <c r="D125" s="26">
        <v>22</v>
      </c>
      <c r="E125" s="26" t="e">
        <f t="shared" ca="1" si="75"/>
        <v>#N/A</v>
      </c>
      <c r="F125" s="26" t="s">
        <v>143</v>
      </c>
      <c r="G125" s="26">
        <v>1</v>
      </c>
      <c r="H125" s="26">
        <v>4</v>
      </c>
      <c r="I125" s="26" t="s">
        <v>6</v>
      </c>
      <c r="J125" s="26"/>
      <c r="K125" s="46">
        <f ca="1">R32</f>
        <v>1.8559339357274094E-17</v>
      </c>
      <c r="L125" s="26"/>
      <c r="M125" s="47">
        <f t="shared" ca="1" si="74"/>
        <v>47.008623701794363</v>
      </c>
      <c r="O125" s="4" t="str">
        <f t="shared" ca="1" si="78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4" t="s">
        <v>614</v>
      </c>
      <c r="B126" s="46">
        <v>1.62692E-15</v>
      </c>
      <c r="C126" s="26">
        <v>22</v>
      </c>
      <c r="D126" s="26">
        <v>23</v>
      </c>
      <c r="E126" s="26" t="e">
        <f t="shared" ca="1" si="75"/>
        <v>#N/A</v>
      </c>
      <c r="F126" s="26" t="s">
        <v>143</v>
      </c>
      <c r="G126" s="26">
        <v>1</v>
      </c>
      <c r="H126" s="26">
        <v>6</v>
      </c>
      <c r="I126" s="26" t="s">
        <v>6</v>
      </c>
      <c r="J126" s="26"/>
      <c r="K126" s="46">
        <f ca="1">R33</f>
        <v>9.7658271127568284E-16</v>
      </c>
      <c r="L126" s="26"/>
      <c r="M126" s="47">
        <f t="shared" ca="1" si="74"/>
        <v>1.6659316013026686</v>
      </c>
      <c r="O126" s="4" t="str">
        <f t="shared" ca="1" si="78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4" t="s">
        <v>615</v>
      </c>
      <c r="B127" s="46">
        <v>1.6277E-15</v>
      </c>
      <c r="C127" s="26">
        <v>23</v>
      </c>
      <c r="D127" s="26">
        <v>24</v>
      </c>
      <c r="E127" s="26" t="e">
        <f t="shared" ca="1" si="75"/>
        <v>#N/A</v>
      </c>
      <c r="F127" s="26" t="s">
        <v>143</v>
      </c>
      <c r="G127" s="26">
        <v>1</v>
      </c>
      <c r="H127" s="26">
        <v>8</v>
      </c>
      <c r="I127" s="26" t="s">
        <v>6</v>
      </c>
      <c r="J127" s="26"/>
      <c r="K127" s="46">
        <f ca="1">R34</f>
        <v>1.021275658233464E-15</v>
      </c>
      <c r="L127" s="26"/>
      <c r="M127" s="47">
        <f t="shared" ca="1" si="74"/>
        <v>1.5937910464012128</v>
      </c>
      <c r="O127" s="4" t="str">
        <f t="shared" ca="1" si="78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4" t="s">
        <v>616</v>
      </c>
      <c r="B128" s="46">
        <v>8.7784200000000002E-16</v>
      </c>
      <c r="C128" s="26">
        <v>24</v>
      </c>
      <c r="D128" s="26">
        <v>25</v>
      </c>
      <c r="E128" s="26" t="e">
        <f t="shared" ca="1" si="75"/>
        <v>#N/A</v>
      </c>
      <c r="F128" s="26" t="s">
        <v>143</v>
      </c>
      <c r="G128" s="26">
        <v>2</v>
      </c>
      <c r="H128" s="26">
        <v>3</v>
      </c>
      <c r="I128" s="26" t="s">
        <v>6</v>
      </c>
      <c r="J128" s="26"/>
      <c r="K128" s="46">
        <f ca="1">R35</f>
        <v>1.8589204014469146E-17</v>
      </c>
      <c r="L128" s="26"/>
      <c r="M128" s="47">
        <f t="shared" ca="1" si="74"/>
        <v>47.223216191329143</v>
      </c>
      <c r="O128" s="4" t="str">
        <f t="shared" ca="1" si="78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4" t="s">
        <v>617</v>
      </c>
      <c r="B129" s="46">
        <v>1.64504E-15</v>
      </c>
      <c r="C129" s="26">
        <v>25</v>
      </c>
      <c r="D129" s="26">
        <v>26</v>
      </c>
      <c r="E129" s="26" t="e">
        <f t="shared" ca="1" si="75"/>
        <v>#N/A</v>
      </c>
      <c r="F129" s="26" t="s">
        <v>143</v>
      </c>
      <c r="G129" s="26">
        <v>2</v>
      </c>
      <c r="H129" s="26">
        <v>5</v>
      </c>
      <c r="I129" s="26" t="s">
        <v>6</v>
      </c>
      <c r="J129" s="26"/>
      <c r="K129" s="46">
        <f ca="1">R36</f>
        <v>9.5585122458090474E-16</v>
      </c>
      <c r="L129" s="26"/>
      <c r="M129" s="47">
        <f t="shared" ca="1" si="74"/>
        <v>1.7210209682173832</v>
      </c>
      <c r="O129" s="4" t="str">
        <f t="shared" ca="1" si="78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4" t="s">
        <v>618</v>
      </c>
      <c r="B130" s="46">
        <v>1.64789E-15</v>
      </c>
      <c r="C130" s="26">
        <v>26</v>
      </c>
      <c r="D130" s="26">
        <v>27</v>
      </c>
      <c r="E130" s="26" t="e">
        <f t="shared" ca="1" si="75"/>
        <v>#N/A</v>
      </c>
      <c r="F130" s="26" t="s">
        <v>143</v>
      </c>
      <c r="G130" s="26">
        <v>2</v>
      </c>
      <c r="H130" s="26">
        <v>7</v>
      </c>
      <c r="I130" s="26" t="s">
        <v>6</v>
      </c>
      <c r="J130" s="26"/>
      <c r="K130" s="46">
        <f ca="1">R37</f>
        <v>1.1271752856978291E-15</v>
      </c>
      <c r="L130" s="26"/>
      <c r="M130" s="47">
        <f t="shared" ca="1" si="74"/>
        <v>1.4619642755738731</v>
      </c>
      <c r="O130" s="4" t="str">
        <f t="shared" ca="1" si="78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4" t="s">
        <v>619</v>
      </c>
      <c r="B131" s="46">
        <v>1.23359E-15</v>
      </c>
      <c r="C131" s="26">
        <v>27</v>
      </c>
      <c r="D131" s="26">
        <v>28</v>
      </c>
      <c r="E131" s="26" t="e">
        <f t="shared" ca="1" si="75"/>
        <v>#N/A</v>
      </c>
      <c r="F131" s="26" t="s">
        <v>143</v>
      </c>
      <c r="G131" s="26">
        <v>3</v>
      </c>
      <c r="H131" s="26">
        <v>4</v>
      </c>
      <c r="I131" s="26" t="s">
        <v>6</v>
      </c>
      <c r="J131" s="26"/>
      <c r="K131" s="46">
        <f ca="1">R38</f>
        <v>2.2333340578714144E-16</v>
      </c>
      <c r="L131" s="26"/>
      <c r="M131" s="47">
        <f t="shared" ca="1" si="74"/>
        <v>5.5235355214872417</v>
      </c>
      <c r="O131" s="4" t="str">
        <f t="shared" ca="1" si="78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4" t="s">
        <v>620</v>
      </c>
      <c r="B132" s="46">
        <v>1.65309E-15</v>
      </c>
      <c r="C132" s="26">
        <v>28</v>
      </c>
      <c r="D132" s="26">
        <v>29</v>
      </c>
      <c r="E132" s="26" t="e">
        <f t="shared" ca="1" si="75"/>
        <v>#N/A</v>
      </c>
      <c r="F132" s="26" t="s">
        <v>143</v>
      </c>
      <c r="G132" s="26">
        <v>3</v>
      </c>
      <c r="H132" s="26">
        <v>6</v>
      </c>
      <c r="I132" s="26" t="s">
        <v>6</v>
      </c>
      <c r="J132" s="26"/>
      <c r="K132" s="46">
        <f ca="1">R39</f>
        <v>1.1551838564354206E-15</v>
      </c>
      <c r="L132" s="26"/>
      <c r="M132" s="47">
        <f t="shared" ca="1" si="74"/>
        <v>1.4310189592685105</v>
      </c>
      <c r="O132" s="4" t="str">
        <f t="shared" ca="1" si="78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4" t="s">
        <v>621</v>
      </c>
      <c r="B133" s="46">
        <v>1.6531400000000001E-15</v>
      </c>
      <c r="C133" s="26">
        <v>29</v>
      </c>
      <c r="D133" s="26">
        <v>30</v>
      </c>
      <c r="E133" s="26" t="e">
        <f t="shared" ca="1" si="75"/>
        <v>#N/A</v>
      </c>
      <c r="F133" s="26" t="s">
        <v>143</v>
      </c>
      <c r="G133" s="26">
        <v>3</v>
      </c>
      <c r="H133" s="26">
        <v>8</v>
      </c>
      <c r="I133" s="26" t="s">
        <v>6</v>
      </c>
      <c r="J133" s="26"/>
      <c r="K133" s="46">
        <f ca="1">R40</f>
        <v>1.1590898600177146E-15</v>
      </c>
      <c r="L133" s="26"/>
      <c r="M133" s="47">
        <f t="shared" ca="1" si="74"/>
        <v>1.4262397222375276</v>
      </c>
      <c r="O133" s="4" t="str">
        <f t="shared" ca="1" si="78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4" t="s">
        <v>622</v>
      </c>
      <c r="B134" s="46">
        <v>1.6542899999999999E-15</v>
      </c>
      <c r="C134" s="26">
        <v>30</v>
      </c>
      <c r="D134" s="26">
        <v>31</v>
      </c>
      <c r="E134" s="26" t="e">
        <f t="shared" ca="1" si="75"/>
        <v>#N/A</v>
      </c>
      <c r="F134" s="26" t="s">
        <v>143</v>
      </c>
      <c r="G134" s="26">
        <v>4</v>
      </c>
      <c r="H134" s="26">
        <v>5</v>
      </c>
      <c r="I134" s="26" t="s">
        <v>6</v>
      </c>
      <c r="J134" s="26"/>
      <c r="K134" s="46">
        <f ca="1">R41</f>
        <v>1.1532305129914246E-15</v>
      </c>
      <c r="L134" s="26"/>
      <c r="M134" s="47">
        <f t="shared" ca="1" si="74"/>
        <v>1.4344833763623295</v>
      </c>
      <c r="O134" s="4" t="str">
        <f t="shared" ca="1" si="78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50" t="s">
        <v>623</v>
      </c>
      <c r="B135" s="51">
        <v>1.65448E-15</v>
      </c>
      <c r="C135" s="52">
        <v>31</v>
      </c>
      <c r="D135" s="52">
        <v>32</v>
      </c>
      <c r="E135" s="52" t="e">
        <f t="shared" ca="1" si="75"/>
        <v>#N/A</v>
      </c>
      <c r="F135" s="52" t="s">
        <v>143</v>
      </c>
      <c r="G135" s="52">
        <v>4</v>
      </c>
      <c r="H135" s="52">
        <v>7</v>
      </c>
      <c r="I135" s="52" t="s">
        <v>6</v>
      </c>
      <c r="J135" s="52"/>
      <c r="K135" s="51">
        <f ca="1">R42</f>
        <v>1.1671872112315332E-15</v>
      </c>
      <c r="L135" s="52"/>
      <c r="M135" s="53">
        <f t="shared" ca="1" si="74"/>
        <v>1.4174932556486033</v>
      </c>
      <c r="O135" s="4" t="str">
        <f t="shared" ca="1" si="78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4">
        <v>8.5676800000000003E-14</v>
      </c>
      <c r="C136" s="22">
        <v>32</v>
      </c>
      <c r="D136" s="22">
        <v>33</v>
      </c>
      <c r="E136" s="22" t="e">
        <f t="shared" ca="1" si="75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67">
        <f ca="1">AC20</f>
        <v>1.3650880193260603E-14</v>
      </c>
      <c r="L136" s="22"/>
      <c r="M136" s="45">
        <f t="shared" ca="1" si="74"/>
        <v>6.276283930929111</v>
      </c>
      <c r="O136" s="4" t="str">
        <f t="shared" ca="1" si="78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4" t="s">
        <v>625</v>
      </c>
      <c r="B137" s="46">
        <v>1.1E-12</v>
      </c>
      <c r="C137" s="26">
        <v>33</v>
      </c>
      <c r="D137" s="26">
        <v>34</v>
      </c>
      <c r="E137" s="26" t="e">
        <f t="shared" ca="1" si="75"/>
        <v>#N/A</v>
      </c>
      <c r="F137" s="26" t="s">
        <v>144</v>
      </c>
      <c r="G137" s="26">
        <v>2</v>
      </c>
      <c r="H137" s="26">
        <v>0</v>
      </c>
      <c r="I137" s="26" t="s">
        <v>6</v>
      </c>
      <c r="J137" s="26"/>
      <c r="K137" s="46">
        <f t="shared" ref="K137:K143" ca="1" si="80">AC21</f>
        <v>1.7715997526572547E-13</v>
      </c>
      <c r="L137" s="26"/>
      <c r="M137" s="47">
        <f t="shared" ca="1" si="74"/>
        <v>6.2090774078630906</v>
      </c>
      <c r="O137" s="4" t="str">
        <f t="shared" ca="1" si="78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4" t="s">
        <v>626</v>
      </c>
      <c r="B138" s="46">
        <v>1.2495500000000001E-11</v>
      </c>
      <c r="C138" s="26">
        <v>34</v>
      </c>
      <c r="D138" s="26">
        <v>35</v>
      </c>
      <c r="E138" s="26" t="e">
        <f t="shared" ca="1" si="75"/>
        <v>#N/A</v>
      </c>
      <c r="F138" s="26" t="s">
        <v>144</v>
      </c>
      <c r="G138" s="26">
        <v>3</v>
      </c>
      <c r="H138" s="26">
        <v>0</v>
      </c>
      <c r="I138" s="26" t="s">
        <v>6</v>
      </c>
      <c r="J138" s="26"/>
      <c r="K138" s="46">
        <f t="shared" ca="1" si="80"/>
        <v>2.2910565808844257E-12</v>
      </c>
      <c r="L138" s="26"/>
      <c r="M138" s="47">
        <f t="shared" ca="1" si="74"/>
        <v>5.4540337869684183</v>
      </c>
      <c r="O138" s="4" t="str">
        <f t="shared" ca="1" si="78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4" t="s">
        <v>627</v>
      </c>
      <c r="B139" s="46">
        <v>6.1862799999999994E-11</v>
      </c>
      <c r="C139" s="26">
        <v>35</v>
      </c>
      <c r="D139" s="26">
        <v>36</v>
      </c>
      <c r="E139" s="26" t="e">
        <f t="shared" ca="1" si="75"/>
        <v>#N/A</v>
      </c>
      <c r="F139" s="26" t="s">
        <v>144</v>
      </c>
      <c r="G139" s="26">
        <v>4</v>
      </c>
      <c r="H139" s="26">
        <v>0</v>
      </c>
      <c r="I139" s="26" t="s">
        <v>6</v>
      </c>
      <c r="J139" s="26"/>
      <c r="K139" s="46">
        <f t="shared" ca="1" si="80"/>
        <v>2.8335942611437184E-11</v>
      </c>
      <c r="L139" s="26"/>
      <c r="M139" s="47">
        <f t="shared" ca="1" si="74"/>
        <v>2.1831918863016906</v>
      </c>
      <c r="O139" s="4" t="str">
        <f t="shared" ca="1" si="78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4" t="s">
        <v>628</v>
      </c>
      <c r="B140" s="46">
        <v>3.5895000000000001E-9</v>
      </c>
      <c r="C140" s="26">
        <v>36</v>
      </c>
      <c r="D140" s="26">
        <v>37</v>
      </c>
      <c r="E140" s="26" t="e">
        <f t="shared" ca="1" si="75"/>
        <v>#N/A</v>
      </c>
      <c r="F140" s="26" t="s">
        <v>144</v>
      </c>
      <c r="G140" s="26">
        <v>5</v>
      </c>
      <c r="H140" s="26">
        <v>0</v>
      </c>
      <c r="I140" s="26" t="s">
        <v>6</v>
      </c>
      <c r="J140" s="26"/>
      <c r="K140" s="46">
        <f t="shared" ca="1" si="80"/>
        <v>1.1007072720132324E-9</v>
      </c>
      <c r="L140" s="26"/>
      <c r="M140" s="47">
        <f t="shared" ca="1" si="74"/>
        <v>3.2610850234819275</v>
      </c>
      <c r="O140" s="4" t="str">
        <f t="shared" ca="1" si="78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4" t="s">
        <v>629</v>
      </c>
      <c r="B141" s="46">
        <v>6.2223799999999998E-9</v>
      </c>
      <c r="C141" s="26">
        <v>37</v>
      </c>
      <c r="D141" s="26">
        <v>38</v>
      </c>
      <c r="E141" s="26" t="e">
        <f t="shared" ca="1" si="75"/>
        <v>#N/A</v>
      </c>
      <c r="F141" s="26" t="s">
        <v>144</v>
      </c>
      <c r="G141" s="26">
        <v>6</v>
      </c>
      <c r="H141" s="26">
        <v>0</v>
      </c>
      <c r="I141" s="26" t="s">
        <v>6</v>
      </c>
      <c r="J141" s="26"/>
      <c r="K141" s="46">
        <f t="shared" ca="1" si="80"/>
        <v>5.9527627817269873E-9</v>
      </c>
      <c r="L141" s="26"/>
      <c r="M141" s="47">
        <f t="shared" ca="1" si="74"/>
        <v>1.0452927872584892</v>
      </c>
      <c r="O141" s="4" t="str">
        <f t="shared" ca="1" si="78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4" t="s">
        <v>630</v>
      </c>
      <c r="B142" s="46">
        <v>6.2890600000000002E-9</v>
      </c>
      <c r="C142" s="26">
        <v>38</v>
      </c>
      <c r="D142" s="26">
        <v>39</v>
      </c>
      <c r="E142" s="26" t="e">
        <f t="shared" ca="1" si="75"/>
        <v>#N/A</v>
      </c>
      <c r="F142" s="26" t="s">
        <v>144</v>
      </c>
      <c r="G142" s="26">
        <v>7</v>
      </c>
      <c r="H142" s="26">
        <v>0</v>
      </c>
      <c r="I142" s="26" t="s">
        <v>6</v>
      </c>
      <c r="J142" s="26"/>
      <c r="K142" s="46">
        <f t="shared" ca="1" si="80"/>
        <v>6.3578656035081457E-9</v>
      </c>
      <c r="L142" s="26"/>
      <c r="M142" s="47">
        <f t="shared" ca="1" si="74"/>
        <v>0.98917787701108684</v>
      </c>
      <c r="O142" s="4" t="str">
        <f t="shared" ca="1" si="78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5" t="s">
        <v>631</v>
      </c>
      <c r="B143" s="48">
        <v>6.29003E-9</v>
      </c>
      <c r="C143" s="30">
        <v>39</v>
      </c>
      <c r="D143" s="30">
        <v>40</v>
      </c>
      <c r="E143" s="30" t="e">
        <f t="shared" ca="1" si="75"/>
        <v>#N/A</v>
      </c>
      <c r="F143" s="30" t="s">
        <v>144</v>
      </c>
      <c r="G143" s="30">
        <v>8</v>
      </c>
      <c r="H143" s="30">
        <v>0</v>
      </c>
      <c r="I143" s="30" t="s">
        <v>6</v>
      </c>
      <c r="J143" s="30"/>
      <c r="K143" s="48">
        <f t="shared" ca="1" si="80"/>
        <v>6.3641257636833643E-9</v>
      </c>
      <c r="L143" s="30"/>
      <c r="M143" s="49">
        <f t="shared" ca="1" si="74"/>
        <v>0.98835727538475293</v>
      </c>
      <c r="O143" s="4" t="str">
        <f t="shared" ca="1" si="78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4">
        <v>1.2399E-18</v>
      </c>
      <c r="C144" s="22">
        <v>40</v>
      </c>
      <c r="D144" s="22">
        <v>41</v>
      </c>
      <c r="E144" s="22" t="e">
        <f t="shared" ca="1" si="75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4">
        <f ca="1">AC31</f>
        <v>3.1566975869569792E-20</v>
      </c>
      <c r="L144" s="22"/>
      <c r="M144" s="45">
        <f t="shared" ca="1" si="74"/>
        <v>39.278390338152398</v>
      </c>
      <c r="O144" s="4" t="str">
        <f t="shared" ca="1" si="78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4" t="s">
        <v>633</v>
      </c>
      <c r="B145" s="46">
        <v>1.1554399999999999E-16</v>
      </c>
      <c r="C145" s="26">
        <v>41</v>
      </c>
      <c r="D145" s="26">
        <v>42</v>
      </c>
      <c r="E145" s="26" t="e">
        <f t="shared" ca="1" si="75"/>
        <v>#N/A</v>
      </c>
      <c r="F145" s="26" t="s">
        <v>144</v>
      </c>
      <c r="G145" s="26">
        <v>1</v>
      </c>
      <c r="H145" s="26">
        <v>4</v>
      </c>
      <c r="I145" s="26" t="s">
        <v>6</v>
      </c>
      <c r="J145" s="26"/>
      <c r="K145" s="46">
        <f t="shared" ref="K145:K155" ca="1" si="81">AC32</f>
        <v>5.186854759158571E-18</v>
      </c>
      <c r="L145" s="26"/>
      <c r="M145" s="47">
        <f t="shared" ca="1" si="74"/>
        <v>22.276312980613309</v>
      </c>
      <c r="O145" s="4" t="str">
        <f t="shared" ca="1" si="78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4" t="s">
        <v>634</v>
      </c>
      <c r="B146" s="46">
        <v>1.29419E-14</v>
      </c>
      <c r="C146" s="26">
        <v>42</v>
      </c>
      <c r="D146" s="26">
        <v>43</v>
      </c>
      <c r="E146" s="26" t="e">
        <f t="shared" ca="1" si="75"/>
        <v>#N/A</v>
      </c>
      <c r="F146" s="26" t="s">
        <v>144</v>
      </c>
      <c r="G146" s="26">
        <v>1</v>
      </c>
      <c r="H146" s="26">
        <v>6</v>
      </c>
      <c r="I146" s="26" t="s">
        <v>6</v>
      </c>
      <c r="J146" s="26"/>
      <c r="K146" s="46">
        <f t="shared" ca="1" si="81"/>
        <v>2.0874707830846085E-15</v>
      </c>
      <c r="L146" s="26"/>
      <c r="M146" s="47">
        <f t="shared" ca="1" si="74"/>
        <v>6.1997993480301776</v>
      </c>
      <c r="O146" s="4" t="str">
        <f t="shared" ca="1" si="78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4" t="s">
        <v>635</v>
      </c>
      <c r="B147" s="46">
        <v>1.30726E-14</v>
      </c>
      <c r="C147" s="26">
        <v>43</v>
      </c>
      <c r="D147" s="26">
        <v>44</v>
      </c>
      <c r="E147" s="26" t="e">
        <f t="shared" ca="1" si="75"/>
        <v>#N/A</v>
      </c>
      <c r="F147" s="26" t="s">
        <v>144</v>
      </c>
      <c r="G147" s="26">
        <v>1</v>
      </c>
      <c r="H147" s="26">
        <v>8</v>
      </c>
      <c r="I147" s="26" t="s">
        <v>6</v>
      </c>
      <c r="J147" s="26"/>
      <c r="K147" s="46">
        <f t="shared" ca="1" si="81"/>
        <v>2.2292882637159473E-15</v>
      </c>
      <c r="L147" s="26"/>
      <c r="M147" s="47">
        <f t="shared" ca="1" si="74"/>
        <v>5.864024053223873</v>
      </c>
      <c r="O147" s="4" t="str">
        <f t="shared" ca="1" si="78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4" t="s">
        <v>636</v>
      </c>
      <c r="B148" s="46">
        <v>1.1640799999999999E-16</v>
      </c>
      <c r="C148" s="26">
        <v>44</v>
      </c>
      <c r="D148" s="26">
        <v>45</v>
      </c>
      <c r="E148" s="26" t="e">
        <f t="shared" ca="1" si="75"/>
        <v>#N/A</v>
      </c>
      <c r="F148" s="26" t="s">
        <v>144</v>
      </c>
      <c r="G148" s="26">
        <v>2</v>
      </c>
      <c r="H148" s="26">
        <v>3</v>
      </c>
      <c r="I148" s="26" t="s">
        <v>6</v>
      </c>
      <c r="J148" s="26"/>
      <c r="K148" s="46">
        <f t="shared" ca="1" si="81"/>
        <v>5.1977265156411464E-18</v>
      </c>
      <c r="L148" s="26"/>
      <c r="M148" s="47">
        <f t="shared" ca="1" si="74"/>
        <v>22.395945544595648</v>
      </c>
      <c r="O148" s="4" t="str">
        <f t="shared" ca="1" si="78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4" t="s">
        <v>637</v>
      </c>
      <c r="B149" s="46">
        <v>6.2358599999999998E-14</v>
      </c>
      <c r="C149" s="26">
        <v>45</v>
      </c>
      <c r="D149" s="26">
        <v>46</v>
      </c>
      <c r="E149" s="26" t="e">
        <f t="shared" ca="1" si="75"/>
        <v>#N/A</v>
      </c>
      <c r="F149" s="26" t="s">
        <v>144</v>
      </c>
      <c r="G149" s="26">
        <v>2</v>
      </c>
      <c r="H149" s="26">
        <v>5</v>
      </c>
      <c r="I149" s="26" t="s">
        <v>6</v>
      </c>
      <c r="J149" s="26"/>
      <c r="K149" s="46">
        <f t="shared" ca="1" si="81"/>
        <v>4.8697867587372723E-15</v>
      </c>
      <c r="L149" s="26"/>
      <c r="M149" s="47">
        <f t="shared" ca="1" si="74"/>
        <v>12.80520135468303</v>
      </c>
      <c r="O149" s="4" t="str">
        <f t="shared" ca="1" si="78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4" t="s">
        <v>638</v>
      </c>
      <c r="B150" s="46">
        <v>8.3889400000000004E-14</v>
      </c>
      <c r="C150" s="26">
        <v>46</v>
      </c>
      <c r="D150" s="26">
        <v>47</v>
      </c>
      <c r="E150" s="26" t="e">
        <f t="shared" ca="1" si="75"/>
        <v>#N/A</v>
      </c>
      <c r="F150" s="26" t="s">
        <v>144</v>
      </c>
      <c r="G150" s="26">
        <v>2</v>
      </c>
      <c r="H150" s="26">
        <v>7</v>
      </c>
      <c r="I150" s="26" t="s">
        <v>6</v>
      </c>
      <c r="J150" s="26"/>
      <c r="K150" s="46">
        <f t="shared" ca="1" si="81"/>
        <v>2.3290028195895515E-14</v>
      </c>
      <c r="L150" s="26"/>
      <c r="M150" s="47">
        <f t="shared" ca="1" si="74"/>
        <v>3.6019449738057481</v>
      </c>
      <c r="O150" s="4" t="str">
        <f t="shared" ca="1" si="78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4" t="s">
        <v>639</v>
      </c>
      <c r="B151" s="46">
        <v>2.59685E-16</v>
      </c>
      <c r="C151" s="26">
        <v>47</v>
      </c>
      <c r="D151" s="26">
        <v>48</v>
      </c>
      <c r="E151" s="26" t="e">
        <f t="shared" ca="1" si="75"/>
        <v>#N/A</v>
      </c>
      <c r="F151" s="26" t="s">
        <v>144</v>
      </c>
      <c r="G151" s="26">
        <v>3</v>
      </c>
      <c r="H151" s="26">
        <v>4</v>
      </c>
      <c r="I151" s="26" t="s">
        <v>6</v>
      </c>
      <c r="J151" s="26"/>
      <c r="K151" s="46">
        <f t="shared" ca="1" si="81"/>
        <v>1.809219051385591E-16</v>
      </c>
      <c r="L151" s="26"/>
      <c r="M151" s="47">
        <f t="shared" ca="1" si="74"/>
        <v>1.4353430547899668</v>
      </c>
      <c r="O151" s="4" t="str">
        <f t="shared" ca="1" si="78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4" t="s">
        <v>640</v>
      </c>
      <c r="B152" s="46">
        <v>1.4388900000000001E-13</v>
      </c>
      <c r="C152" s="26">
        <v>48</v>
      </c>
      <c r="D152" s="26">
        <v>49</v>
      </c>
      <c r="E152" s="26" t="e">
        <f t="shared" ca="1" si="75"/>
        <v>#N/A</v>
      </c>
      <c r="F152" s="26" t="s">
        <v>144</v>
      </c>
      <c r="G152" s="26">
        <v>3</v>
      </c>
      <c r="H152" s="26">
        <v>6</v>
      </c>
      <c r="I152" s="26" t="s">
        <v>6</v>
      </c>
      <c r="J152" s="26"/>
      <c r="K152" s="46">
        <f t="shared" ca="1" si="81"/>
        <v>8.4495298740774779E-14</v>
      </c>
      <c r="L152" s="26"/>
      <c r="M152" s="47">
        <f t="shared" ca="1" si="74"/>
        <v>1.702923146546184</v>
      </c>
      <c r="O152" s="4" t="str">
        <f t="shared" ca="1" si="78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4" t="s">
        <v>641</v>
      </c>
      <c r="B153" s="46">
        <v>1.43984E-13</v>
      </c>
      <c r="C153" s="26">
        <v>49</v>
      </c>
      <c r="D153" s="26">
        <v>50</v>
      </c>
      <c r="E153" s="26" t="e">
        <f t="shared" ca="1" si="75"/>
        <v>#N/A</v>
      </c>
      <c r="F153" s="26" t="s">
        <v>144</v>
      </c>
      <c r="G153" s="26">
        <v>3</v>
      </c>
      <c r="H153" s="26">
        <v>8</v>
      </c>
      <c r="I153" s="26" t="s">
        <v>6</v>
      </c>
      <c r="J153" s="26"/>
      <c r="K153" s="46">
        <f t="shared" ca="1" si="81"/>
        <v>8.5806615295610819E-14</v>
      </c>
      <c r="L153" s="26"/>
      <c r="M153" s="47">
        <f t="shared" ca="1" si="74"/>
        <v>1.6780058216253295</v>
      </c>
      <c r="O153" s="4" t="str">
        <f t="shared" ca="1" si="78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4" t="s">
        <v>642</v>
      </c>
      <c r="B154" s="46">
        <v>1.5181800000000001E-13</v>
      </c>
      <c r="C154" s="26">
        <v>50</v>
      </c>
      <c r="D154" s="26">
        <v>51</v>
      </c>
      <c r="E154" s="26" t="e">
        <f t="shared" ca="1" si="75"/>
        <v>#N/A</v>
      </c>
      <c r="F154" s="26" t="s">
        <v>144</v>
      </c>
      <c r="G154" s="26">
        <v>4</v>
      </c>
      <c r="H154" s="26">
        <v>5</v>
      </c>
      <c r="I154" s="26" t="s">
        <v>6</v>
      </c>
      <c r="J154" s="26"/>
      <c r="K154" s="46">
        <f t="shared" ca="1" si="81"/>
        <v>9.7913475420231135E-14</v>
      </c>
      <c r="L154" s="26"/>
      <c r="M154" s="47">
        <f t="shared" ca="1" si="74"/>
        <v>1.5505322362260974</v>
      </c>
      <c r="O154" s="4" t="str">
        <f t="shared" ca="1" si="78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5" t="s">
        <v>643</v>
      </c>
      <c r="B155" s="48">
        <v>1.5239199999999999E-13</v>
      </c>
      <c r="C155" s="30">
        <v>51</v>
      </c>
      <c r="D155" s="30">
        <v>52</v>
      </c>
      <c r="E155" s="30" t="e">
        <f t="shared" ca="1" si="75"/>
        <v>#N/A</v>
      </c>
      <c r="F155" s="30" t="s">
        <v>144</v>
      </c>
      <c r="G155" s="30">
        <v>4</v>
      </c>
      <c r="H155" s="30">
        <v>7</v>
      </c>
      <c r="I155" s="30" t="s">
        <v>6</v>
      </c>
      <c r="J155" s="30"/>
      <c r="K155" s="48">
        <f t="shared" ca="1" si="81"/>
        <v>1.0814150499017245E-13</v>
      </c>
      <c r="L155" s="30"/>
      <c r="M155" s="49">
        <f t="shared" ca="1" si="74"/>
        <v>1.4091906711844715</v>
      </c>
      <c r="O155" s="4" t="str">
        <f t="shared" ca="1" si="78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4">
        <v>2.89906E-10</v>
      </c>
      <c r="C156" s="22">
        <v>52</v>
      </c>
      <c r="D156" s="22">
        <v>53</v>
      </c>
      <c r="E156" s="22" t="e">
        <f t="shared" ca="1" si="75"/>
        <v>#N/A</v>
      </c>
      <c r="F156" s="22"/>
      <c r="G156" s="22"/>
      <c r="H156" s="22"/>
      <c r="I156" s="22"/>
      <c r="J156" s="22"/>
      <c r="K156" s="44" t="e">
        <f t="shared" ref="K156:K187" ca="1" si="82">OFFSET($M$71,_xlfn.XMATCH(A156,$D$72:$D$99),0)</f>
        <v>#N/A</v>
      </c>
      <c r="L156" s="22"/>
      <c r="M156" s="45" t="e">
        <f t="shared" ca="1" si="74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4" t="s">
        <v>645</v>
      </c>
      <c r="B157" s="46">
        <v>2.14911E-11</v>
      </c>
      <c r="C157" s="26">
        <v>53</v>
      </c>
      <c r="D157" s="26">
        <v>54</v>
      </c>
      <c r="E157" s="26" t="e">
        <f t="shared" ca="1" si="75"/>
        <v>#N/A</v>
      </c>
      <c r="F157" s="26"/>
      <c r="G157" s="26"/>
      <c r="H157" s="26"/>
      <c r="I157" s="26"/>
      <c r="J157" s="26"/>
      <c r="K157" s="46" t="e">
        <f t="shared" ca="1" si="82"/>
        <v>#N/A</v>
      </c>
      <c r="L157" s="26"/>
      <c r="M157" s="47" t="e">
        <f t="shared" ca="1" si="74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4" t="s">
        <v>646</v>
      </c>
      <c r="B158" s="46">
        <v>1.76265E-11</v>
      </c>
      <c r="C158" s="26">
        <v>54</v>
      </c>
      <c r="D158" s="26">
        <v>55</v>
      </c>
      <c r="E158" s="26" t="e">
        <f t="shared" ca="1" si="75"/>
        <v>#N/A</v>
      </c>
      <c r="F158" s="26"/>
      <c r="G158" s="26"/>
      <c r="H158" s="26"/>
      <c r="I158" s="26"/>
      <c r="J158" s="26"/>
      <c r="K158" s="46" t="e">
        <f t="shared" ca="1" si="82"/>
        <v>#N/A</v>
      </c>
      <c r="L158" s="26"/>
      <c r="M158" s="47" t="e">
        <f t="shared" ca="1" si="74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4" t="s">
        <v>647</v>
      </c>
      <c r="B159" s="46">
        <v>2.9556700000000001E-11</v>
      </c>
      <c r="C159" s="26">
        <v>55</v>
      </c>
      <c r="D159" s="26">
        <v>56</v>
      </c>
      <c r="E159" s="26" t="e">
        <f t="shared" ca="1" si="75"/>
        <v>#N/A</v>
      </c>
      <c r="F159" s="26"/>
      <c r="G159" s="26"/>
      <c r="H159" s="26"/>
      <c r="I159" s="26"/>
      <c r="J159" s="26"/>
      <c r="K159" s="46" t="e">
        <f t="shared" ca="1" si="82"/>
        <v>#N/A</v>
      </c>
      <c r="L159" s="26"/>
      <c r="M159" s="47" t="e">
        <f t="shared" ca="1" si="74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4" t="s">
        <v>648</v>
      </c>
      <c r="B160" s="46">
        <v>9.0000799999999998E-13</v>
      </c>
      <c r="C160" s="26">
        <v>56</v>
      </c>
      <c r="D160" s="26">
        <v>57</v>
      </c>
      <c r="E160" s="26" t="e">
        <f t="shared" ca="1" si="75"/>
        <v>#N/A</v>
      </c>
      <c r="F160" s="26"/>
      <c r="G160" s="26"/>
      <c r="H160" s="26"/>
      <c r="I160" s="26"/>
      <c r="J160" s="26"/>
      <c r="K160" s="46" t="e">
        <f t="shared" ca="1" si="82"/>
        <v>#N/A</v>
      </c>
      <c r="L160" s="26"/>
      <c r="M160" s="47" t="e">
        <f t="shared" ca="1" si="74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5" t="s">
        <v>649</v>
      </c>
      <c r="B161" s="48">
        <v>1.78407E-11</v>
      </c>
      <c r="C161" s="30">
        <v>57</v>
      </c>
      <c r="D161" s="30">
        <v>58</v>
      </c>
      <c r="E161" s="30" t="e">
        <f t="shared" ca="1" si="75"/>
        <v>#N/A</v>
      </c>
      <c r="F161" s="30"/>
      <c r="G161" s="30"/>
      <c r="H161" s="30"/>
      <c r="I161" s="30"/>
      <c r="J161" s="30"/>
      <c r="K161" s="48" t="e">
        <f t="shared" ca="1" si="82"/>
        <v>#N/A</v>
      </c>
      <c r="L161" s="30"/>
      <c r="M161" s="49" t="e">
        <f t="shared" ca="1" si="74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4">
        <v>1.71573E-7</v>
      </c>
      <c r="C162" s="22">
        <v>58</v>
      </c>
      <c r="D162" s="22">
        <v>59</v>
      </c>
      <c r="E162" s="22">
        <f t="shared" ca="1" si="75"/>
        <v>51</v>
      </c>
      <c r="F162" s="22"/>
      <c r="G162" s="22"/>
      <c r="H162" s="22"/>
      <c r="I162" s="64"/>
      <c r="J162" s="22">
        <v>-1</v>
      </c>
      <c r="K162" s="44">
        <f t="shared" ca="1" si="82"/>
        <v>2.2056162351816255E-7</v>
      </c>
      <c r="L162" s="44">
        <f ca="1">OFFSET(N$71,_xlfn.XMATCH($A162,$D$72:$D$99),0)</f>
        <v>1.6711590215479349E-7</v>
      </c>
      <c r="M162" s="45">
        <f t="shared" ca="1" si="74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4" t="s">
        <v>24</v>
      </c>
      <c r="B163" s="46">
        <v>1.2827300000000001E-4</v>
      </c>
      <c r="C163" s="26">
        <v>59</v>
      </c>
      <c r="D163" s="26">
        <v>60</v>
      </c>
      <c r="E163" s="26">
        <f t="shared" ca="1" si="75"/>
        <v>101</v>
      </c>
      <c r="F163" s="26"/>
      <c r="G163" s="26"/>
      <c r="H163" s="26"/>
      <c r="I163" s="65"/>
      <c r="J163" s="26">
        <f>J112+J111</f>
        <v>-1</v>
      </c>
      <c r="K163" s="46">
        <f t="shared" ca="1" si="82"/>
        <v>1.6494404932035481E-4</v>
      </c>
      <c r="L163" s="46">
        <f t="shared" ref="L163:L177" ca="1" si="83">OFFSET(N$71,_xlfn.XMATCH($A163,$D$72:$D$99),0)</f>
        <v>1.2497538405617501E-4</v>
      </c>
      <c r="M163" s="47">
        <f t="shared" ca="1" si="74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4" t="s">
        <v>25</v>
      </c>
      <c r="B164" s="46">
        <v>8.6187799999999998E-6</v>
      </c>
      <c r="C164" s="26">
        <v>60</v>
      </c>
      <c r="D164" s="26">
        <v>61</v>
      </c>
      <c r="E164" s="26">
        <f t="shared" ca="1" si="75"/>
        <v>102</v>
      </c>
      <c r="F164" s="26"/>
      <c r="G164" s="26"/>
      <c r="H164" s="26"/>
      <c r="I164" s="65"/>
      <c r="J164" s="26">
        <f>2*J112+J111</f>
        <v>0</v>
      </c>
      <c r="K164" s="46">
        <f t="shared" ca="1" si="82"/>
        <v>8.618780713369603E-6</v>
      </c>
      <c r="L164" s="46">
        <f t="shared" ca="1" si="83"/>
        <v>8.618780713369603E-6</v>
      </c>
      <c r="M164" s="47">
        <f t="shared" ca="1" si="74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71" t="s">
        <v>28</v>
      </c>
      <c r="B165" s="72">
        <v>8.0347600000000004E-8</v>
      </c>
      <c r="C165" s="73">
        <v>61</v>
      </c>
      <c r="D165" s="73">
        <v>62</v>
      </c>
      <c r="E165" s="73">
        <f t="shared" ca="1" si="75"/>
        <v>124</v>
      </c>
      <c r="F165" s="73"/>
      <c r="G165" s="73"/>
      <c r="H165" s="73"/>
      <c r="I165" s="80"/>
      <c r="J165" s="73">
        <f>J106+J112+J111</f>
        <v>1</v>
      </c>
      <c r="K165" s="72">
        <f t="shared" ca="1" si="82"/>
        <v>1.0331737810247678E-7</v>
      </c>
      <c r="L165" s="72">
        <f t="shared" ca="1" si="83"/>
        <v>7.8281872315115207E-8</v>
      </c>
      <c r="M165" s="74">
        <f t="shared" ca="1" si="74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4" t="s">
        <v>29</v>
      </c>
      <c r="B166" s="46">
        <v>7.9640200000000008E-9</v>
      </c>
      <c r="C166" s="26">
        <v>62</v>
      </c>
      <c r="D166" s="26">
        <v>63</v>
      </c>
      <c r="E166" s="26">
        <f t="shared" ca="1" si="75"/>
        <v>125</v>
      </c>
      <c r="F166" s="26"/>
      <c r="G166" s="26"/>
      <c r="H166" s="26"/>
      <c r="I166" s="65"/>
      <c r="J166" s="26">
        <f>J106+J111</f>
        <v>0</v>
      </c>
      <c r="K166" s="46">
        <f t="shared" ca="1" si="82"/>
        <v>7.9640227742585678E-9</v>
      </c>
      <c r="L166" s="46">
        <f t="shared" ca="1" si="83"/>
        <v>7.9640227742585678E-9</v>
      </c>
      <c r="M166" s="47">
        <f t="shared" ca="1" si="74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4" t="s">
        <v>30</v>
      </c>
      <c r="B167" s="46">
        <v>8.85798E-7</v>
      </c>
      <c r="C167" s="26">
        <v>63</v>
      </c>
      <c r="D167" s="26">
        <v>64</v>
      </c>
      <c r="E167" s="26">
        <f t="shared" ca="1" si="75"/>
        <v>126</v>
      </c>
      <c r="F167" s="26"/>
      <c r="G167" s="26"/>
      <c r="H167" s="26"/>
      <c r="I167" s="65"/>
      <c r="J167" s="26">
        <f>J106+J109</f>
        <v>0</v>
      </c>
      <c r="K167" s="46">
        <f t="shared" ca="1" si="82"/>
        <v>8.8579844991081722E-7</v>
      </c>
      <c r="L167" s="46">
        <f t="shared" ca="1" si="83"/>
        <v>8.8579844991081722E-7</v>
      </c>
      <c r="M167" s="47">
        <f t="shared" ca="1" si="74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4" t="s">
        <v>31</v>
      </c>
      <c r="B168" s="46">
        <v>4.6888399999999998E-8</v>
      </c>
      <c r="C168" s="26">
        <v>64</v>
      </c>
      <c r="D168" s="26">
        <v>65</v>
      </c>
      <c r="E168" s="26">
        <f t="shared" ca="1" si="75"/>
        <v>145</v>
      </c>
      <c r="F168" s="26"/>
      <c r="G168" s="26"/>
      <c r="H168" s="26"/>
      <c r="I168" s="65"/>
      <c r="J168" s="26">
        <f>J105+J111+J112</f>
        <v>1</v>
      </c>
      <c r="K168" s="46">
        <f t="shared" ca="1" si="82"/>
        <v>6.0292836044873393E-8</v>
      </c>
      <c r="L168" s="46">
        <f t="shared" ca="1" si="83"/>
        <v>4.568288684309739E-8</v>
      </c>
      <c r="M168" s="47">
        <f t="shared" ref="M168:M231" ca="1" si="84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4" t="s">
        <v>32</v>
      </c>
      <c r="B169" s="46">
        <v>7.8486400000000007E-9</v>
      </c>
      <c r="C169" s="26">
        <v>65</v>
      </c>
      <c r="D169" s="26">
        <v>66</v>
      </c>
      <c r="E169" s="26">
        <f t="shared" ref="E169:E232" ca="1" si="85">OFFSET($B$71,_xlfn.XMATCH($A169,$D$72:$D$99),0)</f>
        <v>146</v>
      </c>
      <c r="F169" s="26"/>
      <c r="G169" s="26"/>
      <c r="H169" s="26"/>
      <c r="I169" s="65"/>
      <c r="J169" s="26">
        <f>J105+J111</f>
        <v>0</v>
      </c>
      <c r="K169" s="46">
        <f t="shared" ca="1" si="82"/>
        <v>7.8486371487557126E-9</v>
      </c>
      <c r="L169" s="46">
        <f t="shared" ca="1" si="83"/>
        <v>7.8486371487557126E-9</v>
      </c>
      <c r="M169" s="47">
        <f t="shared" ca="1" si="84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4" t="s">
        <v>33</v>
      </c>
      <c r="B170" s="46">
        <v>5.3489699999999998E-7</v>
      </c>
      <c r="C170" s="26">
        <v>66</v>
      </c>
      <c r="D170" s="26">
        <v>67</v>
      </c>
      <c r="E170" s="26">
        <f t="shared" ca="1" si="85"/>
        <v>147</v>
      </c>
      <c r="F170" s="26"/>
      <c r="G170" s="26"/>
      <c r="H170" s="26"/>
      <c r="I170" s="65"/>
      <c r="J170" s="26">
        <f>J105+J109</f>
        <v>0</v>
      </c>
      <c r="K170" s="46">
        <f t="shared" ca="1" si="82"/>
        <v>5.3489670023657487E-7</v>
      </c>
      <c r="L170" s="46">
        <f t="shared" ca="1" si="83"/>
        <v>5.3489670023657487E-7</v>
      </c>
      <c r="M170" s="47">
        <f t="shared" ca="1" si="84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4" t="s">
        <v>34</v>
      </c>
      <c r="B171" s="46">
        <v>4.4921999999999997E-8</v>
      </c>
      <c r="C171" s="26">
        <v>67</v>
      </c>
      <c r="D171" s="26">
        <v>68</v>
      </c>
      <c r="E171" s="26">
        <f t="shared" ca="1" si="85"/>
        <v>221</v>
      </c>
      <c r="F171" s="26"/>
      <c r="G171" s="26"/>
      <c r="H171" s="26"/>
      <c r="I171" s="65"/>
      <c r="J171" s="26">
        <f>J104+J162</f>
        <v>1</v>
      </c>
      <c r="K171" s="46">
        <f t="shared" ca="1" si="82"/>
        <v>5.7748563142172223E-8</v>
      </c>
      <c r="L171" s="46">
        <f t="shared" ca="1" si="83"/>
        <v>4.3755133253507548E-8</v>
      </c>
      <c r="M171" s="47">
        <f t="shared" ca="1" si="84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4" t="s">
        <v>35</v>
      </c>
      <c r="B172" s="46">
        <v>1.45977E-9</v>
      </c>
      <c r="C172" s="26">
        <v>68</v>
      </c>
      <c r="D172" s="26">
        <v>69</v>
      </c>
      <c r="E172" s="26">
        <f t="shared" ca="1" si="85"/>
        <v>222</v>
      </c>
      <c r="F172" s="26"/>
      <c r="G172" s="26"/>
      <c r="H172" s="26"/>
      <c r="I172" s="65"/>
      <c r="J172" s="26">
        <f>J104+2*J162</f>
        <v>0</v>
      </c>
      <c r="K172" s="46">
        <f t="shared" ca="1" si="82"/>
        <v>1.4589714336181798E-9</v>
      </c>
      <c r="L172" s="46">
        <f t="shared" ca="1" si="83"/>
        <v>1.4589714336181798E-9</v>
      </c>
      <c r="M172" s="47">
        <f t="shared" ca="1" si="84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4" t="s">
        <v>36</v>
      </c>
      <c r="B173" s="46">
        <v>1.5583299999999999E-9</v>
      </c>
      <c r="C173" s="26">
        <v>69</v>
      </c>
      <c r="D173" s="26">
        <v>70</v>
      </c>
      <c r="E173" s="26">
        <f t="shared" ca="1" si="85"/>
        <v>223</v>
      </c>
      <c r="F173" s="26"/>
      <c r="G173" s="26"/>
      <c r="H173" s="26"/>
      <c r="I173" s="65"/>
      <c r="J173" s="26">
        <f>J104+J109</f>
        <v>0</v>
      </c>
      <c r="K173" s="46">
        <f t="shared" ca="1" si="82"/>
        <v>1.5583254780785923E-9</v>
      </c>
      <c r="L173" s="46">
        <f t="shared" ca="1" si="83"/>
        <v>1.5583254780785923E-9</v>
      </c>
      <c r="M173" s="47">
        <f t="shared" ca="1" si="84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4" t="s">
        <v>39</v>
      </c>
      <c r="B174" s="46">
        <v>1.3256699999999999E-12</v>
      </c>
      <c r="C174" s="26">
        <v>70</v>
      </c>
      <c r="D174" s="26">
        <v>71</v>
      </c>
      <c r="E174" s="26">
        <f t="shared" ca="1" si="85"/>
        <v>226</v>
      </c>
      <c r="F174" s="26"/>
      <c r="G174" s="26"/>
      <c r="H174" s="26"/>
      <c r="I174" s="65"/>
      <c r="J174" s="26">
        <f>J104+J110</f>
        <v>1</v>
      </c>
      <c r="K174" s="46">
        <f t="shared" ca="1" si="82"/>
        <v>1.7046464035289972E-12</v>
      </c>
      <c r="L174" s="46">
        <f t="shared" ca="1" si="83"/>
        <v>1.2915824477380767E-12</v>
      </c>
      <c r="M174" s="47">
        <f t="shared" ca="1" si="84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4" t="s">
        <v>37</v>
      </c>
      <c r="B175" s="46">
        <v>8.5746799999999996E-8</v>
      </c>
      <c r="C175" s="26">
        <v>71</v>
      </c>
      <c r="D175" s="26">
        <v>72</v>
      </c>
      <c r="E175" s="26">
        <f t="shared" ca="1" si="85"/>
        <v>224</v>
      </c>
      <c r="F175" s="26"/>
      <c r="G175" s="26"/>
      <c r="H175" s="26"/>
      <c r="I175" s="65"/>
      <c r="J175" s="26">
        <f>J104+J111</f>
        <v>0</v>
      </c>
      <c r="K175" s="46">
        <f t="shared" ca="1" si="82"/>
        <v>8.5746827289583347E-8</v>
      </c>
      <c r="L175" s="46">
        <f t="shared" ca="1" si="83"/>
        <v>8.5746827289583347E-8</v>
      </c>
      <c r="M175" s="47">
        <f t="shared" ca="1" si="84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4" t="s">
        <v>38</v>
      </c>
      <c r="B176" s="46">
        <v>2.46991E-11</v>
      </c>
      <c r="C176" s="26">
        <v>72</v>
      </c>
      <c r="D176" s="26">
        <v>73</v>
      </c>
      <c r="E176" s="26">
        <f t="shared" ca="1" si="85"/>
        <v>225</v>
      </c>
      <c r="F176" s="26"/>
      <c r="G176" s="26"/>
      <c r="H176" s="26"/>
      <c r="I176" s="65"/>
      <c r="J176" s="26">
        <f>J104+2*J111</f>
        <v>-2</v>
      </c>
      <c r="K176" s="46">
        <f t="shared" ca="1" si="82"/>
        <v>5.4659888988882785E-11</v>
      </c>
      <c r="L176" s="46">
        <f t="shared" ca="1" si="83"/>
        <v>2.2306163769797501E-11</v>
      </c>
      <c r="M176" s="47">
        <f t="shared" ca="1" si="84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5" t="s">
        <v>40</v>
      </c>
      <c r="B177" s="48">
        <v>1.7560200000000001E-7</v>
      </c>
      <c r="C177" s="30">
        <v>73</v>
      </c>
      <c r="D177" s="30">
        <v>74</v>
      </c>
      <c r="E177" s="30">
        <f t="shared" ca="1" si="85"/>
        <v>227</v>
      </c>
      <c r="F177" s="30"/>
      <c r="G177" s="30"/>
      <c r="H177" s="30"/>
      <c r="I177" s="66"/>
      <c r="J177" s="30">
        <f>J104+J112+J111</f>
        <v>1</v>
      </c>
      <c r="K177" s="48">
        <f t="shared" ca="1" si="82"/>
        <v>2.2580327254618398E-7</v>
      </c>
      <c r="L177" s="48">
        <f t="shared" ca="1" si="83"/>
        <v>1.7108741311905E-7</v>
      </c>
      <c r="M177" s="49">
        <f t="shared" ca="1" si="84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4">
        <v>1.53738E-6</v>
      </c>
      <c r="C178" s="22">
        <v>74</v>
      </c>
      <c r="D178" s="22">
        <v>75</v>
      </c>
      <c r="E178" s="22" t="e">
        <f t="shared" ca="1" si="85"/>
        <v>#N/A</v>
      </c>
      <c r="F178" s="61"/>
      <c r="G178" s="22"/>
      <c r="H178" s="22"/>
      <c r="I178" s="61"/>
      <c r="J178" s="22"/>
      <c r="K178" s="44">
        <f ca="1">OFFSET($E$44,_xlfn.XMATCH(A178,_xlfn.ANCHORARRAY($A$45)),0)</f>
        <v>2.1244919602567078E-5</v>
      </c>
      <c r="L178" s="22"/>
      <c r="M178" s="45">
        <f t="shared" ca="1" si="84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4" t="s">
        <v>651</v>
      </c>
      <c r="B179" s="46">
        <v>5.89778E-4</v>
      </c>
      <c r="C179" s="26">
        <v>75</v>
      </c>
      <c r="D179" s="26">
        <v>76</v>
      </c>
      <c r="E179" s="26" t="e">
        <f t="shared" ca="1" si="85"/>
        <v>#N/A</v>
      </c>
      <c r="F179" s="62"/>
      <c r="G179" s="26"/>
      <c r="H179" s="26"/>
      <c r="I179" s="62"/>
      <c r="J179" s="26"/>
      <c r="K179" s="46">
        <f ca="1">OFFSET($E$44,_xlfn.XMATCH(A179,_xlfn.ANCHORARRAY($A$45)),0)</f>
        <v>8.1500981592340285E-3</v>
      </c>
      <c r="L179" s="26"/>
      <c r="M179" s="47">
        <f t="shared" ca="1" si="84"/>
        <v>7.2364527209010834E-2</v>
      </c>
      <c r="Q179" t="s">
        <v>320</v>
      </c>
      <c r="R179">
        <v>5.89778E-4</v>
      </c>
    </row>
    <row r="180" spans="1:18" x14ac:dyDescent="0.2">
      <c r="A180" s="34" t="s">
        <v>652</v>
      </c>
      <c r="B180" s="46">
        <v>9.8896100000000001E-4</v>
      </c>
      <c r="C180" s="26">
        <v>76</v>
      </c>
      <c r="D180" s="26">
        <v>77</v>
      </c>
      <c r="E180" s="26" t="e">
        <f t="shared" ca="1" si="85"/>
        <v>#N/A</v>
      </c>
      <c r="F180" s="62"/>
      <c r="G180" s="26"/>
      <c r="H180" s="26"/>
      <c r="I180" s="62"/>
      <c r="J180" s="26"/>
      <c r="K180" s="46">
        <f ca="1">OFFSET($E$44,_xlfn.XMATCH(A180,_xlfn.ANCHORARRAY($A$45)),0)</f>
        <v>1.3666383840988826E-2</v>
      </c>
      <c r="L180" s="26"/>
      <c r="M180" s="47">
        <f t="shared" ca="1" si="84"/>
        <v>7.2364497551566209E-2</v>
      </c>
      <c r="Q180" t="s">
        <v>321</v>
      </c>
      <c r="R180">
        <v>9.8896100000000001E-4</v>
      </c>
    </row>
    <row r="181" spans="1:18" x14ac:dyDescent="0.2">
      <c r="A181" s="34" t="s">
        <v>653</v>
      </c>
      <c r="B181" s="46">
        <v>5.5046900000000005E-4</v>
      </c>
      <c r="C181" s="26">
        <v>77</v>
      </c>
      <c r="D181" s="26">
        <v>78</v>
      </c>
      <c r="E181" s="26" t="e">
        <f t="shared" ca="1" si="85"/>
        <v>#N/A</v>
      </c>
      <c r="F181" s="62"/>
      <c r="G181" s="26"/>
      <c r="H181" s="26"/>
      <c r="I181" s="62"/>
      <c r="J181" s="26"/>
      <c r="K181" s="46">
        <f ca="1">OFFSET($E$44,_xlfn.XMATCH(A181,_xlfn.ANCHORARRAY($A$45)),0)</f>
        <v>1.7687926499112638E-3</v>
      </c>
      <c r="L181" s="26"/>
      <c r="M181" s="47">
        <f t="shared" ca="1" si="84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4" t="s">
        <v>654</v>
      </c>
      <c r="B182" s="46">
        <v>2.6866300000000001E-5</v>
      </c>
      <c r="C182" s="26">
        <v>78</v>
      </c>
      <c r="D182" s="26">
        <v>79</v>
      </c>
      <c r="E182" s="26" t="e">
        <f t="shared" ca="1" si="85"/>
        <v>#N/A</v>
      </c>
      <c r="F182" s="62"/>
      <c r="G182" s="26"/>
      <c r="H182" s="26"/>
      <c r="I182" s="62"/>
      <c r="J182" s="26"/>
      <c r="K182" s="46">
        <f ca="1">OFFSET($E$44,_xlfn.XMATCH(A182,_xlfn.ANCHORARRAY($A$45)),0)</f>
        <v>8.6328183576753819E-5</v>
      </c>
      <c r="L182" s="26"/>
      <c r="M182" s="47">
        <f t="shared" ca="1" si="84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4" t="s">
        <v>655</v>
      </c>
      <c r="B183" s="46">
        <v>0</v>
      </c>
      <c r="C183" s="26">
        <v>79</v>
      </c>
      <c r="D183" s="26">
        <v>80</v>
      </c>
      <c r="E183" s="26" t="e">
        <f t="shared" ca="1" si="85"/>
        <v>#N/A</v>
      </c>
      <c r="F183" s="62"/>
      <c r="G183" s="26"/>
      <c r="H183" s="26"/>
      <c r="I183" s="62"/>
      <c r="J183" s="26"/>
      <c r="K183" s="46">
        <f ca="1">OFFSET($E$44,_xlfn.XMATCH(A183,_xlfn.ANCHORARRAY($A$45)),0)</f>
        <v>0</v>
      </c>
      <c r="L183" s="26"/>
      <c r="M183" s="47" t="e">
        <f t="shared" ca="1" si="84"/>
        <v>#DIV/0!</v>
      </c>
      <c r="Q183" t="s">
        <v>324</v>
      </c>
      <c r="R183">
        <v>0</v>
      </c>
    </row>
    <row r="184" spans="1:18" x14ac:dyDescent="0.2">
      <c r="A184" s="34" t="s">
        <v>656</v>
      </c>
      <c r="B184" s="46">
        <v>0</v>
      </c>
      <c r="C184" s="26">
        <v>80</v>
      </c>
      <c r="D184" s="26">
        <v>81</v>
      </c>
      <c r="E184" s="26" t="e">
        <f t="shared" ca="1" si="85"/>
        <v>#N/A</v>
      </c>
      <c r="F184" s="62"/>
      <c r="G184" s="26"/>
      <c r="H184" s="26"/>
      <c r="I184" s="62"/>
      <c r="J184" s="26"/>
      <c r="K184" s="46">
        <f ca="1">OFFSET($E$44,_xlfn.XMATCH(A184,_xlfn.ANCHORARRAY($A$45)),0)</f>
        <v>0</v>
      </c>
      <c r="L184" s="26"/>
      <c r="M184" s="47" t="e">
        <f t="shared" ca="1" si="84"/>
        <v>#DIV/0!</v>
      </c>
      <c r="Q184" t="s">
        <v>325</v>
      </c>
      <c r="R184">
        <v>0</v>
      </c>
    </row>
    <row r="185" spans="1:18" x14ac:dyDescent="0.2">
      <c r="A185" s="34" t="s">
        <v>657</v>
      </c>
      <c r="B185" s="46">
        <v>0</v>
      </c>
      <c r="C185" s="26">
        <v>81</v>
      </c>
      <c r="D185" s="26">
        <v>82</v>
      </c>
      <c r="E185" s="26" t="e">
        <f t="shared" ca="1" si="85"/>
        <v>#N/A</v>
      </c>
      <c r="F185" s="62"/>
      <c r="G185" s="26"/>
      <c r="H185" s="26"/>
      <c r="I185" s="62"/>
      <c r="J185" s="26"/>
      <c r="K185" s="46">
        <f ca="1">OFFSET($E$44,_xlfn.XMATCH(A185,_xlfn.ANCHORARRAY($A$45)),0)</f>
        <v>0</v>
      </c>
      <c r="L185" s="26"/>
      <c r="M185" s="47" t="e">
        <f t="shared" ca="1" si="84"/>
        <v>#DIV/0!</v>
      </c>
      <c r="O185" s="4"/>
      <c r="Q185" t="s">
        <v>326</v>
      </c>
      <c r="R185">
        <v>0</v>
      </c>
    </row>
    <row r="186" spans="1:18" x14ac:dyDescent="0.2">
      <c r="A186" s="34" t="s">
        <v>658</v>
      </c>
      <c r="B186" s="46">
        <v>1.10552E-7</v>
      </c>
      <c r="C186" s="26">
        <v>82</v>
      </c>
      <c r="D186" s="26">
        <v>83</v>
      </c>
      <c r="E186" s="26" t="e">
        <f t="shared" ca="1" si="85"/>
        <v>#N/A</v>
      </c>
      <c r="F186" s="62"/>
      <c r="G186" s="26"/>
      <c r="H186" s="26"/>
      <c r="I186" s="62"/>
      <c r="J186" s="26"/>
      <c r="K186" s="46">
        <f ca="1">OFFSET($E$44,_xlfn.XMATCH(A186,_xlfn.ANCHORARRAY($A$45)),0)</f>
        <v>3.5523207453943097E-7</v>
      </c>
      <c r="L186" s="26"/>
      <c r="M186" s="47">
        <f t="shared" ca="1" si="84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4" t="s">
        <v>659</v>
      </c>
      <c r="B187" s="46">
        <v>0</v>
      </c>
      <c r="C187" s="26">
        <v>83</v>
      </c>
      <c r="D187" s="26">
        <v>84</v>
      </c>
      <c r="E187" s="26" t="e">
        <f t="shared" ca="1" si="85"/>
        <v>#N/A</v>
      </c>
      <c r="F187" s="62"/>
      <c r="G187" s="26"/>
      <c r="H187" s="26"/>
      <c r="I187" s="62"/>
      <c r="J187" s="26"/>
      <c r="K187" s="46">
        <f ca="1">OFFSET($E$44,_xlfn.XMATCH(A187,_xlfn.ANCHORARRAY($A$45)),0)</f>
        <v>0</v>
      </c>
      <c r="L187" s="26"/>
      <c r="M187" s="47" t="e">
        <f t="shared" ca="1" si="84"/>
        <v>#DIV/0!</v>
      </c>
      <c r="Q187" t="s">
        <v>328</v>
      </c>
      <c r="R187">
        <v>0</v>
      </c>
    </row>
    <row r="188" spans="1:18" x14ac:dyDescent="0.2">
      <c r="A188" s="34" t="s">
        <v>660</v>
      </c>
      <c r="B188" s="46">
        <v>0</v>
      </c>
      <c r="C188" s="26">
        <v>84</v>
      </c>
      <c r="D188" s="26">
        <v>85</v>
      </c>
      <c r="E188" s="26" t="e">
        <f t="shared" ca="1" si="85"/>
        <v>#N/A</v>
      </c>
      <c r="F188" s="62"/>
      <c r="G188" s="26"/>
      <c r="H188" s="26"/>
      <c r="I188" s="62"/>
      <c r="J188" s="26"/>
      <c r="K188" s="46">
        <f ca="1">OFFSET($E$44,_xlfn.XMATCH(A188,_xlfn.ANCHORARRAY($A$45)),0)</f>
        <v>0</v>
      </c>
      <c r="L188" s="26"/>
      <c r="M188" s="47" t="e">
        <f t="shared" ca="1" si="84"/>
        <v>#DIV/0!</v>
      </c>
      <c r="O188" s="4"/>
      <c r="Q188" t="s">
        <v>329</v>
      </c>
      <c r="R188">
        <v>0</v>
      </c>
    </row>
    <row r="189" spans="1:18" x14ac:dyDescent="0.2">
      <c r="A189" s="71" t="s">
        <v>661</v>
      </c>
      <c r="B189" s="72">
        <v>2.7238600000000001E-7</v>
      </c>
      <c r="C189" s="73">
        <v>85</v>
      </c>
      <c r="D189" s="73">
        <v>86</v>
      </c>
      <c r="E189" s="73" t="e">
        <f t="shared" ca="1" si="85"/>
        <v>#N/A</v>
      </c>
      <c r="F189" s="79"/>
      <c r="G189" s="73"/>
      <c r="H189" s="73"/>
      <c r="I189" s="79"/>
      <c r="J189" s="73"/>
      <c r="K189" s="72">
        <f ca="1">OFFSET($E$44,_xlfn.XMATCH(A189,_xlfn.ANCHORARRAY($A$45)),0)</f>
        <v>1.0331737810247679E-6</v>
      </c>
      <c r="L189" s="73"/>
      <c r="M189" s="74">
        <f t="shared" ca="1" si="84"/>
        <v>0.26364006230377829</v>
      </c>
      <c r="N189" s="81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4" t="s">
        <v>662</v>
      </c>
      <c r="B190" s="46">
        <v>1.78112E-7</v>
      </c>
      <c r="C190" s="26">
        <v>86</v>
      </c>
      <c r="D190" s="26">
        <v>87</v>
      </c>
      <c r="E190" s="26" t="e">
        <f t="shared" ca="1" si="85"/>
        <v>#N/A</v>
      </c>
      <c r="F190" s="62"/>
      <c r="G190" s="26"/>
      <c r="H190" s="26"/>
      <c r="I190" s="62"/>
      <c r="J190" s="26"/>
      <c r="K190" s="46">
        <f ca="1">OFFSET($E$44,_xlfn.XMATCH(A190,_xlfn.ANCHORARRAY($A$45)),0)</f>
        <v>6.0292836044873396E-7</v>
      </c>
      <c r="L190" s="26"/>
      <c r="M190" s="47">
        <f t="shared" ca="1" si="84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4" t="s">
        <v>663</v>
      </c>
      <c r="B191" s="46">
        <v>3.9955699999999998E-7</v>
      </c>
      <c r="C191" s="26">
        <v>87</v>
      </c>
      <c r="D191" s="26">
        <v>88</v>
      </c>
      <c r="E191" s="26" t="e">
        <f t="shared" ca="1" si="85"/>
        <v>#N/A</v>
      </c>
      <c r="F191" s="62"/>
      <c r="G191" s="26"/>
      <c r="H191" s="26"/>
      <c r="I191" s="62"/>
      <c r="J191" s="26"/>
      <c r="K191" s="46">
        <f ca="1">OFFSET($E$44,_xlfn.XMATCH(A191,_xlfn.ANCHORARRAY($A$45)),0)</f>
        <v>5.7748563142172219E-7</v>
      </c>
      <c r="L191" s="26"/>
      <c r="M191" s="47">
        <f t="shared" ca="1" si="84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4" t="s">
        <v>664</v>
      </c>
      <c r="B192" s="46">
        <v>5.8385399999999999E-12</v>
      </c>
      <c r="C192" s="26">
        <v>88</v>
      </c>
      <c r="D192" s="26">
        <v>89</v>
      </c>
      <c r="E192" s="26" t="e">
        <f t="shared" ca="1" si="85"/>
        <v>#N/A</v>
      </c>
      <c r="F192" s="62"/>
      <c r="G192" s="26"/>
      <c r="H192" s="26"/>
      <c r="I192" s="62"/>
      <c r="J192" s="26"/>
      <c r="K192" s="46">
        <f ca="1">OFFSET($E$44,_xlfn.XMATCH(A192,_xlfn.ANCHORARRAY($A$45)),0)</f>
        <v>1.704646403528997E-11</v>
      </c>
      <c r="L192" s="26"/>
      <c r="M192" s="47">
        <f t="shared" ca="1" si="84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4" t="s">
        <v>665</v>
      </c>
      <c r="B193" s="46">
        <v>0</v>
      </c>
      <c r="C193" s="26">
        <v>89</v>
      </c>
      <c r="D193" s="26">
        <v>90</v>
      </c>
      <c r="E193" s="26" t="e">
        <f t="shared" ca="1" si="85"/>
        <v>#N/A</v>
      </c>
      <c r="F193" s="62"/>
      <c r="G193" s="26"/>
      <c r="H193" s="26"/>
      <c r="I193" s="62"/>
      <c r="J193" s="26"/>
      <c r="K193" s="46">
        <f ca="1">OFFSET($E$44,_xlfn.XMATCH(A193,_xlfn.ANCHORARRAY($A$45)),0)</f>
        <v>0</v>
      </c>
      <c r="L193" s="26"/>
      <c r="M193" s="47" t="e">
        <f t="shared" ca="1" si="84"/>
        <v>#DIV/0!</v>
      </c>
      <c r="O193" s="4"/>
      <c r="Q193" t="s">
        <v>334</v>
      </c>
      <c r="R193">
        <v>0</v>
      </c>
    </row>
    <row r="194" spans="1:18" x14ac:dyDescent="0.2">
      <c r="A194" s="35" t="s">
        <v>666</v>
      </c>
      <c r="B194" s="48">
        <v>7.0272600000000004E-7</v>
      </c>
      <c r="C194" s="30">
        <v>90</v>
      </c>
      <c r="D194" s="30">
        <v>91</v>
      </c>
      <c r="E194" s="30" t="e">
        <f t="shared" ca="1" si="85"/>
        <v>#N/A</v>
      </c>
      <c r="F194" s="63"/>
      <c r="G194" s="30"/>
      <c r="H194" s="30"/>
      <c r="I194" s="63"/>
      <c r="J194" s="30"/>
      <c r="K194" s="48">
        <f ca="1">OFFSET($E$44,_xlfn.XMATCH(A194,_xlfn.ANCHORARRAY($A$45)),0)</f>
        <v>2.2580327254618399E-6</v>
      </c>
      <c r="L194" s="30"/>
      <c r="M194" s="49">
        <f t="shared" ca="1" si="84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4">
        <v>2.8158299999999999E-7</v>
      </c>
      <c r="C195" s="22">
        <v>91</v>
      </c>
      <c r="D195" s="22">
        <v>92</v>
      </c>
      <c r="E195" s="22" t="e">
        <f t="shared" ca="1" si="85"/>
        <v>#N/A</v>
      </c>
      <c r="F195" s="61"/>
      <c r="G195" s="22"/>
      <c r="H195" s="22"/>
      <c r="I195" s="61"/>
      <c r="J195" s="22"/>
      <c r="K195" s="44">
        <f ca="1">OFFSET($F$44,_xlfn.XMATCH(A195,_xlfn.ANCHORARRAY($B$45)),0)</f>
        <v>2.1244919602567078E-5</v>
      </c>
      <c r="L195" s="22"/>
      <c r="M195" s="45">
        <f t="shared" ca="1" si="84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4" t="s">
        <v>668</v>
      </c>
      <c r="B196" s="46">
        <v>1.0802300000000001E-4</v>
      </c>
      <c r="C196" s="26">
        <v>92</v>
      </c>
      <c r="D196" s="26">
        <v>93</v>
      </c>
      <c r="E196" s="26" t="e">
        <f t="shared" ca="1" si="85"/>
        <v>#N/A</v>
      </c>
      <c r="F196" s="62"/>
      <c r="G196" s="26"/>
      <c r="H196" s="26"/>
      <c r="I196" s="62"/>
      <c r="J196" s="26"/>
      <c r="K196" s="46">
        <f t="shared" ref="K196:K211" ca="1" si="86">OFFSET($F$44,_xlfn.XMATCH(A196,_xlfn.ANCHORARRAY($B$45)),0)</f>
        <v>8.1500981592340285E-3</v>
      </c>
      <c r="L196" s="26"/>
      <c r="M196" s="47">
        <f t="shared" ca="1" si="84"/>
        <v>1.3254196193650794E-2</v>
      </c>
      <c r="Q196" t="s">
        <v>337</v>
      </c>
      <c r="R196">
        <v>1.0802300000000001E-4</v>
      </c>
    </row>
    <row r="197" spans="1:18" x14ac:dyDescent="0.2">
      <c r="A197" s="34" t="s">
        <v>669</v>
      </c>
      <c r="B197" s="46">
        <v>1.8113600000000001E-4</v>
      </c>
      <c r="C197" s="26">
        <v>93</v>
      </c>
      <c r="D197" s="26">
        <v>94</v>
      </c>
      <c r="E197" s="26" t="e">
        <f t="shared" ca="1" si="85"/>
        <v>#N/A</v>
      </c>
      <c r="F197" s="62"/>
      <c r="G197" s="26"/>
      <c r="H197" s="26"/>
      <c r="I197" s="62"/>
      <c r="J197" s="26"/>
      <c r="K197" s="46">
        <f t="shared" ca="1" si="86"/>
        <v>1.3666383840988826E-2</v>
      </c>
      <c r="L197" s="26"/>
      <c r="M197" s="47">
        <f t="shared" ca="1" si="84"/>
        <v>1.3254127946906398E-2</v>
      </c>
      <c r="Q197" t="s">
        <v>338</v>
      </c>
      <c r="R197">
        <v>1.8113600000000001E-4</v>
      </c>
    </row>
    <row r="198" spans="1:18" x14ac:dyDescent="0.2">
      <c r="A198" s="34" t="s">
        <v>670</v>
      </c>
      <c r="B198" s="46">
        <v>2.35584E-4</v>
      </c>
      <c r="C198" s="26">
        <v>94</v>
      </c>
      <c r="D198" s="26">
        <v>95</v>
      </c>
      <c r="E198" s="26" t="e">
        <f t="shared" ca="1" si="85"/>
        <v>#N/A</v>
      </c>
      <c r="F198" s="62"/>
      <c r="G198" s="26"/>
      <c r="H198" s="26"/>
      <c r="I198" s="62"/>
      <c r="J198" s="26"/>
      <c r="K198" s="46">
        <f t="shared" ca="1" si="86"/>
        <v>1.7687926499112638E-3</v>
      </c>
      <c r="L198" s="26"/>
      <c r="M198" s="47">
        <f t="shared" ca="1" si="84"/>
        <v>0.13318915589784858</v>
      </c>
      <c r="O198" s="4"/>
      <c r="Q198" t="s">
        <v>339</v>
      </c>
      <c r="R198">
        <v>2.35584E-4</v>
      </c>
    </row>
    <row r="199" spans="1:18" x14ac:dyDescent="0.2">
      <c r="A199" s="34" t="s">
        <v>671</v>
      </c>
      <c r="B199" s="46">
        <v>1.1498000000000001E-5</v>
      </c>
      <c r="C199" s="26">
        <v>95</v>
      </c>
      <c r="D199" s="26">
        <v>96</v>
      </c>
      <c r="E199" s="26" t="e">
        <f t="shared" ca="1" si="85"/>
        <v>#N/A</v>
      </c>
      <c r="F199" s="62"/>
      <c r="G199" s="26"/>
      <c r="H199" s="26"/>
      <c r="I199" s="62"/>
      <c r="J199" s="26"/>
      <c r="K199" s="46">
        <f t="shared" ca="1" si="86"/>
        <v>8.6328183576753819E-5</v>
      </c>
      <c r="L199" s="26"/>
      <c r="M199" s="47">
        <f t="shared" ca="1" si="84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4" t="s">
        <v>672</v>
      </c>
      <c r="B200" s="46">
        <v>0</v>
      </c>
      <c r="C200" s="26">
        <v>96</v>
      </c>
      <c r="D200" s="26">
        <v>97</v>
      </c>
      <c r="E200" s="26" t="e">
        <f t="shared" ca="1" si="85"/>
        <v>#N/A</v>
      </c>
      <c r="F200" s="62"/>
      <c r="G200" s="26"/>
      <c r="H200" s="26"/>
      <c r="I200" s="62"/>
      <c r="J200" s="26"/>
      <c r="K200" s="46">
        <f t="shared" ca="1" si="86"/>
        <v>0</v>
      </c>
      <c r="L200" s="26"/>
      <c r="M200" s="47" t="e">
        <f t="shared" ca="1" si="84"/>
        <v>#DIV/0!</v>
      </c>
      <c r="Q200" t="s">
        <v>341</v>
      </c>
      <c r="R200">
        <v>0</v>
      </c>
    </row>
    <row r="201" spans="1:18" x14ac:dyDescent="0.2">
      <c r="A201" s="34" t="s">
        <v>673</v>
      </c>
      <c r="B201" s="46">
        <v>0</v>
      </c>
      <c r="C201" s="26">
        <v>97</v>
      </c>
      <c r="D201" s="26">
        <v>98</v>
      </c>
      <c r="E201" s="26" t="e">
        <f t="shared" ca="1" si="85"/>
        <v>#N/A</v>
      </c>
      <c r="F201" s="62"/>
      <c r="G201" s="26"/>
      <c r="H201" s="26"/>
      <c r="I201" s="62"/>
      <c r="J201" s="26"/>
      <c r="K201" s="46">
        <f t="shared" ca="1" si="86"/>
        <v>0</v>
      </c>
      <c r="L201" s="26"/>
      <c r="M201" s="47" t="e">
        <f t="shared" ca="1" si="84"/>
        <v>#DIV/0!</v>
      </c>
      <c r="Q201" t="s">
        <v>342</v>
      </c>
      <c r="R201">
        <v>0</v>
      </c>
    </row>
    <row r="202" spans="1:18" x14ac:dyDescent="0.2">
      <c r="A202" s="34" t="s">
        <v>674</v>
      </c>
      <c r="B202" s="46">
        <v>0</v>
      </c>
      <c r="C202" s="26">
        <v>98</v>
      </c>
      <c r="D202" s="26">
        <v>99</v>
      </c>
      <c r="E202" s="26" t="e">
        <f t="shared" ca="1" si="85"/>
        <v>#N/A</v>
      </c>
      <c r="F202" s="62"/>
      <c r="G202" s="26"/>
      <c r="H202" s="26"/>
      <c r="I202" s="62"/>
      <c r="J202" s="26"/>
      <c r="K202" s="46">
        <f t="shared" ca="1" si="86"/>
        <v>0</v>
      </c>
      <c r="L202" s="26"/>
      <c r="M202" s="47" t="e">
        <f t="shared" ca="1" si="84"/>
        <v>#DIV/0!</v>
      </c>
      <c r="O202" s="4"/>
      <c r="Q202" t="s">
        <v>343</v>
      </c>
      <c r="R202">
        <v>0</v>
      </c>
    </row>
    <row r="203" spans="1:18" x14ac:dyDescent="0.2">
      <c r="A203" s="34" t="s">
        <v>675</v>
      </c>
      <c r="B203" s="46">
        <v>4.73131E-8</v>
      </c>
      <c r="C203" s="26">
        <v>99</v>
      </c>
      <c r="D203" s="26">
        <v>100</v>
      </c>
      <c r="E203" s="26" t="e">
        <f t="shared" ca="1" si="85"/>
        <v>#N/A</v>
      </c>
      <c r="F203" s="62"/>
      <c r="G203" s="26"/>
      <c r="H203" s="26"/>
      <c r="I203" s="62"/>
      <c r="J203" s="26"/>
      <c r="K203" s="46">
        <f t="shared" ca="1" si="86"/>
        <v>3.5523207453943097E-7</v>
      </c>
      <c r="L203" s="26"/>
      <c r="M203" s="47">
        <f t="shared" ca="1" si="84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4" t="s">
        <v>676</v>
      </c>
      <c r="B204" s="46">
        <v>0</v>
      </c>
      <c r="C204" s="26">
        <v>100</v>
      </c>
      <c r="D204" s="26">
        <v>101</v>
      </c>
      <c r="E204" s="26" t="e">
        <f t="shared" ca="1" si="85"/>
        <v>#N/A</v>
      </c>
      <c r="F204" s="62"/>
      <c r="G204" s="26"/>
      <c r="H204" s="26"/>
      <c r="I204" s="62"/>
      <c r="J204" s="26"/>
      <c r="K204" s="46">
        <f t="shared" ca="1" si="86"/>
        <v>0</v>
      </c>
      <c r="L204" s="26"/>
      <c r="M204" s="47" t="e">
        <f t="shared" ca="1" si="84"/>
        <v>#DIV/0!</v>
      </c>
      <c r="Q204" t="s">
        <v>345</v>
      </c>
      <c r="R204">
        <v>0</v>
      </c>
    </row>
    <row r="205" spans="1:18" x14ac:dyDescent="0.2">
      <c r="A205" s="34" t="s">
        <v>677</v>
      </c>
      <c r="B205" s="46">
        <v>0</v>
      </c>
      <c r="C205" s="26">
        <v>101</v>
      </c>
      <c r="D205" s="26">
        <v>102</v>
      </c>
      <c r="E205" s="26" t="e">
        <f t="shared" ca="1" si="85"/>
        <v>#N/A</v>
      </c>
      <c r="F205" s="62"/>
      <c r="G205" s="26"/>
      <c r="H205" s="26"/>
      <c r="I205" s="62"/>
      <c r="J205" s="26"/>
      <c r="K205" s="46">
        <f t="shared" ca="1" si="86"/>
        <v>0</v>
      </c>
      <c r="L205" s="26"/>
      <c r="M205" s="47" t="e">
        <f t="shared" ca="1" si="84"/>
        <v>#DIV/0!</v>
      </c>
      <c r="O205" s="4"/>
      <c r="Q205" t="s">
        <v>346</v>
      </c>
      <c r="R205">
        <v>0</v>
      </c>
    </row>
    <row r="206" spans="1:18" x14ac:dyDescent="0.2">
      <c r="A206" s="71" t="s">
        <v>678</v>
      </c>
      <c r="B206" s="72">
        <v>1.1657299999999999E-7</v>
      </c>
      <c r="C206" s="73">
        <v>102</v>
      </c>
      <c r="D206" s="73">
        <v>103</v>
      </c>
      <c r="E206" s="73" t="e">
        <f t="shared" ca="1" si="85"/>
        <v>#N/A</v>
      </c>
      <c r="F206" s="79"/>
      <c r="G206" s="73"/>
      <c r="H206" s="73"/>
      <c r="I206" s="79"/>
      <c r="J206" s="73"/>
      <c r="K206" s="72">
        <f t="shared" ca="1" si="86"/>
        <v>1.0331737810247679E-6</v>
      </c>
      <c r="L206" s="73"/>
      <c r="M206" s="74">
        <f t="shared" ca="1" si="84"/>
        <v>0.11283000221354382</v>
      </c>
      <c r="N206" s="81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4" t="s">
        <v>679</v>
      </c>
      <c r="B207" s="46">
        <v>7.6226600000000003E-8</v>
      </c>
      <c r="C207" s="26">
        <v>103</v>
      </c>
      <c r="D207" s="26">
        <v>104</v>
      </c>
      <c r="E207" s="26" t="e">
        <f t="shared" ca="1" si="85"/>
        <v>#N/A</v>
      </c>
      <c r="F207" s="62"/>
      <c r="G207" s="26"/>
      <c r="H207" s="26"/>
      <c r="I207" s="62"/>
      <c r="J207" s="26"/>
      <c r="K207" s="46">
        <f t="shared" ca="1" si="86"/>
        <v>6.0292836044873396E-7</v>
      </c>
      <c r="L207" s="26"/>
      <c r="M207" s="47">
        <f t="shared" ca="1" si="84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4" t="s">
        <v>680</v>
      </c>
      <c r="B208" s="46">
        <v>1.7099800000000001E-7</v>
      </c>
      <c r="C208" s="26">
        <v>104</v>
      </c>
      <c r="D208" s="26">
        <v>105</v>
      </c>
      <c r="E208" s="26" t="e">
        <f t="shared" ca="1" si="85"/>
        <v>#N/A</v>
      </c>
      <c r="F208" s="62"/>
      <c r="G208" s="26"/>
      <c r="H208" s="26"/>
      <c r="I208" s="62"/>
      <c r="J208" s="26"/>
      <c r="K208" s="46">
        <f t="shared" ca="1" si="86"/>
        <v>5.7748563142172219E-7</v>
      </c>
      <c r="L208" s="26"/>
      <c r="M208" s="47">
        <f t="shared" ca="1" si="84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4" t="s">
        <v>681</v>
      </c>
      <c r="B209" s="46">
        <v>2.4987200000000001E-12</v>
      </c>
      <c r="C209" s="26">
        <v>105</v>
      </c>
      <c r="D209" s="26">
        <v>106</v>
      </c>
      <c r="E209" s="26" t="e">
        <f t="shared" ca="1" si="85"/>
        <v>#N/A</v>
      </c>
      <c r="F209" s="62"/>
      <c r="G209" s="26"/>
      <c r="H209" s="26"/>
      <c r="I209" s="62"/>
      <c r="J209" s="26"/>
      <c r="K209" s="46">
        <f t="shared" ca="1" si="86"/>
        <v>1.704646403528997E-11</v>
      </c>
      <c r="L209" s="26"/>
      <c r="M209" s="47">
        <f t="shared" ca="1" si="84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4" t="s">
        <v>682</v>
      </c>
      <c r="B210" s="46">
        <v>0</v>
      </c>
      <c r="C210" s="26">
        <v>106</v>
      </c>
      <c r="D210" s="26">
        <v>107</v>
      </c>
      <c r="E210" s="26" t="e">
        <f t="shared" ca="1" si="85"/>
        <v>#N/A</v>
      </c>
      <c r="F210" s="62"/>
      <c r="G210" s="26"/>
      <c r="H210" s="26"/>
      <c r="I210" s="62"/>
      <c r="J210" s="26"/>
      <c r="K210" s="46">
        <f t="shared" ca="1" si="86"/>
        <v>0</v>
      </c>
      <c r="L210" s="26"/>
      <c r="M210" s="47" t="e">
        <f t="shared" ca="1" si="84"/>
        <v>#DIV/0!</v>
      </c>
      <c r="O210" s="4"/>
      <c r="Q210" t="s">
        <v>351</v>
      </c>
      <c r="R210">
        <v>0</v>
      </c>
    </row>
    <row r="211" spans="1:18" x14ac:dyDescent="0.2">
      <c r="A211" s="35" t="s">
        <v>683</v>
      </c>
      <c r="B211" s="48">
        <v>3.0074500000000001E-7</v>
      </c>
      <c r="C211" s="30">
        <v>107</v>
      </c>
      <c r="D211" s="30">
        <v>108</v>
      </c>
      <c r="E211" s="30" t="e">
        <f t="shared" ca="1" si="85"/>
        <v>#N/A</v>
      </c>
      <c r="F211" s="63"/>
      <c r="G211" s="30"/>
      <c r="H211" s="30"/>
      <c r="I211" s="63"/>
      <c r="J211" s="30"/>
      <c r="K211" s="48">
        <f t="shared" ca="1" si="86"/>
        <v>2.2580327254618399E-6</v>
      </c>
      <c r="L211" s="30"/>
      <c r="M211" s="49">
        <f t="shared" ca="1" si="84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68" t="s">
        <v>684</v>
      </c>
      <c r="B212" s="67">
        <v>8.1215100000000004E-10</v>
      </c>
      <c r="C212" s="69">
        <v>108</v>
      </c>
      <c r="D212" s="69">
        <v>109</v>
      </c>
      <c r="E212" s="69" t="e">
        <f t="shared" ca="1" si="85"/>
        <v>#N/A</v>
      </c>
      <c r="F212" s="69" t="s">
        <v>143</v>
      </c>
      <c r="G212" s="69">
        <v>1</v>
      </c>
      <c r="H212" s="69">
        <v>0</v>
      </c>
      <c r="I212" s="69"/>
      <c r="J212" s="69">
        <f>J116-$J$112</f>
        <v>-1</v>
      </c>
      <c r="K212" s="37">
        <f ca="1">U20</f>
        <v>8.2239958356263832E-10</v>
      </c>
      <c r="L212" s="22"/>
      <c r="M212" s="70">
        <f t="shared" ca="1" si="84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71" t="s">
        <v>685</v>
      </c>
      <c r="B213" s="72">
        <v>7.8336600000000002E-10</v>
      </c>
      <c r="C213" s="73">
        <v>109</v>
      </c>
      <c r="D213" s="73">
        <v>110</v>
      </c>
      <c r="E213" s="73" t="e">
        <f t="shared" ca="1" si="85"/>
        <v>#N/A</v>
      </c>
      <c r="F213" s="73" t="s">
        <v>143</v>
      </c>
      <c r="G213" s="73">
        <v>2</v>
      </c>
      <c r="H213" s="73">
        <v>0</v>
      </c>
      <c r="I213" s="73"/>
      <c r="J213" s="73">
        <f t="shared" ref="J213:J219" si="87">J117-$J$112</f>
        <v>-1</v>
      </c>
      <c r="K213" s="25">
        <f ca="1">U21</f>
        <v>8.2210646503553954E-10</v>
      </c>
      <c r="L213" s="26"/>
      <c r="M213" s="74">
        <f t="shared" ca="1" si="84"/>
        <v>0.95287658389371166</v>
      </c>
      <c r="N213">
        <f t="shared" ref="N213:N219" ca="1" si="88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71" t="s">
        <v>686</v>
      </c>
      <c r="B214" s="72">
        <v>6.8779600000000001E-10</v>
      </c>
      <c r="C214" s="73">
        <v>110</v>
      </c>
      <c r="D214" s="73">
        <v>111</v>
      </c>
      <c r="E214" s="73" t="e">
        <f t="shared" ca="1" si="85"/>
        <v>#N/A</v>
      </c>
      <c r="F214" s="73" t="s">
        <v>143</v>
      </c>
      <c r="G214" s="73">
        <v>3</v>
      </c>
      <c r="H214" s="73">
        <v>0</v>
      </c>
      <c r="I214" s="73"/>
      <c r="J214" s="73">
        <f t="shared" si="87"/>
        <v>-1</v>
      </c>
      <c r="K214" s="25">
        <f ca="1">U22</f>
        <v>8.2095932783689844E-10</v>
      </c>
      <c r="L214" s="26"/>
      <c r="M214" s="74">
        <f t="shared" ca="1" si="84"/>
        <v>0.83779546279379846</v>
      </c>
      <c r="N214">
        <f t="shared" ca="1" si="88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71" t="s">
        <v>687</v>
      </c>
      <c r="B215" s="72">
        <v>4.6526399999999999E-10</v>
      </c>
      <c r="C215" s="73">
        <v>111</v>
      </c>
      <c r="D215" s="73">
        <v>112</v>
      </c>
      <c r="E215" s="73" t="e">
        <f t="shared" ca="1" si="85"/>
        <v>#N/A</v>
      </c>
      <c r="F215" s="73" t="s">
        <v>143</v>
      </c>
      <c r="G215" s="73">
        <v>4</v>
      </c>
      <c r="H215" s="73">
        <v>0</v>
      </c>
      <c r="I215" s="73"/>
      <c r="J215" s="73">
        <f t="shared" si="87"/>
        <v>-1</v>
      </c>
      <c r="K215" s="25">
        <f ca="1">U23</f>
        <v>8.1649276985377512E-10</v>
      </c>
      <c r="L215" s="26"/>
      <c r="M215" s="74">
        <f t="shared" ca="1" si="84"/>
        <v>0.5698323575888169</v>
      </c>
      <c r="N215">
        <f t="shared" ca="1" si="88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71" t="s">
        <v>688</v>
      </c>
      <c r="B216" s="72">
        <v>5.9827700000000005E-11</v>
      </c>
      <c r="C216" s="73">
        <v>112</v>
      </c>
      <c r="D216" s="73">
        <v>113</v>
      </c>
      <c r="E216" s="73" t="e">
        <f t="shared" ca="1" si="85"/>
        <v>#N/A</v>
      </c>
      <c r="F216" s="73" t="s">
        <v>143</v>
      </c>
      <c r="G216" s="73">
        <v>5</v>
      </c>
      <c r="H216" s="73">
        <v>0</v>
      </c>
      <c r="I216" s="73"/>
      <c r="J216" s="73">
        <f t="shared" si="87"/>
        <v>-1</v>
      </c>
      <c r="K216" s="25">
        <f ca="1">U24</f>
        <v>3.3422174580613629E-10</v>
      </c>
      <c r="L216" s="26"/>
      <c r="M216" s="74">
        <f t="shared" ca="1" si="84"/>
        <v>0.17900600649337395</v>
      </c>
      <c r="N216">
        <f t="shared" ca="1" si="88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71" t="s">
        <v>689</v>
      </c>
      <c r="B217" s="72">
        <v>4.9723599999999996E-12</v>
      </c>
      <c r="C217" s="73">
        <v>113</v>
      </c>
      <c r="D217" s="73">
        <v>114</v>
      </c>
      <c r="E217" s="73" t="e">
        <f t="shared" ca="1" si="85"/>
        <v>#N/A</v>
      </c>
      <c r="F217" s="73" t="s">
        <v>143</v>
      </c>
      <c r="G217" s="73">
        <v>6</v>
      </c>
      <c r="H217" s="73">
        <v>0</v>
      </c>
      <c r="I217" s="73"/>
      <c r="J217" s="73">
        <f t="shared" si="87"/>
        <v>-1</v>
      </c>
      <c r="K217" s="25">
        <f ca="1">U25</f>
        <v>9.7779530829289688E-11</v>
      </c>
      <c r="L217" s="26"/>
      <c r="M217" s="74">
        <f t="shared" ca="1" si="84"/>
        <v>5.0852770082125798E-2</v>
      </c>
      <c r="N217">
        <f t="shared" ca="1" si="88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71" t="s">
        <v>690</v>
      </c>
      <c r="B218" s="72">
        <v>3.6151800000000002E-13</v>
      </c>
      <c r="C218" s="73">
        <v>114</v>
      </c>
      <c r="D218" s="73">
        <v>115</v>
      </c>
      <c r="E218" s="73" t="e">
        <f t="shared" ca="1" si="85"/>
        <v>#N/A</v>
      </c>
      <c r="F218" s="73" t="s">
        <v>143</v>
      </c>
      <c r="G218" s="73">
        <v>7</v>
      </c>
      <c r="H218" s="73">
        <v>0</v>
      </c>
      <c r="I218" s="73"/>
      <c r="J218" s="73">
        <f t="shared" si="87"/>
        <v>-1</v>
      </c>
      <c r="K218" s="25">
        <f ca="1">U26</f>
        <v>9.0197136465540102E-12</v>
      </c>
      <c r="L218" s="26"/>
      <c r="M218" s="74">
        <f t="shared" ca="1" si="84"/>
        <v>4.008087331443369E-2</v>
      </c>
      <c r="N218">
        <f t="shared" ca="1" si="88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50" t="s">
        <v>691</v>
      </c>
      <c r="B219" s="51">
        <v>2.6010700000000001E-14</v>
      </c>
      <c r="C219" s="52">
        <v>115</v>
      </c>
      <c r="D219" s="52">
        <v>116</v>
      </c>
      <c r="E219" s="52" t="e">
        <f t="shared" ca="1" si="85"/>
        <v>#N/A</v>
      </c>
      <c r="F219" s="52" t="s">
        <v>143</v>
      </c>
      <c r="G219" s="52">
        <v>8</v>
      </c>
      <c r="H219" s="52">
        <v>0</v>
      </c>
      <c r="I219" s="52"/>
      <c r="J219" s="52">
        <f t="shared" si="87"/>
        <v>-1</v>
      </c>
      <c r="K219" s="40">
        <f ca="1">U27</f>
        <v>6.6189790861295455E-13</v>
      </c>
      <c r="L219" s="30"/>
      <c r="M219" s="53">
        <f t="shared" ca="1" si="84"/>
        <v>3.9297147885701787E-2</v>
      </c>
      <c r="N219">
        <f t="shared" ca="1" si="88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4">
        <v>2.2990900000000001E-14</v>
      </c>
      <c r="C220" s="22">
        <v>116</v>
      </c>
      <c r="D220" s="22">
        <v>117</v>
      </c>
      <c r="E220" s="22" t="e">
        <f t="shared" ca="1" si="85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7">
        <f ca="1">W20</f>
        <v>2.7037860108415885E-14</v>
      </c>
      <c r="L220" s="22"/>
      <c r="M220" s="45">
        <f t="shared" ca="1" si="84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4" t="s">
        <v>693</v>
      </c>
      <c r="B221" s="46">
        <v>8.6939499999999995E-14</v>
      </c>
      <c r="C221" s="26">
        <v>117</v>
      </c>
      <c r="D221" s="26">
        <v>118</v>
      </c>
      <c r="E221" s="26" t="e">
        <f t="shared" ca="1" si="85"/>
        <v>#N/A</v>
      </c>
      <c r="F221" s="26" t="s">
        <v>143</v>
      </c>
      <c r="G221" s="26">
        <v>2</v>
      </c>
      <c r="H221" s="26">
        <v>0</v>
      </c>
      <c r="I221" s="26" t="s">
        <v>9</v>
      </c>
      <c r="J221" s="26"/>
      <c r="K221" s="25">
        <f t="shared" ref="K221:K226" ca="1" si="89">W21</f>
        <v>1.0596216711518753E-13</v>
      </c>
      <c r="L221" s="26"/>
      <c r="M221" s="47">
        <f t="shared" ca="1" si="84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4" t="s">
        <v>694</v>
      </c>
      <c r="B222" s="46">
        <v>2.9925799999999999E-13</v>
      </c>
      <c r="C222" s="26">
        <v>118</v>
      </c>
      <c r="D222" s="26">
        <v>119</v>
      </c>
      <c r="E222" s="26" t="e">
        <f t="shared" ca="1" si="85"/>
        <v>#N/A</v>
      </c>
      <c r="F222" s="26" t="s">
        <v>143</v>
      </c>
      <c r="G222" s="26">
        <v>3</v>
      </c>
      <c r="H222" s="26">
        <v>0</v>
      </c>
      <c r="I222" s="26" t="s">
        <v>9</v>
      </c>
      <c r="J222" s="26"/>
      <c r="K222" s="25">
        <f t="shared" ca="1" si="89"/>
        <v>4.1483724690159646E-13</v>
      </c>
      <c r="L222" s="26"/>
      <c r="M222" s="47">
        <f t="shared" ca="1" si="84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4" t="s">
        <v>695</v>
      </c>
      <c r="B223" s="46">
        <v>7.9363099999999999E-13</v>
      </c>
      <c r="C223" s="26">
        <v>119</v>
      </c>
      <c r="D223" s="26">
        <v>120</v>
      </c>
      <c r="E223" s="26" t="e">
        <f t="shared" ca="1" si="85"/>
        <v>#N/A</v>
      </c>
      <c r="F223" s="26" t="s">
        <v>143</v>
      </c>
      <c r="G223" s="26">
        <v>4</v>
      </c>
      <c r="H223" s="26">
        <v>0</v>
      </c>
      <c r="I223" s="26" t="s">
        <v>9</v>
      </c>
      <c r="J223" s="26"/>
      <c r="K223" s="25">
        <f t="shared" ca="1" si="89"/>
        <v>1.6174906479439614E-12</v>
      </c>
      <c r="L223" s="26"/>
      <c r="M223" s="47">
        <f t="shared" ca="1" si="84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4" t="s">
        <v>696</v>
      </c>
      <c r="B224" s="46">
        <v>3.4183899999999999E-15</v>
      </c>
      <c r="C224" s="26">
        <v>120</v>
      </c>
      <c r="D224" s="26">
        <v>121</v>
      </c>
      <c r="E224" s="26" t="e">
        <f t="shared" ca="1" si="85"/>
        <v>#N/A</v>
      </c>
      <c r="F224" s="26" t="s">
        <v>143</v>
      </c>
      <c r="G224" s="26">
        <v>5</v>
      </c>
      <c r="H224" s="26">
        <v>0</v>
      </c>
      <c r="I224" s="26" t="s">
        <v>9</v>
      </c>
      <c r="J224" s="26"/>
      <c r="K224" s="25">
        <f t="shared" ca="1" si="89"/>
        <v>2.2178089839401456E-14</v>
      </c>
      <c r="L224" s="26"/>
      <c r="M224" s="47">
        <f t="shared" ca="1" si="84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4" t="s">
        <v>697</v>
      </c>
      <c r="B225" s="46">
        <v>3.95198E-15</v>
      </c>
      <c r="C225" s="26">
        <v>121</v>
      </c>
      <c r="D225" s="26">
        <v>122</v>
      </c>
      <c r="E225" s="26" t="e">
        <f t="shared" ca="1" si="85"/>
        <v>#N/A</v>
      </c>
      <c r="F225" s="26" t="s">
        <v>143</v>
      </c>
      <c r="G225" s="26">
        <v>6</v>
      </c>
      <c r="H225" s="26">
        <v>0</v>
      </c>
      <c r="I225" s="26" t="s">
        <v>9</v>
      </c>
      <c r="J225" s="26"/>
      <c r="K225" s="25">
        <f t="shared" ca="1" si="89"/>
        <v>9.0254885042184524E-14</v>
      </c>
      <c r="L225" s="26"/>
      <c r="M225" s="47">
        <f t="shared" ca="1" si="84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4" t="s">
        <v>698</v>
      </c>
      <c r="B226" s="46">
        <v>3.9968299999999999E-15</v>
      </c>
      <c r="C226" s="26">
        <v>122</v>
      </c>
      <c r="D226" s="26">
        <v>123</v>
      </c>
      <c r="E226" s="26" t="e">
        <f t="shared" ca="1" si="85"/>
        <v>#N/A</v>
      </c>
      <c r="F226" s="26" t="s">
        <v>143</v>
      </c>
      <c r="G226" s="26">
        <v>7</v>
      </c>
      <c r="H226" s="26">
        <v>0</v>
      </c>
      <c r="I226" s="26" t="s">
        <v>9</v>
      </c>
      <c r="J226" s="26"/>
      <c r="K226" s="25">
        <f t="shared" ca="1" si="89"/>
        <v>1.1581074399561747E-13</v>
      </c>
      <c r="L226" s="26"/>
      <c r="M226" s="47">
        <f t="shared" ca="1" si="84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5" t="s">
        <v>699</v>
      </c>
      <c r="B227" s="48">
        <v>4.0000999999999997E-15</v>
      </c>
      <c r="C227" s="30">
        <v>123</v>
      </c>
      <c r="D227" s="30">
        <v>124</v>
      </c>
      <c r="E227" s="30" t="e">
        <f t="shared" ca="1" si="85"/>
        <v>#N/A</v>
      </c>
      <c r="F227" s="30" t="s">
        <v>143</v>
      </c>
      <c r="G227" s="30">
        <v>8</v>
      </c>
      <c r="H227" s="30">
        <v>0</v>
      </c>
      <c r="I227" s="30" t="s">
        <v>9</v>
      </c>
      <c r="J227" s="30"/>
      <c r="K227" s="40">
        <f ca="1">W27</f>
        <v>1.1821713876903018E-13</v>
      </c>
      <c r="L227" s="30"/>
      <c r="M227" s="49">
        <f t="shared" ca="1" si="84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4">
        <v>3.00364E-15</v>
      </c>
      <c r="C228" s="22">
        <v>124</v>
      </c>
      <c r="D228" s="22">
        <v>125</v>
      </c>
      <c r="E228" s="22" t="e">
        <f t="shared" ca="1" si="85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7">
        <f ca="1">V20</f>
        <v>3.5323568362382448E-15</v>
      </c>
      <c r="L228" s="22"/>
      <c r="M228" s="45">
        <f t="shared" ca="1" si="84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4" t="s">
        <v>701</v>
      </c>
      <c r="B229" s="46">
        <v>1.1358200000000001E-14</v>
      </c>
      <c r="C229" s="26">
        <v>125</v>
      </c>
      <c r="D229" s="26">
        <v>126</v>
      </c>
      <c r="E229" s="26" t="e">
        <f t="shared" ca="1" si="85"/>
        <v>#N/A</v>
      </c>
      <c r="F229" s="26" t="s">
        <v>143</v>
      </c>
      <c r="G229" s="26">
        <v>2</v>
      </c>
      <c r="H229" s="26">
        <v>0</v>
      </c>
      <c r="I229" s="26" t="s">
        <v>7</v>
      </c>
      <c r="J229" s="26"/>
      <c r="K229" s="25">
        <f t="shared" ref="K229:K234" ca="1" si="90">V21</f>
        <v>1.3843410088339332E-14</v>
      </c>
      <c r="L229" s="26"/>
      <c r="M229" s="47">
        <f t="shared" ca="1" si="84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4" t="s">
        <v>702</v>
      </c>
      <c r="B230" s="46">
        <v>3.9096499999999998E-14</v>
      </c>
      <c r="C230" s="26">
        <v>126</v>
      </c>
      <c r="D230" s="26">
        <v>127</v>
      </c>
      <c r="E230" s="26" t="e">
        <f t="shared" ca="1" si="85"/>
        <v>#N/A</v>
      </c>
      <c r="F230" s="26" t="s">
        <v>143</v>
      </c>
      <c r="G230" s="26">
        <v>3</v>
      </c>
      <c r="H230" s="26">
        <v>0</v>
      </c>
      <c r="I230" s="26" t="s">
        <v>7</v>
      </c>
      <c r="J230" s="26"/>
      <c r="K230" s="25">
        <f t="shared" ca="1" si="90"/>
        <v>5.4196344649442003E-14</v>
      </c>
      <c r="L230" s="26"/>
      <c r="M230" s="47">
        <f t="shared" ca="1" si="84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4" t="s">
        <v>703</v>
      </c>
      <c r="B231" s="46">
        <v>1.0368400000000001E-13</v>
      </c>
      <c r="C231" s="26">
        <v>127</v>
      </c>
      <c r="D231" s="26">
        <v>128</v>
      </c>
      <c r="E231" s="26" t="e">
        <f t="shared" ca="1" si="85"/>
        <v>#N/A</v>
      </c>
      <c r="F231" s="26" t="s">
        <v>143</v>
      </c>
      <c r="G231" s="26">
        <v>4</v>
      </c>
      <c r="H231" s="26">
        <v>0</v>
      </c>
      <c r="I231" s="26" t="s">
        <v>7</v>
      </c>
      <c r="J231" s="26"/>
      <c r="K231" s="25">
        <f t="shared" ca="1" si="90"/>
        <v>2.1131680262070225E-13</v>
      </c>
      <c r="L231" s="26"/>
      <c r="M231" s="47">
        <f t="shared" ca="1" si="84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4" t="s">
        <v>704</v>
      </c>
      <c r="B232" s="46">
        <v>1.1217999999999999E-12</v>
      </c>
      <c r="C232" s="26">
        <v>128</v>
      </c>
      <c r="D232" s="26">
        <v>129</v>
      </c>
      <c r="E232" s="26" t="e">
        <f t="shared" ca="1" si="85"/>
        <v>#N/A</v>
      </c>
      <c r="F232" s="26" t="s">
        <v>143</v>
      </c>
      <c r="G232" s="26">
        <v>5</v>
      </c>
      <c r="H232" s="26">
        <v>0</v>
      </c>
      <c r="I232" s="26" t="s">
        <v>7</v>
      </c>
      <c r="J232" s="26"/>
      <c r="K232" s="25">
        <f t="shared" ca="1" si="90"/>
        <v>7.2780727255963014E-12</v>
      </c>
      <c r="L232" s="26"/>
      <c r="M232" s="47">
        <f t="shared" ref="M232:M295" ca="1" si="91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4" t="s">
        <v>705</v>
      </c>
      <c r="B233" s="46">
        <v>1.2969000000000001E-12</v>
      </c>
      <c r="C233" s="26">
        <v>129</v>
      </c>
      <c r="D233" s="26">
        <v>130</v>
      </c>
      <c r="E233" s="26" t="e">
        <f t="shared" ref="E233:E296" ca="1" si="92">OFFSET($B$71,_xlfn.XMATCH($A233,$D$72:$D$99),0)</f>
        <v>#N/A</v>
      </c>
      <c r="F233" s="26" t="s">
        <v>143</v>
      </c>
      <c r="G233" s="26">
        <v>6</v>
      </c>
      <c r="H233" s="26">
        <v>0</v>
      </c>
      <c r="I233" s="26" t="s">
        <v>7</v>
      </c>
      <c r="J233" s="26"/>
      <c r="K233" s="25">
        <f t="shared" ca="1" si="90"/>
        <v>2.9618493834863136E-11</v>
      </c>
      <c r="L233" s="26"/>
      <c r="M233" s="47">
        <f t="shared" ca="1" si="91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4" t="s">
        <v>706</v>
      </c>
      <c r="B234" s="46">
        <v>1.31162E-12</v>
      </c>
      <c r="C234" s="26">
        <v>130</v>
      </c>
      <c r="D234" s="26">
        <v>131</v>
      </c>
      <c r="E234" s="26" t="e">
        <f t="shared" ca="1" si="92"/>
        <v>#N/A</v>
      </c>
      <c r="F234" s="26" t="s">
        <v>143</v>
      </c>
      <c r="G234" s="26">
        <v>7</v>
      </c>
      <c r="H234" s="26">
        <v>0</v>
      </c>
      <c r="I234" s="26" t="s">
        <v>7</v>
      </c>
      <c r="J234" s="26"/>
      <c r="K234" s="25">
        <f t="shared" ca="1" si="90"/>
        <v>3.8005032142491613E-11</v>
      </c>
      <c r="L234" s="26"/>
      <c r="M234" s="47">
        <f t="shared" ca="1" si="91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5" t="s">
        <v>707</v>
      </c>
      <c r="B235" s="48">
        <v>1.3126899999999999E-12</v>
      </c>
      <c r="C235" s="30">
        <v>131</v>
      </c>
      <c r="D235" s="30">
        <v>132</v>
      </c>
      <c r="E235" s="30" t="e">
        <f t="shared" ca="1" si="92"/>
        <v>#N/A</v>
      </c>
      <c r="F235" s="30" t="s">
        <v>143</v>
      </c>
      <c r="G235" s="30">
        <v>8</v>
      </c>
      <c r="H235" s="30">
        <v>0</v>
      </c>
      <c r="I235" s="30" t="s">
        <v>7</v>
      </c>
      <c r="J235" s="30"/>
      <c r="K235" s="40">
        <f ca="1">V27</f>
        <v>3.8794726669577422E-11</v>
      </c>
      <c r="L235" s="30"/>
      <c r="M235" s="49">
        <f t="shared" ca="1" si="91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4">
        <v>4.4650300000000001E-14</v>
      </c>
      <c r="C236" s="22">
        <v>132</v>
      </c>
      <c r="D236" s="22">
        <v>133</v>
      </c>
      <c r="E236" s="22" t="e">
        <f t="shared" ca="1" si="92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7">
        <f ca="1">Y20</f>
        <v>1.6542346742188277E-15</v>
      </c>
      <c r="L236" s="22"/>
      <c r="M236" s="45">
        <f t="shared" ca="1" si="91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4" t="s">
        <v>709</v>
      </c>
      <c r="B237" s="46">
        <v>1.68844E-13</v>
      </c>
      <c r="C237" s="26">
        <v>133</v>
      </c>
      <c r="D237" s="26">
        <v>134</v>
      </c>
      <c r="E237" s="26" t="e">
        <f t="shared" ca="1" si="92"/>
        <v>#N/A</v>
      </c>
      <c r="F237" s="26" t="s">
        <v>143</v>
      </c>
      <c r="G237" s="26">
        <v>2</v>
      </c>
      <c r="H237" s="26">
        <v>0</v>
      </c>
      <c r="I237" s="26" t="s">
        <v>34</v>
      </c>
      <c r="J237" s="26"/>
      <c r="K237" s="25">
        <f t="shared" ref="K237:K242" ca="1" si="93">Y21</f>
        <v>6.4829942271486623E-15</v>
      </c>
      <c r="L237" s="26"/>
      <c r="M237" s="47">
        <f t="shared" ca="1" si="91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4" t="s">
        <v>710</v>
      </c>
      <c r="B238" s="46">
        <v>5.8118400000000004E-13</v>
      </c>
      <c r="C238" s="26">
        <v>134</v>
      </c>
      <c r="D238" s="26">
        <v>135</v>
      </c>
      <c r="E238" s="26" t="e">
        <f t="shared" ca="1" si="92"/>
        <v>#N/A</v>
      </c>
      <c r="F238" s="26" t="s">
        <v>143</v>
      </c>
      <c r="G238" s="26">
        <v>3</v>
      </c>
      <c r="H238" s="26">
        <v>0</v>
      </c>
      <c r="I238" s="26" t="s">
        <v>34</v>
      </c>
      <c r="J238" s="26"/>
      <c r="K238" s="25">
        <f t="shared" ca="1" si="93"/>
        <v>2.5380638675931955E-14</v>
      </c>
      <c r="L238" s="26"/>
      <c r="M238" s="47">
        <f t="shared" ca="1" si="91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4" t="s">
        <v>711</v>
      </c>
      <c r="B239" s="46">
        <v>1.5412999999999999E-12</v>
      </c>
      <c r="C239" s="26">
        <v>135</v>
      </c>
      <c r="D239" s="26">
        <v>136</v>
      </c>
      <c r="E239" s="26" t="e">
        <f t="shared" ca="1" si="92"/>
        <v>#N/A</v>
      </c>
      <c r="F239" s="26" t="s">
        <v>143</v>
      </c>
      <c r="G239" s="26">
        <v>4</v>
      </c>
      <c r="H239" s="26">
        <v>0</v>
      </c>
      <c r="I239" s="26" t="s">
        <v>34</v>
      </c>
      <c r="J239" s="26"/>
      <c r="K239" s="25">
        <f t="shared" ca="1" si="93"/>
        <v>9.8961571083087693E-14</v>
      </c>
      <c r="L239" s="26"/>
      <c r="M239" s="47">
        <f t="shared" ca="1" si="91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4" t="s">
        <v>712</v>
      </c>
      <c r="B240" s="46">
        <v>1.6675899999999999E-11</v>
      </c>
      <c r="C240" s="26">
        <v>136</v>
      </c>
      <c r="D240" s="26">
        <v>137</v>
      </c>
      <c r="E240" s="26" t="e">
        <f t="shared" ca="1" si="92"/>
        <v>#N/A</v>
      </c>
      <c r="F240" s="26" t="s">
        <v>143</v>
      </c>
      <c r="G240" s="26">
        <v>5</v>
      </c>
      <c r="H240" s="26">
        <v>0</v>
      </c>
      <c r="I240" s="26" t="s">
        <v>34</v>
      </c>
      <c r="J240" s="26"/>
      <c r="K240" s="25">
        <f t="shared" ca="1" si="93"/>
        <v>3.408387323911832E-12</v>
      </c>
      <c r="L240" s="26"/>
      <c r="M240" s="47">
        <f t="shared" ca="1" si="91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4" t="s">
        <v>713</v>
      </c>
      <c r="B241" s="46">
        <v>1.9279000000000001E-11</v>
      </c>
      <c r="C241" s="26">
        <v>137</v>
      </c>
      <c r="D241" s="26">
        <v>138</v>
      </c>
      <c r="E241" s="26" t="e">
        <f t="shared" ca="1" si="92"/>
        <v>#N/A</v>
      </c>
      <c r="F241" s="26" t="s">
        <v>143</v>
      </c>
      <c r="G241" s="26">
        <v>6</v>
      </c>
      <c r="H241" s="26">
        <v>0</v>
      </c>
      <c r="I241" s="26" t="s">
        <v>34</v>
      </c>
      <c r="J241" s="26"/>
      <c r="K241" s="25">
        <f t="shared" ca="1" si="93"/>
        <v>1.3870608710060283E-11</v>
      </c>
      <c r="L241" s="26"/>
      <c r="M241" s="47">
        <f t="shared" ca="1" si="91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4" t="s">
        <v>714</v>
      </c>
      <c r="B242" s="46">
        <v>1.94978E-11</v>
      </c>
      <c r="C242" s="26">
        <v>138</v>
      </c>
      <c r="D242" s="26">
        <v>139</v>
      </c>
      <c r="E242" s="26" t="e">
        <f t="shared" ca="1" si="92"/>
        <v>#N/A</v>
      </c>
      <c r="F242" s="26" t="s">
        <v>143</v>
      </c>
      <c r="G242" s="26">
        <v>7</v>
      </c>
      <c r="H242" s="26">
        <v>0</v>
      </c>
      <c r="I242" s="26" t="s">
        <v>34</v>
      </c>
      <c r="J242" s="26"/>
      <c r="K242" s="25">
        <f t="shared" ca="1" si="93"/>
        <v>1.7798100497644747E-11</v>
      </c>
      <c r="L242" s="26"/>
      <c r="M242" s="47">
        <f t="shared" ca="1" si="91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5" t="s">
        <v>715</v>
      </c>
      <c r="B243" s="48">
        <v>1.9513699999999999E-11</v>
      </c>
      <c r="C243" s="30">
        <v>139</v>
      </c>
      <c r="D243" s="30">
        <v>140</v>
      </c>
      <c r="E243" s="30" t="e">
        <f t="shared" ca="1" si="92"/>
        <v>#N/A</v>
      </c>
      <c r="F243" s="30" t="s">
        <v>143</v>
      </c>
      <c r="G243" s="30">
        <v>8</v>
      </c>
      <c r="H243" s="30">
        <v>0</v>
      </c>
      <c r="I243" s="30" t="s">
        <v>34</v>
      </c>
      <c r="J243" s="30"/>
      <c r="K243" s="40">
        <f ca="1">Y27</f>
        <v>1.8167921591409822E-11</v>
      </c>
      <c r="L243" s="30"/>
      <c r="M243" s="49">
        <f t="shared" ca="1" si="91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4">
        <v>3.0622900000000001E-14</v>
      </c>
      <c r="C244" s="22">
        <v>140</v>
      </c>
      <c r="D244" s="22">
        <v>141</v>
      </c>
      <c r="E244" s="22" t="e">
        <f t="shared" ca="1" si="92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7">
        <f ca="1">X20</f>
        <v>3.6013314335849048E-14</v>
      </c>
      <c r="L244" s="22"/>
      <c r="M244" s="45">
        <f t="shared" ca="1" si="91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4" t="s">
        <v>717</v>
      </c>
      <c r="B245" s="46">
        <v>1.158E-13</v>
      </c>
      <c r="C245" s="26">
        <v>141</v>
      </c>
      <c r="D245" s="26">
        <v>142</v>
      </c>
      <c r="E245" s="26" t="e">
        <f t="shared" ca="1" si="92"/>
        <v>#N/A</v>
      </c>
      <c r="F245" s="26" t="s">
        <v>143</v>
      </c>
      <c r="G245" s="26">
        <v>2</v>
      </c>
      <c r="H245" s="26">
        <v>0</v>
      </c>
      <c r="I245" s="26" t="s">
        <v>10</v>
      </c>
      <c r="J245" s="26"/>
      <c r="K245" s="25">
        <f t="shared" ref="K245:K251" ca="1" si="94">X21</f>
        <v>1.4113723559207342E-13</v>
      </c>
      <c r="L245" s="26"/>
      <c r="M245" s="47">
        <f t="shared" ca="1" si="91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4" t="s">
        <v>718</v>
      </c>
      <c r="B246" s="46">
        <v>3.9859900000000002E-13</v>
      </c>
      <c r="C246" s="26">
        <v>142</v>
      </c>
      <c r="D246" s="26">
        <v>143</v>
      </c>
      <c r="E246" s="26" t="e">
        <f t="shared" ca="1" si="92"/>
        <v>#N/A</v>
      </c>
      <c r="F246" s="26" t="s">
        <v>143</v>
      </c>
      <c r="G246" s="26">
        <v>3</v>
      </c>
      <c r="H246" s="26">
        <v>0</v>
      </c>
      <c r="I246" s="26" t="s">
        <v>10</v>
      </c>
      <c r="J246" s="26"/>
      <c r="K246" s="25">
        <f t="shared" ca="1" si="94"/>
        <v>5.5254610057824981E-13</v>
      </c>
      <c r="L246" s="26"/>
      <c r="M246" s="47">
        <f t="shared" ca="1" si="91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4" t="s">
        <v>719</v>
      </c>
      <c r="B247" s="46">
        <v>1.05708E-12</v>
      </c>
      <c r="C247" s="26">
        <v>143</v>
      </c>
      <c r="D247" s="26">
        <v>144</v>
      </c>
      <c r="E247" s="26" t="e">
        <f t="shared" ca="1" si="92"/>
        <v>#N/A</v>
      </c>
      <c r="F247" s="26" t="s">
        <v>143</v>
      </c>
      <c r="G247" s="26">
        <v>4</v>
      </c>
      <c r="H247" s="26">
        <v>0</v>
      </c>
      <c r="I247" s="26" t="s">
        <v>10</v>
      </c>
      <c r="J247" s="26"/>
      <c r="K247" s="25">
        <f t="shared" ca="1" si="94"/>
        <v>2.154430820565218E-12</v>
      </c>
      <c r="L247" s="26"/>
      <c r="M247" s="47">
        <f t="shared" ca="1" si="91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4" t="s">
        <v>720</v>
      </c>
      <c r="B248" s="46">
        <v>2.87284E-15</v>
      </c>
      <c r="C248" s="26">
        <v>144</v>
      </c>
      <c r="D248" s="26">
        <v>145</v>
      </c>
      <c r="E248" s="26" t="e">
        <f t="shared" ca="1" si="92"/>
        <v>#N/A</v>
      </c>
      <c r="F248" s="26" t="s">
        <v>143</v>
      </c>
      <c r="G248" s="26">
        <v>5</v>
      </c>
      <c r="H248" s="26">
        <v>0</v>
      </c>
      <c r="I248" s="26" t="s">
        <v>10</v>
      </c>
      <c r="J248" s="26"/>
      <c r="K248" s="25">
        <f t="shared" ca="1" si="94"/>
        <v>1.863866975174458E-14</v>
      </c>
      <c r="L248" s="26"/>
      <c r="M248" s="47">
        <f t="shared" ca="1" si="91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4" t="s">
        <v>721</v>
      </c>
      <c r="B249" s="46">
        <v>3.3212799999999998E-15</v>
      </c>
      <c r="C249" s="26">
        <v>145</v>
      </c>
      <c r="D249" s="26">
        <v>146</v>
      </c>
      <c r="E249" s="26" t="e">
        <f t="shared" ca="1" si="92"/>
        <v>#N/A</v>
      </c>
      <c r="F249" s="26" t="s">
        <v>143</v>
      </c>
      <c r="G249" s="26">
        <v>6</v>
      </c>
      <c r="H249" s="26">
        <v>0</v>
      </c>
      <c r="I249" s="26" t="s">
        <v>10</v>
      </c>
      <c r="J249" s="26"/>
      <c r="K249" s="25">
        <f t="shared" ca="1" si="94"/>
        <v>7.5851031714837212E-14</v>
      </c>
      <c r="L249" s="26"/>
      <c r="M249" s="47">
        <f t="shared" ca="1" si="91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4" t="s">
        <v>722</v>
      </c>
      <c r="B250" s="46">
        <v>3.35898E-15</v>
      </c>
      <c r="C250" s="26">
        <v>146</v>
      </c>
      <c r="D250" s="26">
        <v>147</v>
      </c>
      <c r="E250" s="26" t="e">
        <f t="shared" ca="1" si="92"/>
        <v>#N/A</v>
      </c>
      <c r="F250" s="26" t="s">
        <v>143</v>
      </c>
      <c r="G250" s="26">
        <v>7</v>
      </c>
      <c r="H250" s="26">
        <v>0</v>
      </c>
      <c r="I250" s="26" t="s">
        <v>10</v>
      </c>
      <c r="J250" s="26"/>
      <c r="K250" s="25">
        <f t="shared" ca="1" si="94"/>
        <v>9.7328409555058679E-14</v>
      </c>
      <c r="L250" s="26"/>
      <c r="M250" s="47">
        <f t="shared" ca="1" si="91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5" t="s">
        <v>723</v>
      </c>
      <c r="B251" s="48">
        <v>3.3617200000000001E-15</v>
      </c>
      <c r="C251" s="30">
        <v>147</v>
      </c>
      <c r="D251" s="30">
        <v>148</v>
      </c>
      <c r="E251" s="30" t="e">
        <f t="shared" ca="1" si="92"/>
        <v>#N/A</v>
      </c>
      <c r="F251" s="30" t="s">
        <v>143</v>
      </c>
      <c r="G251" s="30">
        <v>8</v>
      </c>
      <c r="H251" s="30">
        <v>0</v>
      </c>
      <c r="I251" s="30" t="s">
        <v>10</v>
      </c>
      <c r="J251" s="30"/>
      <c r="K251" s="40">
        <f t="shared" ca="1" si="94"/>
        <v>9.9350765754296373E-14</v>
      </c>
      <c r="L251" s="30"/>
      <c r="M251" s="49">
        <f t="shared" ca="1" si="91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4">
        <v>3.3743700000000001E-13</v>
      </c>
      <c r="C252" s="22">
        <v>148</v>
      </c>
      <c r="D252" s="22">
        <v>149</v>
      </c>
      <c r="E252" s="22" t="e">
        <f t="shared" ca="1" si="92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7">
        <f ca="1">S31</f>
        <v>3.1495987210570245E-14</v>
      </c>
      <c r="L252" s="22"/>
      <c r="M252" s="45">
        <f t="shared" ca="1" si="91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4" t="s">
        <v>725</v>
      </c>
      <c r="B253" s="46">
        <v>1.8136899999999999E-12</v>
      </c>
      <c r="C253" s="26">
        <v>149</v>
      </c>
      <c r="D253" s="26">
        <v>150</v>
      </c>
      <c r="E253" s="26" t="e">
        <f t="shared" ca="1" si="92"/>
        <v>#N/A</v>
      </c>
      <c r="F253" s="26" t="s">
        <v>143</v>
      </c>
      <c r="G253" s="26">
        <v>1</v>
      </c>
      <c r="H253" s="26">
        <v>4</v>
      </c>
      <c r="I253" s="26" t="s">
        <v>6</v>
      </c>
      <c r="J253" s="26"/>
      <c r="K253" s="25">
        <f t="shared" ref="K253:K263" ca="1" si="95">S32</f>
        <v>4.7432638736058775E-13</v>
      </c>
      <c r="L253" s="26"/>
      <c r="M253" s="47">
        <f t="shared" ca="1" si="91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4" t="s">
        <v>726</v>
      </c>
      <c r="B254" s="46">
        <v>3.3821200000000001E-12</v>
      </c>
      <c r="C254" s="26">
        <v>150</v>
      </c>
      <c r="D254" s="26">
        <v>151</v>
      </c>
      <c r="E254" s="26" t="e">
        <f t="shared" ca="1" si="92"/>
        <v>#N/A</v>
      </c>
      <c r="F254" s="26" t="s">
        <v>143</v>
      </c>
      <c r="G254" s="26">
        <v>1</v>
      </c>
      <c r="H254" s="26">
        <v>6</v>
      </c>
      <c r="I254" s="26" t="s">
        <v>6</v>
      </c>
      <c r="J254" s="26"/>
      <c r="K254" s="25">
        <f t="shared" ca="1" si="95"/>
        <v>2.4958805940290636E-11</v>
      </c>
      <c r="L254" s="26"/>
      <c r="M254" s="47">
        <f t="shared" ca="1" si="91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4" t="s">
        <v>727</v>
      </c>
      <c r="B255" s="46">
        <v>3.3837600000000001E-12</v>
      </c>
      <c r="C255" s="26">
        <v>151</v>
      </c>
      <c r="D255" s="26">
        <v>152</v>
      </c>
      <c r="E255" s="26" t="e">
        <f t="shared" ca="1" si="92"/>
        <v>#N/A</v>
      </c>
      <c r="F255" s="26" t="s">
        <v>143</v>
      </c>
      <c r="G255" s="26">
        <v>1</v>
      </c>
      <c r="H255" s="26">
        <v>8</v>
      </c>
      <c r="I255" s="26" t="s">
        <v>6</v>
      </c>
      <c r="J255" s="26"/>
      <c r="K255" s="25">
        <f t="shared" ca="1" si="95"/>
        <v>2.6101036472471409E-11</v>
      </c>
      <c r="L255" s="26"/>
      <c r="M255" s="47">
        <f t="shared" ca="1" si="91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4" t="s">
        <v>728</v>
      </c>
      <c r="B256" s="46">
        <v>4.6548599999999998E-13</v>
      </c>
      <c r="C256" s="26">
        <v>152</v>
      </c>
      <c r="D256" s="26">
        <v>153</v>
      </c>
      <c r="E256" s="26" t="e">
        <f t="shared" ca="1" si="92"/>
        <v>#N/A</v>
      </c>
      <c r="F256" s="26" t="s">
        <v>143</v>
      </c>
      <c r="G256" s="26">
        <v>2</v>
      </c>
      <c r="H256" s="26">
        <v>3</v>
      </c>
      <c r="I256" s="26" t="s">
        <v>6</v>
      </c>
      <c r="J256" s="26"/>
      <c r="K256" s="25">
        <f t="shared" ca="1" si="95"/>
        <v>1.2118314887412943E-13</v>
      </c>
      <c r="L256" s="26"/>
      <c r="M256" s="47">
        <f t="shared" ca="1" si="91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4" t="s">
        <v>729</v>
      </c>
      <c r="B257" s="46">
        <v>8.7230000000000003E-13</v>
      </c>
      <c r="C257" s="26">
        <v>153</v>
      </c>
      <c r="D257" s="26">
        <v>154</v>
      </c>
      <c r="E257" s="26" t="e">
        <f t="shared" ca="1" si="92"/>
        <v>#N/A</v>
      </c>
      <c r="F257" s="26" t="s">
        <v>143</v>
      </c>
      <c r="G257" s="26">
        <v>2</v>
      </c>
      <c r="H257" s="26">
        <v>5</v>
      </c>
      <c r="I257" s="26" t="s">
        <v>6</v>
      </c>
      <c r="J257" s="26"/>
      <c r="K257" s="25">
        <f t="shared" ca="1" si="95"/>
        <v>6.2312007098177291E-12</v>
      </c>
      <c r="L257" s="26"/>
      <c r="M257" s="47">
        <f t="shared" ca="1" si="91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4" t="s">
        <v>730</v>
      </c>
      <c r="B258" s="46">
        <v>8.7381500000000005E-13</v>
      </c>
      <c r="C258" s="26">
        <v>154</v>
      </c>
      <c r="D258" s="26">
        <v>155</v>
      </c>
      <c r="E258" s="26" t="e">
        <f t="shared" ca="1" si="92"/>
        <v>#N/A</v>
      </c>
      <c r="F258" s="26" t="s">
        <v>143</v>
      </c>
      <c r="G258" s="26">
        <v>2</v>
      </c>
      <c r="H258" s="26">
        <v>7</v>
      </c>
      <c r="I258" s="26" t="s">
        <v>6</v>
      </c>
      <c r="J258" s="26"/>
      <c r="K258" s="25">
        <f t="shared" ca="1" si="95"/>
        <v>7.3480634430414134E-12</v>
      </c>
      <c r="L258" s="26"/>
      <c r="M258" s="47">
        <f t="shared" ca="1" si="91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4" t="s">
        <v>731</v>
      </c>
      <c r="B259" s="46">
        <v>1.6684999999999999E-13</v>
      </c>
      <c r="C259" s="26">
        <v>155</v>
      </c>
      <c r="D259" s="26">
        <v>156</v>
      </c>
      <c r="E259" s="26" t="e">
        <f t="shared" ca="1" si="92"/>
        <v>#N/A</v>
      </c>
      <c r="F259" s="26" t="s">
        <v>143</v>
      </c>
      <c r="G259" s="26">
        <v>3</v>
      </c>
      <c r="H259" s="26">
        <v>4</v>
      </c>
      <c r="I259" s="26" t="s">
        <v>6</v>
      </c>
      <c r="J259" s="26"/>
      <c r="K259" s="25">
        <f t="shared" ca="1" si="95"/>
        <v>3.7136570506278186E-13</v>
      </c>
      <c r="L259" s="26"/>
      <c r="M259" s="47">
        <f t="shared" ca="1" si="91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4" t="s">
        <v>732</v>
      </c>
      <c r="B260" s="46">
        <v>2.2359000000000001E-13</v>
      </c>
      <c r="C260" s="26">
        <v>156</v>
      </c>
      <c r="D260" s="26">
        <v>157</v>
      </c>
      <c r="E260" s="26" t="e">
        <f t="shared" ca="1" si="92"/>
        <v>#N/A</v>
      </c>
      <c r="F260" s="26" t="s">
        <v>143</v>
      </c>
      <c r="G260" s="26">
        <v>3</v>
      </c>
      <c r="H260" s="26">
        <v>6</v>
      </c>
      <c r="I260" s="26" t="s">
        <v>6</v>
      </c>
      <c r="J260" s="26"/>
      <c r="K260" s="25">
        <f t="shared" ca="1" si="95"/>
        <v>1.9208754991680837E-12</v>
      </c>
      <c r="L260" s="26"/>
      <c r="M260" s="47">
        <f t="shared" ca="1" si="91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4" t="s">
        <v>733</v>
      </c>
      <c r="B261" s="46">
        <v>2.2359800000000001E-13</v>
      </c>
      <c r="C261" s="26">
        <v>157</v>
      </c>
      <c r="D261" s="26">
        <v>158</v>
      </c>
      <c r="E261" s="26" t="e">
        <f t="shared" ca="1" si="92"/>
        <v>#N/A</v>
      </c>
      <c r="F261" s="26" t="s">
        <v>143</v>
      </c>
      <c r="G261" s="26">
        <v>3</v>
      </c>
      <c r="H261" s="26">
        <v>8</v>
      </c>
      <c r="I261" s="26" t="s">
        <v>6</v>
      </c>
      <c r="J261" s="26"/>
      <c r="K261" s="25">
        <f t="shared" ca="1" si="95"/>
        <v>1.9273705229161151E-12</v>
      </c>
      <c r="L261" s="26"/>
      <c r="M261" s="47">
        <f t="shared" ca="1" si="91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4" t="s">
        <v>734</v>
      </c>
      <c r="B262" s="46">
        <v>5.7073599999999999E-14</v>
      </c>
      <c r="C262" s="26">
        <v>158</v>
      </c>
      <c r="D262" s="26">
        <v>159</v>
      </c>
      <c r="E262" s="26" t="e">
        <f t="shared" ca="1" si="92"/>
        <v>#N/A</v>
      </c>
      <c r="F262" s="26" t="s">
        <v>143</v>
      </c>
      <c r="G262" s="26">
        <v>4</v>
      </c>
      <c r="H262" s="26">
        <v>5</v>
      </c>
      <c r="I262" s="26" t="s">
        <v>6</v>
      </c>
      <c r="J262" s="26"/>
      <c r="K262" s="25">
        <f t="shared" ca="1" si="95"/>
        <v>4.8913743013284049E-13</v>
      </c>
      <c r="L262" s="26"/>
      <c r="M262" s="47">
        <f t="shared" ca="1" si="91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50" t="s">
        <v>735</v>
      </c>
      <c r="B263" s="51">
        <v>5.7080199999999997E-14</v>
      </c>
      <c r="C263" s="52">
        <v>159</v>
      </c>
      <c r="D263" s="52">
        <v>160</v>
      </c>
      <c r="E263" s="52" t="e">
        <f t="shared" ca="1" si="92"/>
        <v>#N/A</v>
      </c>
      <c r="F263" s="52" t="s">
        <v>143</v>
      </c>
      <c r="G263" s="52">
        <v>4</v>
      </c>
      <c r="H263" s="52">
        <v>7</v>
      </c>
      <c r="I263" s="52" t="s">
        <v>6</v>
      </c>
      <c r="J263" s="52"/>
      <c r="K263" s="40">
        <f t="shared" ca="1" si="95"/>
        <v>4.9505709964678535E-13</v>
      </c>
      <c r="L263" s="52"/>
      <c r="M263" s="53">
        <f t="shared" ca="1" si="91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4">
        <v>8.6071400000000006E-14</v>
      </c>
      <c r="C264" s="22">
        <v>160</v>
      </c>
      <c r="D264" s="22">
        <v>161</v>
      </c>
      <c r="E264" s="22" t="e">
        <f t="shared" ca="1" si="92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7">
        <f ca="1">T31</f>
        <v>8.0338162093227353E-15</v>
      </c>
      <c r="L264" s="22"/>
      <c r="M264" s="45">
        <f t="shared" ca="1" si="91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4" t="s">
        <v>737</v>
      </c>
      <c r="B265" s="46">
        <v>3.0099799999999997E-14</v>
      </c>
      <c r="C265" s="26">
        <v>161</v>
      </c>
      <c r="D265" s="26">
        <v>162</v>
      </c>
      <c r="E265" s="26" t="e">
        <f t="shared" ca="1" si="92"/>
        <v>#N/A</v>
      </c>
      <c r="F265" s="26" t="s">
        <v>143</v>
      </c>
      <c r="G265" s="26">
        <v>4</v>
      </c>
      <c r="H265" s="26">
        <v>1</v>
      </c>
      <c r="I265" s="26" t="s">
        <v>6</v>
      </c>
      <c r="J265" s="26"/>
      <c r="K265" s="25">
        <f t="shared" ref="K265:K274" ca="1" si="96">T32</f>
        <v>7.8718586231578831E-15</v>
      </c>
      <c r="L265" s="26"/>
      <c r="M265" s="47">
        <f t="shared" ca="1" si="91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4" t="s">
        <v>738</v>
      </c>
      <c r="B266" s="46">
        <v>4.79574E-17</v>
      </c>
      <c r="C266" s="26">
        <v>162</v>
      </c>
      <c r="D266" s="26">
        <v>163</v>
      </c>
      <c r="E266" s="26" t="e">
        <f t="shared" ca="1" si="92"/>
        <v>#N/A</v>
      </c>
      <c r="F266" s="26" t="s">
        <v>143</v>
      </c>
      <c r="G266" s="26">
        <v>6</v>
      </c>
      <c r="H266" s="26">
        <v>1</v>
      </c>
      <c r="I266" s="26" t="s">
        <v>6</v>
      </c>
      <c r="J266" s="26"/>
      <c r="K266" s="25">
        <f t="shared" ca="1" si="96"/>
        <v>3.5390807426385183E-16</v>
      </c>
      <c r="L266" s="26"/>
      <c r="M266" s="47">
        <f t="shared" ca="1" si="91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4" t="s">
        <v>739</v>
      </c>
      <c r="B267" s="46">
        <v>2.4797000000000001E-19</v>
      </c>
      <c r="C267" s="26">
        <v>163</v>
      </c>
      <c r="D267" s="26">
        <v>164</v>
      </c>
      <c r="E267" s="26" t="e">
        <f t="shared" ca="1" si="92"/>
        <v>#N/A</v>
      </c>
      <c r="F267" s="26" t="s">
        <v>143</v>
      </c>
      <c r="G267" s="26">
        <v>8</v>
      </c>
      <c r="H267" s="26">
        <v>1</v>
      </c>
      <c r="I267" s="26" t="s">
        <v>6</v>
      </c>
      <c r="J267" s="26"/>
      <c r="K267" s="25">
        <f t="shared" ca="1" si="96"/>
        <v>1.9127479867379504E-18</v>
      </c>
      <c r="L267" s="26"/>
      <c r="M267" s="47">
        <f t="shared" ca="1" si="91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4" t="s">
        <v>740</v>
      </c>
      <c r="B268" s="46">
        <v>1.18734E-13</v>
      </c>
      <c r="C268" s="26">
        <v>164</v>
      </c>
      <c r="D268" s="26">
        <v>165</v>
      </c>
      <c r="E268" s="26" t="e">
        <f t="shared" ca="1" si="92"/>
        <v>#N/A</v>
      </c>
      <c r="F268" s="26" t="s">
        <v>143</v>
      </c>
      <c r="G268" s="26">
        <v>3</v>
      </c>
      <c r="H268" s="26">
        <v>2</v>
      </c>
      <c r="I268" s="26" t="s">
        <v>6</v>
      </c>
      <c r="J268" s="26"/>
      <c r="K268" s="25">
        <f t="shared" ca="1" si="96"/>
        <v>3.0910704249810423E-14</v>
      </c>
      <c r="L268" s="26"/>
      <c r="M268" s="47">
        <f t="shared" ca="1" si="91"/>
        <v>3.8411936214856124</v>
      </c>
      <c r="P268" s="4"/>
      <c r="Q268" t="s">
        <v>409</v>
      </c>
      <c r="R268" s="4">
        <v>1.18734E-13</v>
      </c>
    </row>
    <row r="269" spans="1:18" x14ac:dyDescent="0.2">
      <c r="A269" s="34" t="s">
        <v>741</v>
      </c>
      <c r="B269" s="46">
        <v>6.7452699999999999E-16</v>
      </c>
      <c r="C269" s="26">
        <v>165</v>
      </c>
      <c r="D269" s="26">
        <v>166</v>
      </c>
      <c r="E269" s="26" t="e">
        <f t="shared" ca="1" si="92"/>
        <v>#N/A</v>
      </c>
      <c r="F269" s="26" t="s">
        <v>143</v>
      </c>
      <c r="G269" s="26">
        <v>5</v>
      </c>
      <c r="H269" s="26">
        <v>2</v>
      </c>
      <c r="I269" s="26" t="s">
        <v>6</v>
      </c>
      <c r="J269" s="26"/>
      <c r="K269" s="25">
        <f t="shared" ca="1" si="96"/>
        <v>4.8184246690121141E-15</v>
      </c>
      <c r="L269" s="26"/>
      <c r="M269" s="47">
        <f t="shared" ca="1" si="91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4" t="s">
        <v>742</v>
      </c>
      <c r="B270" s="46">
        <v>3.4921000000000001E-18</v>
      </c>
      <c r="C270" s="26">
        <v>166</v>
      </c>
      <c r="D270" s="26">
        <v>167</v>
      </c>
      <c r="E270" s="26" t="e">
        <f t="shared" ca="1" si="92"/>
        <v>#N/A</v>
      </c>
      <c r="F270" s="26" t="s">
        <v>143</v>
      </c>
      <c r="G270" s="26">
        <v>7</v>
      </c>
      <c r="H270" s="26">
        <v>2</v>
      </c>
      <c r="I270" s="26" t="s">
        <v>6</v>
      </c>
      <c r="J270" s="26"/>
      <c r="K270" s="25">
        <f t="shared" ca="1" si="96"/>
        <v>2.9365646331200921E-17</v>
      </c>
      <c r="L270" s="26"/>
      <c r="M270" s="47">
        <f t="shared" ca="1" si="91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4" t="s">
        <v>743</v>
      </c>
      <c r="B271" s="46">
        <v>4.2559200000000003E-14</v>
      </c>
      <c r="C271" s="26">
        <v>167</v>
      </c>
      <c r="D271" s="26">
        <v>168</v>
      </c>
      <c r="E271" s="26" t="e">
        <f t="shared" ca="1" si="92"/>
        <v>#N/A</v>
      </c>
      <c r="F271" s="26" t="s">
        <v>143</v>
      </c>
      <c r="G271" s="26">
        <v>4</v>
      </c>
      <c r="H271" s="26">
        <v>3</v>
      </c>
      <c r="I271" s="26" t="s">
        <v>6</v>
      </c>
      <c r="J271" s="26"/>
      <c r="K271" s="25">
        <f t="shared" ca="1" si="96"/>
        <v>9.4725839230677319E-14</v>
      </c>
      <c r="L271" s="26"/>
      <c r="M271" s="47">
        <f t="shared" ca="1" si="91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4" t="s">
        <v>744</v>
      </c>
      <c r="B272" s="46">
        <v>4.87289E-17</v>
      </c>
      <c r="C272" s="26">
        <v>168</v>
      </c>
      <c r="D272" s="26">
        <v>169</v>
      </c>
      <c r="E272" s="26" t="e">
        <f t="shared" ca="1" si="92"/>
        <v>#N/A</v>
      </c>
      <c r="F272" s="26" t="s">
        <v>143</v>
      </c>
      <c r="G272" s="26">
        <v>6</v>
      </c>
      <c r="H272" s="26">
        <v>3</v>
      </c>
      <c r="I272" s="26" t="s">
        <v>6</v>
      </c>
      <c r="J272" s="26"/>
      <c r="K272" s="25">
        <f t="shared" ca="1" si="96"/>
        <v>4.1863212335359476E-16</v>
      </c>
      <c r="L272" s="26"/>
      <c r="M272" s="47">
        <f t="shared" ca="1" si="91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4" t="s">
        <v>745</v>
      </c>
      <c r="B273" s="46">
        <v>2.5184500000000002E-19</v>
      </c>
      <c r="C273" s="26">
        <v>169</v>
      </c>
      <c r="D273" s="26">
        <v>170</v>
      </c>
      <c r="E273" s="26" t="e">
        <f t="shared" ca="1" si="92"/>
        <v>#N/A</v>
      </c>
      <c r="F273" s="26" t="s">
        <v>143</v>
      </c>
      <c r="G273" s="26">
        <v>8</v>
      </c>
      <c r="H273" s="26">
        <v>3</v>
      </c>
      <c r="I273" s="26" t="s">
        <v>6</v>
      </c>
      <c r="J273" s="26"/>
      <c r="K273" s="25">
        <f t="shared" ca="1" si="96"/>
        <v>2.1708603140822527E-18</v>
      </c>
      <c r="L273" s="26"/>
      <c r="M273" s="47">
        <f t="shared" ca="1" si="91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4" t="s">
        <v>746</v>
      </c>
      <c r="B274" s="46">
        <v>6.7832000000000005E-16</v>
      </c>
      <c r="C274" s="26">
        <v>170</v>
      </c>
      <c r="D274" s="26">
        <v>171</v>
      </c>
      <c r="E274" s="26" t="e">
        <f t="shared" ca="1" si="92"/>
        <v>#N/A</v>
      </c>
      <c r="F274" s="26" t="s">
        <v>143</v>
      </c>
      <c r="G274" s="26">
        <v>5</v>
      </c>
      <c r="H274" s="26">
        <v>4</v>
      </c>
      <c r="I274" s="26" t="s">
        <v>6</v>
      </c>
      <c r="J274" s="26"/>
      <c r="K274" s="25">
        <f t="shared" ca="1" si="96"/>
        <v>5.8134092523569721E-15</v>
      </c>
      <c r="L274" s="26"/>
      <c r="M274" s="47">
        <f t="shared" ca="1" si="91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50" t="s">
        <v>747</v>
      </c>
      <c r="B275" s="51">
        <v>3.5060599999999997E-18</v>
      </c>
      <c r="C275" s="52">
        <v>171</v>
      </c>
      <c r="D275" s="52">
        <v>172</v>
      </c>
      <c r="E275" s="52" t="e">
        <f t="shared" ca="1" si="92"/>
        <v>#N/A</v>
      </c>
      <c r="F275" s="52" t="s">
        <v>143</v>
      </c>
      <c r="G275" s="52">
        <v>7</v>
      </c>
      <c r="H275" s="52">
        <v>4</v>
      </c>
      <c r="I275" s="52" t="s">
        <v>6</v>
      </c>
      <c r="J275" s="52"/>
      <c r="K275" s="40">
        <f ca="1">T42</f>
        <v>3.0408053904505443E-17</v>
      </c>
      <c r="L275" s="52"/>
      <c r="M275" s="53">
        <f t="shared" ca="1" si="91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4">
        <v>1.7893E-10</v>
      </c>
      <c r="C276" s="22">
        <v>172</v>
      </c>
      <c r="D276" s="22">
        <v>173</v>
      </c>
      <c r="E276" s="22" t="e">
        <f t="shared" ca="1" si="92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7">
        <f ca="1">U31</f>
        <v>2.0532255733518061E-10</v>
      </c>
      <c r="L276" s="22"/>
      <c r="M276" s="45">
        <f t="shared" ca="1" si="91"/>
        <v>0.87145807222683358</v>
      </c>
      <c r="P276" s="4"/>
      <c r="Q276" t="s">
        <v>417</v>
      </c>
      <c r="R276" s="4">
        <v>1.7893E-10</v>
      </c>
    </row>
    <row r="277" spans="1:18" x14ac:dyDescent="0.2">
      <c r="A277" s="34" t="s">
        <v>749</v>
      </c>
      <c r="B277" s="46">
        <v>6.2573100000000003E-11</v>
      </c>
      <c r="C277" s="26">
        <v>173</v>
      </c>
      <c r="D277" s="26">
        <v>174</v>
      </c>
      <c r="E277" s="26" t="e">
        <f t="shared" ca="1" si="92"/>
        <v>#N/A</v>
      </c>
      <c r="F277" s="26" t="s">
        <v>143</v>
      </c>
      <c r="G277" s="26">
        <v>1</v>
      </c>
      <c r="H277" s="26">
        <v>4</v>
      </c>
      <c r="I277" s="26"/>
      <c r="J277" s="26"/>
      <c r="K277" s="25">
        <f t="shared" ref="K277:K287" ca="1" si="97">U32</f>
        <v>2.0118336060665553E-10</v>
      </c>
      <c r="L277" s="26"/>
      <c r="M277" s="47">
        <f t="shared" ca="1" si="91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4" t="s">
        <v>750</v>
      </c>
      <c r="B278" s="46">
        <v>9.9696500000000006E-14</v>
      </c>
      <c r="C278" s="26">
        <v>174</v>
      </c>
      <c r="D278" s="26">
        <v>175</v>
      </c>
      <c r="E278" s="26" t="e">
        <f t="shared" ca="1" si="92"/>
        <v>#N/A</v>
      </c>
      <c r="F278" s="26" t="s">
        <v>143</v>
      </c>
      <c r="G278" s="26">
        <v>1</v>
      </c>
      <c r="H278" s="26">
        <v>6</v>
      </c>
      <c r="I278" s="26"/>
      <c r="J278" s="26"/>
      <c r="K278" s="25">
        <f t="shared" ca="1" si="97"/>
        <v>9.0449306999455094E-12</v>
      </c>
      <c r="L278" s="26"/>
      <c r="M278" s="47">
        <f t="shared" ca="1" si="91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4" t="s">
        <v>751</v>
      </c>
      <c r="B279" s="46">
        <v>5.1549299999999997E-16</v>
      </c>
      <c r="C279" s="26">
        <v>175</v>
      </c>
      <c r="D279" s="26">
        <v>176</v>
      </c>
      <c r="E279" s="26" t="e">
        <f t="shared" ca="1" si="92"/>
        <v>#N/A</v>
      </c>
      <c r="F279" s="26" t="s">
        <v>143</v>
      </c>
      <c r="G279" s="26">
        <v>1</v>
      </c>
      <c r="H279" s="26">
        <v>8</v>
      </c>
      <c r="I279" s="26"/>
      <c r="J279" s="26"/>
      <c r="K279" s="25">
        <f t="shared" ca="1" si="97"/>
        <v>4.8884651819519528E-14</v>
      </c>
      <c r="L279" s="26"/>
      <c r="M279" s="47">
        <f t="shared" ca="1" si="91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4" t="s">
        <v>752</v>
      </c>
      <c r="B280" s="46">
        <v>6.2959900000000002E-11</v>
      </c>
      <c r="C280" s="26">
        <v>176</v>
      </c>
      <c r="D280" s="26">
        <v>177</v>
      </c>
      <c r="E280" s="26" t="e">
        <f t="shared" ca="1" si="92"/>
        <v>#N/A</v>
      </c>
      <c r="F280" s="26" t="s">
        <v>143</v>
      </c>
      <c r="G280" s="26">
        <v>2</v>
      </c>
      <c r="H280" s="26">
        <v>3</v>
      </c>
      <c r="I280" s="26"/>
      <c r="J280" s="26"/>
      <c r="K280" s="25">
        <f t="shared" ca="1" si="97"/>
        <v>2.0150709368692318E-10</v>
      </c>
      <c r="L280" s="26"/>
      <c r="M280" s="47">
        <f t="shared" ca="1" si="91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4" t="s">
        <v>753</v>
      </c>
      <c r="B281" s="46">
        <v>3.5767600000000001E-13</v>
      </c>
      <c r="C281" s="26">
        <v>177</v>
      </c>
      <c r="D281" s="26">
        <v>178</v>
      </c>
      <c r="E281" s="26" t="e">
        <f t="shared" ca="1" si="92"/>
        <v>#N/A</v>
      </c>
      <c r="F281" s="26" t="s">
        <v>143</v>
      </c>
      <c r="G281" s="26">
        <v>2</v>
      </c>
      <c r="H281" s="26">
        <v>5</v>
      </c>
      <c r="I281" s="26"/>
      <c r="J281" s="26"/>
      <c r="K281" s="25">
        <f t="shared" ca="1" si="97"/>
        <v>3.1411343570664865E-11</v>
      </c>
      <c r="L281" s="26"/>
      <c r="M281" s="47">
        <f t="shared" ca="1" si="91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4" t="s">
        <v>754</v>
      </c>
      <c r="B282" s="46">
        <v>1.8517299999999998E-15</v>
      </c>
      <c r="C282" s="26">
        <v>178</v>
      </c>
      <c r="D282" s="26">
        <v>179</v>
      </c>
      <c r="E282" s="26" t="e">
        <f t="shared" ca="1" si="92"/>
        <v>#N/A</v>
      </c>
      <c r="F282" s="26" t="s">
        <v>143</v>
      </c>
      <c r="G282" s="26">
        <v>2</v>
      </c>
      <c r="H282" s="26">
        <v>7</v>
      </c>
      <c r="I282" s="26"/>
      <c r="J282" s="26"/>
      <c r="K282" s="25">
        <f t="shared" ca="1" si="97"/>
        <v>1.9143485048467137E-13</v>
      </c>
      <c r="L282" s="26"/>
      <c r="M282" s="47">
        <f t="shared" ca="1" si="91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4" t="s">
        <v>755</v>
      </c>
      <c r="B283" s="46">
        <v>5.7564E-12</v>
      </c>
      <c r="C283" s="26">
        <v>179</v>
      </c>
      <c r="D283" s="26">
        <v>180</v>
      </c>
      <c r="E283" s="26" t="e">
        <f t="shared" ca="1" si="92"/>
        <v>#N/A</v>
      </c>
      <c r="F283" s="26" t="s">
        <v>143</v>
      </c>
      <c r="G283" s="26">
        <v>3</v>
      </c>
      <c r="H283" s="26">
        <v>4</v>
      </c>
      <c r="I283" s="26"/>
      <c r="J283" s="26"/>
      <c r="K283" s="25">
        <f t="shared" ca="1" si="97"/>
        <v>1.5751305967676066E-10</v>
      </c>
      <c r="L283" s="26"/>
      <c r="M283" s="47">
        <f t="shared" ca="1" si="91"/>
        <v>3.65455411241008E-2</v>
      </c>
      <c r="P283" s="4"/>
      <c r="Q283" t="s">
        <v>424</v>
      </c>
      <c r="R283" s="4">
        <v>5.7564E-12</v>
      </c>
    </row>
    <row r="284" spans="1:18" x14ac:dyDescent="0.2">
      <c r="A284" s="34" t="s">
        <v>756</v>
      </c>
      <c r="B284" s="46">
        <v>6.5908800000000003E-15</v>
      </c>
      <c r="C284" s="26">
        <v>180</v>
      </c>
      <c r="D284" s="26">
        <v>181</v>
      </c>
      <c r="E284" s="26" t="e">
        <f t="shared" ca="1" si="92"/>
        <v>#N/A</v>
      </c>
      <c r="F284" s="26" t="s">
        <v>143</v>
      </c>
      <c r="G284" s="26">
        <v>3</v>
      </c>
      <c r="H284" s="26">
        <v>6</v>
      </c>
      <c r="I284" s="26"/>
      <c r="J284" s="26"/>
      <c r="K284" s="25">
        <f t="shared" ca="1" si="97"/>
        <v>6.9611446215668763E-13</v>
      </c>
      <c r="L284" s="26"/>
      <c r="M284" s="47">
        <f t="shared" ca="1" si="91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4" t="s">
        <v>757</v>
      </c>
      <c r="B285" s="46">
        <v>3.4063599999999998E-17</v>
      </c>
      <c r="C285" s="26">
        <v>181</v>
      </c>
      <c r="D285" s="26">
        <v>182</v>
      </c>
      <c r="E285" s="26" t="e">
        <f t="shared" ca="1" si="92"/>
        <v>#N/A</v>
      </c>
      <c r="F285" s="26" t="s">
        <v>143</v>
      </c>
      <c r="G285" s="26">
        <v>3</v>
      </c>
      <c r="H285" s="26">
        <v>8</v>
      </c>
      <c r="I285" s="26"/>
      <c r="J285" s="26"/>
      <c r="K285" s="25">
        <f t="shared" ca="1" si="97"/>
        <v>3.6097737742840815E-15</v>
      </c>
      <c r="L285" s="26"/>
      <c r="M285" s="47">
        <f t="shared" ca="1" si="91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4" t="s">
        <v>758</v>
      </c>
      <c r="B286" s="46">
        <v>2.3402299999999999E-14</v>
      </c>
      <c r="C286" s="26">
        <v>182</v>
      </c>
      <c r="D286" s="26">
        <v>183</v>
      </c>
      <c r="E286" s="26" t="e">
        <f t="shared" ca="1" si="92"/>
        <v>#N/A</v>
      </c>
      <c r="F286" s="26" t="s">
        <v>143</v>
      </c>
      <c r="G286" s="26">
        <v>4</v>
      </c>
      <c r="H286" s="26">
        <v>5</v>
      </c>
      <c r="I286" s="26"/>
      <c r="J286" s="26"/>
      <c r="K286" s="25">
        <f t="shared" ca="1" si="97"/>
        <v>2.4657308577730222E-12</v>
      </c>
      <c r="L286" s="26"/>
      <c r="M286" s="47">
        <f t="shared" ca="1" si="91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50" t="s">
        <v>759</v>
      </c>
      <c r="B287" s="51">
        <v>1.2096E-16</v>
      </c>
      <c r="C287" s="52">
        <v>183</v>
      </c>
      <c r="D287" s="52">
        <v>184</v>
      </c>
      <c r="E287" s="52" t="e">
        <f t="shared" ca="1" si="92"/>
        <v>#N/A</v>
      </c>
      <c r="F287" s="52" t="s">
        <v>143</v>
      </c>
      <c r="G287" s="52">
        <v>4</v>
      </c>
      <c r="H287" s="52">
        <v>7</v>
      </c>
      <c r="I287" s="52"/>
      <c r="J287" s="52"/>
      <c r="K287" s="40">
        <f t="shared" ca="1" si="97"/>
        <v>1.2897436526899527E-14</v>
      </c>
      <c r="L287" s="52"/>
      <c r="M287" s="53">
        <f t="shared" ca="1" si="91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4">
        <v>2.9667999999999998E-12</v>
      </c>
      <c r="C288" s="22">
        <v>184</v>
      </c>
      <c r="D288" s="22">
        <v>185</v>
      </c>
      <c r="E288" s="22" t="e">
        <f t="shared" ca="1" si="92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7">
        <f ca="1">W31</f>
        <v>2.252472166461991E-14</v>
      </c>
      <c r="L288" s="22"/>
      <c r="M288" s="45">
        <f t="shared" ca="1" si="91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4" t="s">
        <v>761</v>
      </c>
      <c r="B289" s="46">
        <v>1.59463E-11</v>
      </c>
      <c r="C289" s="26">
        <v>185</v>
      </c>
      <c r="D289" s="26">
        <v>186</v>
      </c>
      <c r="E289" s="26" t="e">
        <f t="shared" ca="1" si="92"/>
        <v>#N/A</v>
      </c>
      <c r="F289" s="26" t="s">
        <v>143</v>
      </c>
      <c r="G289" s="26">
        <v>1</v>
      </c>
      <c r="H289" s="26">
        <v>4</v>
      </c>
      <c r="I289" s="26" t="s">
        <v>9</v>
      </c>
      <c r="J289" s="26"/>
      <c r="K289" s="25">
        <f t="shared" ref="K289:K299" ca="1" si="98">W32</f>
        <v>3.3922003403329697E-13</v>
      </c>
      <c r="L289" s="26"/>
      <c r="M289" s="47">
        <f t="shared" ca="1" si="91"/>
        <v>47.008721184299958</v>
      </c>
      <c r="P289" s="4"/>
      <c r="Q289" t="s">
        <v>430</v>
      </c>
      <c r="R289" s="4">
        <v>1.59463E-11</v>
      </c>
    </row>
    <row r="290" spans="1:18" x14ac:dyDescent="0.2">
      <c r="A290" s="34" t="s">
        <v>762</v>
      </c>
      <c r="B290" s="46">
        <v>1.1838200000000001E-14</v>
      </c>
      <c r="C290" s="26">
        <v>186</v>
      </c>
      <c r="D290" s="26">
        <v>187</v>
      </c>
      <c r="E290" s="26" t="e">
        <f t="shared" ca="1" si="92"/>
        <v>#N/A</v>
      </c>
      <c r="F290" s="26" t="s">
        <v>143</v>
      </c>
      <c r="G290" s="26">
        <v>1</v>
      </c>
      <c r="H290" s="26">
        <v>6</v>
      </c>
      <c r="I290" s="26" t="s">
        <v>9</v>
      </c>
      <c r="J290" s="26"/>
      <c r="K290" s="25">
        <f t="shared" ca="1" si="98"/>
        <v>7.1060459599095014E-15</v>
      </c>
      <c r="L290" s="26"/>
      <c r="M290" s="47">
        <f t="shared" ca="1" si="91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4" t="s">
        <v>763</v>
      </c>
      <c r="B291" s="46">
        <v>1.18439E-14</v>
      </c>
      <c r="C291" s="26">
        <v>187</v>
      </c>
      <c r="D291" s="26">
        <v>188</v>
      </c>
      <c r="E291" s="26" t="e">
        <f t="shared" ca="1" si="92"/>
        <v>#N/A</v>
      </c>
      <c r="F291" s="26" t="s">
        <v>143</v>
      </c>
      <c r="G291" s="26">
        <v>1</v>
      </c>
      <c r="H291" s="26">
        <v>8</v>
      </c>
      <c r="I291" s="26" t="s">
        <v>9</v>
      </c>
      <c r="J291" s="26"/>
      <c r="K291" s="25">
        <f t="shared" ca="1" si="98"/>
        <v>7.4312515277522354E-15</v>
      </c>
      <c r="L291" s="26"/>
      <c r="M291" s="47">
        <f t="shared" ca="1" si="91"/>
        <v>1.5937961399595471</v>
      </c>
      <c r="P291" s="4"/>
      <c r="Q291" t="s">
        <v>432</v>
      </c>
      <c r="R291" s="4">
        <v>1.18439E-14</v>
      </c>
    </row>
    <row r="292" spans="1:18" x14ac:dyDescent="0.2">
      <c r="A292" s="34" t="s">
        <v>764</v>
      </c>
      <c r="B292" s="46">
        <v>1.6044799999999999E-11</v>
      </c>
      <c r="C292" s="26">
        <v>188</v>
      </c>
      <c r="D292" s="26">
        <v>189</v>
      </c>
      <c r="E292" s="26" t="e">
        <f t="shared" ca="1" si="92"/>
        <v>#N/A</v>
      </c>
      <c r="F292" s="26" t="s">
        <v>143</v>
      </c>
      <c r="G292" s="26">
        <v>2</v>
      </c>
      <c r="H292" s="26">
        <v>3</v>
      </c>
      <c r="I292" s="26" t="s">
        <v>9</v>
      </c>
      <c r="J292" s="26"/>
      <c r="K292" s="25">
        <f t="shared" ca="1" si="98"/>
        <v>3.3976588805509572E-13</v>
      </c>
      <c r="L292" s="26"/>
      <c r="M292" s="47">
        <f t="shared" ca="1" si="91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4" t="s">
        <v>765</v>
      </c>
      <c r="B293" s="46">
        <v>1.197E-14</v>
      </c>
      <c r="C293" s="26">
        <v>189</v>
      </c>
      <c r="D293" s="26">
        <v>190</v>
      </c>
      <c r="E293" s="26" t="e">
        <f t="shared" ca="1" si="92"/>
        <v>#N/A</v>
      </c>
      <c r="F293" s="26" t="s">
        <v>143</v>
      </c>
      <c r="G293" s="26">
        <v>2</v>
      </c>
      <c r="H293" s="26">
        <v>5</v>
      </c>
      <c r="I293" s="26" t="s">
        <v>9</v>
      </c>
      <c r="J293" s="26"/>
      <c r="K293" s="25">
        <f t="shared" ca="1" si="98"/>
        <v>6.9551945311780889E-15</v>
      </c>
      <c r="L293" s="26"/>
      <c r="M293" s="47">
        <f t="shared" ca="1" si="91"/>
        <v>1.7210158459755531</v>
      </c>
      <c r="P293" s="4"/>
      <c r="Q293" t="s">
        <v>434</v>
      </c>
      <c r="R293" s="4">
        <v>1.197E-14</v>
      </c>
    </row>
    <row r="294" spans="1:18" x14ac:dyDescent="0.2">
      <c r="A294" s="34" t="s">
        <v>766</v>
      </c>
      <c r="B294" s="46">
        <v>1.1990800000000001E-14</v>
      </c>
      <c r="C294" s="26">
        <v>190</v>
      </c>
      <c r="D294" s="26">
        <v>191</v>
      </c>
      <c r="E294" s="26" t="e">
        <f t="shared" ca="1" si="92"/>
        <v>#N/A</v>
      </c>
      <c r="F294" s="26" t="s">
        <v>143</v>
      </c>
      <c r="G294" s="26">
        <v>2</v>
      </c>
      <c r="H294" s="26">
        <v>7</v>
      </c>
      <c r="I294" s="26" t="s">
        <v>9</v>
      </c>
      <c r="J294" s="26"/>
      <c r="K294" s="25">
        <f t="shared" ca="1" si="98"/>
        <v>8.2018238624969914E-15</v>
      </c>
      <c r="L294" s="26"/>
      <c r="M294" s="47">
        <f t="shared" ca="1" si="91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4" t="s">
        <v>767</v>
      </c>
      <c r="B295" s="46">
        <v>2.2546999999999999E-11</v>
      </c>
      <c r="C295" s="26">
        <v>191</v>
      </c>
      <c r="D295" s="26">
        <v>192</v>
      </c>
      <c r="E295" s="26" t="e">
        <f t="shared" ca="1" si="92"/>
        <v>#N/A</v>
      </c>
      <c r="F295" s="26" t="s">
        <v>143</v>
      </c>
      <c r="G295" s="26">
        <v>3</v>
      </c>
      <c r="H295" s="26">
        <v>4</v>
      </c>
      <c r="I295" s="26" t="s">
        <v>9</v>
      </c>
      <c r="J295" s="26"/>
      <c r="K295" s="25">
        <f t="shared" ca="1" si="98"/>
        <v>4.0819968886550592E-12</v>
      </c>
      <c r="L295" s="26"/>
      <c r="M295" s="47">
        <f t="shared" ca="1" si="91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4" t="s">
        <v>768</v>
      </c>
      <c r="B296" s="46">
        <v>1.20286E-14</v>
      </c>
      <c r="C296" s="26">
        <v>192</v>
      </c>
      <c r="D296" s="26">
        <v>193</v>
      </c>
      <c r="E296" s="26" t="e">
        <f t="shared" ca="1" si="92"/>
        <v>#N/A</v>
      </c>
      <c r="F296" s="26" t="s">
        <v>143</v>
      </c>
      <c r="G296" s="26">
        <v>3</v>
      </c>
      <c r="H296" s="26">
        <v>6</v>
      </c>
      <c r="I296" s="26" t="s">
        <v>9</v>
      </c>
      <c r="J296" s="26"/>
      <c r="K296" s="25">
        <f t="shared" ca="1" si="98"/>
        <v>8.4056265600408463E-15</v>
      </c>
      <c r="L296" s="26"/>
      <c r="M296" s="47">
        <f t="shared" ref="M296:M359" ca="1" si="99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4" t="s">
        <v>769</v>
      </c>
      <c r="B297" s="46">
        <v>1.2029E-14</v>
      </c>
      <c r="C297" s="26">
        <v>193</v>
      </c>
      <c r="D297" s="26">
        <v>194</v>
      </c>
      <c r="E297" s="26" t="e">
        <f t="shared" ref="E297:E360" ca="1" si="100">OFFSET($B$71,_xlfn.XMATCH($A297,$D$72:$D$99),0)</f>
        <v>#N/A</v>
      </c>
      <c r="F297" s="26" t="s">
        <v>143</v>
      </c>
      <c r="G297" s="26">
        <v>3</v>
      </c>
      <c r="H297" s="26">
        <v>8</v>
      </c>
      <c r="I297" s="26" t="s">
        <v>9</v>
      </c>
      <c r="J297" s="26"/>
      <c r="K297" s="25">
        <f t="shared" ca="1" si="98"/>
        <v>8.4340483625723273E-15</v>
      </c>
      <c r="L297" s="26"/>
      <c r="M297" s="47">
        <f t="shared" ca="1" si="99"/>
        <v>1.4262427108410887</v>
      </c>
      <c r="P297" s="4"/>
      <c r="Q297" t="s">
        <v>438</v>
      </c>
      <c r="R297" s="4">
        <v>1.2029E-14</v>
      </c>
    </row>
    <row r="298" spans="1:18" x14ac:dyDescent="0.2">
      <c r="A298" s="34" t="s">
        <v>770</v>
      </c>
      <c r="B298" s="46">
        <v>1.20373E-14</v>
      </c>
      <c r="C298" s="26">
        <v>194</v>
      </c>
      <c r="D298" s="26">
        <v>195</v>
      </c>
      <c r="E298" s="26" t="e">
        <f t="shared" ca="1" si="100"/>
        <v>#N/A</v>
      </c>
      <c r="F298" s="26" t="s">
        <v>143</v>
      </c>
      <c r="G298" s="26">
        <v>4</v>
      </c>
      <c r="H298" s="26">
        <v>5</v>
      </c>
      <c r="I298" s="26" t="s">
        <v>9</v>
      </c>
      <c r="J298" s="26"/>
      <c r="K298" s="25">
        <f t="shared" ca="1" si="98"/>
        <v>8.3914131727586172E-15</v>
      </c>
      <c r="L298" s="26"/>
      <c r="M298" s="47">
        <f t="shared" ca="1" si="99"/>
        <v>1.4344782877664959</v>
      </c>
      <c r="P298" s="4"/>
      <c r="Q298" t="s">
        <v>439</v>
      </c>
      <c r="R298" s="4">
        <v>1.20373E-14</v>
      </c>
    </row>
    <row r="299" spans="1:18" x14ac:dyDescent="0.2">
      <c r="A299" s="50" t="s">
        <v>771</v>
      </c>
      <c r="B299" s="51">
        <v>1.2038700000000001E-14</v>
      </c>
      <c r="C299" s="52">
        <v>195</v>
      </c>
      <c r="D299" s="52">
        <v>196</v>
      </c>
      <c r="E299" s="52" t="e">
        <f t="shared" ca="1" si="100"/>
        <v>#N/A</v>
      </c>
      <c r="F299" s="52" t="s">
        <v>143</v>
      </c>
      <c r="G299" s="52">
        <v>4</v>
      </c>
      <c r="H299" s="52">
        <v>7</v>
      </c>
      <c r="I299" s="52" t="s">
        <v>9</v>
      </c>
      <c r="J299" s="52"/>
      <c r="K299" s="40">
        <f t="shared" ca="1" si="98"/>
        <v>8.4929682566218238E-15</v>
      </c>
      <c r="L299" s="52"/>
      <c r="M299" s="53">
        <f t="shared" ca="1" si="99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4">
        <v>1.94258E-11</v>
      </c>
      <c r="C300" s="22">
        <v>196</v>
      </c>
      <c r="D300" s="22">
        <v>197</v>
      </c>
      <c r="E300" s="22" t="e">
        <f t="shared" ca="1" si="100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7">
        <f ca="1">V31</f>
        <v>1.474863017368555E-13</v>
      </c>
      <c r="L300" s="22"/>
      <c r="M300" s="45">
        <f t="shared" ca="1" si="99"/>
        <v>131.71257107429162</v>
      </c>
      <c r="P300" s="4"/>
      <c r="Q300" t="s">
        <v>441</v>
      </c>
      <c r="R300" s="4">
        <v>1.94258E-11</v>
      </c>
    </row>
    <row r="301" spans="1:18" x14ac:dyDescent="0.2">
      <c r="A301" s="34" t="s">
        <v>773</v>
      </c>
      <c r="B301" s="46">
        <v>1.04412E-10</v>
      </c>
      <c r="C301" s="26">
        <v>197</v>
      </c>
      <c r="D301" s="26">
        <v>198</v>
      </c>
      <c r="E301" s="26" t="e">
        <f t="shared" ca="1" si="100"/>
        <v>#N/A</v>
      </c>
      <c r="F301" s="26" t="s">
        <v>143</v>
      </c>
      <c r="G301" s="26">
        <v>1</v>
      </c>
      <c r="H301" s="26">
        <v>4</v>
      </c>
      <c r="I301" s="26" t="s">
        <v>7</v>
      </c>
      <c r="J301" s="26"/>
      <c r="K301" s="25">
        <f t="shared" ref="K301:K311" ca="1" si="101">V32</f>
        <v>2.2211288130234684E-12</v>
      </c>
      <c r="L301" s="26"/>
      <c r="M301" s="47">
        <f t="shared" ca="1" si="99"/>
        <v>47.008529801507187</v>
      </c>
      <c r="P301" s="4"/>
      <c r="Q301" t="s">
        <v>442</v>
      </c>
      <c r="R301" s="4">
        <v>1.04412E-10</v>
      </c>
    </row>
    <row r="302" spans="1:18" x14ac:dyDescent="0.2">
      <c r="A302" s="34" t="s">
        <v>774</v>
      </c>
      <c r="B302" s="46">
        <v>1.94705E-10</v>
      </c>
      <c r="C302" s="26">
        <v>198</v>
      </c>
      <c r="D302" s="26">
        <v>199</v>
      </c>
      <c r="E302" s="26" t="e">
        <f t="shared" ca="1" si="100"/>
        <v>#N/A</v>
      </c>
      <c r="F302" s="26" t="s">
        <v>143</v>
      </c>
      <c r="G302" s="26">
        <v>1</v>
      </c>
      <c r="H302" s="26">
        <v>6</v>
      </c>
      <c r="I302" s="26" t="s">
        <v>7</v>
      </c>
      <c r="J302" s="26"/>
      <c r="K302" s="25">
        <f t="shared" ca="1" si="101"/>
        <v>1.1687463419676293E-10</v>
      </c>
      <c r="L302" s="26"/>
      <c r="M302" s="47">
        <f t="shared" ca="1" si="99"/>
        <v>1.6659303478307077</v>
      </c>
      <c r="P302" s="4"/>
      <c r="Q302" t="s">
        <v>443</v>
      </c>
      <c r="R302" s="4">
        <v>1.94705E-10</v>
      </c>
    </row>
    <row r="303" spans="1:18" x14ac:dyDescent="0.2">
      <c r="A303" s="34" t="s">
        <v>775</v>
      </c>
      <c r="B303" s="46">
        <v>1.9479900000000001E-10</v>
      </c>
      <c r="C303" s="26">
        <v>199</v>
      </c>
      <c r="D303" s="26">
        <v>200</v>
      </c>
      <c r="E303" s="26" t="e">
        <f t="shared" ca="1" si="100"/>
        <v>#N/A</v>
      </c>
      <c r="F303" s="26" t="s">
        <v>143</v>
      </c>
      <c r="G303" s="26">
        <v>1</v>
      </c>
      <c r="H303" s="26">
        <v>8</v>
      </c>
      <c r="I303" s="26" t="s">
        <v>7</v>
      </c>
      <c r="J303" s="26"/>
      <c r="K303" s="25">
        <f t="shared" ca="1" si="101"/>
        <v>1.2222335864842045E-10</v>
      </c>
      <c r="L303" s="26"/>
      <c r="M303" s="47">
        <f t="shared" ca="1" si="99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4" t="s">
        <v>776</v>
      </c>
      <c r="B304" s="46">
        <v>1.0505800000000001E-10</v>
      </c>
      <c r="C304" s="26">
        <v>200</v>
      </c>
      <c r="D304" s="26">
        <v>201</v>
      </c>
      <c r="E304" s="26" t="e">
        <f t="shared" ca="1" si="100"/>
        <v>#N/A</v>
      </c>
      <c r="F304" s="26" t="s">
        <v>143</v>
      </c>
      <c r="G304" s="26">
        <v>2</v>
      </c>
      <c r="H304" s="26">
        <v>3</v>
      </c>
      <c r="I304" s="26" t="s">
        <v>7</v>
      </c>
      <c r="J304" s="26"/>
      <c r="K304" s="25">
        <f t="shared" ca="1" si="101"/>
        <v>2.224702930038629E-12</v>
      </c>
      <c r="L304" s="26"/>
      <c r="M304" s="47">
        <f t="shared" ca="1" si="99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4" t="s">
        <v>777</v>
      </c>
      <c r="B305" s="46">
        <v>1.9687299999999999E-10</v>
      </c>
      <c r="C305" s="26">
        <v>201</v>
      </c>
      <c r="D305" s="26">
        <v>202</v>
      </c>
      <c r="E305" s="26" t="e">
        <f t="shared" ca="1" si="100"/>
        <v>#N/A</v>
      </c>
      <c r="F305" s="26" t="s">
        <v>143</v>
      </c>
      <c r="G305" s="26">
        <v>2</v>
      </c>
      <c r="H305" s="26">
        <v>5</v>
      </c>
      <c r="I305" s="26" t="s">
        <v>7</v>
      </c>
      <c r="J305" s="26"/>
      <c r="K305" s="25">
        <f t="shared" ca="1" si="101"/>
        <v>1.1439354898418324E-10</v>
      </c>
      <c r="L305" s="26"/>
      <c r="M305" s="47">
        <f t="shared" ca="1" si="99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4" t="s">
        <v>778</v>
      </c>
      <c r="B306" s="46">
        <v>1.97215E-10</v>
      </c>
      <c r="C306" s="26">
        <v>202</v>
      </c>
      <c r="D306" s="26">
        <v>203</v>
      </c>
      <c r="E306" s="26" t="e">
        <f t="shared" ca="1" si="100"/>
        <v>#N/A</v>
      </c>
      <c r="F306" s="26" t="s">
        <v>143</v>
      </c>
      <c r="G306" s="26">
        <v>2</v>
      </c>
      <c r="H306" s="26">
        <v>7</v>
      </c>
      <c r="I306" s="26" t="s">
        <v>7</v>
      </c>
      <c r="J306" s="26"/>
      <c r="K306" s="25">
        <f t="shared" ca="1" si="101"/>
        <v>1.3489712409456821E-10</v>
      </c>
      <c r="L306" s="26"/>
      <c r="M306" s="47">
        <f t="shared" ca="1" si="99"/>
        <v>1.461965933845591</v>
      </c>
      <c r="P306" s="4"/>
      <c r="Q306" t="s">
        <v>447</v>
      </c>
      <c r="R306" s="4">
        <v>1.97215E-10</v>
      </c>
    </row>
    <row r="307" spans="1:18" x14ac:dyDescent="0.2">
      <c r="A307" s="34" t="s">
        <v>779</v>
      </c>
      <c r="B307" s="46">
        <v>1.47632E-10</v>
      </c>
      <c r="C307" s="26">
        <v>203</v>
      </c>
      <c r="D307" s="26">
        <v>204</v>
      </c>
      <c r="E307" s="26" t="e">
        <f t="shared" ca="1" si="100"/>
        <v>#N/A</v>
      </c>
      <c r="F307" s="26" t="s">
        <v>143</v>
      </c>
      <c r="G307" s="26">
        <v>3</v>
      </c>
      <c r="H307" s="26">
        <v>4</v>
      </c>
      <c r="I307" s="26" t="s">
        <v>7</v>
      </c>
      <c r="J307" s="26"/>
      <c r="K307" s="25">
        <f t="shared" ca="1" si="101"/>
        <v>2.672790517783494E-11</v>
      </c>
      <c r="L307" s="26"/>
      <c r="M307" s="47">
        <f t="shared" ca="1" si="99"/>
        <v>5.5235155549125885</v>
      </c>
      <c r="P307" s="4"/>
      <c r="Q307" t="s">
        <v>448</v>
      </c>
      <c r="R307" s="4">
        <v>1.47632E-10</v>
      </c>
    </row>
    <row r="308" spans="1:18" x14ac:dyDescent="0.2">
      <c r="A308" s="34" t="s">
        <v>780</v>
      </c>
      <c r="B308" s="46">
        <v>1.9783700000000001E-10</v>
      </c>
      <c r="C308" s="26">
        <v>204</v>
      </c>
      <c r="D308" s="26">
        <v>205</v>
      </c>
      <c r="E308" s="26" t="e">
        <f t="shared" ca="1" si="100"/>
        <v>#N/A</v>
      </c>
      <c r="F308" s="26" t="s">
        <v>143</v>
      </c>
      <c r="G308" s="26">
        <v>3</v>
      </c>
      <c r="H308" s="26">
        <v>6</v>
      </c>
      <c r="I308" s="26" t="s">
        <v>7</v>
      </c>
      <c r="J308" s="26"/>
      <c r="K308" s="25">
        <f t="shared" ca="1" si="101"/>
        <v>1.3824910997506123E-10</v>
      </c>
      <c r="L308" s="26"/>
      <c r="M308" s="47">
        <f t="shared" ca="1" si="99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4" t="s">
        <v>781</v>
      </c>
      <c r="B309" s="46">
        <v>1.9784300000000001E-10</v>
      </c>
      <c r="C309" s="26">
        <v>205</v>
      </c>
      <c r="D309" s="26">
        <v>206</v>
      </c>
      <c r="E309" s="26" t="e">
        <f t="shared" ca="1" si="100"/>
        <v>#N/A</v>
      </c>
      <c r="F309" s="26" t="s">
        <v>143</v>
      </c>
      <c r="G309" s="26">
        <v>3</v>
      </c>
      <c r="H309" s="26">
        <v>8</v>
      </c>
      <c r="I309" s="26" t="s">
        <v>7</v>
      </c>
      <c r="J309" s="26"/>
      <c r="K309" s="25">
        <f t="shared" ca="1" si="101"/>
        <v>1.3871656934597164E-10</v>
      </c>
      <c r="L309" s="26"/>
      <c r="M309" s="47">
        <f t="shared" ca="1" si="99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4" t="s">
        <v>782</v>
      </c>
      <c r="B310" s="46">
        <v>1.9798100000000001E-10</v>
      </c>
      <c r="C310" s="26">
        <v>206</v>
      </c>
      <c r="D310" s="26">
        <v>207</v>
      </c>
      <c r="E310" s="26" t="e">
        <f t="shared" ca="1" si="100"/>
        <v>#N/A</v>
      </c>
      <c r="F310" s="26" t="s">
        <v>143</v>
      </c>
      <c r="G310" s="26">
        <v>4</v>
      </c>
      <c r="H310" s="26">
        <v>5</v>
      </c>
      <c r="I310" s="26" t="s">
        <v>7</v>
      </c>
      <c r="J310" s="26"/>
      <c r="K310" s="25">
        <f t="shared" ca="1" si="101"/>
        <v>1.3801533940156947E-10</v>
      </c>
      <c r="L310" s="26"/>
      <c r="M310" s="47">
        <f t="shared" ca="1" si="99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50" t="s">
        <v>783</v>
      </c>
      <c r="B311" s="51">
        <v>1.98004E-10</v>
      </c>
      <c r="C311" s="52">
        <v>207</v>
      </c>
      <c r="D311" s="52">
        <v>208</v>
      </c>
      <c r="E311" s="52" t="e">
        <f t="shared" ca="1" si="100"/>
        <v>#N/A</v>
      </c>
      <c r="F311" s="52" t="s">
        <v>143</v>
      </c>
      <c r="G311" s="52">
        <v>4</v>
      </c>
      <c r="H311" s="52">
        <v>7</v>
      </c>
      <c r="I311" s="52" t="s">
        <v>7</v>
      </c>
      <c r="J311" s="52"/>
      <c r="K311" s="40">
        <f t="shared" ca="1" si="101"/>
        <v>1.396856372499505E-10</v>
      </c>
      <c r="L311" s="52"/>
      <c r="M311" s="53">
        <f t="shared" ca="1" si="99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4">
        <v>1.64514E-12</v>
      </c>
      <c r="C312" s="22">
        <v>208</v>
      </c>
      <c r="D312" s="22">
        <v>209</v>
      </c>
      <c r="E312" s="22" t="e">
        <f t="shared" ca="1" si="100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7">
        <f ca="1">Y31</f>
        <v>6.9069169853527097E-14</v>
      </c>
      <c r="L312" s="22"/>
      <c r="M312" s="45">
        <f t="shared" ca="1" si="99"/>
        <v>23.818731331052607</v>
      </c>
      <c r="P312" s="4"/>
      <c r="Q312" t="s">
        <v>453</v>
      </c>
      <c r="R312" s="4">
        <v>1.64514E-12</v>
      </c>
    </row>
    <row r="313" spans="1:18" x14ac:dyDescent="0.2">
      <c r="A313" s="34" t="s">
        <v>785</v>
      </c>
      <c r="B313" s="46">
        <v>8.8425000000000007E-12</v>
      </c>
      <c r="C313" s="26">
        <v>209</v>
      </c>
      <c r="D313" s="26">
        <v>210</v>
      </c>
      <c r="E313" s="26" t="e">
        <f t="shared" ca="1" si="100"/>
        <v>#N/A</v>
      </c>
      <c r="F313" s="26" t="s">
        <v>143</v>
      </c>
      <c r="G313" s="26">
        <v>1</v>
      </c>
      <c r="H313" s="26">
        <v>4</v>
      </c>
      <c r="I313" s="26" t="s">
        <v>34</v>
      </c>
      <c r="J313" s="26"/>
      <c r="K313" s="25">
        <f t="shared" ref="K313:K323" ca="1" si="102">Y32</f>
        <v>1.0401747243415001E-12</v>
      </c>
      <c r="L313" s="26"/>
      <c r="M313" s="47">
        <f t="shared" ca="1" si="99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4" t="s">
        <v>786</v>
      </c>
      <c r="B314" s="46">
        <v>1.64892E-11</v>
      </c>
      <c r="C314" s="26">
        <v>210</v>
      </c>
      <c r="D314" s="26">
        <v>211</v>
      </c>
      <c r="E314" s="26" t="e">
        <f t="shared" ca="1" si="100"/>
        <v>#N/A</v>
      </c>
      <c r="F314" s="26" t="s">
        <v>143</v>
      </c>
      <c r="G314" s="26">
        <v>1</v>
      </c>
      <c r="H314" s="26">
        <v>6</v>
      </c>
      <c r="I314" s="26" t="s">
        <v>34</v>
      </c>
      <c r="J314" s="26"/>
      <c r="K314" s="25">
        <f t="shared" ca="1" si="102"/>
        <v>5.4733448909091722E-11</v>
      </c>
      <c r="L314" s="26"/>
      <c r="M314" s="47">
        <f t="shared" ca="1" si="99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4" t="s">
        <v>787</v>
      </c>
      <c r="B315" s="46">
        <v>1.64972E-11</v>
      </c>
      <c r="C315" s="26">
        <v>211</v>
      </c>
      <c r="D315" s="26">
        <v>212</v>
      </c>
      <c r="E315" s="26" t="e">
        <f t="shared" ca="1" si="100"/>
        <v>#N/A</v>
      </c>
      <c r="F315" s="26" t="s">
        <v>143</v>
      </c>
      <c r="G315" s="26">
        <v>1</v>
      </c>
      <c r="H315" s="26">
        <v>8</v>
      </c>
      <c r="I315" s="26" t="s">
        <v>34</v>
      </c>
      <c r="J315" s="26"/>
      <c r="K315" s="25">
        <f t="shared" ca="1" si="102"/>
        <v>5.7238304975727566E-11</v>
      </c>
      <c r="L315" s="26"/>
      <c r="M315" s="47">
        <f t="shared" ca="1" si="99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4" t="s">
        <v>788</v>
      </c>
      <c r="B316" s="46">
        <v>8.89716E-12</v>
      </c>
      <c r="C316" s="26">
        <v>212</v>
      </c>
      <c r="D316" s="26">
        <v>213</v>
      </c>
      <c r="E316" s="26" t="e">
        <f t="shared" ca="1" si="100"/>
        <v>#N/A</v>
      </c>
      <c r="F316" s="26" t="s">
        <v>143</v>
      </c>
      <c r="G316" s="26">
        <v>2</v>
      </c>
      <c r="H316" s="26">
        <v>3</v>
      </c>
      <c r="I316" s="26" t="s">
        <v>34</v>
      </c>
      <c r="J316" s="26"/>
      <c r="K316" s="25">
        <f t="shared" ca="1" si="102"/>
        <v>1.0418485156854382E-12</v>
      </c>
      <c r="L316" s="26"/>
      <c r="M316" s="47">
        <f t="shared" ca="1" si="99"/>
        <v>8.5397827669279796</v>
      </c>
      <c r="P316" s="4"/>
      <c r="Q316" t="s">
        <v>457</v>
      </c>
      <c r="R316" s="4">
        <v>8.89716E-12</v>
      </c>
    </row>
    <row r="317" spans="1:18" x14ac:dyDescent="0.2">
      <c r="A317" s="34" t="s">
        <v>789</v>
      </c>
      <c r="B317" s="46">
        <v>1.6672899999999999E-11</v>
      </c>
      <c r="C317" s="26">
        <v>213</v>
      </c>
      <c r="D317" s="26">
        <v>214</v>
      </c>
      <c r="E317" s="26" t="e">
        <f t="shared" ca="1" si="100"/>
        <v>#N/A</v>
      </c>
      <c r="F317" s="26" t="s">
        <v>143</v>
      </c>
      <c r="G317" s="26">
        <v>2</v>
      </c>
      <c r="H317" s="26">
        <v>5</v>
      </c>
      <c r="I317" s="26" t="s">
        <v>34</v>
      </c>
      <c r="J317" s="26"/>
      <c r="K317" s="25">
        <f t="shared" ca="1" si="102"/>
        <v>5.3571534250234177E-11</v>
      </c>
      <c r="L317" s="26"/>
      <c r="M317" s="47">
        <f t="shared" ca="1" si="99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4" t="s">
        <v>790</v>
      </c>
      <c r="B318" s="46">
        <v>1.67018E-11</v>
      </c>
      <c r="C318" s="26">
        <v>214</v>
      </c>
      <c r="D318" s="26">
        <v>215</v>
      </c>
      <c r="E318" s="26" t="e">
        <f t="shared" ca="1" si="100"/>
        <v>#N/A</v>
      </c>
      <c r="F318" s="26" t="s">
        <v>143</v>
      </c>
      <c r="G318" s="26">
        <v>2</v>
      </c>
      <c r="H318" s="26">
        <v>7</v>
      </c>
      <c r="I318" s="26" t="s">
        <v>34</v>
      </c>
      <c r="J318" s="26"/>
      <c r="K318" s="25">
        <f t="shared" ca="1" si="102"/>
        <v>6.3173544031660833E-11</v>
      </c>
      <c r="L318" s="26"/>
      <c r="M318" s="47">
        <f t="shared" ca="1" si="99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4" t="s">
        <v>791</v>
      </c>
      <c r="B319" s="46">
        <v>1.25027E-11</v>
      </c>
      <c r="C319" s="26">
        <v>215</v>
      </c>
      <c r="D319" s="26">
        <v>216</v>
      </c>
      <c r="E319" s="26" t="e">
        <f t="shared" ca="1" si="100"/>
        <v>#N/A</v>
      </c>
      <c r="F319" s="26" t="s">
        <v>143</v>
      </c>
      <c r="G319" s="26">
        <v>3</v>
      </c>
      <c r="H319" s="26">
        <v>4</v>
      </c>
      <c r="I319" s="26" t="s">
        <v>34</v>
      </c>
      <c r="J319" s="26"/>
      <c r="K319" s="25">
        <f t="shared" ca="1" si="102"/>
        <v>1.2516919882163747E-11</v>
      </c>
      <c r="L319" s="26"/>
      <c r="M319" s="47">
        <f t="shared" ca="1" si="99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4" t="s">
        <v>792</v>
      </c>
      <c r="B320" s="46">
        <v>1.67545E-11</v>
      </c>
      <c r="C320" s="26">
        <v>216</v>
      </c>
      <c r="D320" s="26">
        <v>217</v>
      </c>
      <c r="E320" s="26" t="e">
        <f t="shared" ca="1" si="100"/>
        <v>#N/A</v>
      </c>
      <c r="F320" s="26" t="s">
        <v>143</v>
      </c>
      <c r="G320" s="26">
        <v>3</v>
      </c>
      <c r="H320" s="26">
        <v>6</v>
      </c>
      <c r="I320" s="26" t="s">
        <v>34</v>
      </c>
      <c r="J320" s="26"/>
      <c r="K320" s="25">
        <f t="shared" ca="1" si="102"/>
        <v>6.4743309354948091E-11</v>
      </c>
      <c r="L320" s="26"/>
      <c r="M320" s="47">
        <f t="shared" ca="1" si="99"/>
        <v>0.2587834969656137</v>
      </c>
      <c r="P320" s="4"/>
      <c r="Q320" t="s">
        <v>461</v>
      </c>
      <c r="R320" s="4">
        <v>1.67545E-11</v>
      </c>
    </row>
    <row r="321" spans="1:18" x14ac:dyDescent="0.2">
      <c r="A321" s="34" t="s">
        <v>793</v>
      </c>
      <c r="B321" s="46">
        <v>1.6755000000000001E-11</v>
      </c>
      <c r="C321" s="26">
        <v>217</v>
      </c>
      <c r="D321" s="26">
        <v>218</v>
      </c>
      <c r="E321" s="26" t="e">
        <f t="shared" ca="1" si="100"/>
        <v>#N/A</v>
      </c>
      <c r="F321" s="26" t="s">
        <v>143</v>
      </c>
      <c r="G321" s="26">
        <v>3</v>
      </c>
      <c r="H321" s="26">
        <v>8</v>
      </c>
      <c r="I321" s="26" t="s">
        <v>34</v>
      </c>
      <c r="J321" s="26"/>
      <c r="K321" s="25">
        <f t="shared" ca="1" si="102"/>
        <v>6.4962224808849972E-11</v>
      </c>
      <c r="L321" s="26"/>
      <c r="M321" s="47">
        <f t="shared" ca="1" si="99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4" t="s">
        <v>794</v>
      </c>
      <c r="B322" s="46">
        <v>1.6766599999999999E-11</v>
      </c>
      <c r="C322" s="26">
        <v>218</v>
      </c>
      <c r="D322" s="26">
        <v>219</v>
      </c>
      <c r="E322" s="26" t="e">
        <f t="shared" ca="1" si="100"/>
        <v>#N/A</v>
      </c>
      <c r="F322" s="26" t="s">
        <v>143</v>
      </c>
      <c r="G322" s="26">
        <v>4</v>
      </c>
      <c r="H322" s="26">
        <v>5</v>
      </c>
      <c r="I322" s="26" t="s">
        <v>34</v>
      </c>
      <c r="J322" s="26"/>
      <c r="K322" s="25">
        <f t="shared" ca="1" si="102"/>
        <v>6.4633832479759575E-11</v>
      </c>
      <c r="L322" s="26"/>
      <c r="M322" s="47">
        <f t="shared" ca="1" si="99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50" t="s">
        <v>795</v>
      </c>
      <c r="B323" s="51">
        <v>1.67686E-11</v>
      </c>
      <c r="C323" s="52">
        <v>219</v>
      </c>
      <c r="D323" s="52">
        <v>220</v>
      </c>
      <c r="E323" s="52" t="e">
        <f t="shared" ca="1" si="100"/>
        <v>#N/A</v>
      </c>
      <c r="F323" s="52" t="s">
        <v>143</v>
      </c>
      <c r="G323" s="52">
        <v>4</v>
      </c>
      <c r="H323" s="52">
        <v>7</v>
      </c>
      <c r="I323" s="52" t="s">
        <v>34</v>
      </c>
      <c r="J323" s="52"/>
      <c r="K323" s="40">
        <f t="shared" ca="1" si="102"/>
        <v>6.5416048078342081E-11</v>
      </c>
      <c r="L323" s="52"/>
      <c r="M323" s="53">
        <f t="shared" ca="1" si="99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4">
        <v>3.13891E-12</v>
      </c>
      <c r="C324" s="22">
        <v>220</v>
      </c>
      <c r="D324" s="22">
        <v>221</v>
      </c>
      <c r="E324" s="22" t="e">
        <f t="shared" ca="1" si="100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7">
        <f ca="1">X31</f>
        <v>2.3831435776425821E-14</v>
      </c>
      <c r="L324" s="22"/>
      <c r="M324" s="45">
        <f t="shared" ca="1" si="99"/>
        <v>131.71300417849881</v>
      </c>
      <c r="P324" s="4"/>
      <c r="Q324" t="s">
        <v>465</v>
      </c>
      <c r="R324" s="4">
        <v>3.13891E-12</v>
      </c>
    </row>
    <row r="325" spans="1:18" x14ac:dyDescent="0.2">
      <c r="A325" s="34" t="s">
        <v>797</v>
      </c>
      <c r="B325" s="46">
        <v>1.6871399999999999E-11</v>
      </c>
      <c r="C325" s="26">
        <v>221</v>
      </c>
      <c r="D325" s="26">
        <v>222</v>
      </c>
      <c r="E325" s="26" t="e">
        <f t="shared" ca="1" si="100"/>
        <v>#N/A</v>
      </c>
      <c r="F325" s="26" t="s">
        <v>143</v>
      </c>
      <c r="G325" s="26">
        <v>1</v>
      </c>
      <c r="H325" s="26">
        <v>4</v>
      </c>
      <c r="I325" s="26" t="s">
        <v>10</v>
      </c>
      <c r="J325" s="26"/>
      <c r="K325" s="25">
        <f t="shared" ref="K325:K335" ca="1" si="103">X32</f>
        <v>3.5889901662311665E-13</v>
      </c>
      <c r="L325" s="26"/>
      <c r="M325" s="47">
        <f t="shared" ca="1" si="99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4" t="s">
        <v>798</v>
      </c>
      <c r="B326" s="46">
        <v>7.9026999999999996E-15</v>
      </c>
      <c r="C326" s="26">
        <v>222</v>
      </c>
      <c r="D326" s="26">
        <v>223</v>
      </c>
      <c r="E326" s="26" t="e">
        <f t="shared" ca="1" si="100"/>
        <v>#N/A</v>
      </c>
      <c r="F326" s="26" t="s">
        <v>143</v>
      </c>
      <c r="G326" s="26">
        <v>1</v>
      </c>
      <c r="H326" s="26">
        <v>6</v>
      </c>
      <c r="I326" s="26" t="s">
        <v>10</v>
      </c>
      <c r="J326" s="26"/>
      <c r="K326" s="25">
        <f t="shared" ca="1" si="103"/>
        <v>4.7437171637894072E-15</v>
      </c>
      <c r="L326" s="26"/>
      <c r="M326" s="47">
        <f t="shared" ca="1" si="99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4" t="s">
        <v>799</v>
      </c>
      <c r="B327" s="46">
        <v>7.9065199999999997E-15</v>
      </c>
      <c r="C327" s="26">
        <v>223</v>
      </c>
      <c r="D327" s="26">
        <v>224</v>
      </c>
      <c r="E327" s="26" t="e">
        <f t="shared" ca="1" si="100"/>
        <v>#N/A</v>
      </c>
      <c r="F327" s="26" t="s">
        <v>143</v>
      </c>
      <c r="G327" s="26">
        <v>1</v>
      </c>
      <c r="H327" s="26">
        <v>8</v>
      </c>
      <c r="I327" s="26" t="s">
        <v>10</v>
      </c>
      <c r="J327" s="26"/>
      <c r="K327" s="25">
        <f t="shared" ca="1" si="103"/>
        <v>4.9608116271011941E-15</v>
      </c>
      <c r="L327" s="26"/>
      <c r="M327" s="47">
        <f t="shared" ca="1" si="99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4" t="s">
        <v>800</v>
      </c>
      <c r="B328" s="46">
        <v>1.6975599999999999E-11</v>
      </c>
      <c r="C328" s="26">
        <v>224</v>
      </c>
      <c r="D328" s="26">
        <v>225</v>
      </c>
      <c r="E328" s="26" t="e">
        <f t="shared" ca="1" si="100"/>
        <v>#N/A</v>
      </c>
      <c r="F328" s="26" t="s">
        <v>143</v>
      </c>
      <c r="G328" s="26">
        <v>2</v>
      </c>
      <c r="H328" s="26">
        <v>3</v>
      </c>
      <c r="I328" s="26" t="s">
        <v>10</v>
      </c>
      <c r="J328" s="26"/>
      <c r="K328" s="25">
        <f t="shared" ca="1" si="103"/>
        <v>3.5947653696976028E-13</v>
      </c>
      <c r="L328" s="26"/>
      <c r="M328" s="47">
        <f t="shared" ca="1" si="99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4" t="s">
        <v>801</v>
      </c>
      <c r="B329" s="46">
        <v>7.9907099999999992E-15</v>
      </c>
      <c r="C329" s="26">
        <v>225</v>
      </c>
      <c r="D329" s="26">
        <v>226</v>
      </c>
      <c r="E329" s="26" t="e">
        <f t="shared" ca="1" si="100"/>
        <v>#N/A</v>
      </c>
      <c r="F329" s="26" t="s">
        <v>143</v>
      </c>
      <c r="G329" s="26">
        <v>2</v>
      </c>
      <c r="H329" s="26">
        <v>5</v>
      </c>
      <c r="I329" s="26" t="s">
        <v>10</v>
      </c>
      <c r="J329" s="26"/>
      <c r="K329" s="25">
        <f t="shared" ca="1" si="103"/>
        <v>4.6430146752757412E-15</v>
      </c>
      <c r="L329" s="26"/>
      <c r="M329" s="47">
        <f t="shared" ca="1" si="99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4" t="s">
        <v>802</v>
      </c>
      <c r="B330" s="46">
        <v>8.0045899999999994E-15</v>
      </c>
      <c r="C330" s="26">
        <v>226</v>
      </c>
      <c r="D330" s="26">
        <v>227</v>
      </c>
      <c r="E330" s="26" t="e">
        <f t="shared" ca="1" si="100"/>
        <v>#N/A</v>
      </c>
      <c r="F330" s="26" t="s">
        <v>143</v>
      </c>
      <c r="G330" s="26">
        <v>2</v>
      </c>
      <c r="H330" s="26">
        <v>7</v>
      </c>
      <c r="I330" s="26" t="s">
        <v>10</v>
      </c>
      <c r="J330" s="26"/>
      <c r="K330" s="25">
        <f t="shared" ca="1" si="103"/>
        <v>5.4752154503937377E-15</v>
      </c>
      <c r="L330" s="26"/>
      <c r="M330" s="47">
        <f t="shared" ca="1" si="99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4" t="s">
        <v>803</v>
      </c>
      <c r="B331" s="46">
        <v>2.3855000000000001E-11</v>
      </c>
      <c r="C331" s="26">
        <v>227</v>
      </c>
      <c r="D331" s="26">
        <v>228</v>
      </c>
      <c r="E331" s="26" t="e">
        <f t="shared" ca="1" si="100"/>
        <v>#N/A</v>
      </c>
      <c r="F331" s="26" t="s">
        <v>143</v>
      </c>
      <c r="G331" s="26">
        <v>3</v>
      </c>
      <c r="H331" s="26">
        <v>4</v>
      </c>
      <c r="I331" s="26" t="s">
        <v>10</v>
      </c>
      <c r="J331" s="26"/>
      <c r="K331" s="25">
        <f t="shared" ca="1" si="103"/>
        <v>4.3188034968863889E-12</v>
      </c>
      <c r="L331" s="26"/>
      <c r="M331" s="47">
        <f t="shared" ca="1" si="99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4" t="s">
        <v>804</v>
      </c>
      <c r="B332" s="46">
        <v>8.0298200000000008E-15</v>
      </c>
      <c r="C332" s="26">
        <v>228</v>
      </c>
      <c r="D332" s="26">
        <v>229</v>
      </c>
      <c r="E332" s="26" t="e">
        <f t="shared" ca="1" si="100"/>
        <v>#N/A</v>
      </c>
      <c r="F332" s="26" t="s">
        <v>143</v>
      </c>
      <c r="G332" s="26">
        <v>3</v>
      </c>
      <c r="H332" s="26">
        <v>6</v>
      </c>
      <c r="I332" s="26" t="s">
        <v>10</v>
      </c>
      <c r="J332" s="26"/>
      <c r="K332" s="25">
        <f t="shared" ca="1" si="103"/>
        <v>5.6112661260887291E-15</v>
      </c>
      <c r="L332" s="26"/>
      <c r="M332" s="47">
        <f t="shared" ca="1" si="99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4" t="s">
        <v>805</v>
      </c>
      <c r="B333" s="46">
        <v>8.0300799999999997E-15</v>
      </c>
      <c r="C333" s="26">
        <v>229</v>
      </c>
      <c r="D333" s="26">
        <v>230</v>
      </c>
      <c r="E333" s="26" t="e">
        <f t="shared" ca="1" si="100"/>
        <v>#N/A</v>
      </c>
      <c r="F333" s="26" t="s">
        <v>143</v>
      </c>
      <c r="G333" s="26">
        <v>3</v>
      </c>
      <c r="H333" s="26">
        <v>8</v>
      </c>
      <c r="I333" s="26" t="s">
        <v>10</v>
      </c>
      <c r="J333" s="26"/>
      <c r="K333" s="25">
        <f t="shared" ca="1" si="103"/>
        <v>5.6302394050760981E-15</v>
      </c>
      <c r="L333" s="26"/>
      <c r="M333" s="47">
        <f t="shared" ca="1" si="99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4" t="s">
        <v>806</v>
      </c>
      <c r="B334" s="46">
        <v>8.0356500000000003E-15</v>
      </c>
      <c r="C334" s="26">
        <v>230</v>
      </c>
      <c r="D334" s="26">
        <v>231</v>
      </c>
      <c r="E334" s="26" t="e">
        <f t="shared" ca="1" si="100"/>
        <v>#N/A</v>
      </c>
      <c r="F334" s="26" t="s">
        <v>143</v>
      </c>
      <c r="G334" s="26">
        <v>4</v>
      </c>
      <c r="H334" s="26">
        <v>5</v>
      </c>
      <c r="I334" s="26" t="s">
        <v>10</v>
      </c>
      <c r="J334" s="26"/>
      <c r="K334" s="25">
        <f t="shared" ca="1" si="103"/>
        <v>5.6017778270280885E-15</v>
      </c>
      <c r="L334" s="26"/>
      <c r="M334" s="47">
        <f t="shared" ca="1" si="99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50" t="s">
        <v>807</v>
      </c>
      <c r="B335" s="51">
        <v>8.0365899999999999E-15</v>
      </c>
      <c r="C335" s="52">
        <v>231</v>
      </c>
      <c r="D335" s="52">
        <v>232</v>
      </c>
      <c r="E335" s="52" t="e">
        <f t="shared" ca="1" si="100"/>
        <v>#N/A</v>
      </c>
      <c r="F335" s="52" t="s">
        <v>143</v>
      </c>
      <c r="G335" s="52">
        <v>4</v>
      </c>
      <c r="H335" s="52">
        <v>7</v>
      </c>
      <c r="I335" s="52" t="s">
        <v>10</v>
      </c>
      <c r="J335" s="52"/>
      <c r="K335" s="40">
        <f t="shared" ca="1" si="103"/>
        <v>5.6695720120234945E-15</v>
      </c>
      <c r="L335" s="52"/>
      <c r="M335" s="53">
        <f t="shared" ca="1" si="99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4">
        <v>1.2759100000000001E-8</v>
      </c>
      <c r="C336" s="22">
        <v>232</v>
      </c>
      <c r="D336" s="22">
        <v>233</v>
      </c>
      <c r="E336" s="22" t="e">
        <f t="shared" ca="1" si="100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7">
        <f ca="1">AD20</f>
        <v>1.2770684882026905E-8</v>
      </c>
      <c r="L336" s="22"/>
      <c r="M336" s="45">
        <f t="shared" ca="1" si="99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4" t="s">
        <v>809</v>
      </c>
      <c r="B337" s="46">
        <v>1.2618799999999999E-8</v>
      </c>
      <c r="C337" s="26">
        <v>233</v>
      </c>
      <c r="D337" s="26">
        <v>234</v>
      </c>
      <c r="E337" s="26" t="e">
        <f t="shared" ca="1" si="100"/>
        <v>#N/A</v>
      </c>
      <c r="F337" s="26" t="s">
        <v>144</v>
      </c>
      <c r="G337" s="26">
        <v>2</v>
      </c>
      <c r="H337" s="26">
        <v>0</v>
      </c>
      <c r="I337" s="26"/>
      <c r="J337" s="26"/>
      <c r="K337" s="25">
        <f t="shared" ref="K337:K343" ca="1" si="104">AD21</f>
        <v>1.2766910425442945E-8</v>
      </c>
      <c r="L337" s="26"/>
      <c r="M337" s="47">
        <f t="shared" ca="1" si="99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4" t="s">
        <v>810</v>
      </c>
      <c r="B338" s="46">
        <v>1.1042000000000001E-8</v>
      </c>
      <c r="C338" s="26">
        <v>234</v>
      </c>
      <c r="D338" s="26">
        <v>235</v>
      </c>
      <c r="E338" s="26" t="e">
        <f t="shared" ca="1" si="100"/>
        <v>#N/A</v>
      </c>
      <c r="F338" s="26" t="s">
        <v>144</v>
      </c>
      <c r="G338" s="26">
        <v>3</v>
      </c>
      <c r="H338" s="26">
        <v>0</v>
      </c>
      <c r="I338" s="26"/>
      <c r="J338" s="26"/>
      <c r="K338" s="25">
        <f t="shared" ca="1" si="104"/>
        <v>1.2718113072871543E-8</v>
      </c>
      <c r="L338" s="26"/>
      <c r="M338" s="47">
        <f t="shared" ca="1" si="99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4" t="s">
        <v>811</v>
      </c>
      <c r="B339" s="46">
        <v>4.2110300000000001E-9</v>
      </c>
      <c r="C339" s="26">
        <v>235</v>
      </c>
      <c r="D339" s="26">
        <v>236</v>
      </c>
      <c r="E339" s="26" t="e">
        <f t="shared" ca="1" si="100"/>
        <v>#N/A</v>
      </c>
      <c r="F339" s="26" t="s">
        <v>144</v>
      </c>
      <c r="G339" s="26">
        <v>4</v>
      </c>
      <c r="H339" s="26">
        <v>0</v>
      </c>
      <c r="I339" s="26"/>
      <c r="J339" s="26"/>
      <c r="K339" s="25">
        <f t="shared" ca="1" si="104"/>
        <v>1.2116890911420132E-8</v>
      </c>
      <c r="L339" s="26"/>
      <c r="M339" s="47">
        <f t="shared" ca="1" si="99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4" t="s">
        <v>812</v>
      </c>
      <c r="B340" s="46">
        <v>2.7415300000000001E-9</v>
      </c>
      <c r="C340" s="26">
        <v>236</v>
      </c>
      <c r="D340" s="26">
        <v>237</v>
      </c>
      <c r="E340" s="26" t="e">
        <f t="shared" ca="1" si="100"/>
        <v>#N/A</v>
      </c>
      <c r="F340" s="26" t="s">
        <v>144</v>
      </c>
      <c r="G340" s="26">
        <v>5</v>
      </c>
      <c r="H340" s="26">
        <v>0</v>
      </c>
      <c r="I340" s="26"/>
      <c r="J340" s="26"/>
      <c r="K340" s="25">
        <f t="shared" ca="1" si="104"/>
        <v>5.2811118959815702E-9</v>
      </c>
      <c r="L340" s="26"/>
      <c r="M340" s="47">
        <f t="shared" ca="1" si="99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4" t="s">
        <v>813</v>
      </c>
      <c r="B341" s="46">
        <v>6.8693399999999996E-11</v>
      </c>
      <c r="C341" s="26">
        <v>237</v>
      </c>
      <c r="D341" s="26">
        <v>238</v>
      </c>
      <c r="E341" s="26" t="e">
        <f t="shared" ca="1" si="100"/>
        <v>#N/A</v>
      </c>
      <c r="F341" s="26" t="s">
        <v>144</v>
      </c>
      <c r="G341" s="26">
        <v>6</v>
      </c>
      <c r="H341" s="26">
        <v>0</v>
      </c>
      <c r="I341" s="26"/>
      <c r="J341" s="26"/>
      <c r="K341" s="25">
        <f t="shared" ca="1" si="104"/>
        <v>4.1283081779447623E-10</v>
      </c>
      <c r="L341" s="26"/>
      <c r="M341" s="47">
        <f t="shared" ca="1" si="99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4" t="s">
        <v>814</v>
      </c>
      <c r="B342" s="46">
        <v>1.00356E-12</v>
      </c>
      <c r="C342" s="26">
        <v>238</v>
      </c>
      <c r="D342" s="26">
        <v>239</v>
      </c>
      <c r="E342" s="26" t="e">
        <f t="shared" ca="1" si="100"/>
        <v>#N/A</v>
      </c>
      <c r="F342" s="26" t="s">
        <v>144</v>
      </c>
      <c r="G342" s="26">
        <v>7</v>
      </c>
      <c r="H342" s="26">
        <v>0</v>
      </c>
      <c r="I342" s="26"/>
      <c r="J342" s="26"/>
      <c r="K342" s="25">
        <f t="shared" ca="1" si="104"/>
        <v>6.3733075600638673E-12</v>
      </c>
      <c r="L342" s="26"/>
      <c r="M342" s="47">
        <f t="shared" ca="1" si="99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5" t="s">
        <v>815</v>
      </c>
      <c r="B343" s="48">
        <v>1.4508100000000001E-14</v>
      </c>
      <c r="C343" s="30">
        <v>239</v>
      </c>
      <c r="D343" s="30">
        <v>240</v>
      </c>
      <c r="E343" s="30" t="e">
        <f t="shared" ca="1" si="100"/>
        <v>#N/A</v>
      </c>
      <c r="F343" s="30" t="s">
        <v>144</v>
      </c>
      <c r="G343" s="30">
        <v>8</v>
      </c>
      <c r="H343" s="30">
        <v>0</v>
      </c>
      <c r="I343" s="30"/>
      <c r="J343" s="30"/>
      <c r="K343" s="40">
        <f t="shared" ca="1" si="104"/>
        <v>9.2213028803866469E-14</v>
      </c>
      <c r="L343" s="30"/>
      <c r="M343" s="49">
        <f t="shared" ca="1" si="99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4">
        <v>1.04169E-13</v>
      </c>
      <c r="C344" s="22">
        <v>240</v>
      </c>
      <c r="D344" s="22">
        <v>241</v>
      </c>
      <c r="E344" s="22" t="e">
        <f t="shared" ca="1" si="100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7">
        <f ca="1">AF20</f>
        <v>1.0864909217722358E-13</v>
      </c>
      <c r="L344" s="22"/>
      <c r="M344" s="45">
        <f t="shared" ca="1" si="99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4" t="s">
        <v>817</v>
      </c>
      <c r="B345" s="46">
        <v>1.3374300000000001E-12</v>
      </c>
      <c r="C345" s="26">
        <v>241</v>
      </c>
      <c r="D345" s="26">
        <v>242</v>
      </c>
      <c r="E345" s="26" t="e">
        <f t="shared" ca="1" si="100"/>
        <v>#N/A</v>
      </c>
      <c r="F345" s="26" t="s">
        <v>144</v>
      </c>
      <c r="G345" s="26">
        <v>2</v>
      </c>
      <c r="H345" s="26">
        <v>0</v>
      </c>
      <c r="I345" s="26" t="s">
        <v>9</v>
      </c>
      <c r="J345" s="26"/>
      <c r="K345" s="25">
        <f t="shared" ref="K345:K351" ca="1" si="105">AF21</f>
        <v>1.4100387821338633E-12</v>
      </c>
      <c r="L345" s="26"/>
      <c r="M345" s="47">
        <f t="shared" ca="1" si="99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4" t="s">
        <v>818</v>
      </c>
      <c r="B346" s="46">
        <v>1.51926E-11</v>
      </c>
      <c r="C346" s="26">
        <v>242</v>
      </c>
      <c r="D346" s="26">
        <v>243</v>
      </c>
      <c r="E346" s="26" t="e">
        <f t="shared" ca="1" si="100"/>
        <v>#N/A</v>
      </c>
      <c r="F346" s="26" t="s">
        <v>144</v>
      </c>
      <c r="G346" s="26">
        <v>3</v>
      </c>
      <c r="H346" s="26">
        <v>0</v>
      </c>
      <c r="I346" s="26" t="s">
        <v>9</v>
      </c>
      <c r="J346" s="26"/>
      <c r="K346" s="25">
        <f t="shared" ca="1" si="105"/>
        <v>1.8234810804554443E-11</v>
      </c>
      <c r="L346" s="26"/>
      <c r="M346" s="47">
        <f t="shared" ca="1" si="99"/>
        <v>0.8331646630633206</v>
      </c>
      <c r="P346" s="4"/>
      <c r="Q346" t="s">
        <v>487</v>
      </c>
      <c r="R346" s="4">
        <v>1.51926E-11</v>
      </c>
    </row>
    <row r="347" spans="1:18" x14ac:dyDescent="0.2">
      <c r="A347" s="34" t="s">
        <v>819</v>
      </c>
      <c r="B347" s="46">
        <v>7.5215399999999994E-11</v>
      </c>
      <c r="C347" s="26">
        <v>243</v>
      </c>
      <c r="D347" s="26">
        <v>244</v>
      </c>
      <c r="E347" s="26" t="e">
        <f t="shared" ca="1" si="100"/>
        <v>#N/A</v>
      </c>
      <c r="F347" s="26" t="s">
        <v>144</v>
      </c>
      <c r="G347" s="26">
        <v>4</v>
      </c>
      <c r="H347" s="26">
        <v>0</v>
      </c>
      <c r="I347" s="26" t="s">
        <v>9</v>
      </c>
      <c r="J347" s="26"/>
      <c r="K347" s="25">
        <f t="shared" ca="1" si="105"/>
        <v>2.2552937225531345E-10</v>
      </c>
      <c r="L347" s="26"/>
      <c r="M347" s="47">
        <f t="shared" ca="1" si="99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4" t="s">
        <v>820</v>
      </c>
      <c r="B348" s="46">
        <v>1.34249E-15</v>
      </c>
      <c r="C348" s="26">
        <v>244</v>
      </c>
      <c r="D348" s="26">
        <v>245</v>
      </c>
      <c r="E348" s="26" t="e">
        <f t="shared" ca="1" si="100"/>
        <v>#N/A</v>
      </c>
      <c r="F348" s="26" t="s">
        <v>144</v>
      </c>
      <c r="G348" s="26">
        <v>5</v>
      </c>
      <c r="H348" s="26">
        <v>0</v>
      </c>
      <c r="I348" s="26" t="s">
        <v>9</v>
      </c>
      <c r="J348" s="26"/>
      <c r="K348" s="25">
        <f t="shared" ca="1" si="105"/>
        <v>2.6948666665085018E-15</v>
      </c>
      <c r="L348" s="26"/>
      <c r="M348" s="47">
        <f t="shared" ca="1" si="99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4" t="s">
        <v>821</v>
      </c>
      <c r="B349" s="46">
        <v>2.3272E-15</v>
      </c>
      <c r="C349" s="26">
        <v>245</v>
      </c>
      <c r="D349" s="26">
        <v>246</v>
      </c>
      <c r="E349" s="26" t="e">
        <f t="shared" ca="1" si="100"/>
        <v>#N/A</v>
      </c>
      <c r="F349" s="26" t="s">
        <v>144</v>
      </c>
      <c r="G349" s="26">
        <v>6</v>
      </c>
      <c r="H349" s="26">
        <v>0</v>
      </c>
      <c r="I349" s="26" t="s">
        <v>9</v>
      </c>
      <c r="J349" s="26"/>
      <c r="K349" s="25">
        <f t="shared" ca="1" si="105"/>
        <v>1.4574176442722394E-14</v>
      </c>
      <c r="L349" s="26"/>
      <c r="M349" s="47">
        <f t="shared" ca="1" si="99"/>
        <v>0.15967969162072865</v>
      </c>
      <c r="P349" s="4"/>
      <c r="Q349" t="s">
        <v>490</v>
      </c>
      <c r="R349" s="4">
        <v>2.3272E-15</v>
      </c>
    </row>
    <row r="350" spans="1:18" x14ac:dyDescent="0.2">
      <c r="A350" s="34" t="s">
        <v>822</v>
      </c>
      <c r="B350" s="46">
        <v>2.35214E-15</v>
      </c>
      <c r="C350" s="26">
        <v>246</v>
      </c>
      <c r="D350" s="26">
        <v>247</v>
      </c>
      <c r="E350" s="26" t="e">
        <f t="shared" ca="1" si="100"/>
        <v>#N/A</v>
      </c>
      <c r="F350" s="26" t="s">
        <v>144</v>
      </c>
      <c r="G350" s="26">
        <v>7</v>
      </c>
      <c r="H350" s="26">
        <v>0</v>
      </c>
      <c r="I350" s="26" t="s">
        <v>9</v>
      </c>
      <c r="J350" s="26"/>
      <c r="K350" s="25">
        <f t="shared" ca="1" si="105"/>
        <v>1.5565991540781868E-14</v>
      </c>
      <c r="L350" s="26"/>
      <c r="M350" s="47">
        <f t="shared" ca="1" si="99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5" t="s">
        <v>823</v>
      </c>
      <c r="B351" s="48">
        <v>2.3524999999999999E-15</v>
      </c>
      <c r="C351" s="30">
        <v>247</v>
      </c>
      <c r="D351" s="30">
        <v>248</v>
      </c>
      <c r="E351" s="30" t="e">
        <f t="shared" ca="1" si="100"/>
        <v>#N/A</v>
      </c>
      <c r="F351" s="30" t="s">
        <v>144</v>
      </c>
      <c r="G351" s="30">
        <v>8</v>
      </c>
      <c r="H351" s="30">
        <v>0</v>
      </c>
      <c r="I351" s="30" t="s">
        <v>9</v>
      </c>
      <c r="J351" s="30"/>
      <c r="K351" s="40">
        <f t="shared" ca="1" si="105"/>
        <v>1.5581318319674081E-14</v>
      </c>
      <c r="L351" s="30"/>
      <c r="M351" s="49">
        <f t="shared" ca="1" si="99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4">
        <v>6.82076E-15</v>
      </c>
      <c r="C352" s="22">
        <v>248</v>
      </c>
      <c r="D352" s="22">
        <v>249</v>
      </c>
      <c r="E352" s="22" t="e">
        <f t="shared" ca="1" si="100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7">
        <f ca="1">AE20</f>
        <v>7.114073608045983E-15</v>
      </c>
      <c r="L352" s="22"/>
      <c r="M352" s="45">
        <f t="shared" ca="1" si="99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4" t="s">
        <v>825</v>
      </c>
      <c r="B353" s="46">
        <v>8.75714E-14</v>
      </c>
      <c r="C353" s="26">
        <v>249</v>
      </c>
      <c r="D353" s="26">
        <v>250</v>
      </c>
      <c r="E353" s="26" t="e">
        <f t="shared" ca="1" si="100"/>
        <v>#N/A</v>
      </c>
      <c r="F353" s="26" t="s">
        <v>144</v>
      </c>
      <c r="G353" s="26">
        <v>2</v>
      </c>
      <c r="H353" s="26">
        <v>0</v>
      </c>
      <c r="I353" s="26" t="s">
        <v>7</v>
      </c>
      <c r="J353" s="26"/>
      <c r="K353" s="25">
        <f t="shared" ref="K353:K359" ca="1" si="106">AE21</f>
        <v>9.2325849073248555E-14</v>
      </c>
      <c r="L353" s="26"/>
      <c r="M353" s="47">
        <f t="shared" ca="1" si="99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4" t="s">
        <v>826</v>
      </c>
      <c r="B354" s="46">
        <v>9.9477600000000004E-13</v>
      </c>
      <c r="C354" s="26">
        <v>250</v>
      </c>
      <c r="D354" s="26">
        <v>251</v>
      </c>
      <c r="E354" s="26" t="e">
        <f t="shared" ca="1" si="100"/>
        <v>#N/A</v>
      </c>
      <c r="F354" s="26" t="s">
        <v>144</v>
      </c>
      <c r="G354" s="26">
        <v>3</v>
      </c>
      <c r="H354" s="26">
        <v>0</v>
      </c>
      <c r="I354" s="26" t="s">
        <v>7</v>
      </c>
      <c r="J354" s="26"/>
      <c r="K354" s="25">
        <f t="shared" ca="1" si="106"/>
        <v>1.1939702734082011E-12</v>
      </c>
      <c r="L354" s="26"/>
      <c r="M354" s="47">
        <f t="shared" ca="1" si="99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4" t="s">
        <v>827</v>
      </c>
      <c r="B355" s="46">
        <v>4.92492E-12</v>
      </c>
      <c r="C355" s="26">
        <v>251</v>
      </c>
      <c r="D355" s="26">
        <v>252</v>
      </c>
      <c r="E355" s="26" t="e">
        <f t="shared" ca="1" si="100"/>
        <v>#N/A</v>
      </c>
      <c r="F355" s="26" t="s">
        <v>144</v>
      </c>
      <c r="G355" s="26">
        <v>4</v>
      </c>
      <c r="H355" s="26">
        <v>0</v>
      </c>
      <c r="I355" s="26" t="s">
        <v>7</v>
      </c>
      <c r="J355" s="26"/>
      <c r="K355" s="25">
        <f t="shared" ca="1" si="106"/>
        <v>1.4767105024528177E-11</v>
      </c>
      <c r="L355" s="26"/>
      <c r="M355" s="47">
        <f t="shared" ca="1" si="99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4" t="s">
        <v>828</v>
      </c>
      <c r="B356" s="46">
        <v>1.22463E-12</v>
      </c>
      <c r="C356" s="26">
        <v>252</v>
      </c>
      <c r="D356" s="26">
        <v>253</v>
      </c>
      <c r="E356" s="26" t="e">
        <f t="shared" ca="1" si="100"/>
        <v>#N/A</v>
      </c>
      <c r="F356" s="26" t="s">
        <v>144</v>
      </c>
      <c r="G356" s="26">
        <v>5</v>
      </c>
      <c r="H356" s="26">
        <v>0</v>
      </c>
      <c r="I356" s="26" t="s">
        <v>7</v>
      </c>
      <c r="J356" s="26"/>
      <c r="K356" s="25">
        <f t="shared" ca="1" si="106"/>
        <v>2.4582697389966384E-12</v>
      </c>
      <c r="L356" s="26"/>
      <c r="M356" s="47">
        <f t="shared" ca="1" si="99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4" t="s">
        <v>829</v>
      </c>
      <c r="B357" s="46">
        <v>2.1228799999999999E-12</v>
      </c>
      <c r="C357" s="26">
        <v>253</v>
      </c>
      <c r="D357" s="26">
        <v>254</v>
      </c>
      <c r="E357" s="26" t="e">
        <f t="shared" ca="1" si="100"/>
        <v>#N/A</v>
      </c>
      <c r="F357" s="26" t="s">
        <v>144</v>
      </c>
      <c r="G357" s="26">
        <v>6</v>
      </c>
      <c r="H357" s="26">
        <v>0</v>
      </c>
      <c r="I357" s="26" t="s">
        <v>7</v>
      </c>
      <c r="J357" s="26"/>
      <c r="K357" s="25">
        <f t="shared" ca="1" si="106"/>
        <v>1.3294630626887492E-11</v>
      </c>
      <c r="L357" s="26"/>
      <c r="M357" s="47">
        <f t="shared" ca="1" si="99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4" t="s">
        <v>830</v>
      </c>
      <c r="B358" s="46">
        <v>2.14563E-12</v>
      </c>
      <c r="C358" s="26">
        <v>254</v>
      </c>
      <c r="D358" s="26">
        <v>255</v>
      </c>
      <c r="E358" s="26" t="e">
        <f t="shared" ca="1" si="100"/>
        <v>#N/A</v>
      </c>
      <c r="F358" s="26" t="s">
        <v>144</v>
      </c>
      <c r="G358" s="26">
        <v>7</v>
      </c>
      <c r="H358" s="26">
        <v>0</v>
      </c>
      <c r="I358" s="26" t="s">
        <v>7</v>
      </c>
      <c r="J358" s="26"/>
      <c r="K358" s="25">
        <f t="shared" ca="1" si="106"/>
        <v>1.4199368910432514E-11</v>
      </c>
      <c r="L358" s="26"/>
      <c r="M358" s="47">
        <f t="shared" ca="1" si="99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5" t="s">
        <v>831</v>
      </c>
      <c r="B359" s="48">
        <v>2.14597E-12</v>
      </c>
      <c r="C359" s="30">
        <v>255</v>
      </c>
      <c r="D359" s="30">
        <v>256</v>
      </c>
      <c r="E359" s="30" t="e">
        <f t="shared" ca="1" si="100"/>
        <v>#N/A</v>
      </c>
      <c r="F359" s="30" t="s">
        <v>144</v>
      </c>
      <c r="G359" s="30">
        <v>8</v>
      </c>
      <c r="H359" s="30">
        <v>0</v>
      </c>
      <c r="I359" s="30" t="s">
        <v>7</v>
      </c>
      <c r="J359" s="30"/>
      <c r="K359" s="40">
        <f t="shared" ca="1" si="106"/>
        <v>1.4213350068467258E-11</v>
      </c>
      <c r="L359" s="30"/>
      <c r="M359" s="49">
        <f t="shared" ca="1" si="99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4">
        <v>4.9076599999999998E-14</v>
      </c>
      <c r="C360" s="22">
        <v>256</v>
      </c>
      <c r="D360" s="22">
        <v>257</v>
      </c>
      <c r="E360" s="22" t="e">
        <f t="shared" ca="1" si="100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7">
        <f ca="1">AH20</f>
        <v>3.5171400818601953E-15</v>
      </c>
      <c r="L360" s="22"/>
      <c r="M360" s="45">
        <f t="shared" ref="M360:M423" ca="1" si="107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4" t="s">
        <v>833</v>
      </c>
      <c r="B361" s="46">
        <v>6.3009200000000004E-13</v>
      </c>
      <c r="C361" s="26">
        <v>257</v>
      </c>
      <c r="D361" s="26">
        <v>258</v>
      </c>
      <c r="E361" s="26" t="e">
        <f t="shared" ref="E361:E424" ca="1" si="108">OFFSET($B$71,_xlfn.XMATCH($A361,$D$72:$D$99),0)</f>
        <v>#N/A</v>
      </c>
      <c r="F361" s="26" t="s">
        <v>144</v>
      </c>
      <c r="G361" s="26">
        <v>2</v>
      </c>
      <c r="H361" s="26">
        <v>0</v>
      </c>
      <c r="I361" s="26" t="s">
        <v>34</v>
      </c>
      <c r="J361" s="26"/>
      <c r="K361" s="25">
        <f t="shared" ref="K361:K367" ca="1" si="109">AH21</f>
        <v>4.5645148231252135E-14</v>
      </c>
      <c r="L361" s="26"/>
      <c r="M361" s="47">
        <f t="shared" ca="1" si="107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4" t="s">
        <v>834</v>
      </c>
      <c r="B362" s="46">
        <v>7.15759E-12</v>
      </c>
      <c r="C362" s="26">
        <v>258</v>
      </c>
      <c r="D362" s="26">
        <v>259</v>
      </c>
      <c r="E362" s="26" t="e">
        <f t="shared" ca="1" si="108"/>
        <v>#N/A</v>
      </c>
      <c r="F362" s="26" t="s">
        <v>144</v>
      </c>
      <c r="G362" s="26">
        <v>3</v>
      </c>
      <c r="H362" s="26">
        <v>0</v>
      </c>
      <c r="I362" s="26" t="s">
        <v>34</v>
      </c>
      <c r="J362" s="26"/>
      <c r="K362" s="25">
        <f t="shared" ca="1" si="109"/>
        <v>5.9028918402026446E-13</v>
      </c>
      <c r="L362" s="26"/>
      <c r="M362" s="47">
        <f t="shared" ca="1" si="107"/>
        <v>12.125565220849925</v>
      </c>
      <c r="P362" s="4"/>
      <c r="Q362" t="s">
        <v>503</v>
      </c>
      <c r="R362" s="4">
        <v>7.15759E-12</v>
      </c>
    </row>
    <row r="363" spans="1:18" x14ac:dyDescent="0.2">
      <c r="A363" s="34" t="s">
        <v>835</v>
      </c>
      <c r="B363" s="46">
        <v>3.5435700000000002E-11</v>
      </c>
      <c r="C363" s="26">
        <v>259</v>
      </c>
      <c r="D363" s="26">
        <v>260</v>
      </c>
      <c r="E363" s="26" t="e">
        <f t="shared" ca="1" si="108"/>
        <v>#N/A</v>
      </c>
      <c r="F363" s="26" t="s">
        <v>144</v>
      </c>
      <c r="G363" s="26">
        <v>4</v>
      </c>
      <c r="H363" s="26">
        <v>0</v>
      </c>
      <c r="I363" s="26" t="s">
        <v>34</v>
      </c>
      <c r="J363" s="26"/>
      <c r="K363" s="25">
        <f t="shared" ca="1" si="109"/>
        <v>7.3007365169887407E-12</v>
      </c>
      <c r="L363" s="26"/>
      <c r="M363" s="47">
        <f t="shared" ca="1" si="107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4" t="s">
        <v>836</v>
      </c>
      <c r="B364" s="46">
        <v>8.8114099999999995E-12</v>
      </c>
      <c r="C364" s="26">
        <v>260</v>
      </c>
      <c r="D364" s="26">
        <v>261</v>
      </c>
      <c r="E364" s="26" t="e">
        <f t="shared" ca="1" si="108"/>
        <v>#N/A</v>
      </c>
      <c r="F364" s="26" t="s">
        <v>144</v>
      </c>
      <c r="G364" s="26">
        <v>5</v>
      </c>
      <c r="H364" s="26">
        <v>0</v>
      </c>
      <c r="I364" s="26" t="s">
        <v>34</v>
      </c>
      <c r="J364" s="26"/>
      <c r="K364" s="25">
        <f t="shared" ca="1" si="109"/>
        <v>1.2153485481609867E-12</v>
      </c>
      <c r="L364" s="26"/>
      <c r="M364" s="47">
        <f t="shared" ca="1" si="107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4" t="s">
        <v>837</v>
      </c>
      <c r="B365" s="46">
        <v>1.5274499999999999E-11</v>
      </c>
      <c r="C365" s="26">
        <v>261</v>
      </c>
      <c r="D365" s="26">
        <v>262</v>
      </c>
      <c r="E365" s="26" t="e">
        <f t="shared" ca="1" si="108"/>
        <v>#N/A</v>
      </c>
      <c r="F365" s="26" t="s">
        <v>144</v>
      </c>
      <c r="G365" s="26">
        <v>6</v>
      </c>
      <c r="H365" s="26">
        <v>0</v>
      </c>
      <c r="I365" s="26" t="s">
        <v>34</v>
      </c>
      <c r="J365" s="26"/>
      <c r="K365" s="25">
        <f t="shared" ca="1" si="109"/>
        <v>6.5727571610262585E-12</v>
      </c>
      <c r="L365" s="26"/>
      <c r="M365" s="47">
        <f t="shared" ca="1" si="107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4" t="s">
        <v>838</v>
      </c>
      <c r="B366" s="46">
        <v>1.5438199999999999E-11</v>
      </c>
      <c r="C366" s="26">
        <v>262</v>
      </c>
      <c r="D366" s="26">
        <v>263</v>
      </c>
      <c r="E366" s="26" t="e">
        <f t="shared" ca="1" si="108"/>
        <v>#N/A</v>
      </c>
      <c r="F366" s="26" t="s">
        <v>144</v>
      </c>
      <c r="G366" s="26">
        <v>7</v>
      </c>
      <c r="H366" s="26">
        <v>0</v>
      </c>
      <c r="I366" s="26" t="s">
        <v>34</v>
      </c>
      <c r="J366" s="26"/>
      <c r="K366" s="25">
        <f t="shared" ca="1" si="109"/>
        <v>7.0200524036634245E-12</v>
      </c>
      <c r="L366" s="26"/>
      <c r="M366" s="47">
        <f t="shared" ca="1" si="107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5" t="s">
        <v>839</v>
      </c>
      <c r="B367" s="48">
        <v>1.5440600000000001E-11</v>
      </c>
      <c r="C367" s="30">
        <v>263</v>
      </c>
      <c r="D367" s="30">
        <v>264</v>
      </c>
      <c r="E367" s="30" t="e">
        <f t="shared" ca="1" si="108"/>
        <v>#N/A</v>
      </c>
      <c r="F367" s="30" t="s">
        <v>144</v>
      </c>
      <c r="G367" s="30">
        <v>8</v>
      </c>
      <c r="H367" s="30">
        <v>0</v>
      </c>
      <c r="I367" s="30" t="s">
        <v>34</v>
      </c>
      <c r="J367" s="30"/>
      <c r="K367" s="40">
        <f t="shared" ca="1" si="109"/>
        <v>7.0269645743864271E-12</v>
      </c>
      <c r="L367" s="30"/>
      <c r="M367" s="49">
        <f t="shared" ca="1" si="107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4">
        <v>1.7467500000000001E-13</v>
      </c>
      <c r="C368" s="22">
        <v>264</v>
      </c>
      <c r="D368" s="22">
        <v>265</v>
      </c>
      <c r="E368" s="22" t="e">
        <f t="shared" ca="1" si="108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7">
        <f ca="1">AG20</f>
        <v>1.8218678703723285E-13</v>
      </c>
      <c r="L368" s="22"/>
      <c r="M368" s="45">
        <f t="shared" ca="1" si="107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4" t="s">
        <v>841</v>
      </c>
      <c r="B369" s="46">
        <v>2.2426499999999999E-12</v>
      </c>
      <c r="C369" s="26">
        <v>265</v>
      </c>
      <c r="D369" s="26">
        <v>266</v>
      </c>
      <c r="E369" s="26" t="e">
        <f t="shared" ca="1" si="108"/>
        <v>#N/A</v>
      </c>
      <c r="F369" s="26" t="s">
        <v>144</v>
      </c>
      <c r="G369" s="26">
        <v>2</v>
      </c>
      <c r="H369" s="26">
        <v>0</v>
      </c>
      <c r="I369" s="26" t="s">
        <v>10</v>
      </c>
      <c r="J369" s="26"/>
      <c r="K369" s="25">
        <f t="shared" ref="K369:K375" ca="1" si="110">AG21</f>
        <v>2.3644048023506084E-12</v>
      </c>
      <c r="L369" s="26"/>
      <c r="M369" s="47">
        <f t="shared" ca="1" si="107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4" t="s">
        <v>842</v>
      </c>
      <c r="B370" s="46">
        <v>2.5475599999999999E-11</v>
      </c>
      <c r="C370" s="26">
        <v>266</v>
      </c>
      <c r="D370" s="26">
        <v>267</v>
      </c>
      <c r="E370" s="26" t="e">
        <f t="shared" ca="1" si="108"/>
        <v>#N/A</v>
      </c>
      <c r="F370" s="26" t="s">
        <v>144</v>
      </c>
      <c r="G370" s="26">
        <v>3</v>
      </c>
      <c r="H370" s="26">
        <v>0</v>
      </c>
      <c r="I370" s="26" t="s">
        <v>10</v>
      </c>
      <c r="J370" s="26"/>
      <c r="K370" s="25">
        <f t="shared" ca="1" si="110"/>
        <v>3.0576800285589723E-11</v>
      </c>
      <c r="L370" s="26"/>
      <c r="M370" s="47">
        <f t="shared" ca="1" si="107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4" t="s">
        <v>843</v>
      </c>
      <c r="B371" s="46">
        <v>1.2612400000000001E-10</v>
      </c>
      <c r="C371" s="26">
        <v>267</v>
      </c>
      <c r="D371" s="26">
        <v>268</v>
      </c>
      <c r="E371" s="26" t="e">
        <f t="shared" ca="1" si="108"/>
        <v>#N/A</v>
      </c>
      <c r="F371" s="26" t="s">
        <v>144</v>
      </c>
      <c r="G371" s="26">
        <v>4</v>
      </c>
      <c r="H371" s="26">
        <v>0</v>
      </c>
      <c r="I371" s="26" t="s">
        <v>10</v>
      </c>
      <c r="J371" s="26"/>
      <c r="K371" s="25">
        <f t="shared" ca="1" si="110"/>
        <v>3.7817593217159995E-10</v>
      </c>
      <c r="L371" s="26"/>
      <c r="M371" s="47">
        <f t="shared" ca="1" si="107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4" t="s">
        <v>844</v>
      </c>
      <c r="B372" s="46">
        <v>2.2511400000000001E-15</v>
      </c>
      <c r="C372" s="26">
        <v>268</v>
      </c>
      <c r="D372" s="26">
        <v>269</v>
      </c>
      <c r="E372" s="26" t="e">
        <f t="shared" ca="1" si="108"/>
        <v>#N/A</v>
      </c>
      <c r="F372" s="26" t="s">
        <v>144</v>
      </c>
      <c r="G372" s="26">
        <v>5</v>
      </c>
      <c r="H372" s="26">
        <v>0</v>
      </c>
      <c r="I372" s="26" t="s">
        <v>10</v>
      </c>
      <c r="J372" s="26"/>
      <c r="K372" s="25">
        <f t="shared" ca="1" si="110"/>
        <v>4.518851373963392E-15</v>
      </c>
      <c r="L372" s="26"/>
      <c r="M372" s="47">
        <f t="shared" ca="1" si="107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4" t="s">
        <v>845</v>
      </c>
      <c r="B373" s="46">
        <v>3.9023400000000002E-15</v>
      </c>
      <c r="C373" s="26">
        <v>269</v>
      </c>
      <c r="D373" s="26">
        <v>270</v>
      </c>
      <c r="E373" s="26" t="e">
        <f t="shared" ca="1" si="108"/>
        <v>#N/A</v>
      </c>
      <c r="F373" s="26" t="s">
        <v>144</v>
      </c>
      <c r="G373" s="26">
        <v>6</v>
      </c>
      <c r="H373" s="26">
        <v>0</v>
      </c>
      <c r="I373" s="26" t="s">
        <v>10</v>
      </c>
      <c r="J373" s="26"/>
      <c r="K373" s="25">
        <f t="shared" ca="1" si="110"/>
        <v>2.4438514179964243E-14</v>
      </c>
      <c r="L373" s="26"/>
      <c r="M373" s="47">
        <f t="shared" ca="1" si="107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4" t="s">
        <v>846</v>
      </c>
      <c r="B374" s="46">
        <v>3.94415E-15</v>
      </c>
      <c r="C374" s="26">
        <v>270</v>
      </c>
      <c r="D374" s="26">
        <v>271</v>
      </c>
      <c r="E374" s="26" t="e">
        <f t="shared" ca="1" si="108"/>
        <v>#N/A</v>
      </c>
      <c r="F374" s="26" t="s">
        <v>144</v>
      </c>
      <c r="G374" s="26">
        <v>7</v>
      </c>
      <c r="H374" s="26">
        <v>0</v>
      </c>
      <c r="I374" s="26" t="s">
        <v>10</v>
      </c>
      <c r="J374" s="26"/>
      <c r="K374" s="25">
        <f t="shared" ca="1" si="110"/>
        <v>2.6101626152917785E-14</v>
      </c>
      <c r="L374" s="26"/>
      <c r="M374" s="47">
        <f t="shared" ca="1" si="107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5" t="s">
        <v>847</v>
      </c>
      <c r="B375" s="48">
        <v>3.9447699999999996E-15</v>
      </c>
      <c r="C375" s="30">
        <v>271</v>
      </c>
      <c r="D375" s="30">
        <v>272</v>
      </c>
      <c r="E375" s="30" t="e">
        <f t="shared" ca="1" si="108"/>
        <v>#N/A</v>
      </c>
      <c r="F375" s="30" t="s">
        <v>144</v>
      </c>
      <c r="G375" s="30">
        <v>8</v>
      </c>
      <c r="H375" s="30">
        <v>0</v>
      </c>
      <c r="I375" s="30" t="s">
        <v>10</v>
      </c>
      <c r="J375" s="30"/>
      <c r="K375" s="40">
        <f t="shared" ca="1" si="110"/>
        <v>2.6127326658518402E-14</v>
      </c>
      <c r="L375" s="30"/>
      <c r="M375" s="49">
        <f t="shared" ca="1" si="107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4">
        <v>1.8464800000000001E-13</v>
      </c>
      <c r="C376" s="22">
        <v>272</v>
      </c>
      <c r="D376" s="22">
        <v>273</v>
      </c>
      <c r="E376" s="22" t="e">
        <f t="shared" ca="1" si="108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7">
        <f ca="1">AD31</f>
        <v>2.9531568353214903E-14</v>
      </c>
      <c r="L376" s="22"/>
      <c r="M376" s="45">
        <f t="shared" ca="1" si="107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4" t="s">
        <v>849</v>
      </c>
      <c r="B377" s="46">
        <v>1.7207100000000001E-11</v>
      </c>
      <c r="C377" s="26">
        <v>273</v>
      </c>
      <c r="D377" s="26">
        <v>274</v>
      </c>
      <c r="E377" s="26" t="e">
        <f t="shared" ca="1" si="108"/>
        <v>#N/A</v>
      </c>
      <c r="F377" s="26" t="s">
        <v>144</v>
      </c>
      <c r="G377" s="26">
        <v>1</v>
      </c>
      <c r="H377" s="26">
        <v>4</v>
      </c>
      <c r="I377" s="26" t="s">
        <v>6</v>
      </c>
      <c r="J377" s="26"/>
      <c r="K377" s="25">
        <f t="shared" ref="K377:K387" ca="1" si="111">AD32</f>
        <v>4.8524114723941387E-12</v>
      </c>
      <c r="L377" s="26"/>
      <c r="M377" s="47">
        <f t="shared" ca="1" si="107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4" t="s">
        <v>850</v>
      </c>
      <c r="B378" s="46">
        <v>1.9273400000000001E-9</v>
      </c>
      <c r="C378" s="26">
        <v>274</v>
      </c>
      <c r="D378" s="26">
        <v>275</v>
      </c>
      <c r="E378" s="26" t="e">
        <f t="shared" ca="1" si="108"/>
        <v>#N/A</v>
      </c>
      <c r="F378" s="26" t="s">
        <v>144</v>
      </c>
      <c r="G378" s="26">
        <v>1</v>
      </c>
      <c r="H378" s="26">
        <v>6</v>
      </c>
      <c r="I378" s="26" t="s">
        <v>6</v>
      </c>
      <c r="J378" s="26"/>
      <c r="K378" s="25">
        <f t="shared" ca="1" si="111"/>
        <v>1.9528727227693831E-9</v>
      </c>
      <c r="L378" s="26"/>
      <c r="M378" s="47">
        <f t="shared" ca="1" si="107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4" t="s">
        <v>851</v>
      </c>
      <c r="B379" s="46">
        <v>1.9467999999999999E-9</v>
      </c>
      <c r="C379" s="26">
        <v>275</v>
      </c>
      <c r="D379" s="26">
        <v>276</v>
      </c>
      <c r="E379" s="26" t="e">
        <f t="shared" ca="1" si="108"/>
        <v>#N/A</v>
      </c>
      <c r="F379" s="26" t="s">
        <v>144</v>
      </c>
      <c r="G379" s="26">
        <v>1</v>
      </c>
      <c r="H379" s="26">
        <v>8</v>
      </c>
      <c r="I379" s="26" t="s">
        <v>6</v>
      </c>
      <c r="J379" s="26"/>
      <c r="K379" s="25">
        <f t="shared" ca="1" si="111"/>
        <v>2.0855459519139707E-9</v>
      </c>
      <c r="L379" s="26"/>
      <c r="M379" s="47">
        <f t="shared" ca="1" si="107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4" t="s">
        <v>852</v>
      </c>
      <c r="B380" s="46">
        <v>1.33539E-12</v>
      </c>
      <c r="C380" s="26">
        <v>276</v>
      </c>
      <c r="D380" s="26">
        <v>277</v>
      </c>
      <c r="E380" s="26" t="e">
        <f t="shared" ca="1" si="108"/>
        <v>#N/A</v>
      </c>
      <c r="F380" s="26" t="s">
        <v>144</v>
      </c>
      <c r="G380" s="26">
        <v>2</v>
      </c>
      <c r="H380" s="26">
        <v>3</v>
      </c>
      <c r="I380" s="26" t="s">
        <v>6</v>
      </c>
      <c r="J380" s="26"/>
      <c r="K380" s="25">
        <f t="shared" ca="1" si="111"/>
        <v>3.7457054699633625E-13</v>
      </c>
      <c r="L380" s="26"/>
      <c r="M380" s="47">
        <f t="shared" ca="1" si="107"/>
        <v>3.5651228071946131</v>
      </c>
      <c r="P380" s="4"/>
      <c r="Q380" t="s">
        <v>521</v>
      </c>
      <c r="R380" s="4">
        <v>1.33539E-12</v>
      </c>
    </row>
    <row r="381" spans="1:18" x14ac:dyDescent="0.2">
      <c r="A381" s="34" t="s">
        <v>853</v>
      </c>
      <c r="B381" s="46">
        <v>7.1535499999999996E-10</v>
      </c>
      <c r="C381" s="26">
        <v>277</v>
      </c>
      <c r="D381" s="26">
        <v>278</v>
      </c>
      <c r="E381" s="26" t="e">
        <f t="shared" ca="1" si="108"/>
        <v>#N/A</v>
      </c>
      <c r="F381" s="26" t="s">
        <v>144</v>
      </c>
      <c r="G381" s="26">
        <v>2</v>
      </c>
      <c r="H381" s="26">
        <v>5</v>
      </c>
      <c r="I381" s="26" t="s">
        <v>6</v>
      </c>
      <c r="J381" s="26"/>
      <c r="K381" s="25">
        <f t="shared" ca="1" si="111"/>
        <v>3.509377964551743E-10</v>
      </c>
      <c r="L381" s="26"/>
      <c r="M381" s="47">
        <f t="shared" ca="1" si="107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4" t="s">
        <v>854</v>
      </c>
      <c r="B382" s="46">
        <v>9.6234899999999998E-10</v>
      </c>
      <c r="C382" s="26">
        <v>278</v>
      </c>
      <c r="D382" s="26">
        <v>279</v>
      </c>
      <c r="E382" s="26" t="e">
        <f t="shared" ca="1" si="108"/>
        <v>#N/A</v>
      </c>
      <c r="F382" s="26" t="s">
        <v>144</v>
      </c>
      <c r="G382" s="26">
        <v>2</v>
      </c>
      <c r="H382" s="26">
        <v>7</v>
      </c>
      <c r="I382" s="26" t="s">
        <v>6</v>
      </c>
      <c r="J382" s="26"/>
      <c r="K382" s="25">
        <f t="shared" ca="1" si="111"/>
        <v>1.6783796867043495E-9</v>
      </c>
      <c r="L382" s="26"/>
      <c r="M382" s="47">
        <f t="shared" ca="1" si="107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4" t="s">
        <v>855</v>
      </c>
      <c r="B383" s="46">
        <v>2.2947699999999998E-13</v>
      </c>
      <c r="C383" s="26">
        <v>279</v>
      </c>
      <c r="D383" s="26">
        <v>280</v>
      </c>
      <c r="E383" s="26" t="e">
        <f t="shared" ca="1" si="108"/>
        <v>#N/A</v>
      </c>
      <c r="F383" s="26" t="s">
        <v>144</v>
      </c>
      <c r="G383" s="26">
        <v>3</v>
      </c>
      <c r="H383" s="26">
        <v>4</v>
      </c>
      <c r="I383" s="26" t="s">
        <v>6</v>
      </c>
      <c r="J383" s="26"/>
      <c r="K383" s="25">
        <f t="shared" ca="1" si="111"/>
        <v>1.0043336625162154E-12</v>
      </c>
      <c r="L383" s="26"/>
      <c r="M383" s="47">
        <f t="shared" ca="1" si="107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4" t="s">
        <v>856</v>
      </c>
      <c r="B384" s="46">
        <v>1.27151E-10</v>
      </c>
      <c r="C384" s="26">
        <v>280</v>
      </c>
      <c r="D384" s="26">
        <v>281</v>
      </c>
      <c r="E384" s="26" t="e">
        <f t="shared" ca="1" si="108"/>
        <v>#N/A</v>
      </c>
      <c r="F384" s="26" t="s">
        <v>144</v>
      </c>
      <c r="G384" s="26">
        <v>3</v>
      </c>
      <c r="H384" s="26">
        <v>6</v>
      </c>
      <c r="I384" s="26" t="s">
        <v>6</v>
      </c>
      <c r="J384" s="26"/>
      <c r="K384" s="25">
        <f t="shared" ca="1" si="111"/>
        <v>4.6905029429539175E-10</v>
      </c>
      <c r="L384" s="26"/>
      <c r="M384" s="47">
        <f t="shared" ca="1" si="107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4" t="s">
        <v>857</v>
      </c>
      <c r="B385" s="46">
        <v>1.27235E-10</v>
      </c>
      <c r="C385" s="26">
        <v>281</v>
      </c>
      <c r="D385" s="26">
        <v>282</v>
      </c>
      <c r="E385" s="26" t="e">
        <f t="shared" ca="1" si="108"/>
        <v>#N/A</v>
      </c>
      <c r="F385" s="26" t="s">
        <v>144</v>
      </c>
      <c r="G385" s="26">
        <v>3</v>
      </c>
      <c r="H385" s="26">
        <v>8</v>
      </c>
      <c r="I385" s="26" t="s">
        <v>6</v>
      </c>
      <c r="J385" s="26"/>
      <c r="K385" s="25">
        <f t="shared" ca="1" si="111"/>
        <v>4.7632967462928779E-10</v>
      </c>
      <c r="L385" s="26"/>
      <c r="M385" s="47">
        <f t="shared" ca="1" si="107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4" t="s">
        <v>858</v>
      </c>
      <c r="B386" s="46">
        <v>1.0334300000000001E-11</v>
      </c>
      <c r="C386" s="26">
        <v>282</v>
      </c>
      <c r="D386" s="26">
        <v>283</v>
      </c>
      <c r="E386" s="26" t="e">
        <f t="shared" ca="1" si="108"/>
        <v>#N/A</v>
      </c>
      <c r="F386" s="26" t="s">
        <v>144</v>
      </c>
      <c r="G386" s="26">
        <v>4</v>
      </c>
      <c r="H386" s="26">
        <v>5</v>
      </c>
      <c r="I386" s="26" t="s">
        <v>6</v>
      </c>
      <c r="J386" s="26"/>
      <c r="K386" s="25">
        <f t="shared" ca="1" si="111"/>
        <v>4.1869328883595707E-11</v>
      </c>
      <c r="L386" s="26"/>
      <c r="M386" s="47">
        <f t="shared" ca="1" si="107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5" t="s">
        <v>859</v>
      </c>
      <c r="B387" s="48">
        <v>1.03734E-11</v>
      </c>
      <c r="C387" s="30">
        <v>283</v>
      </c>
      <c r="D387" s="30">
        <v>284</v>
      </c>
      <c r="E387" s="30" t="e">
        <f t="shared" ca="1" si="108"/>
        <v>#N/A</v>
      </c>
      <c r="F387" s="30" t="s">
        <v>144</v>
      </c>
      <c r="G387" s="30">
        <v>4</v>
      </c>
      <c r="H387" s="30">
        <v>7</v>
      </c>
      <c r="I387" s="30" t="s">
        <v>6</v>
      </c>
      <c r="J387" s="30"/>
      <c r="K387" s="40">
        <f t="shared" ca="1" si="111"/>
        <v>4.624299381640567E-11</v>
      </c>
      <c r="L387" s="30"/>
      <c r="M387" s="49">
        <f t="shared" ca="1" si="107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4">
        <v>1.4223700000000001E-14</v>
      </c>
      <c r="C388" s="22">
        <v>284</v>
      </c>
      <c r="D388" s="22">
        <v>285</v>
      </c>
      <c r="E388" s="22" t="e">
        <f t="shared" ca="1" si="108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7">
        <f ca="1">AE31</f>
        <v>2.2748521652502506E-15</v>
      </c>
      <c r="L388" s="22"/>
      <c r="M388" s="45">
        <f t="shared" ca="1" si="107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4" t="s">
        <v>861</v>
      </c>
      <c r="B389" s="46">
        <v>7.8651399999999998E-15</v>
      </c>
      <c r="C389" s="26">
        <v>285</v>
      </c>
      <c r="D389" s="26">
        <v>286</v>
      </c>
      <c r="E389" s="26" t="e">
        <f t="shared" ca="1" si="108"/>
        <v>#N/A</v>
      </c>
      <c r="F389" s="26" t="s">
        <v>144</v>
      </c>
      <c r="G389" s="26">
        <v>4</v>
      </c>
      <c r="H389" s="26">
        <v>1</v>
      </c>
      <c r="I389" s="26" t="s">
        <v>6</v>
      </c>
      <c r="J389" s="26"/>
      <c r="K389" s="25">
        <f t="shared" ref="K389:K399" ca="1" si="112">AE32</f>
        <v>2.2179799751830846E-15</v>
      </c>
      <c r="L389" s="26"/>
      <c r="M389" s="47">
        <f t="shared" ca="1" si="107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4" t="s">
        <v>862</v>
      </c>
      <c r="B390" s="46">
        <v>1.42876E-16</v>
      </c>
      <c r="C390" s="26">
        <v>286</v>
      </c>
      <c r="D390" s="26">
        <v>287</v>
      </c>
      <c r="E390" s="26" t="e">
        <f t="shared" ca="1" si="108"/>
        <v>#N/A</v>
      </c>
      <c r="F390" s="26" t="s">
        <v>144</v>
      </c>
      <c r="G390" s="26">
        <v>6</v>
      </c>
      <c r="H390" s="26">
        <v>1</v>
      </c>
      <c r="I390" s="26" t="s">
        <v>6</v>
      </c>
      <c r="J390" s="26"/>
      <c r="K390" s="25">
        <f t="shared" ca="1" si="112"/>
        <v>1.4476845493461471E-16</v>
      </c>
      <c r="L390" s="26"/>
      <c r="M390" s="47">
        <f t="shared" ca="1" si="107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4" t="s">
        <v>863</v>
      </c>
      <c r="B391" s="46">
        <v>3.0152300000000001E-20</v>
      </c>
      <c r="C391" s="26">
        <v>287</v>
      </c>
      <c r="D391" s="26">
        <v>288</v>
      </c>
      <c r="E391" s="26" t="e">
        <f t="shared" ca="1" si="108"/>
        <v>#N/A</v>
      </c>
      <c r="F391" s="26" t="s">
        <v>144</v>
      </c>
      <c r="G391" s="26">
        <v>8</v>
      </c>
      <c r="H391" s="26">
        <v>1</v>
      </c>
      <c r="I391" s="26" t="s">
        <v>6</v>
      </c>
      <c r="J391" s="26"/>
      <c r="K391" s="25">
        <f t="shared" ca="1" si="112"/>
        <v>3.2301282298157275E-20</v>
      </c>
      <c r="L391" s="26"/>
      <c r="M391" s="47">
        <f t="shared" ca="1" si="107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4" t="s">
        <v>864</v>
      </c>
      <c r="B392" s="46">
        <v>1.02866E-13</v>
      </c>
      <c r="C392" s="26">
        <v>288</v>
      </c>
      <c r="D392" s="26">
        <v>289</v>
      </c>
      <c r="E392" s="26" t="e">
        <f t="shared" ca="1" si="108"/>
        <v>#N/A</v>
      </c>
      <c r="F392" s="26" t="s">
        <v>144</v>
      </c>
      <c r="G392" s="26">
        <v>3</v>
      </c>
      <c r="H392" s="26">
        <v>2</v>
      </c>
      <c r="I392" s="26" t="s">
        <v>6</v>
      </c>
      <c r="J392" s="26"/>
      <c r="K392" s="25">
        <f t="shared" ca="1" si="112"/>
        <v>2.8853618936930763E-14</v>
      </c>
      <c r="L392" s="26"/>
      <c r="M392" s="47">
        <f t="shared" ca="1" si="107"/>
        <v>3.565098722099576</v>
      </c>
      <c r="P392" s="4"/>
      <c r="Q392" t="s">
        <v>533</v>
      </c>
      <c r="R392" s="4">
        <v>1.02866E-13</v>
      </c>
    </row>
    <row r="393" spans="1:18" x14ac:dyDescent="0.2">
      <c r="A393" s="34" t="s">
        <v>865</v>
      </c>
      <c r="B393" s="46">
        <v>4.7627200000000001E-14</v>
      </c>
      <c r="C393" s="26">
        <v>289</v>
      </c>
      <c r="D393" s="26">
        <v>290</v>
      </c>
      <c r="E393" s="26" t="e">
        <f t="shared" ca="1" si="108"/>
        <v>#N/A</v>
      </c>
      <c r="F393" s="26" t="s">
        <v>144</v>
      </c>
      <c r="G393" s="26">
        <v>5</v>
      </c>
      <c r="H393" s="26">
        <v>2</v>
      </c>
      <c r="I393" s="26" t="s">
        <v>6</v>
      </c>
      <c r="J393" s="26"/>
      <c r="K393" s="25">
        <f t="shared" ca="1" si="112"/>
        <v>2.3364875872421571E-14</v>
      </c>
      <c r="L393" s="26"/>
      <c r="M393" s="47">
        <f t="shared" ca="1" si="107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4" t="s">
        <v>866</v>
      </c>
      <c r="B394" s="46">
        <v>1.33865E-17</v>
      </c>
      <c r="C394" s="26">
        <v>290</v>
      </c>
      <c r="D394" s="26">
        <v>291</v>
      </c>
      <c r="E394" s="26" t="e">
        <f t="shared" ca="1" si="108"/>
        <v>#N/A</v>
      </c>
      <c r="F394" s="26" t="s">
        <v>144</v>
      </c>
      <c r="G394" s="26">
        <v>7</v>
      </c>
      <c r="H394" s="26">
        <v>2</v>
      </c>
      <c r="I394" s="26" t="s">
        <v>6</v>
      </c>
      <c r="J394" s="26"/>
      <c r="K394" s="25">
        <f t="shared" ca="1" si="112"/>
        <v>2.3346594915926224E-17</v>
      </c>
      <c r="L394" s="26"/>
      <c r="M394" s="47">
        <f t="shared" ca="1" si="107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4" t="s">
        <v>867</v>
      </c>
      <c r="B395" s="46">
        <v>1.76769E-14</v>
      </c>
      <c r="C395" s="26">
        <v>291</v>
      </c>
      <c r="D395" s="26">
        <v>292</v>
      </c>
      <c r="E395" s="26" t="e">
        <f t="shared" ca="1" si="108"/>
        <v>#N/A</v>
      </c>
      <c r="F395" s="26" t="s">
        <v>144</v>
      </c>
      <c r="G395" s="26">
        <v>4</v>
      </c>
      <c r="H395" s="26">
        <v>3</v>
      </c>
      <c r="I395" s="26" t="s">
        <v>6</v>
      </c>
      <c r="J395" s="26"/>
      <c r="K395" s="25">
        <f t="shared" ca="1" si="112"/>
        <v>7.7365027806252835E-14</v>
      </c>
      <c r="L395" s="26"/>
      <c r="M395" s="47">
        <f t="shared" ca="1" si="107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4" t="s">
        <v>868</v>
      </c>
      <c r="B396" s="46">
        <v>1.5885000000000001E-15</v>
      </c>
      <c r="C396" s="26">
        <v>292</v>
      </c>
      <c r="D396" s="26">
        <v>293</v>
      </c>
      <c r="E396" s="26" t="e">
        <f t="shared" ca="1" si="108"/>
        <v>#N/A</v>
      </c>
      <c r="F396" s="26" t="s">
        <v>144</v>
      </c>
      <c r="G396" s="26">
        <v>6</v>
      </c>
      <c r="H396" s="26">
        <v>3</v>
      </c>
      <c r="I396" s="26" t="s">
        <v>6</v>
      </c>
      <c r="J396" s="26"/>
      <c r="K396" s="25">
        <f t="shared" ca="1" si="112"/>
        <v>5.859844337493113E-15</v>
      </c>
      <c r="L396" s="26"/>
      <c r="M396" s="47">
        <f t="shared" ca="1" si="107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4" t="s">
        <v>869</v>
      </c>
      <c r="B397" s="46">
        <v>3.3210299999999998E-19</v>
      </c>
      <c r="C397" s="26">
        <v>293</v>
      </c>
      <c r="D397" s="26">
        <v>294</v>
      </c>
      <c r="E397" s="26" t="e">
        <f t="shared" ca="1" si="108"/>
        <v>#N/A</v>
      </c>
      <c r="F397" s="26" t="s">
        <v>144</v>
      </c>
      <c r="G397" s="26">
        <v>8</v>
      </c>
      <c r="H397" s="26">
        <v>3</v>
      </c>
      <c r="I397" s="26" t="s">
        <v>6</v>
      </c>
      <c r="J397" s="26"/>
      <c r="K397" s="25">
        <f t="shared" ca="1" si="112"/>
        <v>1.2432953372718543E-18</v>
      </c>
      <c r="L397" s="26"/>
      <c r="M397" s="47">
        <f t="shared" ca="1" si="107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4" t="s">
        <v>870</v>
      </c>
      <c r="B398" s="46">
        <v>1.1595299999999999E-13</v>
      </c>
      <c r="C398" s="26">
        <v>294</v>
      </c>
      <c r="D398" s="26">
        <v>295</v>
      </c>
      <c r="E398" s="26" t="e">
        <f t="shared" ca="1" si="108"/>
        <v>#N/A</v>
      </c>
      <c r="F398" s="26" t="s">
        <v>144</v>
      </c>
      <c r="G398" s="26">
        <v>5</v>
      </c>
      <c r="H398" s="26">
        <v>4</v>
      </c>
      <c r="I398" s="26" t="s">
        <v>6</v>
      </c>
      <c r="J398" s="26"/>
      <c r="K398" s="25">
        <f t="shared" ca="1" si="112"/>
        <v>4.6978159676632486E-13</v>
      </c>
      <c r="L398" s="26"/>
      <c r="M398" s="47">
        <f t="shared" ca="1" si="107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5" t="s">
        <v>871</v>
      </c>
      <c r="B399" s="48">
        <v>2.43175E-17</v>
      </c>
      <c r="C399" s="30">
        <v>295</v>
      </c>
      <c r="D399" s="30">
        <v>296</v>
      </c>
      <c r="E399" s="30" t="e">
        <f t="shared" ca="1" si="108"/>
        <v>#N/A</v>
      </c>
      <c r="F399" s="30" t="s">
        <v>144</v>
      </c>
      <c r="G399" s="30">
        <v>7</v>
      </c>
      <c r="H399" s="30">
        <v>4</v>
      </c>
      <c r="I399" s="30" t="s">
        <v>6</v>
      </c>
      <c r="J399" s="30"/>
      <c r="K399" s="40">
        <f t="shared" ca="1" si="112"/>
        <v>1.0840415861107087E-16</v>
      </c>
      <c r="L399" s="30"/>
      <c r="M399" s="49">
        <f t="shared" ca="1" si="107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4">
        <v>2.1182099999999999E-9</v>
      </c>
      <c r="C400" s="22">
        <v>296</v>
      </c>
      <c r="D400" s="22">
        <v>297</v>
      </c>
      <c r="E400" s="22" t="e">
        <f t="shared" ca="1" si="108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7">
        <f ca="1">AF31</f>
        <v>2.1281719379494768E-9</v>
      </c>
      <c r="L400" s="22"/>
      <c r="M400" s="45">
        <f t="shared" ca="1" si="107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4" t="s">
        <v>873</v>
      </c>
      <c r="B401" s="46">
        <v>1.17129E-9</v>
      </c>
      <c r="C401" s="26">
        <v>297</v>
      </c>
      <c r="D401" s="26">
        <v>298</v>
      </c>
      <c r="E401" s="26" t="e">
        <f t="shared" ca="1" si="108"/>
        <v>#N/A</v>
      </c>
      <c r="F401" s="26" t="s">
        <v>144</v>
      </c>
      <c r="G401" s="26">
        <v>1</v>
      </c>
      <c r="H401" s="26">
        <v>4</v>
      </c>
      <c r="I401" s="26"/>
      <c r="J401" s="26"/>
      <c r="K401" s="25">
        <f t="shared" ref="K401:K411" ca="1" si="113">AF32</f>
        <v>2.0749668106891047E-9</v>
      </c>
      <c r="L401" s="26"/>
      <c r="M401" s="47">
        <f t="shared" ca="1" si="107"/>
        <v>0.56448613730405162</v>
      </c>
      <c r="P401" s="4"/>
      <c r="Q401" t="s">
        <v>542</v>
      </c>
      <c r="R401" s="4">
        <v>1.17129E-9</v>
      </c>
    </row>
    <row r="402" spans="1:18" x14ac:dyDescent="0.2">
      <c r="A402" s="34" t="s">
        <v>874</v>
      </c>
      <c r="B402" s="46">
        <v>2.1277299999999999E-11</v>
      </c>
      <c r="C402" s="26">
        <v>298</v>
      </c>
      <c r="D402" s="26">
        <v>299</v>
      </c>
      <c r="E402" s="26" t="e">
        <f t="shared" ca="1" si="108"/>
        <v>#N/A</v>
      </c>
      <c r="F402" s="26" t="s">
        <v>144</v>
      </c>
      <c r="G402" s="26">
        <v>1</v>
      </c>
      <c r="H402" s="26">
        <v>6</v>
      </c>
      <c r="I402" s="26"/>
      <c r="J402" s="26"/>
      <c r="K402" s="25">
        <f t="shared" ca="1" si="113"/>
        <v>1.3543392753096022E-10</v>
      </c>
      <c r="L402" s="26"/>
      <c r="M402" s="47">
        <f t="shared" ca="1" si="107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4" t="s">
        <v>875</v>
      </c>
      <c r="B403" s="46">
        <v>4.4903400000000003E-15</v>
      </c>
      <c r="C403" s="26">
        <v>299</v>
      </c>
      <c r="D403" s="26">
        <v>300</v>
      </c>
      <c r="E403" s="26" t="e">
        <f t="shared" ca="1" si="108"/>
        <v>#N/A</v>
      </c>
      <c r="F403" s="26" t="s">
        <v>144</v>
      </c>
      <c r="G403" s="26">
        <v>1</v>
      </c>
      <c r="H403" s="26">
        <v>8</v>
      </c>
      <c r="I403" s="26"/>
      <c r="J403" s="26"/>
      <c r="K403" s="25">
        <f t="shared" ca="1" si="113"/>
        <v>3.0218527426445E-14</v>
      </c>
      <c r="L403" s="26"/>
      <c r="M403" s="47">
        <f t="shared" ca="1" si="107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4" t="s">
        <v>876</v>
      </c>
      <c r="B404" s="46">
        <v>1.18004E-9</v>
      </c>
      <c r="C404" s="26">
        <v>300</v>
      </c>
      <c r="D404" s="26">
        <v>301</v>
      </c>
      <c r="E404" s="26" t="e">
        <f t="shared" ca="1" si="108"/>
        <v>#N/A</v>
      </c>
      <c r="F404" s="26" t="s">
        <v>144</v>
      </c>
      <c r="G404" s="26">
        <v>2</v>
      </c>
      <c r="H404" s="26">
        <v>3</v>
      </c>
      <c r="I404" s="26"/>
      <c r="J404" s="26"/>
      <c r="K404" s="25">
        <f t="shared" ca="1" si="113"/>
        <v>2.0793159846919836E-9</v>
      </c>
      <c r="L404" s="26"/>
      <c r="M404" s="47">
        <f t="shared" ca="1" si="107"/>
        <v>0.56751355190240771</v>
      </c>
      <c r="P404" s="4"/>
      <c r="Q404" t="s">
        <v>545</v>
      </c>
      <c r="R404" s="4">
        <v>1.18004E-9</v>
      </c>
    </row>
    <row r="405" spans="1:18" x14ac:dyDescent="0.2">
      <c r="A405" s="34" t="s">
        <v>877</v>
      </c>
      <c r="B405" s="46">
        <v>5.4636199999999998E-10</v>
      </c>
      <c r="C405" s="26">
        <v>301</v>
      </c>
      <c r="D405" s="26">
        <v>302</v>
      </c>
      <c r="E405" s="26" t="e">
        <f t="shared" ca="1" si="108"/>
        <v>#N/A</v>
      </c>
      <c r="F405" s="26" t="s">
        <v>144</v>
      </c>
      <c r="G405" s="26">
        <v>2</v>
      </c>
      <c r="H405" s="26">
        <v>5</v>
      </c>
      <c r="I405" s="26"/>
      <c r="J405" s="26"/>
      <c r="K405" s="25">
        <f t="shared" ca="1" si="113"/>
        <v>1.6837735324662232E-9</v>
      </c>
      <c r="L405" s="26"/>
      <c r="M405" s="47">
        <f t="shared" ca="1" si="107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4" t="s">
        <v>878</v>
      </c>
      <c r="B406" s="46">
        <v>1.5356500000000001E-13</v>
      </c>
      <c r="C406" s="26">
        <v>302</v>
      </c>
      <c r="D406" s="26">
        <v>303</v>
      </c>
      <c r="E406" s="26" t="e">
        <f t="shared" ca="1" si="108"/>
        <v>#N/A</v>
      </c>
      <c r="F406" s="26" t="s">
        <v>144</v>
      </c>
      <c r="G406" s="26">
        <v>2</v>
      </c>
      <c r="H406" s="26">
        <v>7</v>
      </c>
      <c r="I406" s="26"/>
      <c r="J406" s="26"/>
      <c r="K406" s="25">
        <f t="shared" ca="1" si="113"/>
        <v>1.6824561280484504E-12</v>
      </c>
      <c r="L406" s="26"/>
      <c r="M406" s="47">
        <f t="shared" ca="1" si="107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4" t="s">
        <v>879</v>
      </c>
      <c r="B407" s="46">
        <v>1.5620600000000001E-11</v>
      </c>
      <c r="C407" s="26">
        <v>303</v>
      </c>
      <c r="D407" s="26">
        <v>304</v>
      </c>
      <c r="E407" s="26" t="e">
        <f t="shared" ca="1" si="108"/>
        <v>#N/A</v>
      </c>
      <c r="F407" s="26" t="s">
        <v>144</v>
      </c>
      <c r="G407" s="26">
        <v>3</v>
      </c>
      <c r="H407" s="26">
        <v>4</v>
      </c>
      <c r="I407" s="26"/>
      <c r="J407" s="26"/>
      <c r="K407" s="25">
        <f t="shared" ca="1" si="113"/>
        <v>4.294687349650444E-10</v>
      </c>
      <c r="L407" s="26"/>
      <c r="M407" s="47">
        <f t="shared" ca="1" si="107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4" t="s">
        <v>880</v>
      </c>
      <c r="B408" s="46">
        <v>1.4037100000000001E-12</v>
      </c>
      <c r="C408" s="26">
        <v>304</v>
      </c>
      <c r="D408" s="26">
        <v>305</v>
      </c>
      <c r="E408" s="26" t="e">
        <f t="shared" ca="1" si="108"/>
        <v>#N/A</v>
      </c>
      <c r="F408" s="26" t="s">
        <v>144</v>
      </c>
      <c r="G408" s="26">
        <v>3</v>
      </c>
      <c r="H408" s="26">
        <v>6</v>
      </c>
      <c r="I408" s="26"/>
      <c r="J408" s="26"/>
      <c r="K408" s="25">
        <f t="shared" ca="1" si="113"/>
        <v>3.2529167326323217E-11</v>
      </c>
      <c r="L408" s="26"/>
      <c r="M408" s="47">
        <f t="shared" ca="1" si="107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4" t="s">
        <v>881</v>
      </c>
      <c r="B409" s="46">
        <v>2.9347099999999998E-16</v>
      </c>
      <c r="C409" s="26">
        <v>305</v>
      </c>
      <c r="D409" s="26">
        <v>306</v>
      </c>
      <c r="E409" s="26" t="e">
        <f t="shared" ca="1" si="108"/>
        <v>#N/A</v>
      </c>
      <c r="F409" s="26" t="s">
        <v>144</v>
      </c>
      <c r="G409" s="26">
        <v>3</v>
      </c>
      <c r="H409" s="26">
        <v>8</v>
      </c>
      <c r="I409" s="26"/>
      <c r="J409" s="26"/>
      <c r="K409" s="25">
        <f t="shared" ca="1" si="113"/>
        <v>6.9017809574538257E-15</v>
      </c>
      <c r="L409" s="26"/>
      <c r="M409" s="47">
        <f t="shared" ca="1" si="107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4" t="s">
        <v>882</v>
      </c>
      <c r="B410" s="46">
        <v>7.8929900000000003E-12</v>
      </c>
      <c r="C410" s="26">
        <v>306</v>
      </c>
      <c r="D410" s="26">
        <v>307</v>
      </c>
      <c r="E410" s="26" t="e">
        <f t="shared" ca="1" si="108"/>
        <v>#N/A</v>
      </c>
      <c r="F410" s="26" t="s">
        <v>144</v>
      </c>
      <c r="G410" s="26">
        <v>4</v>
      </c>
      <c r="H410" s="26">
        <v>5</v>
      </c>
      <c r="I410" s="26"/>
      <c r="J410" s="26"/>
      <c r="K410" s="25">
        <f t="shared" ca="1" si="113"/>
        <v>2.0088593622125525E-10</v>
      </c>
      <c r="L410" s="26"/>
      <c r="M410" s="47">
        <f t="shared" ca="1" si="107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5" t="s">
        <v>883</v>
      </c>
      <c r="B411" s="48">
        <v>1.6553100000000001E-15</v>
      </c>
      <c r="C411" s="30">
        <v>307</v>
      </c>
      <c r="D411" s="30">
        <v>308</v>
      </c>
      <c r="E411" s="30" t="e">
        <f t="shared" ca="1" si="108"/>
        <v>#N/A</v>
      </c>
      <c r="F411" s="30" t="s">
        <v>144</v>
      </c>
      <c r="G411" s="30">
        <v>4</v>
      </c>
      <c r="H411" s="30">
        <v>7</v>
      </c>
      <c r="I411" s="30"/>
      <c r="J411" s="30"/>
      <c r="K411" s="40">
        <f t="shared" ca="1" si="113"/>
        <v>4.6355308600337755E-14</v>
      </c>
      <c r="L411" s="30"/>
      <c r="M411" s="49">
        <f t="shared" ca="1" si="107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4">
        <v>2.2662399999999998E-12</v>
      </c>
      <c r="C412" s="22">
        <v>308</v>
      </c>
      <c r="D412" s="22">
        <v>309</v>
      </c>
      <c r="E412" s="22" t="e">
        <f t="shared" ca="1" si="108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7">
        <f ca="1">AH31</f>
        <v>5.769683081206663E-14</v>
      </c>
      <c r="L412" s="22"/>
      <c r="M412" s="45">
        <f t="shared" ca="1" si="107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4" t="s">
        <v>885</v>
      </c>
      <c r="B413" s="46">
        <v>2.11187E-10</v>
      </c>
      <c r="C413" s="26">
        <v>309</v>
      </c>
      <c r="D413" s="26">
        <v>310</v>
      </c>
      <c r="E413" s="26" t="e">
        <f t="shared" ca="1" si="108"/>
        <v>#N/A</v>
      </c>
      <c r="F413" s="26" t="s">
        <v>144</v>
      </c>
      <c r="G413" s="26">
        <v>1</v>
      </c>
      <c r="H413" s="26">
        <v>4</v>
      </c>
      <c r="I413" s="26" t="s">
        <v>9</v>
      </c>
      <c r="J413" s="26"/>
      <c r="K413" s="25">
        <f t="shared" ref="K413:K423" ca="1" si="114">AH32</f>
        <v>9.4803215462404454E-12</v>
      </c>
      <c r="L413" s="26"/>
      <c r="M413" s="47">
        <f t="shared" ca="1" si="107"/>
        <v>22.276354126801657</v>
      </c>
      <c r="P413" s="4"/>
      <c r="Q413" t="s">
        <v>554</v>
      </c>
      <c r="R413" s="4">
        <v>2.11187E-10</v>
      </c>
    </row>
    <row r="414" spans="1:18" x14ac:dyDescent="0.2">
      <c r="A414" s="34" t="s">
        <v>886</v>
      </c>
      <c r="B414" s="46">
        <v>7.2764400000000004E-15</v>
      </c>
      <c r="C414" s="26">
        <v>310</v>
      </c>
      <c r="D414" s="26">
        <v>311</v>
      </c>
      <c r="E414" s="26" t="e">
        <f t="shared" ca="1" si="108"/>
        <v>#N/A</v>
      </c>
      <c r="F414" s="26" t="s">
        <v>144</v>
      </c>
      <c r="G414" s="26">
        <v>1</v>
      </c>
      <c r="H414" s="26">
        <v>6</v>
      </c>
      <c r="I414" s="26" t="s">
        <v>9</v>
      </c>
      <c r="J414" s="26"/>
      <c r="K414" s="25">
        <f t="shared" ca="1" si="114"/>
        <v>1.1736521161394996E-15</v>
      </c>
      <c r="L414" s="26"/>
      <c r="M414" s="47">
        <f t="shared" ca="1" si="107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4" t="s">
        <v>887</v>
      </c>
      <c r="B415" s="46">
        <v>7.3498899999999992E-15</v>
      </c>
      <c r="C415" s="26">
        <v>311</v>
      </c>
      <c r="D415" s="26">
        <v>312</v>
      </c>
      <c r="E415" s="26" t="e">
        <f t="shared" ca="1" si="108"/>
        <v>#N/A</v>
      </c>
      <c r="F415" s="26" t="s">
        <v>144</v>
      </c>
      <c r="G415" s="26">
        <v>1</v>
      </c>
      <c r="H415" s="26">
        <v>8</v>
      </c>
      <c r="I415" s="26" t="s">
        <v>9</v>
      </c>
      <c r="J415" s="26"/>
      <c r="K415" s="25">
        <f t="shared" ca="1" si="114"/>
        <v>1.2533870698439018E-15</v>
      </c>
      <c r="L415" s="26"/>
      <c r="M415" s="47">
        <f t="shared" ca="1" si="107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4" t="s">
        <v>888</v>
      </c>
      <c r="B416" s="46">
        <v>2.1276499999999999E-10</v>
      </c>
      <c r="C416" s="26">
        <v>312</v>
      </c>
      <c r="D416" s="26">
        <v>313</v>
      </c>
      <c r="E416" s="26" t="e">
        <f t="shared" ca="1" si="108"/>
        <v>#N/A</v>
      </c>
      <c r="F416" s="26" t="s">
        <v>144</v>
      </c>
      <c r="G416" s="26">
        <v>2</v>
      </c>
      <c r="H416" s="26">
        <v>3</v>
      </c>
      <c r="I416" s="26" t="s">
        <v>9</v>
      </c>
      <c r="J416" s="26"/>
      <c r="K416" s="25">
        <f t="shared" ca="1" si="114"/>
        <v>9.5001924992578291E-12</v>
      </c>
      <c r="L416" s="26"/>
      <c r="M416" s="47">
        <f t="shared" ca="1" si="107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4" t="s">
        <v>889</v>
      </c>
      <c r="B417" s="46">
        <v>3.5060300000000001E-14</v>
      </c>
      <c r="C417" s="26">
        <v>313</v>
      </c>
      <c r="D417" s="26">
        <v>314</v>
      </c>
      <c r="E417" s="26" t="e">
        <f t="shared" ca="1" si="108"/>
        <v>#N/A</v>
      </c>
      <c r="F417" s="26" t="s">
        <v>144</v>
      </c>
      <c r="G417" s="26">
        <v>2</v>
      </c>
      <c r="H417" s="26">
        <v>5</v>
      </c>
      <c r="I417" s="26" t="s">
        <v>9</v>
      </c>
      <c r="J417" s="26"/>
      <c r="K417" s="25">
        <f t="shared" ca="1" si="114"/>
        <v>2.7379715111962156E-15</v>
      </c>
      <c r="L417" s="26"/>
      <c r="M417" s="47">
        <f t="shared" ca="1" si="107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4" t="s">
        <v>890</v>
      </c>
      <c r="B418" s="46">
        <v>4.71657E-14</v>
      </c>
      <c r="C418" s="26">
        <v>314</v>
      </c>
      <c r="D418" s="26">
        <v>315</v>
      </c>
      <c r="E418" s="26" t="e">
        <f t="shared" ca="1" si="108"/>
        <v>#N/A</v>
      </c>
      <c r="F418" s="26" t="s">
        <v>144</v>
      </c>
      <c r="G418" s="26">
        <v>2</v>
      </c>
      <c r="H418" s="26">
        <v>7</v>
      </c>
      <c r="I418" s="26" t="s">
        <v>9</v>
      </c>
      <c r="J418" s="26"/>
      <c r="K418" s="25">
        <f t="shared" ca="1" si="114"/>
        <v>1.3094502255341732E-14</v>
      </c>
      <c r="L418" s="26"/>
      <c r="M418" s="47">
        <f t="shared" ca="1" si="107"/>
        <v>3.6019467621046357</v>
      </c>
      <c r="P418" s="4"/>
      <c r="Q418" t="s">
        <v>559</v>
      </c>
      <c r="R418" s="4">
        <v>4.71657E-14</v>
      </c>
    </row>
    <row r="419" spans="1:18" x14ac:dyDescent="0.2">
      <c r="A419" s="34" t="s">
        <v>891</v>
      </c>
      <c r="B419" s="46">
        <v>4.7464200000000004E-10</v>
      </c>
      <c r="C419" s="26">
        <v>315</v>
      </c>
      <c r="D419" s="26">
        <v>316</v>
      </c>
      <c r="E419" s="26" t="e">
        <f t="shared" ca="1" si="108"/>
        <v>#N/A</v>
      </c>
      <c r="F419" s="26" t="s">
        <v>144</v>
      </c>
      <c r="G419" s="26">
        <v>3</v>
      </c>
      <c r="H419" s="26">
        <v>4</v>
      </c>
      <c r="I419" s="26" t="s">
        <v>9</v>
      </c>
      <c r="J419" s="26"/>
      <c r="K419" s="25">
        <f t="shared" ca="1" si="114"/>
        <v>3.306816780329893E-10</v>
      </c>
      <c r="L419" s="26"/>
      <c r="M419" s="47">
        <f t="shared" ca="1" si="107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4" t="s">
        <v>892</v>
      </c>
      <c r="B420" s="46">
        <v>8.0899599999999997E-14</v>
      </c>
      <c r="C420" s="26">
        <v>316</v>
      </c>
      <c r="D420" s="26">
        <v>317</v>
      </c>
      <c r="E420" s="26" t="e">
        <f t="shared" ca="1" si="108"/>
        <v>#N/A</v>
      </c>
      <c r="F420" s="26" t="s">
        <v>144</v>
      </c>
      <c r="G420" s="26">
        <v>3</v>
      </c>
      <c r="H420" s="26">
        <v>6</v>
      </c>
      <c r="I420" s="26" t="s">
        <v>9</v>
      </c>
      <c r="J420" s="26"/>
      <c r="K420" s="25">
        <f t="shared" ca="1" si="114"/>
        <v>4.7506334926715025E-14</v>
      </c>
      <c r="L420" s="26"/>
      <c r="M420" s="47">
        <f t="shared" ca="1" si="107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4" t="s">
        <v>893</v>
      </c>
      <c r="B421" s="46">
        <v>8.0953099999999996E-14</v>
      </c>
      <c r="C421" s="26">
        <v>317</v>
      </c>
      <c r="D421" s="26">
        <v>318</v>
      </c>
      <c r="E421" s="26" t="e">
        <f t="shared" ca="1" si="108"/>
        <v>#N/A</v>
      </c>
      <c r="F421" s="26" t="s">
        <v>144</v>
      </c>
      <c r="G421" s="26">
        <v>3</v>
      </c>
      <c r="H421" s="26">
        <v>8</v>
      </c>
      <c r="I421" s="26" t="s">
        <v>9</v>
      </c>
      <c r="J421" s="26"/>
      <c r="K421" s="25">
        <f t="shared" ca="1" si="114"/>
        <v>4.8243604862171534E-14</v>
      </c>
      <c r="L421" s="26"/>
      <c r="M421" s="47">
        <f t="shared" ca="1" si="107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4" t="s">
        <v>894</v>
      </c>
      <c r="B422" s="46">
        <v>8.5357799999999994E-14</v>
      </c>
      <c r="C422" s="26">
        <v>318</v>
      </c>
      <c r="D422" s="26">
        <v>319</v>
      </c>
      <c r="E422" s="26" t="e">
        <f t="shared" ca="1" si="108"/>
        <v>#N/A</v>
      </c>
      <c r="F422" s="26" t="s">
        <v>144</v>
      </c>
      <c r="G422" s="26">
        <v>4</v>
      </c>
      <c r="H422" s="26">
        <v>5</v>
      </c>
      <c r="I422" s="26" t="s">
        <v>9</v>
      </c>
      <c r="J422" s="26"/>
      <c r="K422" s="25">
        <f t="shared" ca="1" si="114"/>
        <v>5.5050522650054963E-14</v>
      </c>
      <c r="L422" s="26"/>
      <c r="M422" s="47">
        <f t="shared" ca="1" si="107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5" t="s">
        <v>895</v>
      </c>
      <c r="B423" s="48">
        <v>8.5680199999999996E-14</v>
      </c>
      <c r="C423" s="30">
        <v>319</v>
      </c>
      <c r="D423" s="30">
        <v>320</v>
      </c>
      <c r="E423" s="30" t="e">
        <f t="shared" ca="1" si="108"/>
        <v>#N/A</v>
      </c>
      <c r="F423" s="30" t="s">
        <v>144</v>
      </c>
      <c r="G423" s="30">
        <v>4</v>
      </c>
      <c r="H423" s="30">
        <v>7</v>
      </c>
      <c r="I423" s="30" t="s">
        <v>9</v>
      </c>
      <c r="J423" s="30"/>
      <c r="K423" s="40">
        <f t="shared" ca="1" si="114"/>
        <v>6.0801093458505171E-14</v>
      </c>
      <c r="L423" s="30"/>
      <c r="M423" s="49">
        <f t="shared" ca="1" si="107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4">
        <v>3.7273299999999996E-12</v>
      </c>
      <c r="C424" s="22">
        <v>320</v>
      </c>
      <c r="D424" s="22">
        <v>321</v>
      </c>
      <c r="E424" s="22" t="e">
        <f t="shared" ca="1" si="108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7">
        <f ca="1">AG31</f>
        <v>9.4895192537688918E-14</v>
      </c>
      <c r="L424" s="22"/>
      <c r="M424" s="45">
        <f t="shared" ref="M424:M459" ca="1" si="115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4" t="s">
        <v>897</v>
      </c>
      <c r="B425" s="46">
        <v>3.4734399999999999E-10</v>
      </c>
      <c r="C425" s="26">
        <v>321</v>
      </c>
      <c r="D425" s="26">
        <v>322</v>
      </c>
      <c r="E425" s="26" t="e">
        <f t="shared" ref="E425:E459" ca="1" si="116">OFFSET($B$71,_xlfn.XMATCH($A425,$D$72:$D$99),0)</f>
        <v>#N/A</v>
      </c>
      <c r="F425" s="26" t="s">
        <v>144</v>
      </c>
      <c r="G425" s="26">
        <v>1</v>
      </c>
      <c r="H425" s="26">
        <v>4</v>
      </c>
      <c r="I425" s="26" t="s">
        <v>7</v>
      </c>
      <c r="J425" s="26"/>
      <c r="K425" s="25">
        <f t="shared" ref="K425:K435" ca="1" si="117">AG32</f>
        <v>1.5592484470768171E-11</v>
      </c>
      <c r="L425" s="26"/>
      <c r="M425" s="47">
        <f t="shared" ca="1" si="115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4" t="s">
        <v>898</v>
      </c>
      <c r="B426" s="46">
        <v>1.6672899999999999E-10</v>
      </c>
      <c r="C426" s="26">
        <v>322</v>
      </c>
      <c r="D426" s="26">
        <v>323</v>
      </c>
      <c r="E426" s="26" t="e">
        <f t="shared" ca="1" si="116"/>
        <v>#N/A</v>
      </c>
      <c r="F426" s="26" t="s">
        <v>144</v>
      </c>
      <c r="G426" s="26">
        <v>1</v>
      </c>
      <c r="H426" s="26">
        <v>6</v>
      </c>
      <c r="I426" s="26" t="s">
        <v>7</v>
      </c>
      <c r="J426" s="26"/>
      <c r="K426" s="25">
        <f t="shared" ca="1" si="117"/>
        <v>2.689252857053729E-11</v>
      </c>
      <c r="L426" s="26"/>
      <c r="M426" s="47">
        <f t="shared" ca="1" si="115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4" t="s">
        <v>899</v>
      </c>
      <c r="B427" s="46">
        <v>1.6841200000000001E-10</v>
      </c>
      <c r="C427" s="26">
        <v>323</v>
      </c>
      <c r="D427" s="26">
        <v>324</v>
      </c>
      <c r="E427" s="26" t="e">
        <f t="shared" ca="1" si="116"/>
        <v>#N/A</v>
      </c>
      <c r="F427" s="26" t="s">
        <v>144</v>
      </c>
      <c r="G427" s="26">
        <v>1</v>
      </c>
      <c r="H427" s="26">
        <v>8</v>
      </c>
      <c r="I427" s="26" t="s">
        <v>7</v>
      </c>
      <c r="J427" s="26"/>
      <c r="K427" s="25">
        <f t="shared" ca="1" si="117"/>
        <v>2.8719538883967531E-11</v>
      </c>
      <c r="L427" s="26"/>
      <c r="M427" s="47">
        <f t="shared" ca="1" si="115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4" t="s">
        <v>900</v>
      </c>
      <c r="B428" s="46">
        <v>3.4993900000000003E-10</v>
      </c>
      <c r="C428" s="26">
        <v>324</v>
      </c>
      <c r="D428" s="26">
        <v>325</v>
      </c>
      <c r="E428" s="26" t="e">
        <f t="shared" ca="1" si="116"/>
        <v>#N/A</v>
      </c>
      <c r="F428" s="26" t="s">
        <v>144</v>
      </c>
      <c r="G428" s="26">
        <v>2</v>
      </c>
      <c r="H428" s="26">
        <v>3</v>
      </c>
      <c r="I428" s="26" t="s">
        <v>7</v>
      </c>
      <c r="J428" s="26"/>
      <c r="K428" s="25">
        <f t="shared" ca="1" si="117"/>
        <v>1.5625166645611266E-11</v>
      </c>
      <c r="L428" s="26"/>
      <c r="M428" s="47">
        <f t="shared" ca="1" si="115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4" t="s">
        <v>901</v>
      </c>
      <c r="B429" s="46">
        <v>8.0335499999999996E-10</v>
      </c>
      <c r="C429" s="26">
        <v>325</v>
      </c>
      <c r="D429" s="26">
        <v>326</v>
      </c>
      <c r="E429" s="26" t="e">
        <f t="shared" ca="1" si="116"/>
        <v>#N/A</v>
      </c>
      <c r="F429" s="26" t="s">
        <v>144</v>
      </c>
      <c r="G429" s="26">
        <v>2</v>
      </c>
      <c r="H429" s="26">
        <v>5</v>
      </c>
      <c r="I429" s="26" t="s">
        <v>7</v>
      </c>
      <c r="J429" s="26"/>
      <c r="K429" s="25">
        <f t="shared" ca="1" si="117"/>
        <v>6.2736628748522315E-11</v>
      </c>
      <c r="L429" s="26"/>
      <c r="M429" s="47">
        <f t="shared" ca="1" si="115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4" t="s">
        <v>902</v>
      </c>
      <c r="B430" s="46">
        <v>1.0807300000000001E-9</v>
      </c>
      <c r="C430" s="26">
        <v>326</v>
      </c>
      <c r="D430" s="26">
        <v>327</v>
      </c>
      <c r="E430" s="26" t="e">
        <f t="shared" ca="1" si="116"/>
        <v>#N/A</v>
      </c>
      <c r="F430" s="26" t="s">
        <v>144</v>
      </c>
      <c r="G430" s="26">
        <v>2</v>
      </c>
      <c r="H430" s="26">
        <v>7</v>
      </c>
      <c r="I430" s="26" t="s">
        <v>7</v>
      </c>
      <c r="J430" s="26"/>
      <c r="K430" s="25">
        <f t="shared" ca="1" si="117"/>
        <v>3.0004144428849378E-10</v>
      </c>
      <c r="L430" s="26"/>
      <c r="M430" s="47">
        <f t="shared" ca="1" si="115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4" t="s">
        <v>903</v>
      </c>
      <c r="B431" s="46">
        <v>7.8065400000000002E-10</v>
      </c>
      <c r="C431" s="26">
        <v>327</v>
      </c>
      <c r="D431" s="26">
        <v>328</v>
      </c>
      <c r="E431" s="26" t="e">
        <f t="shared" ca="1" si="116"/>
        <v>#N/A</v>
      </c>
      <c r="F431" s="26" t="s">
        <v>144</v>
      </c>
      <c r="G431" s="26">
        <v>3</v>
      </c>
      <c r="H431" s="26">
        <v>4</v>
      </c>
      <c r="I431" s="26" t="s">
        <v>7</v>
      </c>
      <c r="J431" s="26"/>
      <c r="K431" s="25">
        <f t="shared" ca="1" si="117"/>
        <v>5.4387911890411472E-10</v>
      </c>
      <c r="L431" s="26"/>
      <c r="M431" s="47">
        <f t="shared" ca="1" si="115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4" t="s">
        <v>904</v>
      </c>
      <c r="B432" s="46">
        <v>1.8536999999999999E-9</v>
      </c>
      <c r="C432" s="26">
        <v>328</v>
      </c>
      <c r="D432" s="26">
        <v>329</v>
      </c>
      <c r="E432" s="26" t="e">
        <f t="shared" ca="1" si="116"/>
        <v>#N/A</v>
      </c>
      <c r="F432" s="26" t="s">
        <v>144</v>
      </c>
      <c r="G432" s="26">
        <v>3</v>
      </c>
      <c r="H432" s="26">
        <v>6</v>
      </c>
      <c r="I432" s="26" t="s">
        <v>7</v>
      </c>
      <c r="J432" s="26"/>
      <c r="K432" s="25">
        <f t="shared" ca="1" si="117"/>
        <v>1.0885384618915015E-9</v>
      </c>
      <c r="L432" s="26"/>
      <c r="M432" s="47">
        <f t="shared" ca="1" si="115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4" t="s">
        <v>905</v>
      </c>
      <c r="B433" s="46">
        <v>1.85492E-9</v>
      </c>
      <c r="C433" s="26">
        <v>329</v>
      </c>
      <c r="D433" s="26">
        <v>330</v>
      </c>
      <c r="E433" s="26" t="e">
        <f t="shared" ca="1" si="116"/>
        <v>#N/A</v>
      </c>
      <c r="F433" s="26" t="s">
        <v>144</v>
      </c>
      <c r="G433" s="26">
        <v>3</v>
      </c>
      <c r="H433" s="26">
        <v>8</v>
      </c>
      <c r="I433" s="26" t="s">
        <v>7</v>
      </c>
      <c r="J433" s="26"/>
      <c r="K433" s="25">
        <f t="shared" ca="1" si="117"/>
        <v>1.1054319284739844E-9</v>
      </c>
      <c r="L433" s="26"/>
      <c r="M433" s="47">
        <f t="shared" ca="1" si="115"/>
        <v>1.6780047257732653</v>
      </c>
      <c r="P433" s="4"/>
      <c r="Q433" t="s">
        <v>574</v>
      </c>
      <c r="R433" s="4">
        <v>1.85492E-9</v>
      </c>
    </row>
    <row r="434" spans="1:18" x14ac:dyDescent="0.2">
      <c r="A434" s="34" t="s">
        <v>906</v>
      </c>
      <c r="B434" s="46">
        <v>1.95585E-9</v>
      </c>
      <c r="C434" s="26">
        <v>330</v>
      </c>
      <c r="D434" s="26">
        <v>331</v>
      </c>
      <c r="E434" s="26" t="e">
        <f t="shared" ca="1" si="116"/>
        <v>#N/A</v>
      </c>
      <c r="F434" s="26" t="s">
        <v>144</v>
      </c>
      <c r="G434" s="26">
        <v>4</v>
      </c>
      <c r="H434" s="26">
        <v>5</v>
      </c>
      <c r="I434" s="26" t="s">
        <v>7</v>
      </c>
      <c r="J434" s="26"/>
      <c r="K434" s="25">
        <f t="shared" ca="1" si="117"/>
        <v>1.2614025338779759E-9</v>
      </c>
      <c r="L434" s="26"/>
      <c r="M434" s="47">
        <f t="shared" ca="1" si="115"/>
        <v>1.550535968868763</v>
      </c>
      <c r="P434" s="4"/>
      <c r="Q434" t="s">
        <v>575</v>
      </c>
      <c r="R434" s="4">
        <v>1.95585E-9</v>
      </c>
    </row>
    <row r="435" spans="1:18" x14ac:dyDescent="0.2">
      <c r="A435" s="35" t="s">
        <v>907</v>
      </c>
      <c r="B435" s="48">
        <v>1.9632399999999999E-9</v>
      </c>
      <c r="C435" s="30">
        <v>331</v>
      </c>
      <c r="D435" s="30">
        <v>332</v>
      </c>
      <c r="E435" s="30" t="e">
        <f t="shared" ca="1" si="116"/>
        <v>#N/A</v>
      </c>
      <c r="F435" s="30" t="s">
        <v>144</v>
      </c>
      <c r="G435" s="30">
        <v>4</v>
      </c>
      <c r="H435" s="30">
        <v>7</v>
      </c>
      <c r="I435" s="30" t="s">
        <v>7</v>
      </c>
      <c r="J435" s="30"/>
      <c r="K435" s="40">
        <f t="shared" ca="1" si="117"/>
        <v>1.3931684870394864E-9</v>
      </c>
      <c r="L435" s="30"/>
      <c r="M435" s="49">
        <f t="shared" ca="1" si="115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4">
        <v>6.5216300000000004E-13</v>
      </c>
      <c r="C436" s="22">
        <v>332</v>
      </c>
      <c r="D436" s="22">
        <v>333</v>
      </c>
      <c r="E436" s="22" t="e">
        <f t="shared" ca="1" si="116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7">
        <f ca="1">AJ31</f>
        <v>4.6915410725110528E-14</v>
      </c>
      <c r="L436" s="22"/>
      <c r="M436" s="45">
        <f t="shared" ca="1" si="115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4" t="s">
        <v>909</v>
      </c>
      <c r="B437" s="46">
        <v>6.0773999999999996E-11</v>
      </c>
      <c r="C437" s="26">
        <v>333</v>
      </c>
      <c r="D437" s="26">
        <v>334</v>
      </c>
      <c r="E437" s="26" t="e">
        <f t="shared" ca="1" si="116"/>
        <v>#N/A</v>
      </c>
      <c r="F437" s="26" t="s">
        <v>144</v>
      </c>
      <c r="G437" s="26">
        <v>1</v>
      </c>
      <c r="H437" s="26">
        <v>4</v>
      </c>
      <c r="I437" s="26" t="s">
        <v>34</v>
      </c>
      <c r="J437" s="26"/>
      <c r="K437" s="25">
        <f t="shared" ref="K437:K447" ca="1" si="118">AJ32</f>
        <v>7.7087973964588371E-12</v>
      </c>
      <c r="L437" s="26"/>
      <c r="M437" s="47">
        <f t="shared" ca="1" si="115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4" t="s">
        <v>910</v>
      </c>
      <c r="B438" s="46">
        <v>2.9172199999999998E-11</v>
      </c>
      <c r="C438" s="26">
        <v>334</v>
      </c>
      <c r="D438" s="26">
        <v>335</v>
      </c>
      <c r="E438" s="26" t="e">
        <f t="shared" ca="1" si="116"/>
        <v>#N/A</v>
      </c>
      <c r="F438" s="26" t="s">
        <v>144</v>
      </c>
      <c r="G438" s="26">
        <v>1</v>
      </c>
      <c r="H438" s="26">
        <v>6</v>
      </c>
      <c r="I438" s="26" t="s">
        <v>34</v>
      </c>
      <c r="J438" s="26"/>
      <c r="K438" s="25">
        <f t="shared" ca="1" si="118"/>
        <v>1.3295447214804222E-11</v>
      </c>
      <c r="L438" s="26"/>
      <c r="M438" s="47">
        <f t="shared" ca="1" si="115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4" t="s">
        <v>911</v>
      </c>
      <c r="B439" s="46">
        <v>2.9466699999999998E-11</v>
      </c>
      <c r="C439" s="26">
        <v>335</v>
      </c>
      <c r="D439" s="26">
        <v>336</v>
      </c>
      <c r="E439" s="26" t="e">
        <f t="shared" ca="1" si="116"/>
        <v>#N/A</v>
      </c>
      <c r="F439" s="26" t="s">
        <v>144</v>
      </c>
      <c r="G439" s="26">
        <v>1</v>
      </c>
      <c r="H439" s="26">
        <v>8</v>
      </c>
      <c r="I439" s="26" t="s">
        <v>34</v>
      </c>
      <c r="J439" s="26"/>
      <c r="K439" s="25">
        <f t="shared" ca="1" si="118"/>
        <v>1.4198706241541008E-11</v>
      </c>
      <c r="L439" s="26"/>
      <c r="M439" s="47">
        <f t="shared" ca="1" si="115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4" t="s">
        <v>912</v>
      </c>
      <c r="B440" s="46">
        <v>6.12282E-11</v>
      </c>
      <c r="C440" s="26">
        <v>336</v>
      </c>
      <c r="D440" s="26">
        <v>337</v>
      </c>
      <c r="E440" s="26" t="e">
        <f t="shared" ca="1" si="116"/>
        <v>#N/A</v>
      </c>
      <c r="F440" s="26" t="s">
        <v>144</v>
      </c>
      <c r="G440" s="26">
        <v>2</v>
      </c>
      <c r="H440" s="26">
        <v>3</v>
      </c>
      <c r="I440" s="26" t="s">
        <v>34</v>
      </c>
      <c r="J440" s="26"/>
      <c r="K440" s="25">
        <f t="shared" ca="1" si="118"/>
        <v>7.7249551976619331E-12</v>
      </c>
      <c r="L440" s="26"/>
      <c r="M440" s="47">
        <f t="shared" ca="1" si="115"/>
        <v>7.9260265507470615</v>
      </c>
      <c r="P440" s="4"/>
      <c r="Q440" t="s">
        <v>581</v>
      </c>
      <c r="R440" s="4">
        <v>6.12282E-11</v>
      </c>
    </row>
    <row r="441" spans="1:18" x14ac:dyDescent="0.2">
      <c r="A441" s="34" t="s">
        <v>913</v>
      </c>
      <c r="B441" s="46">
        <v>1.4056100000000001E-10</v>
      </c>
      <c r="C441" s="26">
        <v>337</v>
      </c>
      <c r="D441" s="26">
        <v>338</v>
      </c>
      <c r="E441" s="26" t="e">
        <f t="shared" ca="1" si="116"/>
        <v>#N/A</v>
      </c>
      <c r="F441" s="26" t="s">
        <v>144</v>
      </c>
      <c r="G441" s="26">
        <v>2</v>
      </c>
      <c r="H441" s="26">
        <v>5</v>
      </c>
      <c r="I441" s="26" t="s">
        <v>34</v>
      </c>
      <c r="J441" s="26"/>
      <c r="K441" s="25">
        <f t="shared" ca="1" si="118"/>
        <v>3.1016478564777909E-11</v>
      </c>
      <c r="L441" s="26"/>
      <c r="M441" s="47">
        <f t="shared" ca="1" si="115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4" t="s">
        <v>914</v>
      </c>
      <c r="B442" s="46">
        <v>1.89094E-10</v>
      </c>
      <c r="C442" s="26">
        <v>338</v>
      </c>
      <c r="D442" s="26">
        <v>339</v>
      </c>
      <c r="E442" s="26" t="e">
        <f t="shared" ca="1" si="116"/>
        <v>#N/A</v>
      </c>
      <c r="F442" s="26" t="s">
        <v>144</v>
      </c>
      <c r="G442" s="26">
        <v>2</v>
      </c>
      <c r="H442" s="26">
        <v>7</v>
      </c>
      <c r="I442" s="26" t="s">
        <v>34</v>
      </c>
      <c r="J442" s="26"/>
      <c r="K442" s="25">
        <f t="shared" ca="1" si="118"/>
        <v>1.4833804765988912E-10</v>
      </c>
      <c r="L442" s="26"/>
      <c r="M442" s="47">
        <f t="shared" ca="1" si="115"/>
        <v>1.2747504971452537</v>
      </c>
      <c r="P442" s="4"/>
      <c r="Q442" t="s">
        <v>583</v>
      </c>
      <c r="R442" s="4">
        <v>1.89094E-10</v>
      </c>
    </row>
    <row r="443" spans="1:18" x14ac:dyDescent="0.2">
      <c r="A443" s="34" t="s">
        <v>915</v>
      </c>
      <c r="B443" s="46">
        <v>1.3658900000000001E-10</v>
      </c>
      <c r="C443" s="26">
        <v>339</v>
      </c>
      <c r="D443" s="26">
        <v>340</v>
      </c>
      <c r="E443" s="26" t="e">
        <f t="shared" ca="1" si="116"/>
        <v>#N/A</v>
      </c>
      <c r="F443" s="26" t="s">
        <v>144</v>
      </c>
      <c r="G443" s="26">
        <v>3</v>
      </c>
      <c r="H443" s="26">
        <v>4</v>
      </c>
      <c r="I443" s="26" t="s">
        <v>34</v>
      </c>
      <c r="J443" s="26"/>
      <c r="K443" s="25">
        <f t="shared" ca="1" si="118"/>
        <v>2.6888940910324414E-10</v>
      </c>
      <c r="L443" s="26"/>
      <c r="M443" s="47">
        <f t="shared" ca="1" si="115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4" t="s">
        <v>916</v>
      </c>
      <c r="B444" s="46">
        <v>3.2433800000000002E-10</v>
      </c>
      <c r="C444" s="26">
        <v>340</v>
      </c>
      <c r="D444" s="26">
        <v>341</v>
      </c>
      <c r="E444" s="26" t="e">
        <f t="shared" ca="1" si="116"/>
        <v>#N/A</v>
      </c>
      <c r="F444" s="26" t="s">
        <v>144</v>
      </c>
      <c r="G444" s="26">
        <v>3</v>
      </c>
      <c r="H444" s="26">
        <v>6</v>
      </c>
      <c r="I444" s="26" t="s">
        <v>34</v>
      </c>
      <c r="J444" s="26"/>
      <c r="K444" s="25">
        <f t="shared" ca="1" si="118"/>
        <v>5.3816455464208097E-10</v>
      </c>
      <c r="L444" s="26"/>
      <c r="M444" s="47">
        <f t="shared" ca="1" si="115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4" t="s">
        <v>917</v>
      </c>
      <c r="B445" s="46">
        <v>3.24552E-10</v>
      </c>
      <c r="C445" s="26">
        <v>341</v>
      </c>
      <c r="D445" s="26">
        <v>342</v>
      </c>
      <c r="E445" s="26" t="e">
        <f t="shared" ca="1" si="116"/>
        <v>#N/A</v>
      </c>
      <c r="F445" s="26" t="s">
        <v>144</v>
      </c>
      <c r="G445" s="26">
        <v>3</v>
      </c>
      <c r="H445" s="26">
        <v>8</v>
      </c>
      <c r="I445" s="26" t="s">
        <v>34</v>
      </c>
      <c r="J445" s="26"/>
      <c r="K445" s="25">
        <f t="shared" ca="1" si="118"/>
        <v>5.4651654700432129E-10</v>
      </c>
      <c r="L445" s="26"/>
      <c r="M445" s="47">
        <f t="shared" ca="1" si="115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4" t="s">
        <v>918</v>
      </c>
      <c r="B446" s="46">
        <v>3.4221100000000001E-10</v>
      </c>
      <c r="C446" s="26">
        <v>342</v>
      </c>
      <c r="D446" s="26">
        <v>343</v>
      </c>
      <c r="E446" s="26" t="e">
        <f t="shared" ca="1" si="116"/>
        <v>#N/A</v>
      </c>
      <c r="F446" s="26" t="s">
        <v>144</v>
      </c>
      <c r="G446" s="26">
        <v>4</v>
      </c>
      <c r="H446" s="26">
        <v>5</v>
      </c>
      <c r="I446" s="26" t="s">
        <v>34</v>
      </c>
      <c r="J446" s="26"/>
      <c r="K446" s="25">
        <f t="shared" ca="1" si="118"/>
        <v>6.2362714468466401E-10</v>
      </c>
      <c r="L446" s="26"/>
      <c r="M446" s="47">
        <f t="shared" ca="1" si="115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5" t="s">
        <v>919</v>
      </c>
      <c r="B447" s="48">
        <v>3.4350299999999998E-10</v>
      </c>
      <c r="C447" s="30">
        <v>343</v>
      </c>
      <c r="D447" s="30">
        <v>344</v>
      </c>
      <c r="E447" s="30" t="e">
        <f t="shared" ca="1" si="116"/>
        <v>#N/A</v>
      </c>
      <c r="F447" s="30" t="s">
        <v>144</v>
      </c>
      <c r="G447" s="30">
        <v>4</v>
      </c>
      <c r="H447" s="30">
        <v>7</v>
      </c>
      <c r="I447" s="30" t="s">
        <v>34</v>
      </c>
      <c r="J447" s="30"/>
      <c r="K447" s="40">
        <f t="shared" ca="1" si="118"/>
        <v>6.8877115932695207E-10</v>
      </c>
      <c r="L447" s="30"/>
      <c r="M447" s="49">
        <f t="shared" ca="1" si="115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4">
        <v>3.8001099999999996E-12</v>
      </c>
      <c r="C448" s="22">
        <v>344</v>
      </c>
      <c r="D448" s="22">
        <v>345</v>
      </c>
      <c r="E448" s="22" t="e">
        <f t="shared" ca="1" si="116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7">
        <f ca="1">AI31</f>
        <v>9.6748164363262085E-14</v>
      </c>
      <c r="L448" s="22"/>
      <c r="M448" s="45">
        <f t="shared" ca="1" si="115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4" t="s">
        <v>921</v>
      </c>
      <c r="B449" s="46">
        <v>3.5412600000000001E-10</v>
      </c>
      <c r="C449" s="26">
        <v>345</v>
      </c>
      <c r="D449" s="26">
        <v>346</v>
      </c>
      <c r="E449" s="26" t="e">
        <f t="shared" ca="1" si="116"/>
        <v>#N/A</v>
      </c>
      <c r="F449" s="26" t="s">
        <v>144</v>
      </c>
      <c r="G449" s="26">
        <v>1</v>
      </c>
      <c r="H449" s="26">
        <v>4</v>
      </c>
      <c r="I449" s="26" t="s">
        <v>10</v>
      </c>
      <c r="J449" s="26"/>
      <c r="K449" s="25">
        <f t="shared" ref="K449:K459" ca="1" si="119">AI32</f>
        <v>1.5896951258203639E-11</v>
      </c>
      <c r="L449" s="26"/>
      <c r="M449" s="47">
        <f t="shared" ca="1" si="115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4" t="s">
        <v>922</v>
      </c>
      <c r="B450" s="46">
        <v>1.22014E-14</v>
      </c>
      <c r="C450" s="26">
        <v>346</v>
      </c>
      <c r="D450" s="26">
        <v>347</v>
      </c>
      <c r="E450" s="26" t="e">
        <f t="shared" ca="1" si="116"/>
        <v>#N/A</v>
      </c>
      <c r="F450" s="26" t="s">
        <v>144</v>
      </c>
      <c r="G450" s="26">
        <v>1</v>
      </c>
      <c r="H450" s="26">
        <v>6</v>
      </c>
      <c r="I450" s="26" t="s">
        <v>10</v>
      </c>
      <c r="J450" s="26"/>
      <c r="K450" s="25">
        <f t="shared" ca="1" si="119"/>
        <v>1.9680229613895405E-15</v>
      </c>
      <c r="L450" s="26"/>
      <c r="M450" s="47">
        <f t="shared" ca="1" si="115"/>
        <v>6.199826038302465</v>
      </c>
      <c r="P450" s="4"/>
      <c r="Q450" t="s">
        <v>591</v>
      </c>
      <c r="R450" s="4">
        <v>1.22014E-14</v>
      </c>
    </row>
    <row r="451" spans="1:18" x14ac:dyDescent="0.2">
      <c r="A451" s="34" t="s">
        <v>923</v>
      </c>
      <c r="B451" s="46">
        <v>1.23246E-14</v>
      </c>
      <c r="C451" s="26">
        <v>347</v>
      </c>
      <c r="D451" s="26">
        <v>348</v>
      </c>
      <c r="E451" s="26" t="e">
        <f t="shared" ca="1" si="116"/>
        <v>#N/A</v>
      </c>
      <c r="F451" s="26" t="s">
        <v>144</v>
      </c>
      <c r="G451" s="26">
        <v>1</v>
      </c>
      <c r="H451" s="26">
        <v>8</v>
      </c>
      <c r="I451" s="26" t="s">
        <v>10</v>
      </c>
      <c r="J451" s="26"/>
      <c r="K451" s="25">
        <f t="shared" ca="1" si="119"/>
        <v>2.1017254593935939E-15</v>
      </c>
      <c r="L451" s="26"/>
      <c r="M451" s="47">
        <f t="shared" ca="1" si="115"/>
        <v>5.8640389708920351</v>
      </c>
      <c r="P451" s="4"/>
      <c r="Q451" t="s">
        <v>592</v>
      </c>
      <c r="R451" s="4">
        <v>1.23246E-14</v>
      </c>
    </row>
    <row r="452" spans="1:18" x14ac:dyDescent="0.2">
      <c r="A452" s="34" t="s">
        <v>924</v>
      </c>
      <c r="B452" s="46">
        <v>3.5677200000000002E-10</v>
      </c>
      <c r="C452" s="26">
        <v>348</v>
      </c>
      <c r="D452" s="26">
        <v>349</v>
      </c>
      <c r="E452" s="26" t="e">
        <f t="shared" ca="1" si="116"/>
        <v>#N/A</v>
      </c>
      <c r="F452" s="26" t="s">
        <v>144</v>
      </c>
      <c r="G452" s="26">
        <v>2</v>
      </c>
      <c r="H452" s="26">
        <v>3</v>
      </c>
      <c r="I452" s="26" t="s">
        <v>10</v>
      </c>
      <c r="J452" s="26"/>
      <c r="K452" s="25">
        <f t="shared" ca="1" si="119"/>
        <v>1.5930271601826026E-11</v>
      </c>
      <c r="L452" s="26"/>
      <c r="M452" s="47">
        <f t="shared" ca="1" si="115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4" t="s">
        <v>925</v>
      </c>
      <c r="B453" s="46">
        <v>5.8790399999999999E-14</v>
      </c>
      <c r="C453" s="26">
        <v>349</v>
      </c>
      <c r="D453" s="26">
        <v>350</v>
      </c>
      <c r="E453" s="26" t="e">
        <f t="shared" ca="1" si="116"/>
        <v>#N/A</v>
      </c>
      <c r="F453" s="26" t="s">
        <v>144</v>
      </c>
      <c r="G453" s="26">
        <v>2</v>
      </c>
      <c r="H453" s="26">
        <v>5</v>
      </c>
      <c r="I453" s="26" t="s">
        <v>10</v>
      </c>
      <c r="J453" s="26"/>
      <c r="K453" s="25">
        <f t="shared" ca="1" si="119"/>
        <v>4.591131160218613E-15</v>
      </c>
      <c r="L453" s="26"/>
      <c r="M453" s="47">
        <f t="shared" ca="1" si="115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4" t="s">
        <v>926</v>
      </c>
      <c r="B454" s="46">
        <v>7.9089199999999999E-14</v>
      </c>
      <c r="C454" s="26">
        <v>350</v>
      </c>
      <c r="D454" s="26">
        <v>351</v>
      </c>
      <c r="E454" s="26" t="e">
        <f t="shared" ca="1" si="116"/>
        <v>#N/A</v>
      </c>
      <c r="F454" s="26" t="s">
        <v>144</v>
      </c>
      <c r="G454" s="26">
        <v>2</v>
      </c>
      <c r="H454" s="26">
        <v>7</v>
      </c>
      <c r="I454" s="26" t="s">
        <v>10</v>
      </c>
      <c r="J454" s="26"/>
      <c r="K454" s="25">
        <f t="shared" ca="1" si="119"/>
        <v>2.195734217328895E-14</v>
      </c>
      <c r="L454" s="26"/>
      <c r="M454" s="47">
        <f t="shared" ca="1" si="115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4" t="s">
        <v>927</v>
      </c>
      <c r="B455" s="46">
        <v>7.95898E-10</v>
      </c>
      <c r="C455" s="26">
        <v>351</v>
      </c>
      <c r="D455" s="26">
        <v>352</v>
      </c>
      <c r="E455" s="26" t="e">
        <f t="shared" ca="1" si="116"/>
        <v>#N/A</v>
      </c>
      <c r="F455" s="26" t="s">
        <v>144</v>
      </c>
      <c r="G455" s="26">
        <v>3</v>
      </c>
      <c r="H455" s="26">
        <v>4</v>
      </c>
      <c r="I455" s="26" t="s">
        <v>10</v>
      </c>
      <c r="J455" s="26"/>
      <c r="K455" s="25">
        <f t="shared" ca="1" si="119"/>
        <v>5.5449917938237987E-10</v>
      </c>
      <c r="L455" s="26"/>
      <c r="M455" s="47">
        <f t="shared" ca="1" si="115"/>
        <v>1.4353456769521253</v>
      </c>
      <c r="P455" s="4"/>
      <c r="Q455" t="s">
        <v>596</v>
      </c>
      <c r="R455" s="4">
        <v>7.95898E-10</v>
      </c>
    </row>
    <row r="456" spans="1:18" x14ac:dyDescent="0.2">
      <c r="A456" s="34" t="s">
        <v>928</v>
      </c>
      <c r="B456" s="46">
        <v>1.3565499999999999E-13</v>
      </c>
      <c r="C456" s="26">
        <v>352</v>
      </c>
      <c r="D456" s="26">
        <v>353</v>
      </c>
      <c r="E456" s="26" t="e">
        <f t="shared" ca="1" si="116"/>
        <v>#N/A</v>
      </c>
      <c r="F456" s="26" t="s">
        <v>144</v>
      </c>
      <c r="G456" s="26">
        <v>3</v>
      </c>
      <c r="H456" s="26">
        <v>6</v>
      </c>
      <c r="I456" s="26" t="s">
        <v>10</v>
      </c>
      <c r="J456" s="26"/>
      <c r="K456" s="25">
        <f t="shared" ca="1" si="119"/>
        <v>7.9660366697728054E-14</v>
      </c>
      <c r="L456" s="26"/>
      <c r="M456" s="47">
        <f t="shared" ca="1" si="115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4" t="s">
        <v>929</v>
      </c>
      <c r="B457" s="46">
        <v>1.3574499999999999E-13</v>
      </c>
      <c r="C457" s="26">
        <v>353</v>
      </c>
      <c r="D457" s="26">
        <v>354</v>
      </c>
      <c r="E457" s="26" t="e">
        <f t="shared" ca="1" si="116"/>
        <v>#N/A</v>
      </c>
      <c r="F457" s="26" t="s">
        <v>144</v>
      </c>
      <c r="G457" s="26">
        <v>3</v>
      </c>
      <c r="H457" s="26">
        <v>8</v>
      </c>
      <c r="I457" s="26" t="s">
        <v>10</v>
      </c>
      <c r="J457" s="26"/>
      <c r="K457" s="25">
        <f t="shared" ca="1" si="119"/>
        <v>8.0896647995880756E-14</v>
      </c>
      <c r="L457" s="26"/>
      <c r="M457" s="47">
        <f t="shared" ca="1" si="115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4" t="s">
        <v>930</v>
      </c>
      <c r="B458" s="46">
        <v>1.4313099999999999E-13</v>
      </c>
      <c r="C458" s="26">
        <v>354</v>
      </c>
      <c r="D458" s="26">
        <v>355</v>
      </c>
      <c r="E458" s="26" t="e">
        <f t="shared" ca="1" si="116"/>
        <v>#N/A</v>
      </c>
      <c r="F458" s="26" t="s">
        <v>144</v>
      </c>
      <c r="G458" s="26">
        <v>4</v>
      </c>
      <c r="H458" s="26">
        <v>5</v>
      </c>
      <c r="I458" s="26" t="s">
        <v>10</v>
      </c>
      <c r="J458" s="26"/>
      <c r="K458" s="25">
        <f t="shared" ca="1" si="119"/>
        <v>9.2310737672564153E-14</v>
      </c>
      <c r="L458" s="26"/>
      <c r="M458" s="47">
        <f t="shared" ca="1" si="115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5" t="s">
        <v>931</v>
      </c>
      <c r="B459" s="48">
        <v>1.43672E-13</v>
      </c>
      <c r="C459" s="30">
        <v>355</v>
      </c>
      <c r="D459" s="30">
        <v>356</v>
      </c>
      <c r="E459" s="30" t="e">
        <f t="shared" ca="1" si="116"/>
        <v>#N/A</v>
      </c>
      <c r="F459" s="30" t="s">
        <v>144</v>
      </c>
      <c r="G459" s="30">
        <v>4</v>
      </c>
      <c r="H459" s="30">
        <v>7</v>
      </c>
      <c r="I459" s="30" t="s">
        <v>10</v>
      </c>
      <c r="J459" s="30"/>
      <c r="K459" s="40">
        <f t="shared" ca="1" si="119"/>
        <v>1.0195350594818604E-13</v>
      </c>
      <c r="L459" s="30"/>
      <c r="M459" s="49">
        <f t="shared" ca="1" si="115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60" t="s">
        <v>1001</v>
      </c>
    </row>
    <row r="463" spans="1:18" x14ac:dyDescent="0.2">
      <c r="B463" s="21">
        <f t="shared" ref="B463:B478" si="120">SUMIFS(B$104:B$459,$F$104:$F$459,$F463,$G$104:$G$459,$G463,$H$104:$H$459,$H463)</f>
        <v>8.1264294073999998E-10</v>
      </c>
      <c r="C463" s="36">
        <f>B463/E463</f>
        <v>0.98801573342249227</v>
      </c>
      <c r="D463" s="22"/>
      <c r="E463" s="37">
        <f t="shared" ref="E463:E470" si="121">S20</f>
        <v>8.2250000000000011E-10</v>
      </c>
      <c r="F463" s="22" t="s">
        <v>143</v>
      </c>
      <c r="G463" s="22">
        <v>1</v>
      </c>
      <c r="H463" s="22">
        <v>0</v>
      </c>
      <c r="I463" s="22"/>
      <c r="J463" s="36">
        <f ca="1">K463/E463</f>
        <v>1.0000000000000002</v>
      </c>
      <c r="K463" s="23">
        <f t="shared" ref="K463:K479" ca="1" si="122">SUMIFS(K$104:K$459,$F$104:$F$459,$F463,$G$104:$G$459,$G463,$H$104:$H$459,$H463)</f>
        <v>8.2250000000000021E-10</v>
      </c>
    </row>
    <row r="464" spans="1:18" x14ac:dyDescent="0.2">
      <c r="B464" s="34">
        <f t="shared" si="120"/>
        <v>7.8522626170000006E-10</v>
      </c>
      <c r="C464" s="38">
        <f t="shared" ref="C464:C511" si="123">B464/E464</f>
        <v>0.95468238504559266</v>
      </c>
      <c r="D464" s="26"/>
      <c r="E464" s="25">
        <f t="shared" si="121"/>
        <v>8.2250000000000011E-10</v>
      </c>
      <c r="F464" s="26" t="s">
        <v>143</v>
      </c>
      <c r="G464" s="26">
        <v>2</v>
      </c>
      <c r="H464" s="26">
        <v>0</v>
      </c>
      <c r="I464" s="26"/>
      <c r="J464" s="38">
        <f t="shared" ref="J464:J511" ca="1" si="124">K464/E464</f>
        <v>0.99999999999999978</v>
      </c>
      <c r="K464" s="28">
        <f t="shared" ca="1" si="122"/>
        <v>8.224999999999999E-10</v>
      </c>
    </row>
    <row r="465" spans="2:11" x14ac:dyDescent="0.2">
      <c r="B465" s="34">
        <f t="shared" si="120"/>
        <v>6.9419926750000014E-10</v>
      </c>
      <c r="C465" s="38">
        <f t="shared" si="123"/>
        <v>0.84401126747720367</v>
      </c>
      <c r="D465" s="26"/>
      <c r="E465" s="25">
        <f t="shared" si="121"/>
        <v>8.2250000000000011E-10</v>
      </c>
      <c r="F465" s="26" t="s">
        <v>143</v>
      </c>
      <c r="G465" s="26">
        <v>3</v>
      </c>
      <c r="H465" s="26">
        <v>0</v>
      </c>
      <c r="I465" s="26"/>
      <c r="J465" s="38">
        <f t="shared" ca="1" si="124"/>
        <v>0.99999999999999989</v>
      </c>
      <c r="K465" s="28">
        <f t="shared" ca="1" si="122"/>
        <v>8.225E-10</v>
      </c>
    </row>
    <row r="466" spans="2:11" x14ac:dyDescent="0.2">
      <c r="B466" s="34">
        <f t="shared" si="120"/>
        <v>4.8224549499999995E-10</v>
      </c>
      <c r="C466" s="38">
        <f t="shared" si="123"/>
        <v>0.58631671124620044</v>
      </c>
      <c r="D466" s="26"/>
      <c r="E466" s="25">
        <f t="shared" si="121"/>
        <v>8.2250000000000011E-10</v>
      </c>
      <c r="F466" s="26" t="s">
        <v>143</v>
      </c>
      <c r="G466" s="26">
        <v>4</v>
      </c>
      <c r="H466" s="26">
        <v>0</v>
      </c>
      <c r="I466" s="26"/>
      <c r="J466" s="38">
        <f t="shared" ca="1" si="124"/>
        <v>1</v>
      </c>
      <c r="K466" s="28">
        <f t="shared" ca="1" si="122"/>
        <v>8.2250000000000011E-10</v>
      </c>
    </row>
    <row r="467" spans="2:11" x14ac:dyDescent="0.2">
      <c r="B467" s="34">
        <f t="shared" si="120"/>
        <v>2.2353969122999999E-10</v>
      </c>
      <c r="C467" s="38">
        <f t="shared" si="123"/>
        <v>0.54356155922188443</v>
      </c>
      <c r="D467" s="26"/>
      <c r="E467" s="25">
        <f t="shared" si="121"/>
        <v>4.1125000000000005E-10</v>
      </c>
      <c r="F467" s="26" t="s">
        <v>143</v>
      </c>
      <c r="G467" s="26">
        <v>5</v>
      </c>
      <c r="H467" s="26">
        <v>0</v>
      </c>
      <c r="I467" s="26"/>
      <c r="J467" s="38">
        <f t="shared" ca="1" si="124"/>
        <v>0.99999999999999989</v>
      </c>
      <c r="K467" s="28">
        <f t="shared" ca="1" si="122"/>
        <v>4.1125E-10</v>
      </c>
    </row>
    <row r="468" spans="2:11" x14ac:dyDescent="0.2">
      <c r="B468" s="34">
        <f t="shared" si="120"/>
        <v>1.9423853326E-10</v>
      </c>
      <c r="C468" s="38">
        <f t="shared" si="123"/>
        <v>0.47231254288145891</v>
      </c>
      <c r="D468" s="26"/>
      <c r="E468" s="25">
        <f t="shared" si="121"/>
        <v>4.1125000000000005E-10</v>
      </c>
      <c r="F468" s="26" t="s">
        <v>143</v>
      </c>
      <c r="G468" s="26">
        <v>6</v>
      </c>
      <c r="H468" s="26">
        <v>0</v>
      </c>
      <c r="I468" s="26"/>
      <c r="J468" s="38">
        <f t="shared" ca="1" si="124"/>
        <v>1.0000000000000002</v>
      </c>
      <c r="K468" s="28">
        <f t="shared" ca="1" si="122"/>
        <v>4.112500000000001E-10</v>
      </c>
    </row>
    <row r="469" spans="2:11" x14ac:dyDescent="0.2">
      <c r="B469" s="34">
        <f t="shared" si="120"/>
        <v>1.9177629381E-10</v>
      </c>
      <c r="C469" s="38">
        <f t="shared" si="123"/>
        <v>0.46632533449240116</v>
      </c>
      <c r="D469" s="26"/>
      <c r="E469" s="25">
        <f t="shared" si="121"/>
        <v>4.1125000000000005E-10</v>
      </c>
      <c r="F469" s="26" t="s">
        <v>143</v>
      </c>
      <c r="G469" s="26">
        <v>7</v>
      </c>
      <c r="H469" s="26">
        <v>0</v>
      </c>
      <c r="I469" s="26"/>
      <c r="J469" s="38">
        <f t="shared" ca="1" si="124"/>
        <v>0.99999999999999978</v>
      </c>
      <c r="K469" s="28">
        <f t="shared" ca="1" si="122"/>
        <v>4.1124999999999995E-10</v>
      </c>
    </row>
    <row r="470" spans="2:11" x14ac:dyDescent="0.2">
      <c r="B470" s="35">
        <f t="shared" si="120"/>
        <v>1.9159676252E-10</v>
      </c>
      <c r="C470" s="39">
        <f t="shared" si="123"/>
        <v>0.46588878424316105</v>
      </c>
      <c r="D470" s="30"/>
      <c r="E470" s="40">
        <f t="shared" si="121"/>
        <v>4.1125000000000005E-10</v>
      </c>
      <c r="F470" s="30" t="s">
        <v>143</v>
      </c>
      <c r="G470" s="30">
        <v>8</v>
      </c>
      <c r="H470" s="30">
        <v>0</v>
      </c>
      <c r="I470" s="30"/>
      <c r="J470" s="39">
        <f t="shared" ca="1" si="124"/>
        <v>1</v>
      </c>
      <c r="K470" s="31">
        <f t="shared" ca="1" si="122"/>
        <v>4.1125000000000005E-10</v>
      </c>
    </row>
    <row r="471" spans="2:11" x14ac:dyDescent="0.2">
      <c r="B471" s="21">
        <f t="shared" si="120"/>
        <v>1.2759520418160002E-8</v>
      </c>
      <c r="C471" s="36">
        <f t="shared" si="123"/>
        <v>0.99910112114634742</v>
      </c>
      <c r="D471" s="22"/>
      <c r="E471" s="37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6">
        <f t="shared" ca="1" si="124"/>
        <v>1.0000000000000002</v>
      </c>
      <c r="K471" s="23">
        <f t="shared" ca="1" si="122"/>
        <v>1.2771000000000002E-8</v>
      </c>
    </row>
    <row r="472" spans="2:11" x14ac:dyDescent="0.2">
      <c r="B472" s="34">
        <f t="shared" si="120"/>
        <v>1.2624197743399999E-8</v>
      </c>
      <c r="C472" s="38">
        <f t="shared" si="123"/>
        <v>0.9885050304126537</v>
      </c>
      <c r="D472" s="26"/>
      <c r="E472" s="25">
        <f t="shared" ref="E472:E478" si="125">AB21</f>
        <v>1.2770999999999999E-8</v>
      </c>
      <c r="F472" s="26" t="s">
        <v>144</v>
      </c>
      <c r="G472" s="26">
        <v>2</v>
      </c>
      <c r="H472" s="26">
        <v>0</v>
      </c>
      <c r="I472" s="26"/>
      <c r="J472" s="38">
        <f t="shared" ca="1" si="124"/>
        <v>1</v>
      </c>
      <c r="K472" s="28">
        <f t="shared" ca="1" si="122"/>
        <v>1.2770999999999999E-8</v>
      </c>
    </row>
    <row r="473" spans="2:11" x14ac:dyDescent="0.2">
      <c r="B473" s="34">
        <f t="shared" si="120"/>
        <v>1.1103316066E-8</v>
      </c>
      <c r="C473" s="38">
        <f t="shared" si="123"/>
        <v>0.86941633904940885</v>
      </c>
      <c r="D473" s="26"/>
      <c r="E473" s="25">
        <f t="shared" si="125"/>
        <v>1.2770999999999999E-8</v>
      </c>
      <c r="F473" s="26" t="s">
        <v>144</v>
      </c>
      <c r="G473" s="26">
        <v>3</v>
      </c>
      <c r="H473" s="26">
        <v>0</v>
      </c>
      <c r="I473" s="26"/>
      <c r="J473" s="38">
        <f t="shared" ca="1" si="124"/>
        <v>1.0000000000000002</v>
      </c>
      <c r="K473" s="28">
        <f t="shared" ca="1" si="122"/>
        <v>1.2771000000000002E-8</v>
      </c>
    </row>
    <row r="474" spans="2:11" x14ac:dyDescent="0.2">
      <c r="B474" s="34">
        <f t="shared" si="120"/>
        <v>4.51459282E-9</v>
      </c>
      <c r="C474" s="38">
        <f t="shared" si="123"/>
        <v>0.35350347036254015</v>
      </c>
      <c r="D474" s="26"/>
      <c r="E474" s="25">
        <f t="shared" si="125"/>
        <v>1.2770999999999999E-8</v>
      </c>
      <c r="F474" s="26" t="s">
        <v>144</v>
      </c>
      <c r="G474" s="26">
        <v>4</v>
      </c>
      <c r="H474" s="26">
        <v>0</v>
      </c>
      <c r="I474" s="26"/>
      <c r="J474" s="38">
        <f t="shared" ca="1" si="124"/>
        <v>1.0000000000000002</v>
      </c>
      <c r="K474" s="28">
        <f t="shared" ca="1" si="122"/>
        <v>1.2771000000000001E-8</v>
      </c>
    </row>
    <row r="475" spans="2:11" x14ac:dyDescent="0.2">
      <c r="B475" s="34">
        <f t="shared" si="120"/>
        <v>6.3410696336300016E-9</v>
      </c>
      <c r="C475" s="38">
        <f t="shared" si="123"/>
        <v>0.99304199101558255</v>
      </c>
      <c r="D475" s="26"/>
      <c r="E475" s="25">
        <f t="shared" si="125"/>
        <v>6.3854999999999995E-9</v>
      </c>
      <c r="F475" s="26" t="s">
        <v>144</v>
      </c>
      <c r="G475" s="26">
        <v>5</v>
      </c>
      <c r="H475" s="26">
        <v>0</v>
      </c>
      <c r="I475" s="26"/>
      <c r="J475" s="38">
        <f t="shared" ca="1" si="124"/>
        <v>1.0000000000000002</v>
      </c>
      <c r="K475" s="28">
        <f t="shared" ca="1" si="122"/>
        <v>6.3855000000000012E-9</v>
      </c>
    </row>
    <row r="476" spans="2:11" x14ac:dyDescent="0.2">
      <c r="B476" s="34">
        <f t="shared" si="120"/>
        <v>6.3084770095400006E-9</v>
      </c>
      <c r="C476" s="38">
        <f t="shared" si="123"/>
        <v>0.98793782938532626</v>
      </c>
      <c r="D476" s="26"/>
      <c r="E476" s="25">
        <f t="shared" si="125"/>
        <v>6.3854999999999995E-9</v>
      </c>
      <c r="F476" s="26" t="s">
        <v>144</v>
      </c>
      <c r="G476" s="26">
        <v>6</v>
      </c>
      <c r="H476" s="26">
        <v>0</v>
      </c>
      <c r="I476" s="26"/>
      <c r="J476" s="38">
        <f t="shared" ca="1" si="124"/>
        <v>1.0000000000000002</v>
      </c>
      <c r="K476" s="28">
        <f t="shared" ca="1" si="122"/>
        <v>6.3855000000000003E-9</v>
      </c>
    </row>
    <row r="477" spans="2:11" x14ac:dyDescent="0.2">
      <c r="B477" s="34">
        <f t="shared" si="120"/>
        <v>6.3076536862899998E-9</v>
      </c>
      <c r="C477" s="38">
        <f t="shared" si="123"/>
        <v>0.98780889300602936</v>
      </c>
      <c r="D477" s="26"/>
      <c r="E477" s="25">
        <f t="shared" si="125"/>
        <v>6.3854999999999995E-9</v>
      </c>
      <c r="F477" s="26" t="s">
        <v>144</v>
      </c>
      <c r="G477" s="26">
        <v>7</v>
      </c>
      <c r="H477" s="26">
        <v>0</v>
      </c>
      <c r="I477" s="26"/>
      <c r="J477" s="38">
        <f t="shared" ca="1" si="124"/>
        <v>0.99999999999999989</v>
      </c>
      <c r="K477" s="28">
        <f t="shared" ca="1" si="122"/>
        <v>6.3854999999999987E-9</v>
      </c>
    </row>
    <row r="478" spans="2:11" x14ac:dyDescent="0.2">
      <c r="B478" s="35">
        <f t="shared" si="120"/>
        <v>6.3076373753700003E-9</v>
      </c>
      <c r="C478" s="39">
        <f t="shared" si="123"/>
        <v>0.98780633863753831</v>
      </c>
      <c r="D478" s="30"/>
      <c r="E478" s="40">
        <f t="shared" si="125"/>
        <v>6.3854999999999995E-9</v>
      </c>
      <c r="F478" s="30" t="s">
        <v>144</v>
      </c>
      <c r="G478" s="30">
        <v>8</v>
      </c>
      <c r="H478" s="30">
        <v>0</v>
      </c>
      <c r="I478" s="30"/>
      <c r="J478" s="39">
        <f t="shared" ca="1" si="124"/>
        <v>1</v>
      </c>
      <c r="K478" s="31">
        <f t="shared" ca="1" si="122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6">
        <f t="shared" si="123"/>
        <v>1.0039841912170211</v>
      </c>
      <c r="D479" s="22"/>
      <c r="E479" s="41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6">
        <f t="shared" ca="1" si="124"/>
        <v>0.99996092976919482</v>
      </c>
      <c r="K479" s="23">
        <f t="shared" ca="1" si="122"/>
        <v>2.0561696618379072E-10</v>
      </c>
    </row>
    <row r="480" spans="2:11" x14ac:dyDescent="0.2">
      <c r="B480" s="34">
        <f t="shared" ref="B480:B502" si="126">SUMIFS(B$104:B$459,$F$104:$F$459,$F480,$G$104:$G$459,$G480,$H$104:$H$459,$H480)</f>
        <v>2.10459862449E-10</v>
      </c>
      <c r="C480" s="38">
        <f t="shared" si="123"/>
        <v>1.0235130088705167</v>
      </c>
      <c r="D480" s="26"/>
      <c r="E480" s="42">
        <f t="shared" ref="E480:E490" si="127">Q32</f>
        <v>2.0562500000000003E-10</v>
      </c>
      <c r="F480" s="26" t="s">
        <v>143</v>
      </c>
      <c r="G480" s="26">
        <v>1</v>
      </c>
      <c r="H480" s="26">
        <v>4</v>
      </c>
      <c r="I480" s="26"/>
      <c r="J480" s="38">
        <f t="shared" ca="1" si="124"/>
        <v>0.99996171740487216</v>
      </c>
      <c r="K480" s="28">
        <f ca="1">SUMIFS(K$104:K$459,$F$104:$F$459,$F480,$G$104:$G$459,$G480,$H$104:$H$459,$H480)</f>
        <v>2.0561712814137686E-10</v>
      </c>
    </row>
    <row r="481" spans="2:11" x14ac:dyDescent="0.2">
      <c r="B481" s="34">
        <f t="shared" si="126"/>
        <v>2.1469738431999997E-10</v>
      </c>
      <c r="C481" s="38">
        <f t="shared" si="123"/>
        <v>1.0441210179696045</v>
      </c>
      <c r="D481" s="26"/>
      <c r="E481" s="42">
        <f t="shared" si="127"/>
        <v>2.0562500000000003E-10</v>
      </c>
      <c r="F481" s="26" t="s">
        <v>143</v>
      </c>
      <c r="G481" s="26">
        <v>1</v>
      </c>
      <c r="H481" s="26">
        <v>6</v>
      </c>
      <c r="I481" s="26"/>
      <c r="J481" s="38">
        <f t="shared" ca="1" si="124"/>
        <v>0.99999827886650827</v>
      </c>
      <c r="K481" s="28">
        <f ca="1">SUMIFS(K$104:K$459,$F$104:$F$459,$F481,$G$104:$G$459,$G481,$H$104:$H$459,$H481)</f>
        <v>2.0562464609192579E-10</v>
      </c>
    </row>
    <row r="482" spans="2:11" x14ac:dyDescent="0.2">
      <c r="B482" s="34">
        <f t="shared" si="126"/>
        <v>2.1470185361300003E-10</v>
      </c>
      <c r="C482" s="38">
        <f t="shared" si="123"/>
        <v>1.0441427531331307</v>
      </c>
      <c r="D482" s="26"/>
      <c r="E482" s="42">
        <f t="shared" si="127"/>
        <v>2.0562500000000003E-10</v>
      </c>
      <c r="F482" s="26" t="s">
        <v>143</v>
      </c>
      <c r="G482" s="26">
        <v>1</v>
      </c>
      <c r="H482" s="26">
        <v>8</v>
      </c>
      <c r="I482" s="26"/>
      <c r="J482" s="38">
        <f t="shared" ca="1" si="124"/>
        <v>0.99999999069788215</v>
      </c>
      <c r="K482" s="28">
        <f ca="1">SUMIFS(K$104:K$459,$F$104:$F$459,$F482,$G$104:$G$459,$G482,$H$104:$H$459,$H482)</f>
        <v>2.0562499808725203E-10</v>
      </c>
    </row>
    <row r="483" spans="2:11" x14ac:dyDescent="0.2">
      <c r="B483" s="34">
        <f t="shared" si="126"/>
        <v>2.1040182384200001E-10</v>
      </c>
      <c r="C483" s="38">
        <f t="shared" si="123"/>
        <v>1.0232307542468084</v>
      </c>
      <c r="D483" s="26"/>
      <c r="E483" s="42">
        <f t="shared" si="127"/>
        <v>2.0562500000000003E-10</v>
      </c>
      <c r="F483" s="26" t="s">
        <v>143</v>
      </c>
      <c r="G483" s="26">
        <v>2</v>
      </c>
      <c r="H483" s="26">
        <v>3</v>
      </c>
      <c r="I483" s="26"/>
      <c r="J483" s="38">
        <f t="shared" ca="1" si="124"/>
        <v>0.99984967438662731</v>
      </c>
      <c r="K483" s="28">
        <f ca="1">SUMIFS(K$104:K$459,$F$104:$F$459,$F483,$G$104:$G$459,$G483,$H$104:$H$459,$H483)</f>
        <v>2.0559408929575027E-10</v>
      </c>
    </row>
    <row r="484" spans="2:11" x14ac:dyDescent="0.2">
      <c r="B484" s="34">
        <f t="shared" si="126"/>
        <v>2.1479748174999999E-10</v>
      </c>
      <c r="C484" s="38">
        <f t="shared" si="123"/>
        <v>1.0446078139817627</v>
      </c>
      <c r="D484" s="26"/>
      <c r="E484" s="42">
        <f t="shared" si="127"/>
        <v>2.0562500000000003E-10</v>
      </c>
      <c r="F484" s="26" t="s">
        <v>143</v>
      </c>
      <c r="G484" s="26">
        <v>2</v>
      </c>
      <c r="H484" s="26">
        <v>5</v>
      </c>
      <c r="I484" s="26"/>
      <c r="J484" s="38">
        <f t="shared" ca="1" si="124"/>
        <v>0.99997656693170089</v>
      </c>
      <c r="K484" s="28">
        <f ca="1">SUMIFS(K$104:K$459,$F$104:$F$459,$F484,$G$104:$G$459,$G484,$H$104:$H$459,$H484)</f>
        <v>2.0562018157533103E-10</v>
      </c>
    </row>
    <row r="485" spans="2:11" x14ac:dyDescent="0.2">
      <c r="B485" s="34">
        <f t="shared" si="126"/>
        <v>2.1481411001000001E-10</v>
      </c>
      <c r="C485" s="38">
        <f t="shared" si="123"/>
        <v>1.044688680899696</v>
      </c>
      <c r="D485" s="26"/>
      <c r="E485" s="42">
        <f t="shared" si="127"/>
        <v>2.0562500000000003E-10</v>
      </c>
      <c r="F485" s="26" t="s">
        <v>143</v>
      </c>
      <c r="G485" s="26">
        <v>2</v>
      </c>
      <c r="H485" s="26">
        <v>7</v>
      </c>
      <c r="I485" s="26"/>
      <c r="J485" s="38">
        <f t="shared" ca="1" si="124"/>
        <v>0.99999985718834628</v>
      </c>
      <c r="K485" s="28">
        <f ca="1">SUMIFS(K$104:K$459,$F$104:$F$459,$F485,$G$104:$G$459,$G485,$H$104:$H$459,$H485)</f>
        <v>2.0562497063435372E-10</v>
      </c>
    </row>
    <row r="486" spans="2:11" x14ac:dyDescent="0.2">
      <c r="B486" s="34">
        <f t="shared" si="126"/>
        <v>2.1246118358999999E-10</v>
      </c>
      <c r="C486" s="38">
        <f t="shared" si="123"/>
        <v>1.0332458776413371</v>
      </c>
      <c r="D486" s="26"/>
      <c r="E486" s="42">
        <f t="shared" si="127"/>
        <v>2.0562500000000003E-10</v>
      </c>
      <c r="F486" s="26" t="s">
        <v>143</v>
      </c>
      <c r="G486" s="26">
        <v>3</v>
      </c>
      <c r="H486" s="26">
        <v>4</v>
      </c>
      <c r="I486" s="26"/>
      <c r="J486" s="38">
        <f t="shared" ca="1" si="124"/>
        <v>0.999539327225626</v>
      </c>
      <c r="K486" s="28">
        <f ca="1">SUMIFS(K$104:K$459,$F$104:$F$459,$F486,$G$104:$G$459,$G486,$H$104:$H$459,$H486)</f>
        <v>2.0553027416076938E-10</v>
      </c>
    </row>
    <row r="487" spans="2:11" x14ac:dyDescent="0.2">
      <c r="B487" s="34">
        <f t="shared" si="126"/>
        <v>2.1484339239000002E-10</v>
      </c>
      <c r="C487" s="38">
        <f t="shared" si="123"/>
        <v>1.0448310876109421</v>
      </c>
      <c r="D487" s="26"/>
      <c r="E487" s="42">
        <f t="shared" si="127"/>
        <v>2.0562500000000003E-10</v>
      </c>
      <c r="F487" s="26" t="s">
        <v>143</v>
      </c>
      <c r="G487" s="26">
        <v>3</v>
      </c>
      <c r="H487" s="26">
        <v>6</v>
      </c>
      <c r="I487" s="26"/>
      <c r="J487" s="38">
        <f t="shared" ca="1" si="124"/>
        <v>0.99999796409909614</v>
      </c>
      <c r="K487" s="28">
        <f ca="1">SUMIFS(K$104:K$459,$F$104:$F$459,$F487,$G$104:$G$459,$G487,$H$104:$H$459,$H487)</f>
        <v>2.0562458136787667E-10</v>
      </c>
    </row>
    <row r="488" spans="2:11" x14ac:dyDescent="0.2">
      <c r="B488" s="34">
        <f t="shared" si="126"/>
        <v>2.1484334428360001E-10</v>
      </c>
      <c r="C488" s="38">
        <f t="shared" si="123"/>
        <v>1.0448308536588449</v>
      </c>
      <c r="D488" s="26"/>
      <c r="E488" s="42">
        <f t="shared" si="127"/>
        <v>2.0562500000000003E-10</v>
      </c>
      <c r="F488" s="26" t="s">
        <v>143</v>
      </c>
      <c r="G488" s="26">
        <v>3</v>
      </c>
      <c r="H488" s="26">
        <v>8</v>
      </c>
      <c r="I488" s="26"/>
      <c r="J488" s="38">
        <f t="shared" ca="1" si="124"/>
        <v>0.99999998944262447</v>
      </c>
      <c r="K488" s="28">
        <f ca="1">SUMIFS(K$104:K$459,$F$104:$F$459,$F488,$G$104:$G$459,$G488,$H$104:$H$459,$H488)</f>
        <v>2.0562499782913968E-10</v>
      </c>
    </row>
    <row r="489" spans="2:11" x14ac:dyDescent="0.2">
      <c r="B489" s="34">
        <f t="shared" si="126"/>
        <v>2.1484980314000002E-10</v>
      </c>
      <c r="C489" s="38">
        <f t="shared" si="123"/>
        <v>1.0448622645106382</v>
      </c>
      <c r="D489" s="26"/>
      <c r="E489" s="42">
        <f t="shared" si="127"/>
        <v>2.0562500000000003E-10</v>
      </c>
      <c r="F489" s="26" t="s">
        <v>143</v>
      </c>
      <c r="G489" s="26">
        <v>4</v>
      </c>
      <c r="H489" s="26">
        <v>5</v>
      </c>
      <c r="I489" s="26"/>
      <c r="J489" s="38">
        <f t="shared" ca="1" si="124"/>
        <v>0.99997172810090051</v>
      </c>
      <c r="K489" s="28">
        <f ca="1">SUMIFS(K$104:K$459,$F$104:$F$459,$F489,$G$104:$G$459,$G489,$H$104:$H$459,$H489)</f>
        <v>2.056191865907477E-10</v>
      </c>
    </row>
    <row r="490" spans="2:11" x14ac:dyDescent="0.2">
      <c r="B490" s="35">
        <f t="shared" si="126"/>
        <v>2.1485153092999999E-10</v>
      </c>
      <c r="C490" s="39">
        <f t="shared" si="123"/>
        <v>1.044870667136778</v>
      </c>
      <c r="D490" s="30"/>
      <c r="E490" s="43">
        <f t="shared" si="127"/>
        <v>2.0562500000000003E-10</v>
      </c>
      <c r="F490" s="30" t="s">
        <v>143</v>
      </c>
      <c r="G490" s="30">
        <v>4</v>
      </c>
      <c r="H490" s="30">
        <v>7</v>
      </c>
      <c r="I490" s="30"/>
      <c r="J490" s="39">
        <f t="shared" ca="1" si="124"/>
        <v>0.99999985211888687</v>
      </c>
      <c r="K490" s="31">
        <f ca="1">SUMIFS(K$104:K$459,$F$104:$F$459,$F490,$G$104:$G$459,$G490,$H$104:$H$459,$H490)</f>
        <v>2.0562496959194614E-10</v>
      </c>
    </row>
    <row r="491" spans="2:11" x14ac:dyDescent="0.2">
      <c r="B491" s="21">
        <f t="shared" si="126"/>
        <v>2.1288404922398998E-9</v>
      </c>
      <c r="C491" s="36">
        <f t="shared" si="123"/>
        <v>1.0001599681653275</v>
      </c>
      <c r="D491" s="22"/>
      <c r="E491" s="41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6">
        <f t="shared" ca="1" si="124"/>
        <v>0.99999893124164185</v>
      </c>
      <c r="K491" s="23">
        <f ca="1">SUMIFS(K$104:K$459,$F$104:$F$459,$F491,$G$104:$G$459,$G491,$H$104:$H$459,$H491)</f>
        <v>2.1284977251478349E-9</v>
      </c>
    </row>
    <row r="492" spans="2:11" x14ac:dyDescent="0.2">
      <c r="B492" s="34">
        <f t="shared" si="126"/>
        <v>2.1619282155440001E-9</v>
      </c>
      <c r="C492" s="38">
        <f t="shared" si="123"/>
        <v>1.0157050578078459</v>
      </c>
      <c r="D492" s="26"/>
      <c r="E492" s="42">
        <f t="shared" ref="E492:E502" si="128">AB32</f>
        <v>2.1285000000000002E-9</v>
      </c>
      <c r="F492" s="26" t="s">
        <v>144</v>
      </c>
      <c r="G492" s="26">
        <v>1</v>
      </c>
      <c r="H492" s="26">
        <v>4</v>
      </c>
      <c r="I492" s="26"/>
      <c r="J492" s="38">
        <f t="shared" ca="1" si="124"/>
        <v>0.99999895796101679</v>
      </c>
      <c r="K492" s="28">
        <f ca="1">SUMIFS(K$104:K$459,$F$104:$F$459,$F492,$G$104:$G$459,$G492,$H$104:$H$459,$H492)</f>
        <v>2.1284977820200246E-9</v>
      </c>
    </row>
    <row r="493" spans="2:11" x14ac:dyDescent="0.2">
      <c r="B493" s="34">
        <f t="shared" si="126"/>
        <v>2.1445509197400006E-9</v>
      </c>
      <c r="C493" s="38">
        <f t="shared" si="123"/>
        <v>1.0075409536011277</v>
      </c>
      <c r="D493" s="26"/>
      <c r="E493" s="42">
        <f t="shared" si="128"/>
        <v>2.1285000000000002E-9</v>
      </c>
      <c r="F493" s="26" t="s">
        <v>144</v>
      </c>
      <c r="G493" s="26">
        <v>1</v>
      </c>
      <c r="H493" s="26">
        <v>6</v>
      </c>
      <c r="I493" s="26"/>
      <c r="J493" s="38">
        <f t="shared" ca="1" si="124"/>
        <v>0.99999993198569181</v>
      </c>
      <c r="K493" s="28">
        <f ca="1">SUMIFS(K$104:K$459,$F$104:$F$459,$F493,$G$104:$G$459,$G493,$H$104:$H$459,$H493)</f>
        <v>2.1284998552315453E-9</v>
      </c>
    </row>
    <row r="494" spans="2:11" x14ac:dyDescent="0.2">
      <c r="B494" s="34">
        <f t="shared" si="126"/>
        <v>2.1447159374300004E-9</v>
      </c>
      <c r="C494" s="38">
        <f t="shared" si="123"/>
        <v>1.0076184812919897</v>
      </c>
      <c r="D494" s="26"/>
      <c r="E494" s="42">
        <f t="shared" si="128"/>
        <v>2.1285000000000002E-9</v>
      </c>
      <c r="F494" s="26" t="s">
        <v>144</v>
      </c>
      <c r="G494" s="26">
        <v>1</v>
      </c>
      <c r="H494" s="26">
        <v>8</v>
      </c>
      <c r="I494" s="26"/>
      <c r="J494" s="38">
        <f t="shared" ca="1" si="124"/>
        <v>0.99999999998482414</v>
      </c>
      <c r="K494" s="28">
        <f ca="1">SUMIFS(K$104:K$459,$F$104:$F$459,$F494,$G$104:$G$459,$G494,$H$104:$H$459,$H494)</f>
        <v>2.1284999999676984E-9</v>
      </c>
    </row>
    <row r="495" spans="2:11" x14ac:dyDescent="0.2">
      <c r="B495" s="34">
        <f t="shared" si="126"/>
        <v>2.1620797064079998E-9</v>
      </c>
      <c r="C495" s="38">
        <f t="shared" si="123"/>
        <v>1.0157762304007516</v>
      </c>
      <c r="D495" s="26"/>
      <c r="E495" s="42">
        <f t="shared" si="128"/>
        <v>2.1285000000000002E-9</v>
      </c>
      <c r="F495" s="26" t="s">
        <v>144</v>
      </c>
      <c r="G495" s="26">
        <v>2</v>
      </c>
      <c r="H495" s="26">
        <v>3</v>
      </c>
      <c r="I495" s="26"/>
      <c r="J495" s="38">
        <f t="shared" ca="1" si="124"/>
        <v>0.999986444153659</v>
      </c>
      <c r="K495" s="28">
        <f ca="1">SUMIFS(K$104:K$459,$F$104:$F$459,$F495,$G$104:$G$459,$G495,$H$104:$H$459,$H495)</f>
        <v>2.1284711463810635E-9</v>
      </c>
    </row>
    <row r="496" spans="2:11" x14ac:dyDescent="0.2">
      <c r="B496" s="34">
        <f t="shared" si="126"/>
        <v>2.2057892093000002E-9</v>
      </c>
      <c r="C496" s="38">
        <f t="shared" si="123"/>
        <v>1.0363115852948086</v>
      </c>
      <c r="D496" s="26"/>
      <c r="E496" s="42">
        <f t="shared" si="128"/>
        <v>2.1285000000000002E-9</v>
      </c>
      <c r="F496" s="26" t="s">
        <v>144</v>
      </c>
      <c r="G496" s="26">
        <v>2</v>
      </c>
      <c r="H496" s="26">
        <v>5</v>
      </c>
      <c r="I496" s="26"/>
      <c r="J496" s="38">
        <f t="shared" ca="1" si="124"/>
        <v>0.99998902284431657</v>
      </c>
      <c r="K496" s="28">
        <f ca="1">SUMIFS(K$104:K$459,$F$104:$F$459,$F496,$G$104:$G$459,$G496,$H$104:$H$459,$H496)</f>
        <v>2.128476635124128E-9</v>
      </c>
    </row>
    <row r="497" spans="2:11" x14ac:dyDescent="0.2">
      <c r="B497" s="34">
        <f t="shared" si="126"/>
        <v>2.2325367092999995E-9</v>
      </c>
      <c r="C497" s="38">
        <f t="shared" si="123"/>
        <v>1.0488779465820997</v>
      </c>
      <c r="D497" s="26"/>
      <c r="E497" s="42">
        <f t="shared" si="128"/>
        <v>2.1285000000000002E-9</v>
      </c>
      <c r="F497" s="26" t="s">
        <v>144</v>
      </c>
      <c r="G497" s="26">
        <v>2</v>
      </c>
      <c r="H497" s="26">
        <v>7</v>
      </c>
      <c r="I497" s="26"/>
      <c r="J497" s="38">
        <f t="shared" ca="1" si="124"/>
        <v>0.99999998903143317</v>
      </c>
      <c r="K497" s="28">
        <f ca="1">SUMIFS(K$104:K$459,$F$104:$F$459,$F497,$G$104:$G$459,$G497,$H$104:$H$459,$H497)</f>
        <v>2.1284999766534057E-9</v>
      </c>
    </row>
    <row r="498" spans="2:11" x14ac:dyDescent="0.2">
      <c r="B498" s="34">
        <f t="shared" si="126"/>
        <v>2.2036333366849998E-9</v>
      </c>
      <c r="C498" s="38">
        <f t="shared" si="123"/>
        <v>1.0352987252454777</v>
      </c>
      <c r="D498" s="26"/>
      <c r="E498" s="42">
        <f t="shared" si="128"/>
        <v>2.1285000000000002E-9</v>
      </c>
      <c r="F498" s="26" t="s">
        <v>144</v>
      </c>
      <c r="G498" s="26">
        <v>3</v>
      </c>
      <c r="H498" s="26">
        <v>4</v>
      </c>
      <c r="I498" s="26"/>
      <c r="J498" s="38">
        <f t="shared" ca="1" si="124"/>
        <v>0.99996365279407728</v>
      </c>
      <c r="K498" s="28">
        <f ca="1">SUMIFS(K$104:K$459,$F$104:$F$459,$F498,$G$104:$G$459,$G498,$H$104:$H$459,$H498)</f>
        <v>2.1284226349721937E-9</v>
      </c>
    </row>
    <row r="499" spans="2:11" x14ac:dyDescent="0.2">
      <c r="B499" s="34">
        <f t="shared" si="126"/>
        <v>2.3069531536E-9</v>
      </c>
      <c r="C499" s="38">
        <f t="shared" si="123"/>
        <v>1.0838398654451491</v>
      </c>
      <c r="D499" s="26"/>
      <c r="E499" s="42">
        <f t="shared" si="128"/>
        <v>2.1285000000000002E-9</v>
      </c>
      <c r="F499" s="26" t="s">
        <v>144</v>
      </c>
      <c r="G499" s="26">
        <v>3</v>
      </c>
      <c r="H499" s="26">
        <v>6</v>
      </c>
      <c r="I499" s="26"/>
      <c r="J499" s="38">
        <f t="shared" ca="1" si="124"/>
        <v>0.99999724696061199</v>
      </c>
      <c r="K499" s="28">
        <f ca="1">SUMIFS(K$104:K$459,$F$104:$F$459,$F499,$G$104:$G$459,$G499,$H$104:$H$459,$H499)</f>
        <v>2.1284941401556628E-9</v>
      </c>
    </row>
    <row r="500" spans="2:11" x14ac:dyDescent="0.2">
      <c r="B500" s="34">
        <f t="shared" si="126"/>
        <v>2.307067975571E-9</v>
      </c>
      <c r="C500" s="38">
        <f t="shared" si="123"/>
        <v>1.083893810463237</v>
      </c>
      <c r="D500" s="26"/>
      <c r="E500" s="42">
        <f t="shared" si="128"/>
        <v>2.1285000000000002E-9</v>
      </c>
      <c r="F500" s="26" t="s">
        <v>144</v>
      </c>
      <c r="G500" s="26">
        <v>3</v>
      </c>
      <c r="H500" s="26">
        <v>8</v>
      </c>
      <c r="I500" s="26"/>
      <c r="J500" s="38">
        <f t="shared" ca="1" si="124"/>
        <v>0.99999999941588169</v>
      </c>
      <c r="K500" s="28">
        <f ca="1">SUMIFS(K$104:K$459,$F$104:$F$459,$F500,$G$104:$G$459,$G500,$H$104:$H$459,$H500)</f>
        <v>2.1284999987567044E-9</v>
      </c>
    </row>
    <row r="501" spans="2:11" x14ac:dyDescent="0.2">
      <c r="B501" s="34">
        <f t="shared" si="126"/>
        <v>2.3166685968000005E-9</v>
      </c>
      <c r="C501" s="38">
        <f t="shared" si="123"/>
        <v>1.0884043207892884</v>
      </c>
      <c r="D501" s="26"/>
      <c r="E501" s="42">
        <f t="shared" si="128"/>
        <v>2.1285000000000002E-9</v>
      </c>
      <c r="F501" s="26" t="s">
        <v>144</v>
      </c>
      <c r="G501" s="26">
        <v>4</v>
      </c>
      <c r="H501" s="26">
        <v>5</v>
      </c>
      <c r="I501" s="26"/>
      <c r="J501" s="38">
        <f t="shared" ca="1" si="124"/>
        <v>0.99977928983003683</v>
      </c>
      <c r="K501" s="28">
        <f ca="1">SUMIFS(K$104:K$459,$F$104:$F$459,$F501,$G$104:$G$459,$G501,$H$104:$H$459,$H501)</f>
        <v>2.1280302184032336E-9</v>
      </c>
    </row>
    <row r="502" spans="2:11" x14ac:dyDescent="0.2">
      <c r="B502" s="35">
        <f t="shared" si="126"/>
        <v>2.31749979951E-9</v>
      </c>
      <c r="C502" s="39">
        <f t="shared" si="123"/>
        <v>1.0887948318111345</v>
      </c>
      <c r="D502" s="30"/>
      <c r="E502" s="43">
        <f t="shared" si="128"/>
        <v>2.1285000000000002E-9</v>
      </c>
      <c r="F502" s="30" t="s">
        <v>144</v>
      </c>
      <c r="G502" s="30">
        <v>4</v>
      </c>
      <c r="H502" s="30">
        <v>7</v>
      </c>
      <c r="I502" s="30"/>
      <c r="J502" s="39">
        <f t="shared" ca="1" si="124"/>
        <v>0.99999994907016265</v>
      </c>
      <c r="K502" s="31">
        <f ca="1">SUMIFS(K$104:K$459,$F$104:$F$459,$F502,$G$104:$G$459,$G502,$H$104:$H$459,$H502)</f>
        <v>2.1284998915958415E-9</v>
      </c>
    </row>
    <row r="503" spans="2:11" x14ac:dyDescent="0.2">
      <c r="K503" s="4"/>
    </row>
    <row r="504" spans="2:11" x14ac:dyDescent="0.2">
      <c r="B504" s="21">
        <f t="shared" ref="B504:B511" si="129">SUMIFS(B$104:B$459,$F$104:$F$459,$F504,$I$104:$I$459,$I504)</f>
        <v>1.9569849523400004E-9</v>
      </c>
      <c r="C504" s="36">
        <f t="shared" ca="1" si="123"/>
        <v>1.6468005787412143</v>
      </c>
      <c r="D504" s="22"/>
      <c r="E504" s="41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6">
        <f t="shared" ca="1" si="124"/>
        <v>1</v>
      </c>
      <c r="K504" s="23">
        <f ca="1">SUMIFS(K$104:K$459,$F$104:$F$459,$F504,$I$104:$I$459,$I504)</f>
        <v>1.1883557594058448E-9</v>
      </c>
    </row>
    <row r="505" spans="2:11" x14ac:dyDescent="0.2">
      <c r="B505" s="34">
        <f t="shared" si="129"/>
        <v>5.88188632E-11</v>
      </c>
      <c r="C505" s="38">
        <f t="shared" ca="1" si="123"/>
        <v>7.9930892449244588</v>
      </c>
      <c r="D505" s="26"/>
      <c r="E505" s="26">
        <f ca="1">SUM(_xlfn.ANCHORARRAY(W20),_xlfn.ANCHORARRAY(W31))</f>
        <v>7.358714684356797E-12</v>
      </c>
      <c r="F505" s="26" t="s">
        <v>143</v>
      </c>
      <c r="G505" s="26"/>
      <c r="H505" s="26"/>
      <c r="I505" s="26" t="s">
        <v>9</v>
      </c>
      <c r="J505" s="38">
        <f t="shared" ca="1" si="124"/>
        <v>1</v>
      </c>
      <c r="K505" s="28">
        <f ca="1">SUMIFS(K$104:K$459,$F$104:$F$459,$F505,$I$104:$I$459,$I505)</f>
        <v>7.358714684356797E-12</v>
      </c>
    </row>
    <row r="506" spans="2:11" x14ac:dyDescent="0.2">
      <c r="B506" s="34">
        <f t="shared" si="129"/>
        <v>6.2519863380000013E-11</v>
      </c>
      <c r="C506" s="38">
        <f t="shared" ca="1" si="123"/>
        <v>7.5519463208802042</v>
      </c>
      <c r="D506" s="26"/>
      <c r="E506" s="26">
        <f ca="1">SUM(_xlfn.ANCHORARRAY(X20),_xlfn.ANCHORARRAY(X31))</f>
        <v>8.278642448389797E-12</v>
      </c>
      <c r="F506" s="26" t="s">
        <v>143</v>
      </c>
      <c r="G506" s="26"/>
      <c r="H506" s="26"/>
      <c r="I506" s="26" t="s">
        <v>10</v>
      </c>
      <c r="J506" s="38">
        <f t="shared" ca="1" si="124"/>
        <v>1</v>
      </c>
      <c r="K506" s="28">
        <f ca="1">SUMIFS(K$104:K$459,$F$104:$F$459,$F506,$I$104:$I$459,$I506)</f>
        <v>8.278642448389797E-12</v>
      </c>
    </row>
    <row r="507" spans="2:11" x14ac:dyDescent="0.2">
      <c r="B507" s="35">
        <f t="shared" si="129"/>
        <v>2.4259567830000002E-10</v>
      </c>
      <c r="C507" s="39">
        <f t="shared" ca="1" si="123"/>
        <v>0.43591722880518291</v>
      </c>
      <c r="D507" s="30"/>
      <c r="E507" s="30">
        <f ca="1">SUM(_xlfn.ANCHORARRAY(Y20),_xlfn.ANCHORARRAY(Y31))</f>
        <v>5.5651775674234521E-10</v>
      </c>
      <c r="F507" s="30" t="s">
        <v>143</v>
      </c>
      <c r="G507" s="30"/>
      <c r="H507" s="30"/>
      <c r="I507" s="30" t="s">
        <v>34</v>
      </c>
      <c r="J507" s="39">
        <f t="shared" ca="1" si="124"/>
        <v>1</v>
      </c>
      <c r="K507" s="31">
        <f ca="1">SUMIFS(K$104:K$459,$F$104:$F$459,$F507,$I$104:$I$459,$I507)</f>
        <v>5.5651775674234521E-10</v>
      </c>
    </row>
    <row r="508" spans="2:11" x14ac:dyDescent="0.2">
      <c r="B508" s="21">
        <f t="shared" si="129"/>
        <v>1.134225352816E-8</v>
      </c>
      <c r="C508" s="36">
        <f t="shared" ca="1" si="123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6">
        <f t="shared" ca="1" si="124"/>
        <v>1</v>
      </c>
      <c r="K508" s="23">
        <f ca="1">SUMIFS(K$104:K$459,$F$104:$F$459,$F508,$I$104:$I$459,$I508)</f>
        <v>5.9023493515529028E-9</v>
      </c>
    </row>
    <row r="509" spans="2:11" x14ac:dyDescent="0.2">
      <c r="B509" s="34">
        <f t="shared" si="129"/>
        <v>9.9314795636000003E-10</v>
      </c>
      <c r="C509" s="38">
        <f t="shared" ca="1" si="123"/>
        <v>1.6683682062551324</v>
      </c>
      <c r="D509" s="26"/>
      <c r="E509" s="26">
        <f ca="1">SUM(_xlfn.ANCHORARRAY(AF20),_xlfn.ANCHORARRAY(AH31))</f>
        <v>5.9528103726529811E-10</v>
      </c>
      <c r="F509" s="26" t="s">
        <v>144</v>
      </c>
      <c r="G509" s="26"/>
      <c r="H509" s="26"/>
      <c r="I509" s="26" t="s">
        <v>9</v>
      </c>
      <c r="J509" s="38">
        <f t="shared" ca="1" si="124"/>
        <v>1</v>
      </c>
      <c r="K509" s="28">
        <f ca="1">SUMIFS(K$104:K$459,$F$104:$F$459,$F509,$I$104:$I$459,$I509)</f>
        <v>5.9528103726529811E-10</v>
      </c>
    </row>
    <row r="510" spans="2:11" x14ac:dyDescent="0.2">
      <c r="B510" s="34">
        <f t="shared" si="129"/>
        <v>1.6653476859999999E-9</v>
      </c>
      <c r="C510" s="38">
        <f t="shared" ca="1" si="123"/>
        <v>1.6683689348841126</v>
      </c>
      <c r="D510" s="26"/>
      <c r="E510" s="26">
        <f ca="1">SUM(_xlfn.ANCHORARRAY(AG20),_xlfn.ANCHORARRAY(AI31))</f>
        <v>9.9818910025178423E-10</v>
      </c>
      <c r="F510" s="26" t="s">
        <v>144</v>
      </c>
      <c r="G510" s="26"/>
      <c r="H510" s="26"/>
      <c r="I510" s="26" t="s">
        <v>10</v>
      </c>
      <c r="J510" s="38">
        <f t="shared" ca="1" si="124"/>
        <v>1</v>
      </c>
      <c r="K510" s="28">
        <f ca="1">SUMIFS(K$104:K$459,$F$104:$F$459,$F510,$I$104:$I$459,$I510)</f>
        <v>9.9818910025178423E-10</v>
      </c>
    </row>
    <row r="511" spans="2:11" x14ac:dyDescent="0.2">
      <c r="B511" s="35">
        <f>SUMIFS(B$104:B$459,$F$104:$F$459,$F511,$I$104:$I$459,$I511)</f>
        <v>2.0803784316000002E-9</v>
      </c>
      <c r="C511" s="39">
        <f t="shared" ca="1" si="123"/>
        <v>0.7129287356061802</v>
      </c>
      <c r="D511" s="30"/>
      <c r="E511" s="30">
        <f ca="1">SUM(_xlfn.ANCHORARRAY(AH20),_xlfn.ANCHORARRAY(AJ31))</f>
        <v>2.9180734731236801E-9</v>
      </c>
      <c r="F511" s="30" t="s">
        <v>144</v>
      </c>
      <c r="G511" s="30"/>
      <c r="H511" s="30"/>
      <c r="I511" s="30" t="s">
        <v>34</v>
      </c>
      <c r="J511" s="39">
        <f t="shared" ca="1" si="124"/>
        <v>1</v>
      </c>
      <c r="K511" s="31">
        <f ca="1">SUMIFS(K$104:K$459,$F$104:$F$459,$F511,$I$104:$I$459,$I511)</f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topLeftCell="A464" workbookViewId="0">
      <pane xSplit="4" topLeftCell="E1" activePane="topRight" state="frozen"/>
      <selection pane="topRight" activeCell="L483" sqref="L483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9" customFormat="1" ht="25.5" x14ac:dyDescent="0.2">
      <c r="B19" s="54" t="s">
        <v>172</v>
      </c>
      <c r="C19" s="54" t="s">
        <v>943</v>
      </c>
      <c r="D19" s="54" t="s">
        <v>176</v>
      </c>
      <c r="E19" s="54" t="s">
        <v>177</v>
      </c>
      <c r="F19" s="54" t="s">
        <v>178</v>
      </c>
      <c r="G19" s="54" t="s">
        <v>179</v>
      </c>
      <c r="H19" s="54" t="s">
        <v>180</v>
      </c>
      <c r="I19" s="54" t="s">
        <v>181</v>
      </c>
      <c r="J19" s="54" t="s">
        <v>206</v>
      </c>
      <c r="K19" s="54" t="s">
        <v>210</v>
      </c>
      <c r="L19" s="54" t="s">
        <v>228</v>
      </c>
      <c r="M19" s="54" t="s">
        <v>947</v>
      </c>
      <c r="N19" s="54" t="s">
        <v>229</v>
      </c>
      <c r="O19" s="54" t="s">
        <v>230</v>
      </c>
      <c r="P19" s="54" t="s">
        <v>226</v>
      </c>
      <c r="Q19" s="54" t="s">
        <v>227</v>
      </c>
      <c r="R19" s="54" t="s">
        <v>231</v>
      </c>
      <c r="S19" s="55" t="s">
        <v>965</v>
      </c>
      <c r="T19" s="56" t="s">
        <v>968</v>
      </c>
      <c r="U19" s="56" t="s">
        <v>967</v>
      </c>
      <c r="V19" s="56" t="s">
        <v>986</v>
      </c>
      <c r="W19" s="56" t="s">
        <v>987</v>
      </c>
      <c r="X19" s="56" t="s">
        <v>988</v>
      </c>
      <c r="Y19" s="56" t="s">
        <v>989</v>
      </c>
      <c r="Z19" s="56" t="s">
        <v>966</v>
      </c>
      <c r="AA19" s="56" t="s">
        <v>977</v>
      </c>
      <c r="AB19" s="55" t="s">
        <v>972</v>
      </c>
      <c r="AC19" s="56" t="s">
        <v>969</v>
      </c>
      <c r="AD19" s="56" t="s">
        <v>970</v>
      </c>
      <c r="AE19" s="56" t="s">
        <v>978</v>
      </c>
      <c r="AF19" s="56" t="s">
        <v>979</v>
      </c>
      <c r="AG19" s="56" t="s">
        <v>980</v>
      </c>
      <c r="AH19" s="56" t="s">
        <v>981</v>
      </c>
      <c r="AI19" s="56" t="s">
        <v>971</v>
      </c>
      <c r="AJ19" s="57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>1/(1+(F20*EXP(2*N$8*N$9)/$N$72))</f>
        <v>4.8080331209433022E-4</v>
      </c>
      <c r="K20" s="4">
        <f>1/(1+(G20*EXP(2*O$8*O$9)/$N$72))</f>
        <v>6.714884494322261E-6</v>
      </c>
      <c r="L20" s="4">
        <f ca="1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ca="1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25" cm="1">
        <f t="array" aca="1" ref="T20:T27" ca="1">$L$20:$L$27*$H$20:$H$27*$N$11</f>
        <v>3.9067280078493694E-13</v>
      </c>
      <c r="U20" s="25">
        <f ca="1">T20/J20-T20</f>
        <v>8.1215115242751059E-10</v>
      </c>
      <c r="V20" s="26" cm="1">
        <f t="array" aca="1" ref="V20:V27" ca="1">TRANSPOSE($ER$73:$EY$73)</f>
        <v>5.2723073577671014E-13</v>
      </c>
      <c r="W20" s="26" cm="1">
        <f t="array" aca="1" ref="W20:W27" ca="1">TRANSPOSE($ER$74:$EY$74)</f>
        <v>4.0356032925509371E-12</v>
      </c>
      <c r="X20" s="26" cm="1">
        <f t="array" aca="1" ref="X20:X27" ca="1">TRANSPOSE($ER$75:$EY$75)</f>
        <v>5.3752571145298118E-12</v>
      </c>
      <c r="Y20" s="26" cm="1">
        <f t="array" aca="1" ref="Y20:Y27" ca="1">TRANSPOSE($ER$93:$EY$93)</f>
        <v>2.0083628847053718E-14</v>
      </c>
      <c r="Z20" s="26">
        <f ca="1">SUM(V20:Y20)</f>
        <v>9.9581747717045117E-12</v>
      </c>
      <c r="AA20" s="25">
        <f ca="1">SUM(T20:Y20)-S20</f>
        <v>0</v>
      </c>
      <c r="AB20" s="24" cm="1">
        <f t="array" ref="AB20:AB27">$I$20:$I$27*$O$11</f>
        <v>1.2770999999999999E-8</v>
      </c>
      <c r="AC20" s="25" cm="1">
        <f t="array" aca="1" ref="AC20:AC27" ca="1">$P$20:$P$27*$I$20:$I$27*$O$11</f>
        <v>8.5676759407797546E-14</v>
      </c>
      <c r="AD20" s="25" cm="1">
        <f t="array" aca="1" ref="AD20:AD27" ca="1">_xlfn.ANCHORARRAY(AC20)*(1/K20:K27-1)</f>
        <v>1.2759144877428253E-8</v>
      </c>
      <c r="AE20" s="26" cm="1">
        <f t="array" aca="1" ref="AE20:AE27" ca="1">TRANSPOSE($FX$73:$GE$73)</f>
        <v>2.8048893112197516E-13</v>
      </c>
      <c r="AF20" s="26" cm="1">
        <f t="array" aca="1" ref="AF20:AF27" ca="1">TRANSPOSE($FX$74:$GE$74)</f>
        <v>4.2837436623786793E-12</v>
      </c>
      <c r="AG20" s="26" cm="1">
        <f t="array" aca="1" ref="AG20:AG27" ca="1">TRANSPOSE($FX$75:$GE$75)</f>
        <v>7.1831386595192046E-12</v>
      </c>
      <c r="AH20" s="26" cm="1">
        <f t="array" aca="1" ref="AH20:AH27" ca="1">TRANSPOSE($FX$93:$GE$93)</f>
        <v>2.2074559320052245E-14</v>
      </c>
      <c r="AI20" s="25">
        <f ca="1">SUM(AE20:AH20)</f>
        <v>1.1769445812339911E-11</v>
      </c>
      <c r="AJ20" s="27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3">10^-D21</f>
        <v>1.8908917484896439E-4</v>
      </c>
      <c r="G21" s="4">
        <f t="shared" si="3"/>
        <v>1.9800067311173839E-3</v>
      </c>
      <c r="H21" s="4">
        <f t="shared" ref="H21:I27" si="4">(1-D$10)*D$5/$C21</f>
        <v>4.1124999999999999E-4</v>
      </c>
      <c r="I21" s="4">
        <f t="shared" si="4"/>
        <v>7.0949999999999995E-4</v>
      </c>
      <c r="J21" s="11">
        <f>1/(1+(F21*EXP(2*N$8*N$9)/$N$72))</f>
        <v>1.8823110720629442E-3</v>
      </c>
      <c r="K21" s="4">
        <f>1/(1+(G21*EXP(2*O$8*O$9)/$N$72))</f>
        <v>8.7163957382617457E-5</v>
      </c>
      <c r="L21" s="4">
        <f ca="1">$J21*(1-OFFSET($EB$66,0,$B21-1))</f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ca="1">$K21*(1-OFFSET($FH$66,0,$B21-1))</f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 s="26">
        <f ca="1"/>
        <v>1.4773194418642755E-12</v>
      </c>
      <c r="U21" s="26">
        <f t="shared" ref="U21:U27" ca="1" si="5">T21/J21-T21</f>
        <v>7.8336609129427266E-10</v>
      </c>
      <c r="V21" s="26">
        <f ca="1"/>
        <v>1.993709863462223E-12</v>
      </c>
      <c r="W21" s="26">
        <f ca="1"/>
        <v>1.5260533089988415E-11</v>
      </c>
      <c r="X21" s="26">
        <f ca="1"/>
        <v>2.0326400569374713E-11</v>
      </c>
      <c r="Y21" s="26">
        <f ca="1"/>
        <v>7.5945741037835357E-14</v>
      </c>
      <c r="Z21" s="26">
        <f t="shared" ref="Z21:Z27" ca="1" si="6">SUM(V21:Y21)</f>
        <v>3.7656589263863188E-11</v>
      </c>
      <c r="AA21" s="25">
        <f t="shared" ref="AA21:AA27" ca="1" si="7">SUM(T21:Y21)-S21</f>
        <v>0</v>
      </c>
      <c r="AB21" s="24">
        <v>1.2770999999999999E-8</v>
      </c>
      <c r="AC21" s="26">
        <f ca="1"/>
        <v>1.0999997853250746E-12</v>
      </c>
      <c r="AD21" s="26">
        <f ca="1"/>
        <v>1.2618792652592576E-8</v>
      </c>
      <c r="AE21" s="26">
        <f ca="1"/>
        <v>3.6011838700817146E-12</v>
      </c>
      <c r="AF21" s="26">
        <f ca="1"/>
        <v>5.4998778450242592E-11</v>
      </c>
      <c r="AG21" s="26">
        <f ca="1"/>
        <v>9.2223971098424247E-11</v>
      </c>
      <c r="AH21" s="26">
        <f ca="1"/>
        <v>2.8341420335037961E-13</v>
      </c>
      <c r="AI21" s="26">
        <f t="shared" ref="AI21:AI27" ca="1" si="8">SUM(AE21:AH21)</f>
        <v>1.5110734762209895E-10</v>
      </c>
      <c r="AJ21" s="27">
        <f t="shared" ref="AJ21:AJ27" ca="1" si="9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3"/>
        <v>4.8231784822393027E-5</v>
      </c>
      <c r="G22" s="4">
        <f t="shared" si="3"/>
        <v>1.5252229565390185E-4</v>
      </c>
      <c r="H22" s="4">
        <f t="shared" si="4"/>
        <v>4.1124999999999999E-4</v>
      </c>
      <c r="I22" s="4">
        <f t="shared" si="4"/>
        <v>7.0949999999999995E-4</v>
      </c>
      <c r="J22" s="11">
        <f>1/(1+(F22*EXP(2*N$8*N$9)/$N$72))</f>
        <v>7.3391182560217059E-3</v>
      </c>
      <c r="K22" s="4">
        <f>1/(1+(G22*EXP(2*O$8*O$9)/$N$72))</f>
        <v>1.1303604210863313E-3</v>
      </c>
      <c r="L22" s="4">
        <f ca="1">$J22*(1-OFFSET($EB$66,0,$B22-1))</f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ca="1">$K22*(1-OFFSET($FH$66,0,$B22-1))</f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 s="26">
        <f ca="1"/>
        <v>5.0851347854384447E-12</v>
      </c>
      <c r="U22" s="26">
        <f t="shared" ca="1" si="5"/>
        <v>6.8779575472279643E-10</v>
      </c>
      <c r="V22" s="26">
        <f ca="1"/>
        <v>6.8626209684004876E-12</v>
      </c>
      <c r="W22" s="26">
        <f ca="1"/>
        <v>5.2528833955035668E-11</v>
      </c>
      <c r="X22" s="26">
        <f ca="1"/>
        <v>6.9966239981006957E-11</v>
      </c>
      <c r="Y22" s="26">
        <f ca="1"/>
        <v>2.61415587322161E-13</v>
      </c>
      <c r="Z22" s="26">
        <f t="shared" ca="1" si="6"/>
        <v>1.2961911049176526E-10</v>
      </c>
      <c r="AA22" s="25">
        <f t="shared" ca="1" si="7"/>
        <v>0</v>
      </c>
      <c r="AB22" s="24">
        <v>1.2770999999999999E-8</v>
      </c>
      <c r="AC22" s="26">
        <f ca="1"/>
        <v>1.2495549084828915E-11</v>
      </c>
      <c r="AD22" s="26">
        <f ca="1"/>
        <v>1.1041986589293728E-8</v>
      </c>
      <c r="AE22" s="26">
        <f ca="1"/>
        <v>4.0907980540016263E-11</v>
      </c>
      <c r="AF22" s="26">
        <f ca="1"/>
        <v>6.2476369986521615E-10</v>
      </c>
      <c r="AG22" s="26">
        <f ca="1"/>
        <v>1.0476267114158088E-9</v>
      </c>
      <c r="AH22" s="26">
        <f ca="1"/>
        <v>3.2194698004016286E-12</v>
      </c>
      <c r="AI22" s="26">
        <f t="shared" ca="1" si="8"/>
        <v>1.7165178616214429E-9</v>
      </c>
      <c r="AJ22" s="27">
        <f t="shared" ca="1" si="9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3"/>
        <v>1.2302687708123824E-5</v>
      </c>
      <c r="G23" s="4">
        <f t="shared" si="3"/>
        <v>1.1748975549395286E-5</v>
      </c>
      <c r="H23" s="4">
        <f t="shared" si="4"/>
        <v>4.1124999999999999E-4</v>
      </c>
      <c r="I23" s="4">
        <f t="shared" si="4"/>
        <v>7.0949999999999995E-4</v>
      </c>
      <c r="J23" s="11">
        <f>1/(1+(F23*EXP(2*N$8*N$9)/$N$72))</f>
        <v>2.8168724520015936E-2</v>
      </c>
      <c r="K23" s="4">
        <f>1/(1+(G23*EXP(2*O$8*O$9)/$N$72))</f>
        <v>1.4477974179848457E-2</v>
      </c>
      <c r="L23" s="4">
        <f ca="1">$J23*(1-OFFSET($EB$66,0,$B23-1))</f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ca="1">$K23*(1-OFFSET($FH$66,0,$B23-1))</f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 s="26">
        <f ca="1"/>
        <v>1.348577906003266E-11</v>
      </c>
      <c r="U23" s="26">
        <f t="shared" ca="1" si="5"/>
        <v>4.6526429890143237E-10</v>
      </c>
      <c r="V23" s="26">
        <f ca="1"/>
        <v>1.8199672979684216E-11</v>
      </c>
      <c r="W23" s="26">
        <f ca="1"/>
        <v>1.3930648427004766E-10</v>
      </c>
      <c r="X23" s="26">
        <f ca="1"/>
        <v>1.855504905685071E-10</v>
      </c>
      <c r="Y23" s="26">
        <f ca="1"/>
        <v>6.9327422029608492E-13</v>
      </c>
      <c r="Z23" s="26">
        <f t="shared" ca="1" si="6"/>
        <v>3.4374992203853506E-10</v>
      </c>
      <c r="AA23" s="25">
        <f t="shared" ca="1" si="7"/>
        <v>0</v>
      </c>
      <c r="AB23" s="24">
        <v>1.2770999999999999E-8</v>
      </c>
      <c r="AC23" s="26">
        <f ca="1"/>
        <v>6.1862777429078359E-11</v>
      </c>
      <c r="AD23" s="26">
        <f ca="1"/>
        <v>4.2110262787749083E-9</v>
      </c>
      <c r="AE23" s="26">
        <f ca="1"/>
        <v>2.0252661792130803E-10</v>
      </c>
      <c r="AF23" s="26">
        <f ca="1"/>
        <v>3.0930707764938979E-9</v>
      </c>
      <c r="AG23" s="26">
        <f ca="1"/>
        <v>5.1865746464682734E-9</v>
      </c>
      <c r="AH23" s="26">
        <f ca="1"/>
        <v>1.5938902912533536E-11</v>
      </c>
      <c r="AI23" s="26">
        <f t="shared" ca="1" si="8"/>
        <v>8.4981109437960123E-9</v>
      </c>
      <c r="AJ23" s="27">
        <f t="shared" ca="1" si="9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3"/>
        <v>1.4621771744567123E-7</v>
      </c>
      <c r="G24" s="4">
        <f t="shared" si="3"/>
        <v>1.3182567385564024E-7</v>
      </c>
      <c r="H24" s="4">
        <f t="shared" si="4"/>
        <v>2.05625E-4</v>
      </c>
      <c r="I24" s="4">
        <f t="shared" si="4"/>
        <v>3.5474999999999998E-4</v>
      </c>
      <c r="J24" s="11">
        <f>1/(1+(F24*EXP(2*N$8*N$9)/$N$72))</f>
        <v>0.7092009432960511</v>
      </c>
      <c r="K24" s="4">
        <f>1/(1+(G24*EXP(2*O$8*O$9)/$N$72))</f>
        <v>0.5669696427651113</v>
      </c>
      <c r="L24" s="4">
        <f ca="1">$J24*(1-OFFSET($EB$66,0,$B24-1))</f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ca="1">$K24*(1-OFFSET($FH$66,0,$B24-1))</f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 s="26">
        <f ca="1"/>
        <v>1.459078683507762E-10</v>
      </c>
      <c r="U24" s="26">
        <f t="shared" ca="1" si="5"/>
        <v>5.982771298201392E-11</v>
      </c>
      <c r="V24" s="26">
        <f ca="1"/>
        <v>1.9690931293816639E-10</v>
      </c>
      <c r="W24" s="26">
        <f ca="1"/>
        <v>6.0003143650913016E-13</v>
      </c>
      <c r="X24" s="26">
        <f ca="1"/>
        <v>5.0427191280871833E-13</v>
      </c>
      <c r="Y24" s="26">
        <f ca="1"/>
        <v>7.5008023797257138E-12</v>
      </c>
      <c r="Z24" s="26">
        <f t="shared" ca="1" si="6"/>
        <v>2.0551441866720996E-10</v>
      </c>
      <c r="AA24" s="25">
        <f t="shared" ca="1" si="7"/>
        <v>0</v>
      </c>
      <c r="AB24" s="24">
        <v>6.3854999999999995E-9</v>
      </c>
      <c r="AC24" s="26">
        <f ca="1"/>
        <v>3.5895011030643377E-9</v>
      </c>
      <c r="AD24" s="26">
        <f ca="1"/>
        <v>2.7415276369548607E-9</v>
      </c>
      <c r="AE24" s="26">
        <f ca="1"/>
        <v>5.0360123557934733E-11</v>
      </c>
      <c r="AF24" s="26">
        <f ca="1"/>
        <v>5.5207049147064089E-14</v>
      </c>
      <c r="AG24" s="26">
        <f ca="1"/>
        <v>9.2573207049940739E-14</v>
      </c>
      <c r="AH24" s="26">
        <f ca="1"/>
        <v>3.9633561666694055E-12</v>
      </c>
      <c r="AI24" s="26">
        <f t="shared" ca="1" si="8"/>
        <v>5.4471259980801142E-11</v>
      </c>
      <c r="AJ24" s="27">
        <f t="shared" ca="1" si="9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3"/>
        <v>1.0511547730228644E-8</v>
      </c>
      <c r="G25" s="4">
        <f t="shared" si="3"/>
        <v>1.9054607179632436E-9</v>
      </c>
      <c r="H25" s="4">
        <f t="shared" si="4"/>
        <v>2.05625E-4</v>
      </c>
      <c r="I25" s="4">
        <f t="shared" si="4"/>
        <v>3.5474999999999998E-4</v>
      </c>
      <c r="J25" s="11">
        <f>1/(1+(F25*EXP(2*N$8*N$9)/$N$72))</f>
        <v>0.97136656147085787</v>
      </c>
      <c r="K25" s="4">
        <f>1/(1+(G25*EXP(2*O$8*O$9)/$N$72))</f>
        <v>0.98908081273599846</v>
      </c>
      <c r="L25" s="4">
        <f ca="1">$J25*(1-OFFSET($EB$66,0,$B25-1))</f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ca="1">$K25*(1-OFFSET($FH$66,0,$B25-1))</f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 s="26">
        <f ca="1"/>
        <v>1.68683394297017E-10</v>
      </c>
      <c r="U25" s="26">
        <f t="shared" ca="1" si="5"/>
        <v>4.9723614061586016E-12</v>
      </c>
      <c r="V25" s="26">
        <f ca="1"/>
        <v>2.276459223929629E-10</v>
      </c>
      <c r="W25" s="26">
        <f ca="1"/>
        <v>6.9369349672043733E-13</v>
      </c>
      <c r="X25" s="26">
        <f ca="1"/>
        <v>5.8298636572995717E-13</v>
      </c>
      <c r="Y25" s="26">
        <f ca="1"/>
        <v>8.6716420414111643E-12</v>
      </c>
      <c r="Z25" s="26">
        <f t="shared" ca="1" si="6"/>
        <v>2.3759424429682445E-10</v>
      </c>
      <c r="AA25" s="25">
        <f t="shared" ca="1" si="7"/>
        <v>0</v>
      </c>
      <c r="AB25" s="24">
        <v>6.3854999999999995E-9</v>
      </c>
      <c r="AC25" s="26">
        <f ca="1"/>
        <v>6.2223809434152933E-9</v>
      </c>
      <c r="AD25" s="26">
        <f ca="1"/>
        <v>6.8693419055578278E-11</v>
      </c>
      <c r="AE25" s="26">
        <f ca="1"/>
        <v>8.7299004551752053E-11</v>
      </c>
      <c r="AF25" s="26">
        <f ca="1"/>
        <v>9.5701124109314966E-14</v>
      </c>
      <c r="AG25" s="26">
        <f ca="1"/>
        <v>1.604751587697353E-13</v>
      </c>
      <c r="AH25" s="26">
        <f ca="1"/>
        <v>6.8704566944965694E-12</v>
      </c>
      <c r="AI25" s="26">
        <f t="shared" ca="1" si="8"/>
        <v>9.4425637529127662E-11</v>
      </c>
      <c r="AJ25" s="27">
        <f t="shared" ca="1" si="9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3"/>
        <v>7.5567200483709833E-10</v>
      </c>
      <c r="G26" s="4">
        <f t="shared" si="3"/>
        <v>2.7542287033381602E-11</v>
      </c>
      <c r="H26" s="4">
        <f t="shared" si="4"/>
        <v>2.05625E-4</v>
      </c>
      <c r="I26" s="4">
        <f t="shared" si="4"/>
        <v>3.5474999999999998E-4</v>
      </c>
      <c r="J26" s="11">
        <f>1/(1+(F26*EXP(2*N$8*N$9)/$N$72))</f>
        <v>0.99788535402190559</v>
      </c>
      <c r="K26" s="4">
        <f>1/(1+(G26*EXP(2*O$8*O$9)/$N$72))</f>
        <v>0.99984045278005362</v>
      </c>
      <c r="L26" s="4">
        <f ca="1">$J26*(1-OFFSET($EB$66,0,$B26-1))</f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ca="1">$K26*(1-OFFSET($FH$66,0,$B26-1))</f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 s="26">
        <f ca="1"/>
        <v>1.7059778134593475E-10</v>
      </c>
      <c r="U26" s="26">
        <f t="shared" ca="1" si="5"/>
        <v>3.6151839561631448E-13</v>
      </c>
      <c r="V26" s="26">
        <f ca="1"/>
        <v>2.3022947489606631E-10</v>
      </c>
      <c r="W26" s="26">
        <f ca="1"/>
        <v>7.0156622095375319E-13</v>
      </c>
      <c r="X26" s="26">
        <f ca="1"/>
        <v>5.8960267525408204E-13</v>
      </c>
      <c r="Y26" s="26">
        <f ca="1"/>
        <v>8.7700564661748572E-12</v>
      </c>
      <c r="Z26" s="26">
        <f t="shared" ca="1" si="6"/>
        <v>2.4029070025844904E-10</v>
      </c>
      <c r="AA26" s="25">
        <f t="shared" ca="1" si="7"/>
        <v>0</v>
      </c>
      <c r="AB26" s="24">
        <v>6.3854999999999995E-9</v>
      </c>
      <c r="AC26" s="26">
        <f ca="1"/>
        <v>6.2890589509318147E-9</v>
      </c>
      <c r="AD26" s="26">
        <f ca="1"/>
        <v>1.003561987225269E-12</v>
      </c>
      <c r="AE26" s="26">
        <f ca="1"/>
        <v>8.823448628046981E-11</v>
      </c>
      <c r="AF26" s="26">
        <f ca="1"/>
        <v>9.6726641564888502E-14</v>
      </c>
      <c r="AG26" s="26">
        <f ca="1"/>
        <v>1.6219478409321964E-13</v>
      </c>
      <c r="AH26" s="26">
        <f ca="1"/>
        <v>6.9440793748312334E-12</v>
      </c>
      <c r="AI26" s="26">
        <f t="shared" ca="1" si="8"/>
        <v>9.5437487080959151E-11</v>
      </c>
      <c r="AJ26" s="27">
        <f t="shared" ca="1" si="9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3"/>
        <v>5.4325033149243044E-11</v>
      </c>
      <c r="G27" s="4">
        <f t="shared" si="3"/>
        <v>3.9810717055349631E-13</v>
      </c>
      <c r="H27" s="4">
        <f t="shared" si="4"/>
        <v>2.05625E-4</v>
      </c>
      <c r="I27" s="4">
        <f t="shared" si="4"/>
        <v>3.5474999999999998E-4</v>
      </c>
      <c r="J27" s="11">
        <f>1/(1+(F27*EXP(2*N$8*N$9)/$N$72))</f>
        <v>0.99984767978923272</v>
      </c>
      <c r="K27" s="4">
        <f>1/(1+(G27*EXP(2*O$8*O$9)/$N$72))</f>
        <v>0.99999769347834999</v>
      </c>
      <c r="L27" s="4">
        <f ca="1">$J27*(1-OFFSET($EB$66,0,$B27-1))</f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ca="1">$K27*(1-OFFSET($FH$66,0,$B27-1))</f>
        <v>0.9850494432848782</v>
      </c>
      <c r="Q27">
        <f ca="1"/>
        <v>1.3858367946979699E-2</v>
      </c>
      <c r="R27" s="4">
        <f ca="1"/>
        <v>4.9162560291910478E-6</v>
      </c>
      <c r="S27" s="29">
        <v>4.1125000000000005E-10</v>
      </c>
      <c r="T27" s="30">
        <f ca="1"/>
        <v>1.7073708160900305E-10</v>
      </c>
      <c r="U27" s="30">
        <f t="shared" ca="1" si="5"/>
        <v>2.6010670207228888E-14</v>
      </c>
      <c r="V27" s="30">
        <f ca="1"/>
        <v>2.3041746694476735E-10</v>
      </c>
      <c r="W27" s="30">
        <f ca="1"/>
        <v>7.0213907927797996E-13</v>
      </c>
      <c r="X27" s="30">
        <f ca="1"/>
        <v>5.9008411063454616E-13</v>
      </c>
      <c r="Y27" s="30">
        <f ca="1"/>
        <v>8.7772175861098481E-12</v>
      </c>
      <c r="Z27" s="30">
        <f t="shared" ca="1" si="6"/>
        <v>2.4048690772078975E-10</v>
      </c>
      <c r="AA27" s="40">
        <f t="shared" ca="1" si="7"/>
        <v>0</v>
      </c>
      <c r="AB27" s="29">
        <v>6.3854999999999995E-9</v>
      </c>
      <c r="AC27" s="30">
        <f ca="1"/>
        <v>6.2900332200955897E-9</v>
      </c>
      <c r="AD27" s="30">
        <f ca="1"/>
        <v>1.4508131264888333E-14</v>
      </c>
      <c r="AE27" s="30">
        <f ca="1"/>
        <v>8.8248155120249385E-11</v>
      </c>
      <c r="AF27" s="30">
        <f ca="1"/>
        <v>9.6741625966358967E-14</v>
      </c>
      <c r="AG27" s="30">
        <f ca="1"/>
        <v>1.6221991048778836E-13</v>
      </c>
      <c r="AH27" s="30">
        <f ca="1"/>
        <v>6.9451551164419384E-12</v>
      </c>
      <c r="AI27" s="30">
        <f t="shared" ca="1" si="8"/>
        <v>9.5452271773145481E-11</v>
      </c>
      <c r="AJ27" s="32">
        <f t="shared" ca="1" si="9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9" customFormat="1" ht="25.5" x14ac:dyDescent="0.2">
      <c r="B30" s="54" t="s">
        <v>173</v>
      </c>
      <c r="C30" s="54" t="s">
        <v>174</v>
      </c>
      <c r="D30" s="54" t="s">
        <v>175</v>
      </c>
      <c r="E30" s="54" t="s">
        <v>211</v>
      </c>
      <c r="F30" s="54" t="s">
        <v>212</v>
      </c>
      <c r="G30" s="54" t="s">
        <v>232</v>
      </c>
      <c r="H30" s="54" t="s">
        <v>233</v>
      </c>
      <c r="I30" s="54" t="s">
        <v>234</v>
      </c>
      <c r="J30" s="54" t="s">
        <v>235</v>
      </c>
      <c r="K30" s="54" t="s">
        <v>236</v>
      </c>
      <c r="L30" s="54" t="s">
        <v>241</v>
      </c>
      <c r="M30" s="54" t="s">
        <v>237</v>
      </c>
      <c r="N30" s="54" t="s">
        <v>238</v>
      </c>
      <c r="O30" s="54" t="s">
        <v>239</v>
      </c>
      <c r="P30" s="54" t="s">
        <v>240</v>
      </c>
      <c r="Q30" s="55" t="s">
        <v>965</v>
      </c>
      <c r="R30" s="56" t="s">
        <v>990</v>
      </c>
      <c r="S30" s="56" t="s">
        <v>983</v>
      </c>
      <c r="T30" s="56" t="s">
        <v>984</v>
      </c>
      <c r="U30" s="56" t="s">
        <v>985</v>
      </c>
      <c r="V30" s="56" t="s">
        <v>986</v>
      </c>
      <c r="W30" s="56" t="s">
        <v>987</v>
      </c>
      <c r="X30" s="56" t="s">
        <v>988</v>
      </c>
      <c r="Y30" s="56" t="s">
        <v>989</v>
      </c>
      <c r="Z30" s="56" t="s">
        <v>966</v>
      </c>
      <c r="AA30" s="57" t="s">
        <v>977</v>
      </c>
      <c r="AB30" s="55" t="s">
        <v>972</v>
      </c>
      <c r="AC30" s="56" t="s">
        <v>991</v>
      </c>
      <c r="AD30" s="56" t="s">
        <v>993</v>
      </c>
      <c r="AE30" s="56" t="s">
        <v>992</v>
      </c>
      <c r="AF30" s="56" t="s">
        <v>994</v>
      </c>
      <c r="AG30" s="58" t="s">
        <v>995</v>
      </c>
      <c r="AH30" s="58" t="s">
        <v>996</v>
      </c>
      <c r="AI30" s="58" t="s">
        <v>997</v>
      </c>
      <c r="AJ30" s="58" t="s">
        <v>998</v>
      </c>
      <c r="AK30" s="56" t="s">
        <v>971</v>
      </c>
      <c r="AL30" s="57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0">D$10*D$5/16</f>
        <v>1.028125E-4</v>
      </c>
      <c r="F31" s="4">
        <f t="shared" si="10"/>
        <v>1.1825E-4</v>
      </c>
      <c r="G31" s="4">
        <f ca="1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ca="1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ca="1">2*OFFSET($K$19,$C31,0)*OFFSET($K$19,$D31,0)*(1-OFFSET($CJ$66,0,$B31-1))</f>
        <v>1.1650443501963554E-9</v>
      </c>
      <c r="M31" s="4">
        <f ca="1">OFFSET($K$19,$C31,0)*(1-OFFSET($K$19,$D31,0))*(1-OFFSET($CJ$66,0,$B31-1))</f>
        <v>6.682479979692747E-6</v>
      </c>
      <c r="N31" s="4">
        <f ca="1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3" cm="1">
        <f t="array" ref="Q31:Q42">$E$31:$E$42*$N$11</f>
        <v>2.0562500000000003E-10</v>
      </c>
      <c r="R31" s="25" cm="1">
        <f t="array" aca="1" ref="R31:R42" ca="1">$E$31:$E$42*($G$31:$G$42/2)*$N$11</f>
        <v>1.6231873058500325E-16</v>
      </c>
      <c r="S31" s="25" cm="1">
        <f t="array" aca="1" ref="S31:S42" ca="1">$E$31:$E$42*$I$31:$I$42*$N$11</f>
        <v>3.3743670877602556E-13</v>
      </c>
      <c r="T31" s="25" cm="1">
        <f t="array" aca="1" ref="T31:T42" ca="1">$E$31:$E$42*$H$31:$H$42*$N$11</f>
        <v>8.6071424986975902E-14</v>
      </c>
      <c r="U31" s="46">
        <f ca="1">(1-OFFSET($J$19,$C31,0))*(1-OFFSET($J$19,$D31,0))*(1-OFFSET($AN$66,0,$B31-1))*$E31*$N$11</f>
        <v>1.7892980226368949E-10</v>
      </c>
      <c r="V31" s="26" cm="1">
        <f t="array" aca="1" ref="V31:V42" ca="1">TRANSPOSE($BL$73:$BW$73)</f>
        <v>1.9425842830684535E-11</v>
      </c>
      <c r="W31" s="26" cm="1">
        <f t="array" aca="1" ref="W31:W42" ca="1">TRANSPOSE($BL$74:$BW$74)</f>
        <v>2.9667955444602403E-12</v>
      </c>
      <c r="X31" s="26" cm="1">
        <f t="array" aca="1" ref="X31:X42" ca="1">TRANSPOSE($BL$75:$BW$75)</f>
        <v>3.1389065992609037E-12</v>
      </c>
      <c r="Y31" s="26" cm="1">
        <f t="array" aca="1" ref="Y31:Y42" ca="1">TRANSPOSE($BL$93:$BW$93)</f>
        <v>7.3998230941129746E-13</v>
      </c>
      <c r="Z31" s="26">
        <f ca="1">SUM(V31:Y31)</f>
        <v>2.6271527283816977E-11</v>
      </c>
      <c r="AA31" s="27">
        <f ca="1">SUM(R31:Y31)-Q31</f>
        <v>0</v>
      </c>
      <c r="AB31" s="33" cm="1">
        <f t="array" ref="AB31:AB42">$F$31:$F$42*$O$11</f>
        <v>2.1285000000000002E-9</v>
      </c>
      <c r="AC31" s="25" cm="1">
        <f t="array" aca="1" ref="AC31:AC42" ca="1">$F$31:$F$42*($L$31:$L$42/2)*$O$11</f>
        <v>1.2398984496964711E-18</v>
      </c>
      <c r="AD31" s="25" cm="1">
        <f t="array" aca="1" ref="AD31:AD42" ca="1">$F$31:$F$42*$N$31:$N$42*$O$11</f>
        <v>1.846480196301187E-13</v>
      </c>
      <c r="AE31" s="25" cm="1">
        <f t="array" aca="1" ref="AE31:AE42" ca="1">$F$31:$F$42*$M$31:$M$42*$O$11</f>
        <v>1.4223658636776013E-14</v>
      </c>
      <c r="AF31" s="46">
        <f ca="1">(1-OFFSET($K$19,$C31,0))*(1-OFFSET($K$19,$D31,0))*(1-OFFSET($CJ$66,0,$B31-1))*$F31*$O$11</f>
        <v>2.1182141165016088E-9</v>
      </c>
      <c r="AG31" s="26" cm="1">
        <f t="array" aca="1" ref="AG31:AG42" ca="1">TRANSPOSE($DH$73:$DS$73)</f>
        <v>3.7273257532582317E-12</v>
      </c>
      <c r="AH31" s="26" cm="1">
        <f t="array" aca="1" ref="AH31:AH42" ca="1">TRANSPOSE($DH$74:$DS$74)</f>
        <v>2.2662358083291419E-12</v>
      </c>
      <c r="AI31" s="26" cm="1">
        <f t="array" aca="1" ref="AI31:AI42" ca="1">TRANSPOSE($DH$75:$DS$75)</f>
        <v>3.8001074129063494E-12</v>
      </c>
      <c r="AJ31" s="26" cm="1">
        <f t="array" aca="1" ref="AJ31:AJ42" ca="1">TRANSPOSE($DH$93:$DS$93)</f>
        <v>2.9334160573230187E-13</v>
      </c>
      <c r="AK31" s="25">
        <f ca="1">SUM(AG31:AJ31)</f>
        <v>1.0087010580226023E-11</v>
      </c>
      <c r="AL31" s="27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0"/>
        <v>1.028125E-4</v>
      </c>
      <c r="F32" s="4">
        <f t="shared" si="10"/>
        <v>1.1825E-4</v>
      </c>
      <c r="G32" s="4">
        <f ca="1">2*OFFSET($J$19,$C32,0)*OFFSET($J$19,$D32,0)*(1-OFFSET($AN$66,0,$B32-1))</f>
        <v>8.4858304947910907E-6</v>
      </c>
      <c r="H32" s="4">
        <f ca="1">OFFSET($J$19,$C32,0)*(1-OFFSET($J$19,$D32,0))*(1-OFFSET($AN$66,0,B32-1))</f>
        <v>1.4638212439118108E-4</v>
      </c>
      <c r="I32" s="4">
        <f ca="1">OFFSET($J$19,$D32,0)*(1-OFFSET($J$19,$C32,0))*(1-OFFSET($AN$66,0,$B32-1))</f>
        <v>8.8203952281835207E-3</v>
      </c>
      <c r="J32">
        <f ca="1"/>
        <v>-0.6369231839388847</v>
      </c>
      <c r="K32">
        <f ca="1"/>
        <v>-6.5483664848716577E-5</v>
      </c>
      <c r="L32" s="4">
        <f ca="1">2*OFFSET($K$19,$C32,0)*OFFSET($K$19,$D32,0)*(1-OFFSET($CJ$66,0,$B32-1))</f>
        <v>1.0856866692675054E-7</v>
      </c>
      <c r="M32" s="4">
        <f ca="1">OFFSET($K$19,$C32,0)*(1-OFFSET($K$19,$D32,0))*(1-OFFSET($CJ$66,0,$B32-1))</f>
        <v>3.695158288069431E-6</v>
      </c>
      <c r="N32" s="4">
        <f ca="1">OFFSET($K$19,$D32,0)*(1-OFFSET($K$19,$C32,0))*(1-OFFSET($CJ$66,0,$B32-1))</f>
        <v>8.0841254970574362E-3</v>
      </c>
      <c r="O32" s="4">
        <f ca="1"/>
        <v>-1.1215105966140464</v>
      </c>
      <c r="P32" s="4">
        <f ca="1"/>
        <v>-1.32618628049611E-4</v>
      </c>
      <c r="Q32" s="34">
        <v>2.0562500000000003E-10</v>
      </c>
      <c r="R32" s="26">
        <f ca="1"/>
        <v>8.7244944774570918E-16</v>
      </c>
      <c r="S32" s="26">
        <f ca="1"/>
        <v>1.8136937687952367E-12</v>
      </c>
      <c r="T32" s="26">
        <f ca="1"/>
        <v>3.0099824327936615E-14</v>
      </c>
      <c r="U32" s="46">
        <f ca="1">(1-OFFSET($J$19,$C32,0))*(1-OFFSET($J$19,$D32,0))*(1-OFFSET($AN$66,0,$B32-1))*$E32*$N$11</f>
        <v>6.257309688998929E-11</v>
      </c>
      <c r="V32" s="26">
        <f ca="1"/>
        <v>1.0441226214956309E-10</v>
      </c>
      <c r="W32" s="26">
        <f ca="1"/>
        <v>1.5946275115694559E-11</v>
      </c>
      <c r="X32" s="26">
        <f ca="1"/>
        <v>1.6871357477850753E-11</v>
      </c>
      <c r="Y32" s="26">
        <f ca="1"/>
        <v>3.9773423243314113E-12</v>
      </c>
      <c r="Z32" s="26">
        <f t="shared" ref="Z32:Z42" ca="1" si="11">SUM(V32:Y32)</f>
        <v>1.4120723706743983E-10</v>
      </c>
      <c r="AA32" s="27">
        <f t="shared" ref="AA32:AA42" ca="1" si="12">SUM(R32:Y32)-Q32</f>
        <v>0</v>
      </c>
      <c r="AB32" s="34">
        <v>2.1285000000000002E-9</v>
      </c>
      <c r="AC32" s="26">
        <f ca="1"/>
        <v>1.1554420377679426E-16</v>
      </c>
      <c r="AD32" s="26">
        <f ca="1"/>
        <v>1.7207061120486754E-11</v>
      </c>
      <c r="AE32" s="26">
        <f ca="1"/>
        <v>7.8651444161557836E-15</v>
      </c>
      <c r="AF32" s="26">
        <f ca="1">(1-OFFSET($K$19,$C32,0))*(1-OFFSET($K$19,$D32,0))*(1-OFFSET($CJ$66,0,$B32-1))*$F32*$O$11</f>
        <v>1.1712921658250101E-9</v>
      </c>
      <c r="AG32" s="26">
        <f ca="1"/>
        <v>3.4734367680062118E-10</v>
      </c>
      <c r="AH32" s="26">
        <f ca="1"/>
        <v>2.111869823758162E-10</v>
      </c>
      <c r="AI32" s="26">
        <f ca="1"/>
        <v>3.5412608621137104E-10</v>
      </c>
      <c r="AJ32" s="26">
        <f ca="1"/>
        <v>2.733604697807503E-11</v>
      </c>
      <c r="AK32" s="26">
        <f t="shared" ref="AK32:AK42" ca="1" si="13">SUM(AG32:AJ32)</f>
        <v>9.3999279236588337E-10</v>
      </c>
      <c r="AL32" s="27">
        <f t="shared" ref="AL32:AL42" ca="1" si="14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0"/>
        <v>1.028125E-4</v>
      </c>
      <c r="F33" s="4">
        <f t="shared" si="10"/>
        <v>1.1825E-4</v>
      </c>
      <c r="G33" s="4">
        <f ca="1">2*OFFSET($J$19,$C33,0)*OFFSET($J$19,$D33,0)*(1-OFFSET($AN$66,0,$B33-1))</f>
        <v>1.5824128547587993E-5</v>
      </c>
      <c r="H33" s="4">
        <f ca="1">OFFSET($J$19,$C33,0)*(1-OFFSET($J$19,$D33,0))*(1-OFFSET($AN$66,0,B33-1))</f>
        <v>2.3322771753565112E-7</v>
      </c>
      <c r="I33" s="4">
        <f ca="1">OFFSET($J$19,$D33,0)*(1-OFFSET($J$19,$C33,0))*(1-OFFSET($AN$66,0,$B33-1))</f>
        <v>1.6448015078427969E-2</v>
      </c>
      <c r="J33">
        <f ca="1"/>
        <v>-5.3487638391724435E-2</v>
      </c>
      <c r="K33">
        <f ca="1"/>
        <v>-5.4991978221491682E-6</v>
      </c>
      <c r="L33" s="4">
        <f ca="1">2*OFFSET($K$19,$C33,0)*OFFSET($K$19,$D33,0)*(1-OFFSET($CJ$66,0,$B33-1))</f>
        <v>1.2160629206119197E-5</v>
      </c>
      <c r="M33" s="4">
        <f ca="1">OFFSET($K$19,$C33,0)*(1-OFFSET($K$19,$D33,0))*(1-OFFSET($CJ$66,0,$B33-1))</f>
        <v>6.7125044708123423E-8</v>
      </c>
      <c r="N33" s="4">
        <f ca="1">OFFSET($K$19,$D33,0)*(1-OFFSET($K$19,$C33,0))*(1-OFFSET($CJ$66,0,$B33-1))</f>
        <v>0.90549193803564243</v>
      </c>
      <c r="O33" s="4">
        <f ca="1"/>
        <v>-0.93164950555933612</v>
      </c>
      <c r="P33" s="4">
        <f ca="1"/>
        <v>-1.101675540323915E-4</v>
      </c>
      <c r="Q33" s="34">
        <v>2.0562500000000003E-10</v>
      </c>
      <c r="R33" s="26">
        <f ca="1"/>
        <v>1.6269182162988908E-15</v>
      </c>
      <c r="S33" s="26">
        <f ca="1"/>
        <v>3.3821231005017516E-12</v>
      </c>
      <c r="T33" s="26">
        <f ca="1"/>
        <v>4.7957449418268266E-17</v>
      </c>
      <c r="U33" s="46">
        <f ca="1">(1-OFFSET($J$19,$C33,0))*(1-OFFSET($J$19,$D33,0))*(1-OFFSET($AN$66,0,$B33-1))*$E33*$N$11</f>
        <v>9.9696466542526591E-14</v>
      </c>
      <c r="V33" s="26">
        <f ca="1"/>
        <v>1.9470493303081551E-10</v>
      </c>
      <c r="W33" s="26">
        <f ca="1"/>
        <v>1.1838173545927538E-14</v>
      </c>
      <c r="X33" s="26">
        <f ca="1"/>
        <v>7.9026996665314745E-15</v>
      </c>
      <c r="Y33" s="26">
        <f ca="1"/>
        <v>7.4168316532620564E-12</v>
      </c>
      <c r="Z33" s="26">
        <f t="shared" ca="1" si="11"/>
        <v>2.0214150555729003E-10</v>
      </c>
      <c r="AA33" s="27">
        <f t="shared" ca="1" si="12"/>
        <v>0</v>
      </c>
      <c r="AB33" s="34">
        <v>2.1285000000000002E-9</v>
      </c>
      <c r="AC33" s="26">
        <f ca="1"/>
        <v>1.2941949632612356E-14</v>
      </c>
      <c r="AD33" s="26">
        <f ca="1"/>
        <v>1.9273395901088649E-9</v>
      </c>
      <c r="AE33" s="26">
        <f ca="1"/>
        <v>1.4287565766124071E-16</v>
      </c>
      <c r="AF33" s="26">
        <f ca="1">(1-OFFSET($K$19,$C33,0))*(1-OFFSET($K$19,$D33,0))*(1-OFFSET($CJ$66,0,$B33-1))*$F33*$O$11</f>
        <v>2.1277312869418599E-11</v>
      </c>
      <c r="AG33" s="26">
        <f ca="1"/>
        <v>1.6672892050694415E-10</v>
      </c>
      <c r="AH33" s="26">
        <f ca="1"/>
        <v>7.2764355297185782E-15</v>
      </c>
      <c r="AI33" s="26">
        <f ca="1"/>
        <v>1.2201394265500335E-14</v>
      </c>
      <c r="AJ33" s="26">
        <f ca="1"/>
        <v>1.3121613859686686E-11</v>
      </c>
      <c r="AK33" s="26">
        <f t="shared" ca="1" si="13"/>
        <v>1.7987001219642606E-10</v>
      </c>
      <c r="AL33" s="27">
        <f t="shared" ca="1" si="14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0"/>
        <v>1.028125E-4</v>
      </c>
      <c r="F34" s="4">
        <f t="shared" si="10"/>
        <v>1.1825E-4</v>
      </c>
      <c r="G34" s="4">
        <f ca="1">2*OFFSET($J$19,$C34,0)*OFFSET($J$19,$D34,0)*(1-OFFSET($AN$66,0,$B34-1))</f>
        <v>1.5831768520749373E-5</v>
      </c>
      <c r="H34" s="4">
        <f ca="1">OFFSET($J$19,$C34,0)*(1-OFFSET($J$19,$D34,0))*(1-OFFSET($AN$66,0,B34-1))</f>
        <v>1.2059328468950459E-9</v>
      </c>
      <c r="I34" s="4">
        <f ca="1">OFFSET($J$19,$D34,0)*(1-OFFSET($J$19,$C34,0))*(1-OFFSET($AN$66,0,$B34-1))</f>
        <v>1.6455956267314251E-2</v>
      </c>
      <c r="J34">
        <f ca="1"/>
        <v>-5.254808403764466E-2</v>
      </c>
      <c r="K34">
        <f ca="1"/>
        <v>-5.4025998901203413E-6</v>
      </c>
      <c r="L34" s="4">
        <f ca="1">2*OFFSET($K$19,$C34,0)*OFFSET($K$19,$D34,0)*(1-OFFSET($CJ$66,0,$B34-1))</f>
        <v>1.2283393953847653E-5</v>
      </c>
      <c r="M34" s="4">
        <f ca="1">OFFSET($K$19,$C34,0)*(1-OFFSET($K$19,$D34,0))*(1-OFFSET($CJ$66,0,$B34-1))</f>
        <v>1.4165989719228185E-11</v>
      </c>
      <c r="N34" s="4">
        <f ca="1">OFFSET($K$19,$D34,0)*(1-OFFSET($K$19,$C34,0))*(1-OFFSET($CJ$66,0,$B34-1))</f>
        <v>0.91463311711930051</v>
      </c>
      <c r="O34" s="4">
        <f ca="1"/>
        <v>-0.92086429433700201</v>
      </c>
      <c r="P34" s="4">
        <f ca="1"/>
        <v>-1.0889220280535049E-4</v>
      </c>
      <c r="Q34" s="34">
        <v>2.0562500000000003E-10</v>
      </c>
      <c r="R34" s="26">
        <f ca="1"/>
        <v>1.6277037010395452E-15</v>
      </c>
      <c r="S34" s="26">
        <f ca="1"/>
        <v>3.3837560074664931E-12</v>
      </c>
      <c r="T34" s="26">
        <f ca="1"/>
        <v>2.4796994164279384E-19</v>
      </c>
      <c r="U34" s="46">
        <f ca="1">(1-OFFSET($J$19,$C34,0))*(1-OFFSET($J$19,$D34,0))*(1-OFFSET($AN$66,0,$B34-1))*$E34*$N$11</f>
        <v>5.154929482368573E-16</v>
      </c>
      <c r="V34" s="26">
        <f ca="1"/>
        <v>1.9479893760479581E-10</v>
      </c>
      <c r="W34" s="26">
        <f ca="1"/>
        <v>1.1843889078880745E-14</v>
      </c>
      <c r="X34" s="26">
        <f ca="1"/>
        <v>7.9065151318300806E-15</v>
      </c>
      <c r="Y34" s="26">
        <f ca="1"/>
        <v>7.4204125389078159E-12</v>
      </c>
      <c r="Z34" s="26">
        <f t="shared" ca="1" si="11"/>
        <v>2.0223910054791435E-10</v>
      </c>
      <c r="AA34" s="27">
        <f t="shared" ca="1" si="12"/>
        <v>0</v>
      </c>
      <c r="AB34" s="34">
        <v>2.1285000000000002E-9</v>
      </c>
      <c r="AC34" s="26">
        <f ca="1"/>
        <v>1.3072602015382366E-14</v>
      </c>
      <c r="AD34" s="26">
        <f ca="1"/>
        <v>1.9467965897884314E-9</v>
      </c>
      <c r="AE34" s="26">
        <f ca="1"/>
        <v>3.015230911737719E-20</v>
      </c>
      <c r="AF34" s="26">
        <f ca="1">(1-OFFSET($K$19,$C34,0))*(1-OFFSET($K$19,$D34,0))*(1-OFFSET($CJ$66,0,$B34-1))*$F34*$O$11</f>
        <v>4.4903388395733703E-15</v>
      </c>
      <c r="AG34" s="26">
        <f ca="1"/>
        <v>1.6841209277690975E-10</v>
      </c>
      <c r="AH34" s="26">
        <f ca="1"/>
        <v>7.3498930586858116E-15</v>
      </c>
      <c r="AI34" s="26">
        <f ca="1"/>
        <v>1.2324570547216571E-14</v>
      </c>
      <c r="AJ34" s="26">
        <f ca="1"/>
        <v>1.3254080000045946E-11</v>
      </c>
      <c r="AK34" s="26">
        <f t="shared" ca="1" si="13"/>
        <v>1.816858472405616E-10</v>
      </c>
      <c r="AL34" s="27">
        <f t="shared" ca="1" si="14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0"/>
        <v>1.028125E-4</v>
      </c>
      <c r="F35" s="4">
        <f t="shared" si="10"/>
        <v>1.1825E-4</v>
      </c>
      <c r="G35" s="4">
        <f ca="1">2*OFFSET($J$19,$C35,0)*OFFSET($J$19,$D35,0)*(1-OFFSET($AN$66,0,$B35-1))</f>
        <v>8.5382815083584096E-6</v>
      </c>
      <c r="H35" s="4">
        <f ca="1">OFFSET($J$19,$C35,0)*(1-OFFSET($J$19,$D35,0))*(1-OFFSET($AN$66,0,B35-1))</f>
        <v>5.7742754340490195E-4</v>
      </c>
      <c r="I35" s="4">
        <f ca="1">OFFSET($J$19,$D35,0)*(1-OFFSET($J$19,$C35,0))*(1-OFFSET($AN$66,0,$B35-1))</f>
        <v>2.2637623326517459E-3</v>
      </c>
      <c r="J35">
        <f ca="1"/>
        <v>-0.63467900206217864</v>
      </c>
      <c r="K35">
        <f ca="1"/>
        <v>-6.5252934899517737E-5</v>
      </c>
      <c r="L35" s="4">
        <f ca="1">2*OFFSET($K$19,$C35,0)*OFFSET($K$19,$D35,0)*(1-OFFSET($CJ$66,0,$B35-1))</f>
        <v>1.093799512747017E-7</v>
      </c>
      <c r="M35" s="4">
        <f ca="1">OFFSET($K$19,$C35,0)*(1-OFFSET($K$19,$D35,0))*(1-OFFSET($CJ$66,0,$B35-1))</f>
        <v>4.8328086541600501E-5</v>
      </c>
      <c r="N35" s="4">
        <f ca="1">OFFSET($K$19,$D35,0)*(1-OFFSET($K$19,$C35,0))*(1-OFFSET($CJ$66,0,$B35-1))</f>
        <v>6.2738327038775149E-4</v>
      </c>
      <c r="O35" s="4">
        <f ca="1"/>
        <v>-1.122418590125744</v>
      </c>
      <c r="P35" s="4">
        <f ca="1"/>
        <v>-1.3272599828236922E-4</v>
      </c>
      <c r="Q35" s="34">
        <v>2.0562500000000003E-10</v>
      </c>
      <c r="R35" s="26">
        <f ca="1"/>
        <v>8.7784206757809911E-16</v>
      </c>
      <c r="S35" s="26">
        <f ca="1"/>
        <v>4.6548612965151533E-13</v>
      </c>
      <c r="T35" s="26">
        <f ca="1"/>
        <v>1.1873353861263299E-13</v>
      </c>
      <c r="U35" s="46">
        <f ca="1">(1-OFFSET($J$19,$C35,0))*(1-OFFSET($J$19,$D35,0))*(1-OFFSET($AN$66,0,$B35-1))*$E35*$N$11</f>
        <v>6.2959861904437794E-11</v>
      </c>
      <c r="V35" s="26">
        <f ca="1"/>
        <v>1.0505763551425189E-10</v>
      </c>
      <c r="W35" s="26">
        <f ca="1"/>
        <v>1.6044839221229664E-11</v>
      </c>
      <c r="X35" s="26">
        <f ca="1"/>
        <v>1.697563952785319E-11</v>
      </c>
      <c r="Y35" s="26">
        <f ca="1"/>
        <v>4.0019263218957572E-12</v>
      </c>
      <c r="Z35" s="26">
        <f t="shared" ca="1" si="11"/>
        <v>1.420800405852305E-10</v>
      </c>
      <c r="AA35" s="27">
        <f t="shared" ca="1" si="12"/>
        <v>0</v>
      </c>
      <c r="AB35" s="34">
        <v>2.1285000000000002E-9</v>
      </c>
      <c r="AC35" s="26">
        <f ca="1"/>
        <v>1.1640761314410129E-16</v>
      </c>
      <c r="AD35" s="26">
        <f ca="1"/>
        <v>1.3353852910203292E-12</v>
      </c>
      <c r="AE35" s="26">
        <f ca="1"/>
        <v>1.0286633220379666E-13</v>
      </c>
      <c r="AF35" s="26">
        <f ca="1">(1-OFFSET($K$19,$C35,0))*(1-OFFSET($K$19,$D35,0))*(1-OFFSET($CJ$66,0,$B35-1))*$F35*$O$11</f>
        <v>1.1800447003076587E-9</v>
      </c>
      <c r="AG35" s="26">
        <f ca="1"/>
        <v>3.4993921837191326E-10</v>
      </c>
      <c r="AH35" s="26">
        <f ca="1"/>
        <v>2.1276508679712338E-10</v>
      </c>
      <c r="AI35" s="26">
        <f ca="1"/>
        <v>3.5677230964836242E-10</v>
      </c>
      <c r="AJ35" s="26">
        <f ca="1"/>
        <v>2.7540316844104903E-11</v>
      </c>
      <c r="AK35" s="26">
        <f t="shared" ca="1" si="13"/>
        <v>9.470169316615038E-10</v>
      </c>
      <c r="AL35" s="27">
        <f t="shared" ca="1" si="14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0"/>
        <v>1.028125E-4</v>
      </c>
      <c r="F36" s="4">
        <f t="shared" si="10"/>
        <v>1.1825E-4</v>
      </c>
      <c r="G36" s="4">
        <f ca="1">2*OFFSET($J$19,$C36,0)*OFFSET($J$19,$D36,0)*(1-OFFSET($AN$66,0,$B36-1))</f>
        <v>1.6000357862941716E-5</v>
      </c>
      <c r="H36" s="4">
        <f ca="1">OFFSET($J$19,$C36,0)*(1-OFFSET($J$19,$D36,0))*(1-OFFSET($AN$66,0,B36-1))</f>
        <v>3.2803742137203739E-6</v>
      </c>
      <c r="I36" s="4">
        <f ca="1">OFFSET($J$19,$D36,0)*(1-OFFSET($J$19,$C36,0))*(1-OFFSET($AN$66,0,$B36-1))</f>
        <v>4.2421894152374429E-3</v>
      </c>
      <c r="J36">
        <f ca="1"/>
        <v>-4.4195781279524393E-2</v>
      </c>
      <c r="K36">
        <f ca="1"/>
        <v>-4.5438787628011014E-6</v>
      </c>
      <c r="L36" s="4">
        <f ca="1">2*OFFSET($K$19,$C36,0)*OFFSET($K$19,$D36,0)*(1-OFFSET($CJ$66,0,$B36-1))</f>
        <v>5.8593947680231462E-5</v>
      </c>
      <c r="M36" s="4">
        <f ca="1">OFFSET($K$19,$C36,0)*(1-OFFSET($K$19,$D36,0))*(1-OFFSET($CJ$66,0,$B36-1))</f>
        <v>2.2375940598890867E-5</v>
      </c>
      <c r="N36" s="4">
        <f ca="1">OFFSET($K$19,$D36,0)*(1-OFFSET($K$19,$C36,0))*(1-OFFSET($CJ$66,0,$B36-1))</f>
        <v>0.33608410035061681</v>
      </c>
      <c r="O36" s="4">
        <f ca="1"/>
        <v>-0.87918726892463783</v>
      </c>
      <c r="P36" s="4">
        <f ca="1"/>
        <v>-1.0396389455033842E-4</v>
      </c>
      <c r="Q36" s="34">
        <v>2.0562500000000003E-10</v>
      </c>
      <c r="R36" s="26">
        <f ca="1"/>
        <v>1.6450367927836955E-15</v>
      </c>
      <c r="S36" s="26">
        <f ca="1"/>
        <v>8.723001985081993E-13</v>
      </c>
      <c r="T36" s="26">
        <f ca="1"/>
        <v>6.7452694769625192E-16</v>
      </c>
      <c r="U36" s="46">
        <f ca="1">(1-OFFSET($J$19,$C36,0))*(1-OFFSET($J$19,$D36,0))*(1-OFFSET($AN$66,0,$B36-1))*$E36*$N$11</f>
        <v>3.5767588479216312E-13</v>
      </c>
      <c r="V36" s="26">
        <f ca="1"/>
        <v>1.9687331260007519E-10</v>
      </c>
      <c r="W36" s="26">
        <f ca="1"/>
        <v>1.1970012289069585E-14</v>
      </c>
      <c r="X36" s="26">
        <f ca="1"/>
        <v>7.9907100329467418E-15</v>
      </c>
      <c r="Y36" s="26">
        <f ca="1"/>
        <v>7.4994310305619983E-12</v>
      </c>
      <c r="Z36" s="26">
        <f t="shared" ca="1" si="11"/>
        <v>2.0439270435295922E-10</v>
      </c>
      <c r="AA36" s="27">
        <f t="shared" ca="1" si="12"/>
        <v>0</v>
      </c>
      <c r="AB36" s="34">
        <v>2.1285000000000002E-9</v>
      </c>
      <c r="AC36" s="26">
        <f ca="1"/>
        <v>6.2358608818686345E-14</v>
      </c>
      <c r="AD36" s="26">
        <f ca="1"/>
        <v>7.15355007596288E-10</v>
      </c>
      <c r="AE36" s="26">
        <f ca="1"/>
        <v>4.7627189564739214E-14</v>
      </c>
      <c r="AF36" s="26">
        <f ca="1">(1-OFFSET($K$19,$C36,0))*(1-OFFSET($K$19,$D36,0))*(1-OFFSET($CJ$66,0,$B36-1))*$F36*$O$11</f>
        <v>5.4636158821208924E-10</v>
      </c>
      <c r="AG36" s="26">
        <f ca="1"/>
        <v>8.0335527704845007E-10</v>
      </c>
      <c r="AH36" s="26">
        <f ca="1"/>
        <v>3.5060281462440042E-14</v>
      </c>
      <c r="AI36" s="26">
        <f ca="1"/>
        <v>5.8790367266428378E-14</v>
      </c>
      <c r="AJ36" s="26">
        <f ca="1"/>
        <v>6.3224290696060385E-11</v>
      </c>
      <c r="AK36" s="26">
        <f t="shared" ca="1" si="13"/>
        <v>8.666734183932393E-10</v>
      </c>
      <c r="AL36" s="27">
        <f t="shared" ca="1" si="14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0"/>
        <v>1.028125E-4</v>
      </c>
      <c r="F37" s="4">
        <f t="shared" si="10"/>
        <v>1.1825E-4</v>
      </c>
      <c r="G37" s="4">
        <f ca="1">2*OFFSET($J$19,$C37,0)*OFFSET($J$19,$D37,0)*(1-OFFSET($AN$66,0,$B37-1))</f>
        <v>1.6028146355104949E-5</v>
      </c>
      <c r="H37" s="4">
        <f ca="1">OFFSET($J$19,$C37,0)*(1-OFFSET($J$19,$D37,0))*(1-OFFSET($AN$66,0,B37-1))</f>
        <v>1.6982840308019596E-8</v>
      </c>
      <c r="I37" s="4">
        <f ca="1">OFFSET($J$19,$D37,0)*(1-OFFSET($J$19,$C37,0))*(1-OFFSET($AN$66,0,$B37-1))</f>
        <v>4.2495570034082868E-3</v>
      </c>
      <c r="J37">
        <f ca="1"/>
        <v>-4.0802323202953739E-2</v>
      </c>
      <c r="K37">
        <f ca="1"/>
        <v>-4.1949888543036809E-6</v>
      </c>
      <c r="L37" s="4">
        <f ca="1">2*OFFSET($K$19,$C37,0)*OFFSET($K$19,$D37,0)*(1-OFFSET($CJ$66,0,$B37-1))</f>
        <v>7.8824944884121063E-5</v>
      </c>
      <c r="M37" s="4">
        <f ca="1">OFFSET($K$19,$C37,0)*(1-OFFSET($K$19,$D37,0))*(1-OFFSET($CJ$66,0,$B37-1))</f>
        <v>6.2891538263527454E-9</v>
      </c>
      <c r="N37" s="4">
        <f ca="1">OFFSET($K$19,$D37,0)*(1-OFFSET($K$19,$C37,0))*(1-OFFSET($CJ$66,0,$B37-1))</f>
        <v>0.45212537702942035</v>
      </c>
      <c r="O37" s="4">
        <f ca="1"/>
        <v>-0.49222928585054238</v>
      </c>
      <c r="P37" s="4">
        <f ca="1"/>
        <v>-5.820611305182664E-5</v>
      </c>
      <c r="Q37" s="34">
        <v>2.0562500000000003E-10</v>
      </c>
      <c r="R37" s="26">
        <f ca="1"/>
        <v>1.6478937971342278E-15</v>
      </c>
      <c r="S37" s="26">
        <f ca="1"/>
        <v>8.7381515882582916E-13</v>
      </c>
      <c r="T37" s="26">
        <f ca="1"/>
        <v>3.4920965383365302E-18</v>
      </c>
      <c r="U37" s="26">
        <f ca="1">(1-OFFSET($J$19,$C37,0))*(1-OFFSET($J$19,$D37,0))*(1-OFFSET($AN$66,0,$B37-1))*$E37*$N$11</f>
        <v>1.8517254549949074E-15</v>
      </c>
      <c r="V37" s="26">
        <f ca="1"/>
        <v>1.9721523073410541E-10</v>
      </c>
      <c r="W37" s="26">
        <f ca="1"/>
        <v>1.1990801111140722E-14</v>
      </c>
      <c r="X37" s="26">
        <f ca="1"/>
        <v>8.0045878339953389E-15</v>
      </c>
      <c r="Y37" s="26">
        <f ca="1"/>
        <v>7.5124556067749622E-12</v>
      </c>
      <c r="Z37" s="26">
        <f t="shared" ca="1" si="11"/>
        <v>2.047476817298255E-10</v>
      </c>
      <c r="AA37" s="27">
        <f t="shared" ca="1" si="12"/>
        <v>0</v>
      </c>
      <c r="AB37" s="34">
        <v>2.1285000000000002E-9</v>
      </c>
      <c r="AC37" s="26">
        <f ca="1"/>
        <v>8.3889447592925844E-14</v>
      </c>
      <c r="AD37" s="26">
        <f ca="1"/>
        <v>9.623488650071213E-10</v>
      </c>
      <c r="AE37" s="26">
        <f ca="1"/>
        <v>1.3386463919391819E-17</v>
      </c>
      <c r="AF37" s="26">
        <f ca="1">(1-OFFSET($K$19,$C37,0))*(1-OFFSET($K$19,$D37,0))*(1-OFFSET($CJ$66,0,$B37-1))*$F37*$O$11</f>
        <v>1.5356458683334849E-13</v>
      </c>
      <c r="AG37" s="26">
        <f ca="1"/>
        <v>1.0807333853198698E-9</v>
      </c>
      <c r="AH37" s="26">
        <f ca="1"/>
        <v>4.7165703341592814E-14</v>
      </c>
      <c r="AI37" s="26">
        <f ca="1"/>
        <v>7.9089183148807183E-14</v>
      </c>
      <c r="AJ37" s="26">
        <f ca="1"/>
        <v>8.5054027365628421E-11</v>
      </c>
      <c r="AK37" s="26">
        <f t="shared" ca="1" si="13"/>
        <v>1.1659136675719887E-9</v>
      </c>
      <c r="AL37" s="27">
        <f t="shared" ca="1" si="14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0"/>
        <v>1.028125E-4</v>
      </c>
      <c r="F38" s="4">
        <f t="shared" si="10"/>
        <v>1.1825E-4</v>
      </c>
      <c r="G38" s="4">
        <f ca="1">2*OFFSET($J$19,$C38,0)*OFFSET($J$19,$D38,0)*(1-OFFSET($AN$66,0,$B38-1))</f>
        <v>1.199841912322974E-5</v>
      </c>
      <c r="H38" s="4">
        <f ca="1">OFFSET($J$19,$C38,0)*(1-OFFSET($J$19,$D38,0))*(1-OFFSET($AN$66,0,B38-1))</f>
        <v>2.0697491915166761E-4</v>
      </c>
      <c r="I38" s="4">
        <f ca="1">OFFSET($J$19,$D38,0)*(1-OFFSET($J$19,$C38,0))*(1-OFFSET($AN$66,0,$B38-1))</f>
        <v>8.1142999001458107E-4</v>
      </c>
      <c r="J38">
        <f ca="1"/>
        <v>-8.4356999022017654E-2</v>
      </c>
      <c r="K38">
        <f ca="1"/>
        <v>-8.6729539619511892E-6</v>
      </c>
      <c r="L38" s="4">
        <f ca="1">2*OFFSET($K$19,$C38,0)*OFFSET($K$19,$D38,0)*(1-OFFSET($CJ$66,0,$B38-1))</f>
        <v>2.4400786856641948E-7</v>
      </c>
      <c r="M38" s="4">
        <f ca="1">OFFSET($K$19,$C38,0)*(1-OFFSET($K$19,$D38,0))*(1-OFFSET($CJ$66,0,$B38-1))</f>
        <v>8.3048610930784303E-6</v>
      </c>
      <c r="N38" s="4">
        <f ca="1">OFFSET($K$19,$D38,0)*(1-OFFSET($K$19,$C38,0))*(1-OFFSET($CJ$66,0,$B38-1))</f>
        <v>1.0781165333757882E-4</v>
      </c>
      <c r="O38" s="4">
        <f ca="1"/>
        <v>-4.3658012698887694E-2</v>
      </c>
      <c r="P38" s="4">
        <f ca="1"/>
        <v>-5.1625600016434702E-6</v>
      </c>
      <c r="Q38" s="34">
        <v>2.0562500000000003E-10</v>
      </c>
      <c r="R38" s="26">
        <f ca="1"/>
        <v>1.2335874661070579E-15</v>
      </c>
      <c r="S38" s="26">
        <f ca="1"/>
        <v>1.6685029169674825E-13</v>
      </c>
      <c r="T38" s="26">
        <f ca="1"/>
        <v>4.2559217750561657E-14</v>
      </c>
      <c r="U38" s="26">
        <f ca="1">(1-OFFSET($J$19,$C38,0))*(1-OFFSET($J$19,$D38,0))*(1-OFFSET($AN$66,0,$B38-1))*$E38*$N$11</f>
        <v>5.7563959517811534E-12</v>
      </c>
      <c r="V38" s="26">
        <f ca="1"/>
        <v>1.4763223041563124E-10</v>
      </c>
      <c r="W38" s="26">
        <f ca="1"/>
        <v>2.2547008499624926E-11</v>
      </c>
      <c r="X38" s="26">
        <f ca="1"/>
        <v>2.3855015525156579E-11</v>
      </c>
      <c r="Y38" s="26">
        <f ca="1"/>
        <v>5.6237065108927356E-12</v>
      </c>
      <c r="Z38" s="26">
        <f t="shared" ca="1" si="11"/>
        <v>1.9965796095130547E-10</v>
      </c>
      <c r="AA38" s="27">
        <f t="shared" ca="1" si="12"/>
        <v>0</v>
      </c>
      <c r="AB38" s="34">
        <v>2.1285000000000002E-9</v>
      </c>
      <c r="AC38" s="26">
        <f ca="1"/>
        <v>2.5968537412181192E-16</v>
      </c>
      <c r="AD38" s="26">
        <f ca="1"/>
        <v>2.2947710412903655E-13</v>
      </c>
      <c r="AE38" s="26">
        <f ca="1"/>
        <v>1.7676896836617437E-14</v>
      </c>
      <c r="AF38" s="26">
        <f ca="1">(1-OFFSET($K$19,$C38,0))*(1-OFFSET($K$19,$D38,0))*(1-OFFSET($CJ$66,0,$B38-1))*$F38*$O$11</f>
        <v>1.5620606704449668E-11</v>
      </c>
      <c r="AG38" s="26">
        <f ca="1"/>
        <v>7.8065424063210253E-10</v>
      </c>
      <c r="AH38" s="26">
        <f ca="1"/>
        <v>4.7464233371552519E-10</v>
      </c>
      <c r="AI38" s="26">
        <f ca="1"/>
        <v>7.9589769264186553E-10</v>
      </c>
      <c r="AJ38" s="26">
        <f ca="1"/>
        <v>6.1437712619717622E-11</v>
      </c>
      <c r="AK38" s="26">
        <f t="shared" ca="1" si="13"/>
        <v>2.1126319796092106E-9</v>
      </c>
      <c r="AL38" s="27">
        <f t="shared" ca="1" si="14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0"/>
        <v>1.028125E-4</v>
      </c>
      <c r="F39" s="4">
        <f t="shared" si="10"/>
        <v>1.1825E-4</v>
      </c>
      <c r="G39" s="4">
        <f ca="1">2*OFFSET($J$19,$C39,0)*OFFSET($J$19,$D39,0)*(1-OFFSET($AN$66,0,$B39-1))</f>
        <v>1.6078672590436089E-5</v>
      </c>
      <c r="H39" s="4">
        <f ca="1">OFFSET($J$19,$C39,0)*(1-OFFSET($J$19,$D39,0))*(1-OFFSET($AN$66,0,B39-1))</f>
        <v>2.3697937602017527E-7</v>
      </c>
      <c r="I39" s="4">
        <f ca="1">OFFSET($J$19,$D39,0)*(1-OFFSET($J$19,$C39,0))*(1-OFFSET($AN$66,0,$B39-1))</f>
        <v>1.0873696780808364E-3</v>
      </c>
      <c r="J39">
        <f ca="1"/>
        <v>-3.7801621080470582E-2</v>
      </c>
      <c r="K39">
        <f ca="1"/>
        <v>-3.8864791673358819E-6</v>
      </c>
      <c r="L39" s="4">
        <f ca="1">2*OFFSET($K$19,$C39,0)*OFFSET($K$19,$D39,0)*(1-OFFSET($CJ$66,0,$B39-1))</f>
        <v>1.352022228774778E-4</v>
      </c>
      <c r="M39" s="4">
        <f ca="1">OFFSET($K$19,$C39,0)*(1-OFFSET($K$19,$D39,0))*(1-OFFSET($CJ$66,0,$B39-1))</f>
        <v>7.4629816446682047E-7</v>
      </c>
      <c r="N39" s="4">
        <f ca="1">OFFSET($K$19,$D39,0)*(1-OFFSET($K$19,$C39,0))*(1-OFFSET($CJ$66,0,$B39-1))</f>
        <v>5.9737316132364736E-2</v>
      </c>
      <c r="O39" s="4">
        <f ca="1"/>
        <v>-0.12959660176259291</v>
      </c>
      <c r="P39" s="4">
        <f ca="1"/>
        <v>-1.532479815842661E-5</v>
      </c>
      <c r="Q39" s="34">
        <v>2.0562500000000003E-10</v>
      </c>
      <c r="R39" s="26">
        <f ca="1"/>
        <v>1.6530885257042107E-15</v>
      </c>
      <c r="S39" s="26">
        <f ca="1"/>
        <v>2.2359039005537203E-13</v>
      </c>
      <c r="T39" s="26">
        <f ca="1"/>
        <v>4.8728884194148549E-17</v>
      </c>
      <c r="U39" s="26">
        <f ca="1">(1-OFFSET($J$19,$C39,0))*(1-OFFSET($J$19,$D39,0))*(1-OFFSET($AN$66,0,$B39-1))*$E39*$N$11</f>
        <v>6.590881283439649E-15</v>
      </c>
      <c r="V39" s="26">
        <f ca="1"/>
        <v>1.9783692103679104E-10</v>
      </c>
      <c r="W39" s="26">
        <f ca="1"/>
        <v>1.2028600244323691E-14</v>
      </c>
      <c r="X39" s="26">
        <f ca="1"/>
        <v>8.0298210505925866E-15</v>
      </c>
      <c r="Y39" s="26">
        <f ca="1"/>
        <v>7.5361374531653411E-12</v>
      </c>
      <c r="Z39" s="26">
        <f t="shared" ca="1" si="11"/>
        <v>2.0539311691125129E-10</v>
      </c>
      <c r="AA39" s="27">
        <f t="shared" ca="1" si="12"/>
        <v>0</v>
      </c>
      <c r="AB39" s="34">
        <v>2.1285000000000002E-9</v>
      </c>
      <c r="AC39" s="26">
        <f ca="1"/>
        <v>1.4388896569735575E-13</v>
      </c>
      <c r="AD39" s="26">
        <f ca="1"/>
        <v>1.2715087738773836E-10</v>
      </c>
      <c r="AE39" s="26">
        <f ca="1"/>
        <v>1.5884956430676273E-15</v>
      </c>
      <c r="AF39" s="26">
        <f ca="1">(1-OFFSET($K$19,$C39,0))*(1-OFFSET($K$19,$D39,0))*(1-OFFSET($CJ$66,0,$B39-1))*$F39*$O$11</f>
        <v>1.4037116311439317E-12</v>
      </c>
      <c r="AG39" s="26">
        <f ca="1"/>
        <v>1.8536969007457275E-9</v>
      </c>
      <c r="AH39" s="26">
        <f ca="1"/>
        <v>8.0899618068082224E-14</v>
      </c>
      <c r="AI39" s="26">
        <f ca="1"/>
        <v>1.3565544997211597E-13</v>
      </c>
      <c r="AJ39" s="26">
        <f ca="1"/>
        <v>1.4588647770600982E-10</v>
      </c>
      <c r="AK39" s="26">
        <f t="shared" ca="1" si="13"/>
        <v>1.9997999335197775E-9</v>
      </c>
      <c r="AL39" s="27">
        <f t="shared" ca="1" si="14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0"/>
        <v>1.028125E-4</v>
      </c>
      <c r="F40" s="4">
        <f t="shared" si="10"/>
        <v>1.1825E-4</v>
      </c>
      <c r="G40" s="4">
        <f ca="1">2*OFFSET($J$19,$C40,0)*OFFSET($J$19,$D40,0)*(1-OFFSET($AN$66,0,$B40-1))</f>
        <v>1.6079189102536015E-5</v>
      </c>
      <c r="H40" s="4">
        <f ca="1">OFFSET($J$19,$C40,0)*(1-OFFSET($J$19,$D40,0))*(1-OFFSET($AN$66,0,B40-1))</f>
        <v>1.2247792951729716E-9</v>
      </c>
      <c r="I40" s="4">
        <f ca="1">OFFSET($J$19,$D40,0)*(1-OFFSET($J$19,$C40,0))*(1-OFFSET($AN$66,0,$B40-1))</f>
        <v>1.0874046087999403E-3</v>
      </c>
      <c r="J40">
        <f ca="1"/>
        <v>-3.7738823081800543E-2</v>
      </c>
      <c r="K40">
        <f ca="1"/>
        <v>-3.8800227480976181E-6</v>
      </c>
      <c r="L40" s="4">
        <f ca="1">2*OFFSET($K$19,$C40,0)*OFFSET($K$19,$D40,0)*(1-OFFSET($CJ$66,0,$B40-1))</f>
        <v>1.3529152777686819E-4</v>
      </c>
      <c r="M40" s="4">
        <f ca="1">OFFSET($K$19,$C40,0)*(1-OFFSET($K$19,$D40,0))*(1-OFFSET($CJ$66,0,$B40-1))</f>
        <v>1.560267788191758E-10</v>
      </c>
      <c r="N40" s="4">
        <f ca="1">OFFSET($K$19,$D40,0)*(1-OFFSET($K$19,$C40,0))*(1-OFFSET($CJ$66,0,$B40-1))</f>
        <v>5.9776774322426361E-2</v>
      </c>
      <c r="O40" s="4">
        <f ca="1"/>
        <v>-0.12836189395214936</v>
      </c>
      <c r="P40" s="4">
        <f ca="1"/>
        <v>-1.5178793959841663E-5</v>
      </c>
      <c r="Q40" s="34">
        <v>2.0562500000000003E-10</v>
      </c>
      <c r="R40" s="26">
        <f ca="1"/>
        <v>1.6531416296044843E-15</v>
      </c>
      <c r="S40" s="26">
        <f ca="1"/>
        <v>2.2359757268448775E-13</v>
      </c>
      <c r="T40" s="26">
        <f ca="1"/>
        <v>2.5184524256994229E-19</v>
      </c>
      <c r="U40" s="26">
        <f ca="1">(1-OFFSET($J$19,$C40,0))*(1-OFFSET($J$19,$D40,0))*(1-OFFSET($AN$66,0,$B40-1))*$E40*$N$11</f>
        <v>3.4063617975822083E-17</v>
      </c>
      <c r="V40" s="26">
        <f ca="1"/>
        <v>1.9784327636014052E-10</v>
      </c>
      <c r="W40" s="26">
        <f ca="1"/>
        <v>1.2028986651691909E-14</v>
      </c>
      <c r="X40" s="26">
        <f ca="1"/>
        <v>8.0300790009738771E-15</v>
      </c>
      <c r="Y40" s="26">
        <f ca="1"/>
        <v>7.5363795444295488E-12</v>
      </c>
      <c r="Z40" s="26">
        <f t="shared" ca="1" si="11"/>
        <v>2.0539971497022272E-10</v>
      </c>
      <c r="AA40" s="27">
        <f t="shared" ca="1" si="12"/>
        <v>0</v>
      </c>
      <c r="AB40" s="34">
        <v>2.1285000000000002E-9</v>
      </c>
      <c r="AC40" s="26">
        <f ca="1"/>
        <v>1.4398400843653199E-13</v>
      </c>
      <c r="AD40" s="26">
        <f ca="1"/>
        <v>1.272348641452845E-10</v>
      </c>
      <c r="AE40" s="26">
        <f ca="1"/>
        <v>3.3210299871661568E-19</v>
      </c>
      <c r="AF40" s="26">
        <f ca="1">(1-OFFSET($K$19,$C40,0))*(1-OFFSET($K$19,$D40,0))*(1-OFFSET($CJ$66,0,$B40-1))*$F40*$O$11</f>
        <v>2.934706456833795E-16</v>
      </c>
      <c r="AG40" s="26">
        <f ca="1"/>
        <v>1.8549213200762602E-9</v>
      </c>
      <c r="AH40" s="26">
        <f ca="1"/>
        <v>8.0953054558241639E-14</v>
      </c>
      <c r="AI40" s="26">
        <f ca="1"/>
        <v>1.3574505424084572E-13</v>
      </c>
      <c r="AJ40" s="26">
        <f ca="1"/>
        <v>1.4598283985847103E-10</v>
      </c>
      <c r="AK40" s="26">
        <f t="shared" ca="1" si="13"/>
        <v>2.0011208580435304E-9</v>
      </c>
      <c r="AL40" s="27">
        <f t="shared" ca="1" si="14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0"/>
        <v>1.028125E-4</v>
      </c>
      <c r="F41" s="4">
        <f t="shared" si="10"/>
        <v>1.1825E-4</v>
      </c>
      <c r="G41" s="4">
        <f ca="1">2*OFFSET($J$19,$C41,0)*OFFSET($J$19,$D41,0)*(1-OFFSET($AN$66,0,$B41-1))</f>
        <v>1.60903425146347E-5</v>
      </c>
      <c r="H41" s="4">
        <f ca="1">OFFSET($J$19,$C41,0)*(1-OFFSET($J$19,$D41,0))*(1-OFFSET($AN$66,0,B41-1))</f>
        <v>3.2988227592824666E-6</v>
      </c>
      <c r="I41" s="4">
        <f ca="1">OFFSET($J$19,$D41,0)*(1-OFFSET($J$19,$C41,0))*(1-OFFSET($AN$66,0,$B41-1))</f>
        <v>2.7756134428088771E-4</v>
      </c>
      <c r="J41">
        <f ca="1"/>
        <v>-3.7184990489444347E-2</v>
      </c>
      <c r="K41">
        <f ca="1"/>
        <v>-3.8230818346959966E-6</v>
      </c>
      <c r="L41" s="4">
        <f ca="1">2*OFFSET($K$19,$C41,0)*OFFSET($K$19,$D41,0)*(1-OFFSET($CJ$66,0,$B41-1))</f>
        <v>1.4265294608266631E-4</v>
      </c>
      <c r="M41" s="4">
        <f ca="1">OFFSET($K$19,$C41,0)*(1-OFFSET($K$19,$D41,0))*(1-OFFSET($CJ$66,0,$B41-1))</f>
        <v>5.4476511212768885E-5</v>
      </c>
      <c r="N41" s="4">
        <f ca="1">OFFSET($K$19,$D41,0)*(1-OFFSET($K$19,$C41,0))*(1-OFFSET($CJ$66,0,$B41-1))</f>
        <v>4.8552241724633925E-3</v>
      </c>
      <c r="O41" s="4">
        <f ca="1"/>
        <v>-8.4642830145063241E-2</v>
      </c>
      <c r="P41" s="4">
        <f ca="1"/>
        <v>-1.0009014664653728E-5</v>
      </c>
      <c r="Q41" s="34">
        <v>2.0562500000000003E-10</v>
      </c>
      <c r="R41" s="26">
        <f ca="1"/>
        <v>1.6542883397858803E-15</v>
      </c>
      <c r="S41" s="26">
        <f ca="1"/>
        <v>5.7073551417757538E-14</v>
      </c>
      <c r="T41" s="26">
        <f ca="1"/>
        <v>6.7832042987745723E-16</v>
      </c>
      <c r="U41" s="26">
        <f ca="1">(1-OFFSET($J$19,$C41,0))*(1-OFFSET($J$19,$D41,0))*(1-OFFSET($AN$66,0,$B41-1))*$E41*$N$11</f>
        <v>2.3402302368483936E-14</v>
      </c>
      <c r="V41" s="26">
        <f ca="1"/>
        <v>1.9798051136491017E-10</v>
      </c>
      <c r="W41" s="26">
        <f ca="1"/>
        <v>1.2037330620063692E-14</v>
      </c>
      <c r="X41" s="26">
        <f ca="1"/>
        <v>8.0356491065153652E-15</v>
      </c>
      <c r="Y41" s="26">
        <f ca="1"/>
        <v>7.5416071928073635E-12</v>
      </c>
      <c r="Z41" s="26">
        <f t="shared" ca="1" si="11"/>
        <v>2.0554219153744411E-10</v>
      </c>
      <c r="AA41" s="27">
        <f t="shared" ca="1" si="12"/>
        <v>0</v>
      </c>
      <c r="AB41" s="34">
        <v>2.1285000000000002E-9</v>
      </c>
      <c r="AC41" s="26">
        <f ca="1"/>
        <v>1.5181839786847763E-13</v>
      </c>
      <c r="AD41" s="26">
        <f ca="1"/>
        <v>1.0334344651088333E-11</v>
      </c>
      <c r="AE41" s="26">
        <f ca="1"/>
        <v>1.1595325411637857E-13</v>
      </c>
      <c r="AF41" s="26">
        <f ca="1">(1-OFFSET($K$19,$C41,0))*(1-OFFSET($K$19,$D41,0))*(1-OFFSET($CJ$66,0,$B41-1))*$F41*$O$11</f>
        <v>7.8929886514280525E-12</v>
      </c>
      <c r="AG41" s="26">
        <f ca="1"/>
        <v>1.9558504173064938E-9</v>
      </c>
      <c r="AH41" s="26">
        <f ca="1"/>
        <v>8.5357833686154883E-14</v>
      </c>
      <c r="AI41" s="26">
        <f ca="1"/>
        <v>1.4313114961303886E-13</v>
      </c>
      <c r="AJ41" s="26">
        <f ca="1"/>
        <v>1.5392598875570597E-10</v>
      </c>
      <c r="AK41" s="26">
        <f t="shared" ca="1" si="13"/>
        <v>2.110004895045499E-9</v>
      </c>
      <c r="AL41" s="27">
        <f t="shared" ca="1" si="14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0"/>
        <v>1.028125E-4</v>
      </c>
      <c r="F42" s="4">
        <f t="shared" si="10"/>
        <v>1.1825E-4</v>
      </c>
      <c r="G42" s="4">
        <f ca="1">2*OFFSET($J$19,$C42,0)*OFFSET($J$19,$D42,0)*(1-OFFSET($AN$66,0,$B42-1))</f>
        <v>1.6092217325135468E-5</v>
      </c>
      <c r="H42" s="4">
        <f ca="1">OFFSET($J$19,$C42,0)*(1-OFFSET($J$19,$D42,0))*(1-OFFSET($AN$66,0,B42-1))</f>
        <v>1.7050727575099717E-8</v>
      </c>
      <c r="I42" s="4">
        <f ca="1">OFFSET($J$19,$D42,0)*(1-OFFSET($J$19,$C42,0))*(1-OFFSET($AN$66,0,$B42-1))</f>
        <v>2.7759368510411089E-4</v>
      </c>
      <c r="J42">
        <f ca="1"/>
        <v>-3.6959569857156538E-2</v>
      </c>
      <c r="K42">
        <f ca="1"/>
        <v>-3.7999057759389065E-6</v>
      </c>
      <c r="L42" s="4">
        <f ca="1">2*OFFSET($K$19,$C42,0)*OFFSET($K$19,$D42,0)*(1-OFFSET($CJ$66,0,$B42-1))</f>
        <v>1.4319162298497446E-4</v>
      </c>
      <c r="M42" s="4">
        <f ca="1">OFFSET($K$19,$C42,0)*(1-OFFSET($K$19,$D42,0))*(1-OFFSET($CJ$66,0,$B42-1))</f>
        <v>1.142473546821375E-8</v>
      </c>
      <c r="N42" s="4">
        <f ca="1">OFFSET($K$19,$D42,0)*(1-OFFSET($K$19,$C42,0))*(1-OFFSET($CJ$66,0,$B42-1))</f>
        <v>4.8735581584696723E-3</v>
      </c>
      <c r="O42" s="4">
        <f ca="1"/>
        <v>-7.7464852087738123E-2</v>
      </c>
      <c r="P42" s="4">
        <f ca="1"/>
        <v>-9.160218759375034E-6</v>
      </c>
      <c r="Q42" s="35">
        <v>2.0562500000000003E-10</v>
      </c>
      <c r="R42" s="30">
        <f ca="1"/>
        <v>1.6544810937404907E-15</v>
      </c>
      <c r="S42" s="30">
        <f ca="1"/>
        <v>5.7080201499532817E-14</v>
      </c>
      <c r="T42" s="30">
        <f ca="1"/>
        <v>3.5060558576298798E-18</v>
      </c>
      <c r="U42" s="30">
        <f ca="1">(1-OFFSET($J$19,$C42,0))*(1-OFFSET($J$19,$D42,0))*(1-OFFSET($AN$66,0,$B42-1))*$E42*$N$11</f>
        <v>1.2096020654408344E-16</v>
      </c>
      <c r="V42" s="30">
        <f ca="1"/>
        <v>1.9800357960865001E-10</v>
      </c>
      <c r="W42" s="30">
        <f ca="1"/>
        <v>1.203873318274426E-14</v>
      </c>
      <c r="X42" s="30">
        <f ca="1"/>
        <v>8.0365854022695236E-15</v>
      </c>
      <c r="Y42" s="30">
        <f ca="1"/>
        <v>7.5424859239093011E-12</v>
      </c>
      <c r="Z42" s="30">
        <f t="shared" ca="1" si="11"/>
        <v>2.0556614085114431E-10</v>
      </c>
      <c r="AA42" s="32">
        <f t="shared" ca="1" si="12"/>
        <v>0</v>
      </c>
      <c r="AB42" s="35">
        <v>2.1285000000000002E-9</v>
      </c>
      <c r="AC42" s="30">
        <f ca="1"/>
        <v>1.5239168476175907E-13</v>
      </c>
      <c r="AD42" s="30">
        <f ca="1"/>
        <v>1.0373368540302698E-11</v>
      </c>
      <c r="AE42" s="30">
        <f ca="1"/>
        <v>2.4317549444092968E-17</v>
      </c>
      <c r="AF42" s="30">
        <f ca="1">(1-OFFSET($K$19,$C42,0))*(1-OFFSET($K$19,$D42,0))*(1-OFFSET($CJ$66,0,$B42-1))*$F42*$O$11</f>
        <v>1.6553062115887167E-15</v>
      </c>
      <c r="AG42" s="30">
        <f ca="1"/>
        <v>1.9632359741639614E-9</v>
      </c>
      <c r="AH42" s="30">
        <f ca="1"/>
        <v>8.5680156461118183E-14</v>
      </c>
      <c r="AI42" s="30">
        <f ca="1"/>
        <v>1.4367163227683971E-13</v>
      </c>
      <c r="AJ42" s="30">
        <f ca="1"/>
        <v>1.5450723419847494E-10</v>
      </c>
      <c r="AK42" s="30">
        <f t="shared" ca="1" si="13"/>
        <v>2.1179725601511744E-9</v>
      </c>
      <c r="AL42" s="32">
        <f t="shared" ca="1" si="14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5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5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60" t="s">
        <v>1006</v>
      </c>
      <c r="G44" s="4"/>
      <c r="H44" s="4"/>
      <c r="I44" s="4"/>
      <c r="L44" s="4"/>
      <c r="M44" s="4"/>
      <c r="N44" s="4"/>
      <c r="O44" s="4"/>
      <c r="P44" s="4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5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5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15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5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5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16">IF(SIGN($D46)=SIGN(N$9),0,OFFSET($M$71,_xlfn.XMATCH($C46,$D$72:$D$99),0)*(N$10^ABS($D46)))</f>
        <v>1.5373774615732704E-6</v>
      </c>
      <c r="F46">
        <f t="shared" ca="1" si="15"/>
        <v>2.8158303323443093E-7</v>
      </c>
      <c r="G46" s="4"/>
      <c r="H46" s="4"/>
      <c r="I46" s="4"/>
      <c r="L46" s="4"/>
      <c r="M46" s="4"/>
      <c r="N46" s="4"/>
      <c r="O46" s="4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5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5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16"/>
        <v>5.8977757760505665E-4</v>
      </c>
      <c r="F47">
        <f t="shared" ca="1" si="15"/>
        <v>1.0802250155647415E-4</v>
      </c>
      <c r="G47" s="4"/>
      <c r="H47" s="4"/>
      <c r="I47" s="4"/>
      <c r="L47" s="4"/>
      <c r="M47" s="4"/>
      <c r="N47" s="4"/>
      <c r="O47" s="4"/>
      <c r="P47" s="4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5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5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16"/>
        <v>9.8896069702267167E-4</v>
      </c>
      <c r="F48">
        <f t="shared" ca="1" si="15"/>
        <v>1.8113609687779922E-4</v>
      </c>
      <c r="G48" s="4"/>
      <c r="H48" s="4"/>
      <c r="I48" s="4"/>
      <c r="L48" s="4"/>
      <c r="M48" s="4"/>
      <c r="N48" s="4"/>
      <c r="O48" s="4"/>
      <c r="P48" s="4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5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16"/>
        <v>5.5046885887633608E-4</v>
      </c>
      <c r="F49">
        <f t="shared" ca="1" si="15"/>
        <v>2.3558397296328252E-4</v>
      </c>
      <c r="G49" s="4"/>
      <c r="H49" s="4"/>
      <c r="I49" s="4"/>
      <c r="L49" s="4"/>
      <c r="M49" s="4"/>
      <c r="N49" s="4"/>
      <c r="O49" s="4"/>
      <c r="P49" s="4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5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16"/>
        <v>2.6866335466029074E-5</v>
      </c>
      <c r="F50">
        <f t="shared" ca="1" si="15"/>
        <v>1.1497976581220839E-5</v>
      </c>
      <c r="G50" s="4"/>
      <c r="H50" s="4"/>
      <c r="I50" s="4"/>
      <c r="L50" s="4"/>
      <c r="M50" s="4"/>
      <c r="N50" s="4"/>
      <c r="O50" s="4"/>
      <c r="P50" s="4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5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16"/>
        <v>0</v>
      </c>
      <c r="F51">
        <f t="shared" ca="1" si="15"/>
        <v>0</v>
      </c>
      <c r="G51" s="4"/>
      <c r="H51" s="4"/>
      <c r="I51" s="4"/>
      <c r="L51" s="4"/>
      <c r="M51" s="4"/>
      <c r="N51" s="4"/>
      <c r="O51" s="4"/>
      <c r="P51" s="4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5"/>
      <c r="AN51">
        <f ca="1">SUMPRODUCT(AN72:AN99,$E$72:$E$99)</f>
        <v>0.2519298346904445</v>
      </c>
      <c r="AO51">
        <f ca="1">SUMPRODUCT(AO72:AO99,$E$72:$E$99)</f>
        <v>1.3541015528780458</v>
      </c>
      <c r="AP51">
        <f ca="1">SUMPRODUCT(AP72:AP99,$E$72:$E$99)</f>
        <v>1.9300482891735826</v>
      </c>
      <c r="AQ51">
        <f ca="1">SUMPRODUCT(AQ72:AQ99,$E$72:$E$99)</f>
        <v>1.9309801267205873</v>
      </c>
      <c r="AR51">
        <f ca="1">SUMPRODUCT(AR72:AR99,$E$72:$E$99)</f>
        <v>1.3624712697802563</v>
      </c>
      <c r="AS51">
        <f ca="1">SUMPRODUCT(AS72:AS99,$E$72:$E$99)</f>
        <v>1.9515427485731616</v>
      </c>
      <c r="AT51">
        <f ca="1">SUMPRODUCT(AT72:AT99,$E$72:$E$99)</f>
        <v>1.9549320746644427</v>
      </c>
      <c r="AU51">
        <f ca="1">SUMPRODUCT(AU72:AU99,$E$72:$E$99)</f>
        <v>1.914612597649693</v>
      </c>
      <c r="AV51">
        <f ca="1">SUMPRODUCT(AV72:AV99,$E$72:$E$99)</f>
        <v>1.961094693589482</v>
      </c>
      <c r="AW51">
        <f ca="1">SUMPRODUCT(AW72:AW99,$E$72:$E$99)</f>
        <v>1.9611576918955176</v>
      </c>
      <c r="AX51">
        <f ca="1">SUMPRODUCT(AX72:AX99,$E$72:$E$99)</f>
        <v>1.962518059001001</v>
      </c>
      <c r="AY51">
        <f ca="1">SUMPRODUCT(AY72:AY99,$E$72:$E$99)</f>
        <v>1.9627467271896868</v>
      </c>
      <c r="CJ51">
        <f ca="1">SUMPRODUCT(CJ72:CJ99,$E$72:$E$99)</f>
        <v>9.3402299998683325E-3</v>
      </c>
      <c r="CK51">
        <f ca="1">SUMPRODUCT(CK72:CK99,$E$72:$E$99)</f>
        <v>0.87040147416194125</v>
      </c>
      <c r="CL51">
        <f ca="1">SUMPRODUCT(CL72:CL99,$E$72:$E$99)</f>
        <v>0.16284632865077067</v>
      </c>
      <c r="CM51">
        <f ca="1">SUMPRODUCT(CM72:CM99,$E$72:$E$99)</f>
        <v>0.16449030513557772</v>
      </c>
      <c r="CN51">
        <f ca="1">SUMPRODUCT(CN72:CN99,$E$72:$E$99)</f>
        <v>0.87690558913737515</v>
      </c>
      <c r="CO51">
        <f ca="1">SUMPRODUCT(CO72:CO99,$E$72:$E$99)</f>
        <v>0.7846476608364662</v>
      </c>
      <c r="CP51">
        <f ca="1">SUMPRODUCT(CP72:CP99,$E$72:$E$99)</f>
        <v>1.0555665058859991</v>
      </c>
      <c r="CQ51">
        <f ca="1">SUMPRODUCT(CQ72:CQ99,$E$72:$E$99)</f>
        <v>1.9562256267788132</v>
      </c>
      <c r="CR51">
        <f ca="1">SUMPRODUCT(CR72:CR99,$E$72:$E$99)</f>
        <v>1.8105301335840005</v>
      </c>
      <c r="CS51">
        <f ca="1">SUMPRODUCT(CS72:CS99,$E$72:$E$99)</f>
        <v>1.8117260400416206</v>
      </c>
      <c r="CT51">
        <f ca="1">SUMPRODUCT(CT72:CT99,$E$72:$E$99)</f>
        <v>1.9103048162251781</v>
      </c>
      <c r="CU51">
        <f ca="1">SUMPRODUCT(CU72:CU99,$E$72:$E$99)</f>
        <v>1.9175183867060719</v>
      </c>
      <c r="EB51">
        <f ca="1">SUMPRODUCT(EB$72:EB$99,$E$72:$E$99)</f>
        <v>2.4189988953874728E-2</v>
      </c>
      <c r="EC51">
        <f ca="1">SUMPRODUCT(EC$72:EC$99,$E$72:$E$99)</f>
        <v>9.1473839254332542E-2</v>
      </c>
      <c r="ED51">
        <f ca="1">SUMPRODUCT(ED$72:ED$99,$E$72:$E$99)</f>
        <v>0.31486541689508618</v>
      </c>
      <c r="EE51">
        <f ca="1">SUMPRODUCT(EE$72:EE$99,$E$72:$E$99)</f>
        <v>0.83502318523619934</v>
      </c>
      <c r="EF51">
        <f ca="1">SUMPRODUCT(EF$72:EF$99,$E$72:$E$99)</f>
        <v>0.98122318530016828</v>
      </c>
      <c r="EG51">
        <f ca="1">SUMPRODUCT(EG$72:EG$99,$E$72:$E$99)</f>
        <v>1.1343874688200306</v>
      </c>
      <c r="EH51">
        <f ca="1">SUMPRODUCT(EH$72:EH$99,$E$72:$E$99)</f>
        <v>1.1472616268710591</v>
      </c>
      <c r="EI51">
        <f ca="1">SUMPRODUCT(EI$72:EI$99,$E$72:$E$99)</f>
        <v>1.148198414238224</v>
      </c>
      <c r="FH51">
        <f ca="1">SUMPRODUCT(FH$72:FH$99,$E$72:$E$99)</f>
        <v>1.8414233079132231E-3</v>
      </c>
      <c r="FI51">
        <f ca="1">SUMPRODUCT(FI$72:FI$99,$E$72:$E$99)</f>
        <v>2.3641945113213332E-2</v>
      </c>
      <c r="FJ51">
        <f ca="1">SUMPRODUCT(FJ$72:FJ$99,$E$72:$E$99)</f>
        <v>0.26856285752427256</v>
      </c>
      <c r="FK51">
        <f ca="1">SUMPRODUCT(FK$72:FK$99,$E$72:$E$99)</f>
        <v>1.3295969763275775</v>
      </c>
      <c r="FL51">
        <f ca="1">SUMPRODUCT(FL$72:FL$99,$E$72:$E$99)</f>
        <v>1.6440241765708699E-2</v>
      </c>
      <c r="FM51">
        <f ca="1">SUMPRODUCT(FM$72:FM$99,$E$72:$E$99)</f>
        <v>2.8499071077246696E-2</v>
      </c>
      <c r="FN51">
        <f ca="1">SUMPRODUCT(FN$72:FN$99,$E$72:$E$99)</f>
        <v>2.8804462420654153E-2</v>
      </c>
      <c r="FO51">
        <f ca="1">SUMPRODUCT(FO$72:FO$99,$E$72:$E$99)</f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16"/>
        <v>0</v>
      </c>
      <c r="F52">
        <f t="shared" ca="1" si="15"/>
        <v>0</v>
      </c>
      <c r="G52" s="4"/>
      <c r="H52" s="4"/>
      <c r="I52" s="4"/>
      <c r="L52" s="4"/>
      <c r="M52" s="4"/>
      <c r="N52" s="4"/>
      <c r="O52" s="4"/>
      <c r="P52" s="4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5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16"/>
        <v>0</v>
      </c>
      <c r="F53">
        <f t="shared" ca="1" si="15"/>
        <v>0</v>
      </c>
      <c r="G53" s="4"/>
      <c r="H53" s="4"/>
      <c r="I53" s="4"/>
      <c r="L53" s="4"/>
      <c r="M53" s="4"/>
      <c r="N53" s="4"/>
      <c r="O53" s="4"/>
      <c r="P53" s="4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5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16"/>
        <v>0</v>
      </c>
      <c r="F54">
        <f t="shared" ca="1" si="15"/>
        <v>0</v>
      </c>
      <c r="G54" s="4"/>
      <c r="H54" s="4"/>
      <c r="I54" s="4"/>
      <c r="L54" s="4"/>
      <c r="M54" s="4"/>
      <c r="N54" s="4"/>
      <c r="O54" s="4"/>
      <c r="P54" s="4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5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16"/>
        <v>0</v>
      </c>
      <c r="F55">
        <f t="shared" ca="1" si="15"/>
        <v>0</v>
      </c>
      <c r="G55" s="4"/>
      <c r="H55" s="4"/>
      <c r="I55" s="4"/>
      <c r="L55" s="4"/>
      <c r="M55" s="4"/>
      <c r="N55" s="4"/>
      <c r="O55" s="4"/>
      <c r="P55" s="4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5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16"/>
        <v>0</v>
      </c>
      <c r="F56">
        <f t="shared" ca="1" si="15"/>
        <v>0</v>
      </c>
      <c r="G56" s="4"/>
      <c r="H56" s="4"/>
      <c r="I56" s="4"/>
      <c r="L56" s="4"/>
      <c r="M56" s="4"/>
      <c r="N56" s="4"/>
      <c r="O56" s="4"/>
      <c r="P56" s="4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5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16"/>
        <v>0</v>
      </c>
      <c r="F57">
        <f t="shared" ca="1" si="15"/>
        <v>0</v>
      </c>
      <c r="G57" s="4"/>
      <c r="H57" s="4"/>
      <c r="I57" s="4"/>
      <c r="L57" s="4"/>
      <c r="M57" s="4"/>
      <c r="N57" s="4"/>
      <c r="O57" s="4"/>
      <c r="P57" s="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5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16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5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16"/>
        <v>1.8763832299791901E-7</v>
      </c>
      <c r="F59">
        <f t="shared" ca="1" si="15"/>
        <v>8.0303510179034613E-8</v>
      </c>
      <c r="G59" s="4"/>
      <c r="H59" s="4"/>
      <c r="I59" s="4"/>
      <c r="L59" s="4"/>
      <c r="M59" s="4"/>
      <c r="N59" s="4"/>
      <c r="O59" s="4"/>
      <c r="P59" s="4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5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16"/>
        <v>1.7972024960763126E-7</v>
      </c>
      <c r="F60">
        <f t="shared" ca="1" si="15"/>
        <v>7.6914814965091736E-8</v>
      </c>
      <c r="G60" s="4"/>
      <c r="H60" s="4"/>
      <c r="I60" s="4"/>
      <c r="L60" s="4"/>
      <c r="M60" s="4"/>
      <c r="N60" s="4"/>
      <c r="O60" s="4"/>
      <c r="P60" s="4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5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16"/>
        <v>0</v>
      </c>
      <c r="F61">
        <f t="shared" ca="1" si="15"/>
        <v>0</v>
      </c>
      <c r="G61" s="4"/>
      <c r="H61" s="4"/>
      <c r="I61" s="4"/>
      <c r="L61" s="4"/>
      <c r="M61" s="4"/>
      <c r="N61" s="4"/>
      <c r="O61" s="4"/>
      <c r="P61" s="4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5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16"/>
        <v>5.3050580043134642E-12</v>
      </c>
      <c r="F62">
        <f t="shared" ca="1" si="15"/>
        <v>2.2704038953411454E-12</v>
      </c>
      <c r="G62" s="4"/>
      <c r="H62" s="4"/>
      <c r="I62" s="4"/>
      <c r="L62" s="4"/>
      <c r="M62" s="4"/>
      <c r="N62" s="4"/>
      <c r="O62" s="4"/>
      <c r="P62" s="4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5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16"/>
        <v>7.0272606444444418E-7</v>
      </c>
      <c r="F63">
        <f t="shared" ca="1" si="15"/>
        <v>3.0074543817902916E-7</v>
      </c>
      <c r="G63" s="4"/>
      <c r="H63" s="4"/>
      <c r="I63" s="4"/>
      <c r="L63" s="4"/>
      <c r="M63" s="4"/>
      <c r="N63" s="4"/>
      <c r="O63" s="4"/>
      <c r="P63" s="4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5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5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17">1+SUM(AB72:AB99)</f>
        <v>1.1464790554983577</v>
      </c>
      <c r="AC66" s="4">
        <f t="shared" ca="1" si="17"/>
        <v>3.192054344005574</v>
      </c>
      <c r="AD66" s="4">
        <f t="shared" ca="1" si="17"/>
        <v>59.028370328052638</v>
      </c>
      <c r="AE66" s="4">
        <f t="shared" ca="1" si="17"/>
        <v>60.729801020327223</v>
      </c>
      <c r="AF66" s="4">
        <f t="shared" ca="1" si="17"/>
        <v>3.2358978885775675</v>
      </c>
      <c r="AG66" s="4">
        <f t="shared" ca="1" si="17"/>
        <v>166.86336634701223</v>
      </c>
      <c r="AH66" s="4">
        <f t="shared" ca="1" si="17"/>
        <v>234.37902411300263</v>
      </c>
      <c r="AI66" s="4">
        <f t="shared" ca="1" si="17"/>
        <v>34.460139831829387</v>
      </c>
      <c r="AJ66" s="4">
        <f t="shared" ca="1" si="17"/>
        <v>886.76151896026329</v>
      </c>
      <c r="AK66" s="4">
        <f t="shared" ca="1" si="17"/>
        <v>912.73264008385922</v>
      </c>
      <c r="AL66" s="4">
        <f t="shared" ca="1" si="17"/>
        <v>2483.1399310322031</v>
      </c>
      <c r="AM66" s="4">
        <f t="shared" ca="1" si="17"/>
        <v>3493.5095732367308</v>
      </c>
      <c r="AN66" s="4">
        <f t="shared" ref="AN66:AY66" ca="1" si="18">SUM(AN72:AN99)</f>
        <v>0.12776426642585761</v>
      </c>
      <c r="AO66" s="4">
        <f t="shared" ca="1" si="18"/>
        <v>0.68672212555593826</v>
      </c>
      <c r="AP66" s="4">
        <f t="shared" ca="1" si="18"/>
        <v>0.98305899359168392</v>
      </c>
      <c r="AQ66" s="4">
        <f t="shared" ca="1" si="18"/>
        <v>0.98353361968590536</v>
      </c>
      <c r="AR66" s="4">
        <f t="shared" ca="1" si="18"/>
        <v>0.69096676272452517</v>
      </c>
      <c r="AS66" s="4">
        <f t="shared" ca="1" si="18"/>
        <v>0.99400707284113876</v>
      </c>
      <c r="AT66" s="4">
        <f t="shared" ca="1" si="18"/>
        <v>0.99573340658881704</v>
      </c>
      <c r="AU66" s="4">
        <f t="shared" ca="1" si="18"/>
        <v>0.97098096511273158</v>
      </c>
      <c r="AV66" s="4">
        <f t="shared" ca="1" si="18"/>
        <v>0.99887230108815217</v>
      </c>
      <c r="AW66" s="4">
        <f t="shared" ca="1" si="18"/>
        <v>0.99890438891293709</v>
      </c>
      <c r="AX66" s="4">
        <f t="shared" ca="1" si="18"/>
        <v>0.99959728407267645</v>
      </c>
      <c r="AY66" s="4">
        <f t="shared" ca="1" si="18"/>
        <v>0.99971375489918213</v>
      </c>
      <c r="BX66">
        <f t="shared" ref="BX66:CI66" ca="1" si="19">1+SUM(BX72:BX99)</f>
        <v>1.0047615883355157</v>
      </c>
      <c r="BY66" s="4">
        <f t="shared" ca="1" si="19"/>
        <v>1.7909020545504855</v>
      </c>
      <c r="BZ66" s="4">
        <f t="shared" ca="1" si="19"/>
        <v>1.0923058832729806</v>
      </c>
      <c r="CA66" s="4">
        <f t="shared" ca="1" si="19"/>
        <v>1.0933247002458031</v>
      </c>
      <c r="CB66" s="4">
        <f t="shared" ca="1" si="19"/>
        <v>1.8015493044629758</v>
      </c>
      <c r="CC66" s="4">
        <f t="shared" ca="1" si="19"/>
        <v>1.6868403558987093</v>
      </c>
      <c r="CD66" s="4">
        <f t="shared" ca="1" si="19"/>
        <v>2.2112302328572517</v>
      </c>
      <c r="CE66" s="4">
        <f t="shared" ca="1" si="19"/>
        <v>134.13771520204892</v>
      </c>
      <c r="CF66" s="4">
        <f t="shared" ca="1" si="19"/>
        <v>16.53845299549311</v>
      </c>
      <c r="CG66" s="4">
        <f t="shared" ca="1" si="19"/>
        <v>16.70995711941115</v>
      </c>
      <c r="CH66" s="4">
        <f t="shared" ca="1" si="19"/>
        <v>115.0845050750589</v>
      </c>
      <c r="CI66" s="4">
        <f t="shared" ca="1" si="19"/>
        <v>202.18590944857962</v>
      </c>
      <c r="CJ66" s="4">
        <f t="shared" ref="CJ66:CU66" ca="1" si="20">SUM(CJ72:CJ99)</f>
        <v>4.7390230585980849E-3</v>
      </c>
      <c r="CK66" s="4">
        <f t="shared" ca="1" si="20"/>
        <v>0.44162217165416184</v>
      </c>
      <c r="CL66" s="4">
        <f t="shared" ca="1" si="20"/>
        <v>8.4505526049530669E-2</v>
      </c>
      <c r="CM66" s="4">
        <f t="shared" ca="1" si="20"/>
        <v>8.5358631543604208E-2</v>
      </c>
      <c r="CN66" s="4">
        <f t="shared" ca="1" si="20"/>
        <v>0.44492221360653228</v>
      </c>
      <c r="CO66" s="4">
        <f t="shared" ca="1" si="20"/>
        <v>0.40717567225428208</v>
      </c>
      <c r="CP66" s="4">
        <f t="shared" ca="1" si="20"/>
        <v>0.54776305735118092</v>
      </c>
      <c r="CQ66" s="4">
        <f t="shared" ca="1" si="20"/>
        <v>0.99254497515114426</v>
      </c>
      <c r="CR66" s="4">
        <f t="shared" ca="1" si="20"/>
        <v>0.93953485248756274</v>
      </c>
      <c r="CS66" s="4">
        <f t="shared" ca="1" si="20"/>
        <v>0.94015544188091626</v>
      </c>
      <c r="CT66" s="4">
        <f t="shared" ca="1" si="20"/>
        <v>0.99131073293187633</v>
      </c>
      <c r="CU66" s="4">
        <f t="shared" ca="1" si="20"/>
        <v>0.99505405691856919</v>
      </c>
      <c r="DT66">
        <f t="shared" ref="DT66:EA66" ca="1" si="21">1+SUM(DT$72:DT$99)</f>
        <v>1.0122555842204266</v>
      </c>
      <c r="DU66">
        <f t="shared" ca="1" si="21"/>
        <v>1.047979748251366</v>
      </c>
      <c r="DV66">
        <f t="shared" ca="1" si="21"/>
        <v>1.1870727169048654</v>
      </c>
      <c r="DW66">
        <f t="shared" ca="1" si="21"/>
        <v>1.7180153860282061</v>
      </c>
      <c r="DX66">
        <f t="shared" ca="1" si="21"/>
        <v>1.998925014991829</v>
      </c>
      <c r="DY66">
        <f t="shared" ca="1" si="21"/>
        <v>2.36819101293099</v>
      </c>
      <c r="DZ66">
        <f t="shared" ca="1" si="21"/>
        <v>2.4055433113127513</v>
      </c>
      <c r="EA66">
        <f t="shared" ca="1" si="21"/>
        <v>2.4083072900060625</v>
      </c>
      <c r="EB66">
        <f t="shared" ref="EB66:EI66" ca="1" si="22">SUM(EB$72:EB$99)</f>
        <v>1.2107203369853506E-2</v>
      </c>
      <c r="EC66">
        <f t="shared" ca="1" si="22"/>
        <v>4.5783087250897476E-2</v>
      </c>
      <c r="ED66">
        <f t="shared" ca="1" si="22"/>
        <v>0.15759162369819488</v>
      </c>
      <c r="EE66">
        <f t="shared" ca="1" si="22"/>
        <v>0.41793303591311248</v>
      </c>
      <c r="EF66">
        <f t="shared" ca="1" si="22"/>
        <v>0.49973110922117919</v>
      </c>
      <c r="EG66">
        <f t="shared" ca="1" si="22"/>
        <v>0.57773676424759735</v>
      </c>
      <c r="EH66">
        <f t="shared" ca="1" si="22"/>
        <v>0.5842934960691768</v>
      </c>
      <c r="EI66">
        <f t="shared" ca="1" si="22"/>
        <v>0.58477059628155559</v>
      </c>
      <c r="EZ66">
        <f t="shared" ref="EZ66:FG66" ca="1" si="23">1+SUM(EZ$72:EZ$99)</f>
        <v>1.0009224259850431</v>
      </c>
      <c r="FA66">
        <f t="shared" ca="1" si="23"/>
        <v>1.0119737427079958</v>
      </c>
      <c r="FB66">
        <f t="shared" ca="1" si="23"/>
        <v>1.1552779985651338</v>
      </c>
      <c r="FC66">
        <f t="shared" ca="1" si="23"/>
        <v>2.988844276557391</v>
      </c>
      <c r="FD66">
        <f t="shared" ca="1" si="23"/>
        <v>1.008603856058413</v>
      </c>
      <c r="FE66">
        <f t="shared" ca="1" si="23"/>
        <v>1.0150094613556659</v>
      </c>
      <c r="FF66">
        <f t="shared" ca="1" si="23"/>
        <v>1.015172740634126</v>
      </c>
      <c r="FG66">
        <f t="shared" ca="1" si="23"/>
        <v>1.0151751267871625</v>
      </c>
      <c r="FH66">
        <f t="shared" ref="FH66:FO66" ca="1" si="24">SUM(FH$72:FH$99)</f>
        <v>9.2157589948632939E-4</v>
      </c>
      <c r="FI66">
        <f t="shared" ca="1" si="24"/>
        <v>1.1832068563315239E-2</v>
      </c>
      <c r="FJ66">
        <f t="shared" ca="1" si="24"/>
        <v>0.13440747487443763</v>
      </c>
      <c r="FK66">
        <f t="shared" ca="1" si="24"/>
        <v>0.66542251537044972</v>
      </c>
      <c r="FL66">
        <f t="shared" ca="1" si="24"/>
        <v>8.5304611981522425E-3</v>
      </c>
      <c r="FM66">
        <f t="shared" ca="1" si="24"/>
        <v>1.478750881358197E-2</v>
      </c>
      <c r="FN66">
        <f t="shared" ca="1" si="24"/>
        <v>1.4945969318136271E-2</v>
      </c>
      <c r="FO66">
        <f t="shared" ca="1" si="24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25">"wBIBTERM(j="&amp;AB67&amp;")"</f>
        <v>wBIBTERM(j=1)</v>
      </c>
      <c r="AC71" s="2" t="str">
        <f t="shared" si="25"/>
        <v>wBIBTERM(j=2)</v>
      </c>
      <c r="AD71" s="2" t="str">
        <f t="shared" si="25"/>
        <v>wBIBTERM(j=3)</v>
      </c>
      <c r="AE71" s="2" t="str">
        <f t="shared" si="25"/>
        <v>wBIBTERM(j=4)</v>
      </c>
      <c r="AF71" s="2" t="str">
        <f t="shared" si="25"/>
        <v>wBIBTERM(j=5)</v>
      </c>
      <c r="AG71" s="2" t="str">
        <f t="shared" si="25"/>
        <v>wBIBTERM(j=6)</v>
      </c>
      <c r="AH71" s="2" t="str">
        <f t="shared" si="25"/>
        <v>wBIBTERM(j=7)</v>
      </c>
      <c r="AI71" s="2" t="str">
        <f t="shared" si="25"/>
        <v>wBIBTERM(j=8)</v>
      </c>
      <c r="AJ71" s="2" t="str">
        <f t="shared" si="25"/>
        <v>wBIBTERM(j=9)</v>
      </c>
      <c r="AK71" s="2" t="str">
        <f t="shared" si="25"/>
        <v>wBIBTERM(j=10)</v>
      </c>
      <c r="AL71" s="2" t="str">
        <f t="shared" si="25"/>
        <v>wBIBTERM(j=11)</v>
      </c>
      <c r="AM71" s="2" t="str">
        <f t="shared" si="25"/>
        <v>wBIBTERM(j=12)</v>
      </c>
      <c r="AN71" s="2" t="str">
        <f t="shared" ref="AN71:AY71" si="26">"BITHETA(j="&amp;AN67&amp;")"</f>
        <v>BITHETA(j=1)</v>
      </c>
      <c r="AO71" s="2" t="str">
        <f t="shared" si="26"/>
        <v>BITHETA(j=2)</v>
      </c>
      <c r="AP71" s="2" t="str">
        <f t="shared" si="26"/>
        <v>BITHETA(j=3)</v>
      </c>
      <c r="AQ71" s="2" t="str">
        <f t="shared" si="26"/>
        <v>BITHETA(j=4)</v>
      </c>
      <c r="AR71" s="2" t="str">
        <f t="shared" si="26"/>
        <v>BITHETA(j=5)</v>
      </c>
      <c r="AS71" s="2" t="str">
        <f t="shared" si="26"/>
        <v>BITHETA(j=6)</v>
      </c>
      <c r="AT71" s="2" t="str">
        <f t="shared" si="26"/>
        <v>BITHETA(j=7)</v>
      </c>
      <c r="AU71" s="2" t="str">
        <f t="shared" si="26"/>
        <v>BITHETA(j=8)</v>
      </c>
      <c r="AV71" s="2" t="str">
        <f t="shared" si="26"/>
        <v>BITHETA(j=9)</v>
      </c>
      <c r="AW71" s="2" t="str">
        <f t="shared" si="26"/>
        <v>BITHETA(j=10)</v>
      </c>
      <c r="AX71" s="2" t="str">
        <f t="shared" si="26"/>
        <v>BITHETA(j=11)</v>
      </c>
      <c r="AY71" s="2" t="str">
        <f t="shared" si="26"/>
        <v>BITHETA(j=12)</v>
      </c>
      <c r="AZ71" s="2" t="str">
        <f t="shared" ref="AZ71:BK71" si="27">"wBISNU(j="&amp;AZ67&amp;")"</f>
        <v>wBISNU(j=1)</v>
      </c>
      <c r="BA71" s="2" t="str">
        <f t="shared" si="27"/>
        <v>wBISNU(j=2)</v>
      </c>
      <c r="BB71" s="2" t="str">
        <f t="shared" si="27"/>
        <v>wBISNU(j=3)</v>
      </c>
      <c r="BC71" s="2" t="str">
        <f t="shared" si="27"/>
        <v>wBISNU(j=4)</v>
      </c>
      <c r="BD71" s="2" t="str">
        <f t="shared" si="27"/>
        <v>wBISNU(j=5)</v>
      </c>
      <c r="BE71" s="2" t="str">
        <f t="shared" si="27"/>
        <v>wBISNU(j=6)</v>
      </c>
      <c r="BF71" s="2" t="str">
        <f t="shared" si="27"/>
        <v>wBISNU(j=7)</v>
      </c>
      <c r="BG71" s="2" t="str">
        <f t="shared" si="27"/>
        <v>wBISNU(j=8)</v>
      </c>
      <c r="BH71" s="2" t="str">
        <f t="shared" si="27"/>
        <v>wBISNU(j=9)</v>
      </c>
      <c r="BI71" s="2" t="str">
        <f t="shared" si="27"/>
        <v>wBISNU(j=10)</v>
      </c>
      <c r="BJ71" s="2" t="str">
        <f t="shared" si="27"/>
        <v>wBISNU(j=11)</v>
      </c>
      <c r="BK71" s="2" t="str">
        <f t="shared" si="27"/>
        <v>wBISNU(j=12)</v>
      </c>
      <c r="BL71" s="6" t="str">
        <f t="shared" ref="BL71:BW71" si="28">"wCHC_HA(j="&amp;BL67&amp;")"</f>
        <v>wCHC_HA(j=1)</v>
      </c>
      <c r="BM71" s="6" t="str">
        <f t="shared" si="28"/>
        <v>wCHC_HA(j=2)</v>
      </c>
      <c r="BN71" s="6" t="str">
        <f t="shared" si="28"/>
        <v>wCHC_HA(j=3)</v>
      </c>
      <c r="BO71" s="6" t="str">
        <f t="shared" si="28"/>
        <v>wCHC_HA(j=4)</v>
      </c>
      <c r="BP71" s="6" t="str">
        <f t="shared" si="28"/>
        <v>wCHC_HA(j=5)</v>
      </c>
      <c r="BQ71" s="6" t="str">
        <f t="shared" si="28"/>
        <v>wCHC_HA(j=6)</v>
      </c>
      <c r="BR71" s="6" t="str">
        <f t="shared" si="28"/>
        <v>wCHC_HA(j=7)</v>
      </c>
      <c r="BS71" s="6" t="str">
        <f t="shared" si="28"/>
        <v>wCHC_HA(j=8)</v>
      </c>
      <c r="BT71" s="6" t="str">
        <f t="shared" si="28"/>
        <v>wCHC_HA(j=9)</v>
      </c>
      <c r="BU71" s="6" t="str">
        <f t="shared" si="28"/>
        <v>wCHC_HA(j=10)</v>
      </c>
      <c r="BV71" s="6" t="str">
        <f t="shared" si="28"/>
        <v>wCHC_HA(j=11)</v>
      </c>
      <c r="BW71" s="6" t="str">
        <f t="shared" si="28"/>
        <v>wCHC_HA(j=12)</v>
      </c>
      <c r="BX71" s="2" t="str">
        <f t="shared" ref="BX71:CI71" si="29">"wBIBTERM(j="&amp;BX67&amp;")"</f>
        <v>wBIBTERM(j=1)</v>
      </c>
      <c r="BY71" s="2" t="str">
        <f t="shared" si="29"/>
        <v>wBIBTERM(j=2)</v>
      </c>
      <c r="BZ71" s="2" t="str">
        <f t="shared" si="29"/>
        <v>wBIBTERM(j=3)</v>
      </c>
      <c r="CA71" s="2" t="str">
        <f t="shared" si="29"/>
        <v>wBIBTERM(j=4)</v>
      </c>
      <c r="CB71" s="2" t="str">
        <f t="shared" si="29"/>
        <v>wBIBTERM(j=5)</v>
      </c>
      <c r="CC71" s="2" t="str">
        <f t="shared" si="29"/>
        <v>wBIBTERM(j=6)</v>
      </c>
      <c r="CD71" s="2" t="str">
        <f t="shared" si="29"/>
        <v>wBIBTERM(j=7)</v>
      </c>
      <c r="CE71" s="2" t="str">
        <f t="shared" si="29"/>
        <v>wBIBTERM(j=8)</v>
      </c>
      <c r="CF71" s="2" t="str">
        <f t="shared" si="29"/>
        <v>wBIBTERM(j=9)</v>
      </c>
      <c r="CG71" s="2" t="str">
        <f t="shared" si="29"/>
        <v>wBIBTERM(j=10)</v>
      </c>
      <c r="CH71" s="2" t="str">
        <f t="shared" si="29"/>
        <v>wBIBTERM(j=11)</v>
      </c>
      <c r="CI71" s="2" t="str">
        <f t="shared" si="29"/>
        <v>wBIBTERM(j=12)</v>
      </c>
      <c r="CJ71" s="2" t="str">
        <f t="shared" ref="CJ71:CU71" si="30">"BITHETA(j="&amp;CJ67&amp;")"</f>
        <v>BITHETA(j=1)</v>
      </c>
      <c r="CK71" s="2" t="str">
        <f t="shared" si="30"/>
        <v>BITHETA(j=2)</v>
      </c>
      <c r="CL71" s="2" t="str">
        <f t="shared" si="30"/>
        <v>BITHETA(j=3)</v>
      </c>
      <c r="CM71" s="2" t="str">
        <f t="shared" si="30"/>
        <v>BITHETA(j=4)</v>
      </c>
      <c r="CN71" s="2" t="str">
        <f t="shared" si="30"/>
        <v>BITHETA(j=5)</v>
      </c>
      <c r="CO71" s="2" t="str">
        <f t="shared" si="30"/>
        <v>BITHETA(j=6)</v>
      </c>
      <c r="CP71" s="2" t="str">
        <f t="shared" si="30"/>
        <v>BITHETA(j=7)</v>
      </c>
      <c r="CQ71" s="2" t="str">
        <f t="shared" si="30"/>
        <v>BITHETA(j=8)</v>
      </c>
      <c r="CR71" s="2" t="str">
        <f t="shared" si="30"/>
        <v>BITHETA(j=9)</v>
      </c>
      <c r="CS71" s="2" t="str">
        <f t="shared" si="30"/>
        <v>BITHETA(j=10)</v>
      </c>
      <c r="CT71" s="2" t="str">
        <f t="shared" si="30"/>
        <v>BITHETA(j=11)</v>
      </c>
      <c r="CU71" s="2" t="str">
        <f t="shared" si="30"/>
        <v>BITHETA(j=12)</v>
      </c>
      <c r="CV71" s="2" t="str">
        <f t="shared" ref="CV71:DG71" si="31">"wBISNU(j="&amp;CV67&amp;")"</f>
        <v>wBISNU(j=1)</v>
      </c>
      <c r="CW71" s="2" t="str">
        <f t="shared" si="31"/>
        <v>wBISNU(j=2)</v>
      </c>
      <c r="CX71" s="2" t="str">
        <f t="shared" si="31"/>
        <v>wBISNU(j=3)</v>
      </c>
      <c r="CY71" s="2" t="str">
        <f t="shared" si="31"/>
        <v>wBISNU(j=4)</v>
      </c>
      <c r="CZ71" s="2" t="str">
        <f t="shared" si="31"/>
        <v>wBISNU(j=5)</v>
      </c>
      <c r="DA71" s="2" t="str">
        <f t="shared" si="31"/>
        <v>wBISNU(j=6)</v>
      </c>
      <c r="DB71" s="2" t="str">
        <f t="shared" si="31"/>
        <v>wBISNU(j=7)</v>
      </c>
      <c r="DC71" s="2" t="str">
        <f t="shared" si="31"/>
        <v>wBISNU(j=8)</v>
      </c>
      <c r="DD71" s="2" t="str">
        <f t="shared" si="31"/>
        <v>wBISNU(j=9)</v>
      </c>
      <c r="DE71" s="2" t="str">
        <f t="shared" si="31"/>
        <v>wBISNU(j=10)</v>
      </c>
      <c r="DF71" s="2" t="str">
        <f t="shared" si="31"/>
        <v>wBISNU(j=11)</v>
      </c>
      <c r="DG71" s="2" t="str">
        <f t="shared" si="31"/>
        <v>wBISNU(j=12)</v>
      </c>
      <c r="DH71" s="6" t="str">
        <f t="shared" ref="DH71:DS71" si="32">"wCHC_FA(j="&amp;DH67&amp;")"</f>
        <v>wCHC_FA(j=1)</v>
      </c>
      <c r="DI71" s="6" t="str">
        <f t="shared" si="32"/>
        <v>wCHC_FA(j=2)</v>
      </c>
      <c r="DJ71" s="6" t="str">
        <f t="shared" si="32"/>
        <v>wCHC_FA(j=3)</v>
      </c>
      <c r="DK71" s="6" t="str">
        <f t="shared" si="32"/>
        <v>wCHC_FA(j=4)</v>
      </c>
      <c r="DL71" s="6" t="str">
        <f t="shared" si="32"/>
        <v>wCHC_FA(j=5)</v>
      </c>
      <c r="DM71" s="6" t="str">
        <f t="shared" si="32"/>
        <v>wCHC_FA(j=6)</v>
      </c>
      <c r="DN71" s="6" t="str">
        <f t="shared" si="32"/>
        <v>wCHC_FA(j=7)</v>
      </c>
      <c r="DO71" s="6" t="str">
        <f t="shared" si="32"/>
        <v>wCHC_FA(j=8)</v>
      </c>
      <c r="DP71" s="6" t="str">
        <f t="shared" si="32"/>
        <v>wCHC_FA(j=9)</v>
      </c>
      <c r="DQ71" s="6" t="str">
        <f t="shared" si="32"/>
        <v>wCHC_FA(j=10)</v>
      </c>
      <c r="DR71" s="6" t="str">
        <f t="shared" si="32"/>
        <v>wCHC_FA(j=11)</v>
      </c>
      <c r="DS71" s="6" t="str">
        <f t="shared" si="32"/>
        <v>wCHC_FA(j=12)</v>
      </c>
      <c r="DT71" s="6" t="str">
        <f t="shared" ref="DT71:EA71" si="33">"wMONBTERM(j="&amp;DT67&amp;")"</f>
        <v>wMONBTERM(j=1)</v>
      </c>
      <c r="DU71" s="6" t="str">
        <f t="shared" si="33"/>
        <v>wMONBTERM(j=2)</v>
      </c>
      <c r="DV71" s="6" t="str">
        <f t="shared" si="33"/>
        <v>wMONBTERM(j=3)</v>
      </c>
      <c r="DW71" s="6" t="str">
        <f t="shared" si="33"/>
        <v>wMONBTERM(j=4)</v>
      </c>
      <c r="DX71" s="6" t="str">
        <f t="shared" si="33"/>
        <v>wMONBTERM(j=5)</v>
      </c>
      <c r="DY71" s="6" t="str">
        <f t="shared" si="33"/>
        <v>wMONBTERM(j=6)</v>
      </c>
      <c r="DZ71" s="6" t="str">
        <f t="shared" si="33"/>
        <v>wMONBTERM(j=7)</v>
      </c>
      <c r="EA71" s="6" t="str">
        <f t="shared" si="33"/>
        <v>wMONBTERM(j=8)</v>
      </c>
      <c r="EB71" s="6" t="str">
        <f t="shared" ref="EB71:EI71" si="34">"MONTHETA(j="&amp;EB67&amp;")"</f>
        <v>MONTHETA(j=1)</v>
      </c>
      <c r="EC71" s="6" t="str">
        <f t="shared" si="34"/>
        <v>MONTHETA(j=2)</v>
      </c>
      <c r="ED71" s="6" t="str">
        <f t="shared" si="34"/>
        <v>MONTHETA(j=3)</v>
      </c>
      <c r="EE71" s="6" t="str">
        <f t="shared" si="34"/>
        <v>MONTHETA(j=4)</v>
      </c>
      <c r="EF71" s="6" t="str">
        <f t="shared" si="34"/>
        <v>MONTHETA(j=5)</v>
      </c>
      <c r="EG71" s="6" t="str">
        <f t="shared" si="34"/>
        <v>MONTHETA(j=6)</v>
      </c>
      <c r="EH71" s="6" t="str">
        <f t="shared" si="34"/>
        <v>MONTHETA(j=7)</v>
      </c>
      <c r="EI71" s="6" t="str">
        <f t="shared" si="34"/>
        <v>MONTHETA(j=8)</v>
      </c>
      <c r="EJ71" s="3" t="str">
        <f t="shared" ref="EJ71:EQ71" si="35">"wMONSNU(j="&amp;EJ67&amp;")"</f>
        <v>wMONSNU(j=1)</v>
      </c>
      <c r="EK71" s="3" t="str">
        <f t="shared" si="35"/>
        <v>wMONSNU(j=2)</v>
      </c>
      <c r="EL71" s="3" t="str">
        <f t="shared" si="35"/>
        <v>wMONSNU(j=3)</v>
      </c>
      <c r="EM71" s="3" t="str">
        <f t="shared" si="35"/>
        <v>wMONSNU(j=4)</v>
      </c>
      <c r="EN71" s="3" t="str">
        <f t="shared" si="35"/>
        <v>wMONSNU(j=5)</v>
      </c>
      <c r="EO71" s="3" t="str">
        <f t="shared" si="35"/>
        <v>wMONSNU(j=6)</v>
      </c>
      <c r="EP71" s="3" t="str">
        <f t="shared" si="35"/>
        <v>wMONSNU(j=7)</v>
      </c>
      <c r="EQ71" s="3" t="str">
        <f t="shared" si="35"/>
        <v>wMONSNU(j=8)</v>
      </c>
      <c r="ER71" s="3" t="str">
        <f t="shared" ref="ER71:EY71" si="36">"wCHC_HA(j="&amp;ER67&amp;")"</f>
        <v>wCHC_HA(j=1)</v>
      </c>
      <c r="ES71" s="3" t="str">
        <f t="shared" si="36"/>
        <v>wCHC_HA(j=2)</v>
      </c>
      <c r="ET71" s="3" t="str">
        <f t="shared" si="36"/>
        <v>wCHC_HA(j=3)</v>
      </c>
      <c r="EU71" s="3" t="str">
        <f t="shared" si="36"/>
        <v>wCHC_HA(j=4)</v>
      </c>
      <c r="EV71" s="3" t="str">
        <f t="shared" si="36"/>
        <v>wCHC_HA(j=5)</v>
      </c>
      <c r="EW71" s="3" t="str">
        <f t="shared" si="36"/>
        <v>wCHC_HA(j=6)</v>
      </c>
      <c r="EX71" s="3" t="str">
        <f t="shared" si="36"/>
        <v>wCHC_HA(j=7)</v>
      </c>
      <c r="EY71" s="3" t="str">
        <f t="shared" si="36"/>
        <v>wCHC_HA(j=8)</v>
      </c>
      <c r="EZ71" s="6" t="str">
        <f t="shared" ref="EZ71:FG71" si="37">"wMONBTERM(j="&amp;EZ67&amp;")"</f>
        <v>wMONBTERM(j=1)</v>
      </c>
      <c r="FA71" s="6" t="str">
        <f t="shared" si="37"/>
        <v>wMONBTERM(j=2)</v>
      </c>
      <c r="FB71" s="6" t="str">
        <f t="shared" si="37"/>
        <v>wMONBTERM(j=3)</v>
      </c>
      <c r="FC71" s="6" t="str">
        <f t="shared" si="37"/>
        <v>wMONBTERM(j=4)</v>
      </c>
      <c r="FD71" s="6" t="str">
        <f t="shared" si="37"/>
        <v>wMONBTERM(j=5)</v>
      </c>
      <c r="FE71" s="6" t="str">
        <f t="shared" si="37"/>
        <v>wMONBTERM(j=6)</v>
      </c>
      <c r="FF71" s="6" t="str">
        <f t="shared" si="37"/>
        <v>wMONBTERM(j=7)</v>
      </c>
      <c r="FG71" s="6" t="str">
        <f t="shared" si="37"/>
        <v>wMONBTERM(j=8)</v>
      </c>
      <c r="FH71" s="6" t="str">
        <f t="shared" ref="FH71:FO71" si="38">"MONTHETA(j="&amp;FH67&amp;")"</f>
        <v>MONTHETA(j=1)</v>
      </c>
      <c r="FI71" s="6" t="str">
        <f t="shared" si="38"/>
        <v>MONTHETA(j=2)</v>
      </c>
      <c r="FJ71" s="6" t="str">
        <f t="shared" si="38"/>
        <v>MONTHETA(j=3)</v>
      </c>
      <c r="FK71" s="6" t="str">
        <f t="shared" si="38"/>
        <v>MONTHETA(j=4)</v>
      </c>
      <c r="FL71" s="6" t="str">
        <f t="shared" si="38"/>
        <v>MONTHETA(j=5)</v>
      </c>
      <c r="FM71" s="6" t="str">
        <f t="shared" si="38"/>
        <v>MONTHETA(j=6)</v>
      </c>
      <c r="FN71" s="6" t="str">
        <f t="shared" si="38"/>
        <v>MONTHETA(j=7)</v>
      </c>
      <c r="FO71" s="6" t="str">
        <f t="shared" si="38"/>
        <v>MONTHETA(j=8)</v>
      </c>
      <c r="FP71" s="3" t="str">
        <f t="shared" ref="FP71:FW71" si="39">"wMONSNU(j="&amp;FP67&amp;")"</f>
        <v>wMONSNU(j=1)</v>
      </c>
      <c r="FQ71" s="3" t="str">
        <f t="shared" si="39"/>
        <v>wMONSNU(j=2)</v>
      </c>
      <c r="FR71" s="3" t="str">
        <f t="shared" si="39"/>
        <v>wMONSNU(j=3)</v>
      </c>
      <c r="FS71" s="3" t="str">
        <f t="shared" si="39"/>
        <v>wMONSNU(j=4)</v>
      </c>
      <c r="FT71" s="3" t="str">
        <f t="shared" si="39"/>
        <v>wMONSNU(j=5)</v>
      </c>
      <c r="FU71" s="3" t="str">
        <f t="shared" si="39"/>
        <v>wMONSNU(j=6)</v>
      </c>
      <c r="FV71" s="3" t="str">
        <f t="shared" si="39"/>
        <v>wMONSNU(j=7)</v>
      </c>
      <c r="FW71" s="3" t="str">
        <f t="shared" si="39"/>
        <v>wMONSNU(j=8)</v>
      </c>
      <c r="FX71" s="3" t="str">
        <f t="shared" ref="FX71:GE71" si="40">"wCHC_FA(j="&amp;FX67&amp;")"</f>
        <v>wCHC_FA(j=1)</v>
      </c>
      <c r="FY71" s="3" t="str">
        <f t="shared" si="40"/>
        <v>wCHC_FA(j=2)</v>
      </c>
      <c r="FZ71" s="3" t="str">
        <f t="shared" si="40"/>
        <v>wCHC_FA(j=3)</v>
      </c>
      <c r="GA71" s="3" t="str">
        <f t="shared" si="40"/>
        <v>wCHC_FA(j=4)</v>
      </c>
      <c r="GB71" s="3" t="str">
        <f t="shared" si="40"/>
        <v>wCHC_FA(j=5)</v>
      </c>
      <c r="GC71" s="3" t="str">
        <f t="shared" si="40"/>
        <v>wCHC_FA(j=6)</v>
      </c>
      <c r="GD71" s="3" t="str">
        <f t="shared" si="40"/>
        <v>wCHC_FA(j=7)</v>
      </c>
      <c r="GE71" s="3" t="str">
        <f t="shared" si="40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41">N72/O72</f>
        <v>2.7625609128930574E-8</v>
      </c>
      <c r="N72" s="4">
        <f>10^-7.57</f>
        <v>2.6915348039269097E-8</v>
      </c>
      <c r="O72" s="9">
        <f t="shared" ref="O72:O99" si="42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41"/>
        <v>9.5999336356572653E-8</v>
      </c>
      <c r="N73" s="4">
        <v>8.6698429999999998E-8</v>
      </c>
      <c r="O73" s="9">
        <f t="shared" si="42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ca="1">(IF(AB$68&lt;=4,$P73,$R73)*IF(AB$69&lt;=4,$P73,$R73)*$N73*EXP(2*$N$8*$N$9*(2-$E73)))*OFFSET($J$19,AB$68,0)*OFFSET($J$19,AB$69,0)/($N$72^2)</f>
        <v>0.10831038025912583</v>
      </c>
      <c r="AC73" s="4">
        <f ca="1">(IF(AC$68&lt;=4,$P73,$R73)*IF(AC$69&lt;=4,$P73,$R73)*$N73*EXP(2*$N$8*$N$9*(2-$E73)))*OFFSET($J$19,AC$68,0)*OFFSET($J$19,AC$69,0)/($N$72^2)</f>
        <v>1.6208613493590838</v>
      </c>
      <c r="AD73" s="4">
        <f ca="1">(IF(AD$68&lt;=4,$P73,$R73)*IF(AD$69&lt;=4,$P73,$R73)*$N73*EXP(2*$N$8*$N$9*(2-$E73)))*OFFSET($J$19,AD$68,0)*OFFSET($J$19,AD$69,0)/($N$72^2)</f>
        <v>55.893567862087124</v>
      </c>
      <c r="AE73" s="4">
        <f ca="1">(IF(AE$68&lt;=4,$P73,$R73)*IF(AE$69&lt;=4,$P73,$R73)*$N73*EXP(2*$N$8*$N$9*(2-$E73)))*OFFSET($J$19,AE$68,0)*OFFSET($J$19,AE$69,0)/($N$72^2)</f>
        <v>57.532404715916769</v>
      </c>
      <c r="AF73" s="4">
        <f ca="1">(IF(AF$68&lt;=4,$P73,$R73)*IF(AF$69&lt;=4,$P73,$R73)*$N73*EXP(2*$N$8*$N$9*(2-$E73)))*OFFSET($J$19,AF$68,0)*OFFSET($J$19,AF$69,0)/($N$72^2)</f>
        <v>1.6532803936268414</v>
      </c>
      <c r="AG73" s="4">
        <f ca="1">(IF(AG$68&lt;=4,$P73,$R73)*IF(AG$69&lt;=4,$P73,$R73)*$N73*EXP(2*$N$8*$N$9*(2-$E73)))*OFFSET($J$19,AG$68,0)*OFFSET($J$19,AG$69,0)/($N$72^2)</f>
        <v>159.76142825209095</v>
      </c>
      <c r="AH73" s="4">
        <f ca="1">(IF(AH$68&lt;=4,$P73,$R73)*IF(AH$69&lt;=4,$P73,$R73)*$N73*EXP(2*$N$8*$N$9*(2-$E73)))*OFFSET($J$19,AH$68,0)*OFFSET($J$19,AH$69,0)/($N$72^2)</f>
        <v>224.79325626592228</v>
      </c>
      <c r="AI73" s="4">
        <f ca="1">(IF(AI$68&lt;=4,$P73,$R73)*IF(AI$69&lt;=4,$P73,$R73)*$N73*EXP(2*$N$8*$N$9*(2-$E73)))*OFFSET($J$19,AI$68,0)*OFFSET($J$19,AI$69,0)/($N$72^2)</f>
        <v>24.741287799671767</v>
      </c>
      <c r="AJ73" s="4">
        <f ca="1">(IF(AJ$68&lt;=4,$P73,$R73)*IF(AJ$69&lt;=4,$P73,$R73)*$N73*EXP(2*$N$8*$N$9*(2-$E73)))*OFFSET($J$19,AJ$68,0)*OFFSET($J$19,AJ$69,0)/($N$72^2)</f>
        <v>853.17528804866367</v>
      </c>
      <c r="AK73" s="4">
        <f ca="1">(IF(AK$68&lt;=4,$P73,$R73)*IF(AK$69&lt;=4,$P73,$R73)*$N73*EXP(2*$N$8*$N$9*(2-$E73)))*OFFSET($J$19,AK$68,0)*OFFSET($J$19,AK$69,0)/($N$72^2)</f>
        <v>878.19095905182542</v>
      </c>
      <c r="AL73" s="4">
        <f ca="1">(IF(AL$68&lt;=4,$P73,$R73)*IF(AL$69&lt;=4,$P73,$R73)*$N73*EXP(2*$N$8*$N$9*(2-$E73)))*OFFSET($J$19,AL$68,0)*OFFSET($J$19,AL$69,0)/($N$72^2)</f>
        <v>2390.8246241283077</v>
      </c>
      <c r="AM73" s="4">
        <f ca="1">(IF(AM$68&lt;=4,$P73,$R73)*IF(AM$69&lt;=4,$P73,$R73)*$N73*EXP(2*$N$8*$N$9*(2-$E73)))*OFFSET($J$19,AM$68,0)*OFFSET($J$19,AM$69,0)/($N$72^2)</f>
        <v>3364.0238341542122</v>
      </c>
      <c r="AN73" s="4">
        <f t="shared" ref="AN73:AY75" ca="1" si="43">AB73/AB$66</f>
        <v>9.4472183979012928E-2</v>
      </c>
      <c r="AO73" s="4">
        <f t="shared" ca="1" si="43"/>
        <v>0.50777999829574749</v>
      </c>
      <c r="AP73" s="4">
        <f t="shared" ca="1" si="43"/>
        <v>0.94689329133527289</v>
      </c>
      <c r="AQ73" s="4">
        <f t="shared" ca="1" si="43"/>
        <v>0.9473504564366968</v>
      </c>
      <c r="AR73" s="4">
        <f t="shared" ca="1" si="43"/>
        <v>0.51091859216657443</v>
      </c>
      <c r="AS73" s="4">
        <f t="shared" ca="1" si="43"/>
        <v>0.9574386023103959</v>
      </c>
      <c r="AT73" s="4">
        <f t="shared" ca="1" si="43"/>
        <v>0.95910142606251869</v>
      </c>
      <c r="AU73" s="4">
        <f t="shared" ca="1" si="43"/>
        <v>0.71796829381461991</v>
      </c>
      <c r="AV73" s="4">
        <f t="shared" ca="1" si="43"/>
        <v>0.96212484394791986</v>
      </c>
      <c r="AW73" s="4">
        <f t="shared" ca="1" si="43"/>
        <v>0.962155751295516</v>
      </c>
      <c r="AX73" s="4">
        <f t="shared" ca="1" si="43"/>
        <v>0.96282315557403109</v>
      </c>
      <c r="AY73" s="4">
        <f t="shared" ca="1" si="43"/>
        <v>0.9629353415618237</v>
      </c>
      <c r="AZ73" s="4">
        <f ca="1">AN73*OFFSET($E$30,AZ$67,0)</f>
        <v>9.7129214153422658E-6</v>
      </c>
      <c r="BA73" s="4">
        <f ca="1">AO73*OFFSET($E$30,BA$67,0)</f>
        <v>5.2206131074781537E-5</v>
      </c>
      <c r="BB73" s="4">
        <f ca="1">AP73*OFFSET($E$30,BB$67,0)</f>
        <v>9.7352466515407738E-5</v>
      </c>
      <c r="BC73" s="4">
        <f ca="1">AQ73*OFFSET($E$30,BC$67,0)</f>
        <v>9.7399468802397883E-5</v>
      </c>
      <c r="BD73" s="4">
        <f ca="1">AR73*OFFSET($E$30,BD$67,0)</f>
        <v>5.2528817757125934E-5</v>
      </c>
      <c r="BE73" s="4">
        <f ca="1">AS73*OFFSET($E$30,BE$67,0)</f>
        <v>9.8436656300037581E-5</v>
      </c>
      <c r="BF73" s="4">
        <f ca="1">AT73*OFFSET($E$30,BF$67,0)</f>
        <v>9.8607615367052697E-5</v>
      </c>
      <c r="BG73" s="4">
        <f ca="1">AU73*OFFSET($E$30,BG$67,0)</f>
        <v>7.3816115207815604E-5</v>
      </c>
      <c r="BH73" s="4">
        <f ca="1">AV73*OFFSET($E$30,BH$67,0)</f>
        <v>9.8918460518395503E-5</v>
      </c>
      <c r="BI73" s="4">
        <f ca="1">AW73*OFFSET($E$30,BI$67,0)</f>
        <v>9.8921638180070242E-5</v>
      </c>
      <c r="BJ73" s="4">
        <f ca="1">AX73*OFFSET($E$30,BJ$67,0)</f>
        <v>9.8990255682455066E-5</v>
      </c>
      <c r="BK73" s="4">
        <f ca="1">AY73*OFFSET($E$30,BK$67,0)</f>
        <v>9.9001789804324992E-5</v>
      </c>
      <c r="BL73" s="4">
        <f t="shared" ref="BL73:BW75" ca="1" si="44">AZ73*$N$11</f>
        <v>1.9425842830684535E-11</v>
      </c>
      <c r="BM73" s="4">
        <f t="shared" ca="1" si="44"/>
        <v>1.0441226214956309E-10</v>
      </c>
      <c r="BN73" s="4">
        <f t="shared" ca="1" si="44"/>
        <v>1.9470493303081551E-10</v>
      </c>
      <c r="BO73" s="4">
        <f t="shared" ca="1" si="44"/>
        <v>1.9479893760479581E-10</v>
      </c>
      <c r="BP73" s="4">
        <f t="shared" ca="1" si="44"/>
        <v>1.0505763551425189E-10</v>
      </c>
      <c r="BQ73" s="4">
        <f t="shared" ca="1" si="44"/>
        <v>1.9687331260007519E-10</v>
      </c>
      <c r="BR73" s="4">
        <f t="shared" ca="1" si="44"/>
        <v>1.9721523073410541E-10</v>
      </c>
      <c r="BS73" s="4">
        <f t="shared" ca="1" si="44"/>
        <v>1.4763223041563124E-10</v>
      </c>
      <c r="BT73" s="4">
        <f t="shared" ca="1" si="44"/>
        <v>1.9783692103679104E-10</v>
      </c>
      <c r="BU73" s="4">
        <f t="shared" ca="1" si="44"/>
        <v>1.9784327636014052E-10</v>
      </c>
      <c r="BV73" s="4">
        <f t="shared" ca="1" si="44"/>
        <v>1.9798051136491017E-10</v>
      </c>
      <c r="BW73" s="4">
        <f t="shared" ca="1" si="44"/>
        <v>1.9800357960865001E-10</v>
      </c>
      <c r="BX73" s="4">
        <f ca="1">(IF(BX$68&lt;=4,$Q73,$S73)*IF(BX$69&lt;=4,$Q73,$S73)*$N73*EXP(2*$O$8*$O$9*(2-$E73)))*OFFSET($K$19,BX$68,0)*OFFSET($K$19,BX$69,0)/($N$72^2)</f>
        <v>1.7594896613049625E-3</v>
      </c>
      <c r="BY73" s="4">
        <f ca="1">(IF(BY$68&lt;=4,$Q73,$S73)*IF(BY$69&lt;=4,$Q73,$S73)*$N73*EXP(2*$O$8*$O$9*(2-$E73)))*OFFSET($K$19,BY$68,0)*OFFSET($K$19,BY$69,0)/($N$72^2)</f>
        <v>0.29225205751343775</v>
      </c>
      <c r="BZ73" s="4">
        <f ca="1">(IF(BZ$68&lt;=4,$Q73,$S73)*IF(BZ$69&lt;=4,$Q73,$S73)*$N73*EXP(2*$O$8*$O$9*(2-$E73)))*OFFSET($K$19,BZ$68,0)*OFFSET($K$19,BZ$69,0)/($N$72^2)</f>
        <v>8.5562123928347764E-2</v>
      </c>
      <c r="CA73" s="4">
        <f ca="1">(IF(CA$68&lt;=4,$Q73,$S73)*IF(CA$69&lt;=4,$Q73,$S73)*$N73*EXP(2*$O$8*$O$9*(2-$E73)))*OFFSET($K$19,CA$68,0)*OFFSET($K$19,CA$69,0)/($N$72^2)</f>
        <v>8.6506507330553539E-2</v>
      </c>
      <c r="CB73" s="4">
        <f ca="1">(IF(CB$68&lt;=4,$Q73,$S73)*IF(CB$69&lt;=4,$Q73,$S73)*$N73*EXP(2*$O$8*$O$9*(2-$E73)))*OFFSET($K$19,CB$68,0)*OFFSET($K$19,CB$69,0)/($N$72^2)</f>
        <v>0.29618640143868341</v>
      </c>
      <c r="CC73" s="4">
        <f ca="1">(IF(CC$68&lt;=4,$Q73,$S73)*IF(CC$69&lt;=4,$Q73,$S73)*$N73*EXP(2*$O$8*$O$9*(2-$E73)))*OFFSET($K$19,CC$68,0)*OFFSET($K$19,CC$69,0)/($N$72^2)</f>
        <v>0.63666060674160851</v>
      </c>
      <c r="CD73" s="4">
        <f ca="1">(IF(CD$68&lt;=4,$Q73,$S73)*IF(CD$69&lt;=4,$Q73,$S73)*$N73*EXP(2*$O$8*$O$9*(2-$E73)))*OFFSET($K$19,CD$68,0)*OFFSET($K$19,CD$69,0)/($N$72^2)</f>
        <v>1.1227391756060425</v>
      </c>
      <c r="CE73" s="4">
        <f ca="1">(IF(CE$68&lt;=4,$Q73,$S73)*IF(CE$69&lt;=4,$Q73,$S73)*$N73*EXP(2*$O$8*$O$9*(2-$E73)))*OFFSET($K$19,CE$68,0)*OFFSET($K$19,CE$69,0)/($N$72^2)</f>
        <v>49.196700118008323</v>
      </c>
      <c r="CF73" s="4">
        <f ca="1">(IF(CF$68&lt;=4,$Q73,$S73)*IF(CF$69&lt;=4,$Q73,$S73)*$N73*EXP(2*$O$8*$O$9*(2-$E73)))*OFFSET($K$19,CF$68,0)*OFFSET($K$19,CF$69,0)/($N$72^2)</f>
        <v>14.403231882017604</v>
      </c>
      <c r="CG73" s="4">
        <f ca="1">(IF(CG$68&lt;=4,$Q73,$S73)*IF(CG$69&lt;=4,$Q73,$S73)*$N73*EXP(2*$O$8*$O$9*(2-$E73)))*OFFSET($K$19,CG$68,0)*OFFSET($K$19,CG$69,0)/($N$72^2)</f>
        <v>14.562206116211337</v>
      </c>
      <c r="CH73" s="4">
        <f ca="1">(IF(CH$68&lt;=4,$Q73,$S73)*IF(CH$69&lt;=4,$Q73,$S73)*$N73*EXP(2*$O$8*$O$9*(2-$E73)))*OFFSET($K$19,CH$68,0)*OFFSET($K$19,CH$69,0)/($N$72^2)</f>
        <v>105.74962521802455</v>
      </c>
      <c r="CI73" s="4">
        <f ca="1">(IF(CI$68&lt;=4,$Q73,$S73)*IF(CI$69&lt;=4,$Q73,$S73)*$N73*EXP(2*$O$8*$O$9*(2-$E73)))*OFFSET($K$19,CI$68,0)*OFFSET($K$19,CI$69,0)/($N$72^2)</f>
        <v>186.48750335847251</v>
      </c>
      <c r="CJ73" s="4">
        <f t="shared" ref="CJ73:CU75" ca="1" si="45">BX73/BX$66</f>
        <v>1.7511513992286734E-3</v>
      </c>
      <c r="CK73" s="4">
        <f t="shared" ca="1" si="45"/>
        <v>0.1631870692039564</v>
      </c>
      <c r="CL73" s="4">
        <f t="shared" ca="1" si="45"/>
        <v>7.8331651635867583E-2</v>
      </c>
      <c r="CM73" s="4">
        <f t="shared" ca="1" si="45"/>
        <v>7.9122430245200714E-2</v>
      </c>
      <c r="CN73" s="4">
        <f t="shared" ca="1" si="45"/>
        <v>0.1644064920704314</v>
      </c>
      <c r="CO73" s="4">
        <f t="shared" ca="1" si="45"/>
        <v>0.37742789619377498</v>
      </c>
      <c r="CP73" s="4">
        <f t="shared" ca="1" si="45"/>
        <v>0.50774413216813241</v>
      </c>
      <c r="CQ73" s="4">
        <f t="shared" ca="1" si="45"/>
        <v>0.36676262186145286</v>
      </c>
      <c r="CR73" s="4">
        <f t="shared" ca="1" si="45"/>
        <v>0.87089354040203304</v>
      </c>
      <c r="CS73" s="4">
        <f t="shared" ca="1" si="45"/>
        <v>0.87146879026368806</v>
      </c>
      <c r="CT73" s="4">
        <f t="shared" ca="1" si="45"/>
        <v>0.9188867358733821</v>
      </c>
      <c r="CU73" s="4">
        <f t="shared" ca="1" si="45"/>
        <v>0.92235657700914331</v>
      </c>
      <c r="CV73" s="4">
        <f ca="1">CJ73*OFFSET($F$30,CV$67,0)</f>
        <v>2.0707365295879063E-7</v>
      </c>
      <c r="CW73" s="4">
        <f ca="1">CK73*OFFSET($F$30,CW$67,0)</f>
        <v>1.9296870933367844E-5</v>
      </c>
      <c r="CX73" s="4">
        <f ca="1">CL73*OFFSET($F$30,CX$67,0)</f>
        <v>9.2627178059413411E-6</v>
      </c>
      <c r="CY73" s="4">
        <f ca="1">CM73*OFFSET($F$30,CY$67,0)</f>
        <v>9.3562273764949854E-6</v>
      </c>
      <c r="CZ73" s="4">
        <f ca="1">CN73*OFFSET($F$30,CZ$67,0)</f>
        <v>1.9441067687328513E-5</v>
      </c>
      <c r="DA73" s="4">
        <f ca="1">CO73*OFFSET($F$30,DA$67,0)</f>
        <v>4.4630848724913894E-5</v>
      </c>
      <c r="DB73" s="4">
        <f ca="1">CP73*OFFSET($F$30,DB$67,0)</f>
        <v>6.0040743628881658E-5</v>
      </c>
      <c r="DC73" s="4">
        <f ca="1">CQ73*OFFSET($F$30,DC$67,0)</f>
        <v>4.3369680035116805E-5</v>
      </c>
      <c r="DD73" s="4">
        <f ca="1">CR73*OFFSET($F$30,DD$67,0)</f>
        <v>1.0298316115254041E-4</v>
      </c>
      <c r="DE73" s="4">
        <f ca="1">CS73*OFFSET($F$30,DE$67,0)</f>
        <v>1.0305118444868111E-4</v>
      </c>
      <c r="DF73" s="4">
        <f ca="1">CT73*OFFSET($F$30,DF$67,0)</f>
        <v>1.0865835651702744E-4</v>
      </c>
      <c r="DG73" s="4">
        <f ca="1">CU73*OFFSET($F$30,DG$67,0)</f>
        <v>1.090686652313312E-4</v>
      </c>
      <c r="DH73" s="4">
        <f t="shared" ref="DH73:DS75" ca="1" si="46">CV73*$O$11</f>
        <v>3.7273257532582317E-12</v>
      </c>
      <c r="DI73" s="4">
        <f t="shared" ca="1" si="46"/>
        <v>3.4734367680062118E-10</v>
      </c>
      <c r="DJ73" s="4">
        <f t="shared" ca="1" si="46"/>
        <v>1.6672892050694415E-10</v>
      </c>
      <c r="DK73" s="4">
        <f t="shared" ca="1" si="46"/>
        <v>1.6841209277690975E-10</v>
      </c>
      <c r="DL73" s="4">
        <f t="shared" ca="1" si="46"/>
        <v>3.4993921837191326E-10</v>
      </c>
      <c r="DM73" s="4">
        <f t="shared" ca="1" si="46"/>
        <v>8.0335527704845007E-10</v>
      </c>
      <c r="DN73" s="4">
        <f t="shared" ca="1" si="46"/>
        <v>1.0807333853198698E-9</v>
      </c>
      <c r="DO73" s="4">
        <f t="shared" ca="1" si="46"/>
        <v>7.8065424063210253E-10</v>
      </c>
      <c r="DP73" s="4">
        <f t="shared" ca="1" si="46"/>
        <v>1.8536969007457275E-9</v>
      </c>
      <c r="DQ73" s="4">
        <f t="shared" ca="1" si="46"/>
        <v>1.8549213200762602E-9</v>
      </c>
      <c r="DR73" s="4">
        <f t="shared" ca="1" si="46"/>
        <v>1.9558504173064938E-9</v>
      </c>
      <c r="DS73" s="4">
        <f t="shared" ca="1" si="46"/>
        <v>1.9632359741639614E-9</v>
      </c>
      <c r="DT73" s="4">
        <f ca="1">(IF(DT$67&lt;=4,$P73,$R73)*$N73*EXP(2*$N$8*$N$9*(1-$E73)))*OFFSET($J$19,DT$67,0)/$N$72</f>
        <v>6.4886596530409609E-4</v>
      </c>
      <c r="DU73" s="4">
        <f ca="1">(IF(DU$67&lt;=4,$P73,$R73)*$N73*EXP(2*$N$8*$N$9*(1-$E73)))*OFFSET($J$19,DU$67,0)/$N$72</f>
        <v>2.5402645116077878E-3</v>
      </c>
      <c r="DV73" s="4">
        <f ca="1">(IF(DV$67&lt;=4,$P73,$R73)*$N73*EXP(2*$N$8*$N$9*(1-$E73)))*OFFSET($J$19,DV$67,0)/$N$72</f>
        <v>9.9044743076564905E-3</v>
      </c>
      <c r="DW73" s="4">
        <f ca="1">(IF(DW$67&lt;=4,$P73,$R73)*$N73*EXP(2*$N$8*$N$9*(1-$E73)))*OFFSET($J$19,DW$67,0)/$N$72</f>
        <v>3.8014976534686065E-2</v>
      </c>
      <c r="DX73" s="4">
        <f ca="1">(IF(DX$67&lt;=4,$P73,$R73)*$N73*EXP(2*$N$8*$N$9*(1-$E73)))*OFFSET($J$19,DX$67,0)/$N$72</f>
        <v>0.95709896976767173</v>
      </c>
      <c r="DY73" s="4">
        <f ca="1">(IF(DY$67&lt;=4,$P73,$R73)*$N73*EXP(2*$N$8*$N$9*(1-$E73)))*OFFSET($J$19,DY$67,0)/$N$72</f>
        <v>1.3109034104350159</v>
      </c>
      <c r="DZ73" s="4">
        <f ca="1">(IF(DZ$67&lt;=4,$P73,$R73)*$N73*EXP(2*$N$8*$N$9*(1-$E73)))*OFFSET($J$19,DZ$67,0)/$N$72</f>
        <v>1.3466917286401925</v>
      </c>
      <c r="EA73" s="4">
        <f ca="1">(IF(EA$67&lt;=4,$P73,$R73)*$N73*EXP(2*$N$8*$N$9*(1-$E73)))*OFFSET($J$19,EA$67,0)/$N$72</f>
        <v>1.3493399766269036</v>
      </c>
      <c r="EB73" s="4">
        <f t="shared" ref="EB73:EI75" ca="1" si="47">DT73/DT$66</f>
        <v>6.4101001310238302E-4</v>
      </c>
      <c r="EC73" s="4">
        <f t="shared" ca="1" si="47"/>
        <v>2.4239633598324897E-3</v>
      </c>
      <c r="ED73" s="4">
        <f t="shared" ca="1" si="47"/>
        <v>8.3436121196358501E-3</v>
      </c>
      <c r="EE73" s="4">
        <f t="shared" ca="1" si="47"/>
        <v>2.2127261981378984E-2</v>
      </c>
      <c r="EF73" s="4">
        <f t="shared" ca="1" si="47"/>
        <v>0.47880683997122525</v>
      </c>
      <c r="EG73" s="4">
        <f t="shared" ca="1" si="47"/>
        <v>0.55354631584914982</v>
      </c>
      <c r="EH73" s="4">
        <f t="shared" ca="1" si="47"/>
        <v>0.55982851038557147</v>
      </c>
      <c r="EI73" s="4">
        <f t="shared" ca="1" si="47"/>
        <v>0.56028563390824881</v>
      </c>
      <c r="EJ73" s="4">
        <f ca="1">EB73*OFFSET($H$19,EJ$67,0)</f>
        <v>2.6361536788835503E-7</v>
      </c>
      <c r="EK73" s="4">
        <f ca="1">EC73*OFFSET($H$19,EK$67,0)</f>
        <v>9.9685493173111144E-7</v>
      </c>
      <c r="EL73" s="4">
        <f ca="1">ED73*OFFSET($H$19,EL$67,0)</f>
        <v>3.4313104842002432E-6</v>
      </c>
      <c r="EM73" s="4">
        <f ca="1">EE73*OFFSET($H$19,EM$67,0)</f>
        <v>9.0998364898421068E-6</v>
      </c>
      <c r="EN73" s="4">
        <f ca="1">EF73*OFFSET($H$19,EN$67,0)</f>
        <v>9.8454656469083184E-5</v>
      </c>
      <c r="EO73" s="4">
        <f ca="1">EG73*OFFSET($H$19,EO$67,0)</f>
        <v>1.1382296119648143E-4</v>
      </c>
      <c r="EP73" s="4">
        <f ca="1">EH73*OFFSET($H$19,EP$67,0)</f>
        <v>1.1511473744803314E-4</v>
      </c>
      <c r="EQ73" s="4">
        <f ca="1">EI73*OFFSET($H$19,EQ$67,0)</f>
        <v>1.1520873347238366E-4</v>
      </c>
      <c r="ER73" s="4">
        <f t="shared" ref="ER73:EY75" ca="1" si="48">EJ73*$N$11</f>
        <v>5.2723073577671014E-13</v>
      </c>
      <c r="ES73" s="4">
        <f t="shared" ca="1" si="48"/>
        <v>1.993709863462223E-12</v>
      </c>
      <c r="ET73" s="4">
        <f t="shared" ca="1" si="48"/>
        <v>6.8626209684004876E-12</v>
      </c>
      <c r="EU73" s="4">
        <f t="shared" ca="1" si="48"/>
        <v>1.8199672979684216E-11</v>
      </c>
      <c r="EV73" s="4">
        <f t="shared" ca="1" si="48"/>
        <v>1.9690931293816639E-10</v>
      </c>
      <c r="EW73" s="4">
        <f t="shared" ca="1" si="48"/>
        <v>2.276459223929629E-10</v>
      </c>
      <c r="EX73" s="4">
        <f t="shared" ca="1" si="48"/>
        <v>2.3022947489606631E-10</v>
      </c>
      <c r="EY73" s="4">
        <f t="shared" ca="1" si="48"/>
        <v>2.3041746694476735E-10</v>
      </c>
      <c r="EZ73" s="4">
        <f ca="1">(IF(EZ$67&lt;=4,$Q73,$S73)*$N73*EXP(2*$O$8*$O$9*(1-$E73)))*OFFSET($K$19,EZ$67,0)/$N$72</f>
        <v>2.1983216772418689E-5</v>
      </c>
      <c r="FA73" s="4">
        <f ca="1">(IF(FA$67&lt;=4,$Q73,$S73)*$N73*EXP(2*$O$8*$O$9*(1-$E73)))*OFFSET($K$19,FA$67,0)/$N$72</f>
        <v>2.8535772603447324E-4</v>
      </c>
      <c r="FB73" s="4">
        <f ca="1">(IF(FB$67&lt;=4,$Q73,$S73)*$N73*EXP(2*$O$8*$O$9*(1-$E73)))*OFFSET($K$19,FB$67,0)/$N$72</f>
        <v>3.7005786456511965E-3</v>
      </c>
      <c r="FC73" s="4">
        <f ca="1">(IF(FC$67&lt;=4,$Q73,$S73)*$N73*EXP(2*$O$8*$O$9*(1-$E73)))*OFFSET($K$19,FC$67,0)/$N$72</f>
        <v>4.7398052057366455E-2</v>
      </c>
      <c r="FD73" s="4">
        <f ca="1">(IF(FD$67&lt;=4,$Q73,$S73)*$N73*EXP(2*$O$8*$O$9*(1-$E73)))*OFFSET($K$19,FD$67,0)/$N$72</f>
        <v>7.9544929625105475E-3</v>
      </c>
      <c r="FE73" s="4">
        <f ca="1">(IF(FE$67&lt;=4,$Q73,$S73)*$N73*EXP(2*$O$8*$O$9*(1-$E73)))*OFFSET($K$19,FE$67,0)/$N$72</f>
        <v>1.3876644833914289E-2</v>
      </c>
      <c r="FF73" s="4">
        <f ca="1">(IF(FF$67&lt;=4,$Q73,$S73)*$N73*EXP(2*$O$8*$O$9*(1-$E73)))*OFFSET($K$19,FF$67,0)/$N$72</f>
        <v>1.4027600854402746E-2</v>
      </c>
      <c r="FG73" s="4">
        <f ca="1">(IF(FG$67&lt;=4,$Q73,$S73)*$N73*EXP(2*$O$8*$O$9*(1-$E73)))*OFFSET($K$19,FG$67,0)/$N$72</f>
        <v>1.4029806916127532E-2</v>
      </c>
      <c r="FH73" s="4">
        <f t="shared" ref="FH73:FO75" ca="1" si="49">EZ73/EZ$66</f>
        <v>2.1962957569648046E-5</v>
      </c>
      <c r="FI73" s="4">
        <f t="shared" ca="1" si="49"/>
        <v>2.819813538549616E-4</v>
      </c>
      <c r="FJ73" s="4">
        <f t="shared" ca="1" si="49"/>
        <v>3.2031932143149529E-3</v>
      </c>
      <c r="FK73" s="4">
        <f t="shared" ca="1" si="49"/>
        <v>1.5858321033694153E-2</v>
      </c>
      <c r="FL73" s="4">
        <f t="shared" ca="1" si="49"/>
        <v>7.886637468942876E-3</v>
      </c>
      <c r="FM73" s="4">
        <f t="shared" ca="1" si="49"/>
        <v>1.3671443826129835E-2</v>
      </c>
      <c r="FN73" s="4">
        <f t="shared" ca="1" si="49"/>
        <v>1.3817944762425779E-2</v>
      </c>
      <c r="FO73" s="4">
        <f t="shared" ca="1" si="49"/>
        <v>1.3820085368451866E-2</v>
      </c>
      <c r="FP73" s="4">
        <f ca="1">FH73*OFFSET($I$19,FP$67,0)</f>
        <v>1.5582718395665287E-8</v>
      </c>
      <c r="FQ73" s="4">
        <f ca="1">FI73*OFFSET($I$19,FQ$67,0)</f>
        <v>2.0006577056009524E-7</v>
      </c>
      <c r="FR73" s="4">
        <f ca="1">FJ73*OFFSET($I$19,FR$67,0)</f>
        <v>2.272665585556459E-6</v>
      </c>
      <c r="FS73" s="4">
        <f ca="1">FK73*OFFSET($I$19,FS$67,0)</f>
        <v>1.1251478773406001E-5</v>
      </c>
      <c r="FT73" s="4">
        <f ca="1">FL73*OFFSET($I$19,FT$67,0)</f>
        <v>2.7977846421074852E-6</v>
      </c>
      <c r="FU73" s="4">
        <f ca="1">FM73*OFFSET($I$19,FU$67,0)</f>
        <v>4.8499446973195582E-6</v>
      </c>
      <c r="FV73" s="4">
        <f ca="1">FN73*OFFSET($I$19,FV$67,0)</f>
        <v>4.9019159044705451E-6</v>
      </c>
      <c r="FW73" s="4">
        <f ca="1">FO73*OFFSET($I$19,FW$67,0)</f>
        <v>4.9026752844582992E-6</v>
      </c>
      <c r="FX73" s="4">
        <f t="shared" ref="FX73:GE75" ca="1" si="50">FP73*$O$11</f>
        <v>2.8048893112197516E-13</v>
      </c>
      <c r="FY73" s="4">
        <f t="shared" ca="1" si="50"/>
        <v>3.6011838700817146E-12</v>
      </c>
      <c r="FZ73" s="4">
        <f t="shared" ca="1" si="50"/>
        <v>4.0907980540016263E-11</v>
      </c>
      <c r="GA73" s="4">
        <f t="shared" ca="1" si="50"/>
        <v>2.0252661792130803E-10</v>
      </c>
      <c r="GB73" s="4">
        <f t="shared" ca="1" si="50"/>
        <v>5.0360123557934733E-11</v>
      </c>
      <c r="GC73" s="4">
        <f t="shared" ca="1" si="50"/>
        <v>8.7299004551752053E-11</v>
      </c>
      <c r="GD73" s="4">
        <f t="shared" ca="1" si="50"/>
        <v>8.823448628046981E-11</v>
      </c>
      <c r="GE73" s="4">
        <f t="shared" ca="1" si="50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41"/>
        <v>3.6827817151769845E-5</v>
      </c>
      <c r="N74" s="4">
        <v>3.3259749999999999E-5</v>
      </c>
      <c r="O74" s="9">
        <f t="shared" si="42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ca="1">(IF(AB$68&lt;=4,$P74,$R74)*IF(AB$69&lt;=4,$P74,$R74)*$N74*EXP(2*$N$8*$N$9*(2-$E74)))*OFFSET($J$19,AB$68,0)*OFFSET($J$19,AB$69,0)/($N$72^2)</f>
        <v>1.6541611932739266E-2</v>
      </c>
      <c r="AC74" s="4">
        <f ca="1">(IF(AC$68&lt;=4,$P74,$R74)*IF(AC$69&lt;=4,$P74,$R74)*$N74*EXP(2*$N$8*$N$9*(2-$E74)))*OFFSET($J$19,AC$68,0)*OFFSET($J$19,AC$69,0)/($N$72^2)</f>
        <v>0.24754468937999169</v>
      </c>
      <c r="AD74" s="4">
        <f ca="1">(IF(AD$68&lt;=4,$P74,$R74)*IF(AD$69&lt;=4,$P74,$R74)*$N74*EXP(2*$N$8*$N$9*(2-$E74)))*OFFSET($J$19,AD$68,0)*OFFSET($J$19,AD$69,0)/($N$72^2)</f>
        <v>3.3983615420146705E-3</v>
      </c>
      <c r="AE74" s="4">
        <f ca="1">(IF(AE$68&lt;=4,$P74,$R74)*IF(AE$69&lt;=4,$P74,$R74)*$N74*EXP(2*$N$8*$N$9*(2-$E74)))*OFFSET($J$19,AE$68,0)*OFFSET($J$19,AE$69,0)/($N$72^2)</f>
        <v>3.4980037790504764E-3</v>
      </c>
      <c r="AF74" s="4">
        <f ca="1">(IF(AF$68&lt;=4,$P74,$R74)*IF(AF$69&lt;=4,$P74,$R74)*$N74*EXP(2*$N$8*$N$9*(2-$E74)))*OFFSET($J$19,AF$68,0)*OFFSET($J$19,AF$69,0)/($N$72^2)</f>
        <v>0.25249586071024244</v>
      </c>
      <c r="AG74" s="4">
        <f ca="1">(IF(AG$68&lt;=4,$P74,$R74)*IF(AG$69&lt;=4,$P74,$R74)*$N74*EXP(2*$N$8*$N$9*(2-$E74)))*OFFSET($J$19,AG$68,0)*OFFSET($J$19,AG$69,0)/($N$72^2)</f>
        <v>9.713588064531339E-3</v>
      </c>
      <c r="AH74" s="4">
        <f ca="1">(IF(AH$68&lt;=4,$P74,$R74)*IF(AH$69&lt;=4,$P74,$R74)*$N74*EXP(2*$N$8*$N$9*(2-$E74)))*OFFSET($J$19,AH$68,0)*OFFSET($J$19,AH$69,0)/($N$72^2)</f>
        <v>1.3667561156290671E-2</v>
      </c>
      <c r="AI74" s="4">
        <f ca="1">(IF(AI$68&lt;=4,$P74,$R74)*IF(AI$69&lt;=4,$P74,$R74)*$N74*EXP(2*$N$8*$N$9*(2-$E74)))*OFFSET($J$19,AI$68,0)*OFFSET($J$19,AI$69,0)/($N$72^2)</f>
        <v>3.7785924167125624</v>
      </c>
      <c r="AJ74" s="4">
        <f ca="1">(IF(AJ$68&lt;=4,$P74,$R74)*IF(AJ$69&lt;=4,$P74,$R74)*$N74*EXP(2*$N$8*$N$9*(2-$E74)))*OFFSET($J$19,AJ$68,0)*OFFSET($J$19,AJ$69,0)/($N$72^2)</f>
        <v>5.187355537323899E-2</v>
      </c>
      <c r="AK74" s="4">
        <f ca="1">(IF(AK$68&lt;=4,$P74,$R74)*IF(AK$69&lt;=4,$P74,$R74)*$N74*EXP(2*$N$8*$N$9*(2-$E74)))*OFFSET($J$19,AK$68,0)*OFFSET($J$19,AK$69,0)/($N$72^2)</f>
        <v>5.3394522767816442E-2</v>
      </c>
      <c r="AL74" s="4">
        <f ca="1">(IF(AL$68&lt;=4,$P74,$R74)*IF(AL$69&lt;=4,$P74,$R74)*$N74*EXP(2*$N$8*$N$9*(2-$E74)))*OFFSET($J$19,AL$68,0)*OFFSET($J$19,AL$69,0)/($N$72^2)</f>
        <v>0.1453635322831211</v>
      </c>
      <c r="AM74" s="4">
        <f ca="1">(IF(AM$68&lt;=4,$P74,$R74)*IF(AM$69&lt;=4,$P74,$R74)*$N74*EXP(2*$N$8*$N$9*(2-$E74)))*OFFSET($J$19,AM$68,0)*OFFSET($J$19,AM$69,0)/($N$72^2)</f>
        <v>0.20453461215105054</v>
      </c>
      <c r="AN74" s="4">
        <f t="shared" ca="1" si="43"/>
        <v>1.4428185018651622E-2</v>
      </c>
      <c r="AO74" s="4">
        <f t="shared" ca="1" si="43"/>
        <v>7.7550274118879298E-2</v>
      </c>
      <c r="AP74" s="4">
        <f t="shared" ca="1" si="43"/>
        <v>5.7571664661045767E-5</v>
      </c>
      <c r="AQ74" s="4">
        <f t="shared" ca="1" si="43"/>
        <v>5.7599460565985376E-5</v>
      </c>
      <c r="AR74" s="4">
        <f t="shared" ca="1" si="43"/>
        <v>7.802961323394364E-2</v>
      </c>
      <c r="AS74" s="4">
        <f t="shared" ca="1" si="43"/>
        <v>5.8212825721918952E-5</v>
      </c>
      <c r="AT74" s="4">
        <f t="shared" ca="1" si="43"/>
        <v>5.8313926376368237E-5</v>
      </c>
      <c r="AU74" s="4">
        <f t="shared" ca="1" si="43"/>
        <v>0.10965110516534918</v>
      </c>
      <c r="AV74" s="4">
        <f t="shared" ca="1" si="43"/>
        <v>5.8497751948078726E-5</v>
      </c>
      <c r="AW74" s="4">
        <f t="shared" ca="1" si="43"/>
        <v>5.8499631132848176E-5</v>
      </c>
      <c r="AX74" s="4">
        <f t="shared" ca="1" si="43"/>
        <v>5.8540209702437393E-5</v>
      </c>
      <c r="AY74" s="4">
        <f t="shared" ca="1" si="43"/>
        <v>5.8547030675959921E-5</v>
      </c>
      <c r="AZ74" s="4">
        <f ca="1">AN74*OFFSET($E$30,AZ$67,0)</f>
        <v>1.4833977722301198E-6</v>
      </c>
      <c r="BA74" s="4">
        <f ca="1">AO74*OFFSET($E$30,BA$67,0)</f>
        <v>7.9731375578472774E-6</v>
      </c>
      <c r="BB74" s="4">
        <f ca="1">AP74*OFFSET($E$30,BB$67,0)</f>
        <v>5.9190867729637682E-9</v>
      </c>
      <c r="BC74" s="4">
        <f ca="1">AQ74*OFFSET($E$30,BC$67,0)</f>
        <v>5.9219445394403717E-9</v>
      </c>
      <c r="BD74" s="4">
        <f ca="1">AR74*OFFSET($E$30,BD$67,0)</f>
        <v>8.0224196106148301E-6</v>
      </c>
      <c r="BE74" s="4">
        <f ca="1">AS74*OFFSET($E$30,BE$67,0)</f>
        <v>5.9850061445347919E-9</v>
      </c>
      <c r="BF74" s="4">
        <f ca="1">AT74*OFFSET($E$30,BF$67,0)</f>
        <v>5.9954005555703595E-9</v>
      </c>
      <c r="BG74" s="4">
        <f ca="1">AU74*OFFSET($E$30,BG$67,0)</f>
        <v>1.1273504249812462E-5</v>
      </c>
      <c r="BH74" s="4">
        <f ca="1">AV74*OFFSET($E$30,BH$67,0)</f>
        <v>6.0143001221618443E-9</v>
      </c>
      <c r="BI74" s="4">
        <f ca="1">AW74*OFFSET($E$30,BI$67,0)</f>
        <v>6.0144933258459533E-9</v>
      </c>
      <c r="BJ74" s="4">
        <f ca="1">AX74*OFFSET($E$30,BJ$67,0)</f>
        <v>6.0186653100318446E-9</v>
      </c>
      <c r="BK74" s="4">
        <f ca="1">AY74*OFFSET($E$30,BK$67,0)</f>
        <v>6.0193665913721292E-9</v>
      </c>
      <c r="BL74" s="4">
        <f t="shared" ca="1" si="44"/>
        <v>2.9667955444602403E-12</v>
      </c>
      <c r="BM74" s="4">
        <f t="shared" ca="1" si="44"/>
        <v>1.5946275115694559E-11</v>
      </c>
      <c r="BN74" s="4">
        <f t="shared" ca="1" si="44"/>
        <v>1.1838173545927538E-14</v>
      </c>
      <c r="BO74" s="4">
        <f t="shared" ca="1" si="44"/>
        <v>1.1843889078880745E-14</v>
      </c>
      <c r="BP74" s="4">
        <f t="shared" ca="1" si="44"/>
        <v>1.6044839221229664E-11</v>
      </c>
      <c r="BQ74" s="4">
        <f t="shared" ca="1" si="44"/>
        <v>1.1970012289069585E-14</v>
      </c>
      <c r="BR74" s="4">
        <f t="shared" ca="1" si="44"/>
        <v>1.1990801111140722E-14</v>
      </c>
      <c r="BS74" s="4">
        <f t="shared" ca="1" si="44"/>
        <v>2.2547008499624926E-11</v>
      </c>
      <c r="BT74" s="4">
        <f t="shared" ca="1" si="44"/>
        <v>1.2028600244323691E-14</v>
      </c>
      <c r="BU74" s="4">
        <f t="shared" ca="1" si="44"/>
        <v>1.2028986651691909E-14</v>
      </c>
      <c r="BV74" s="4">
        <f t="shared" ca="1" si="44"/>
        <v>1.2037330620063692E-14</v>
      </c>
      <c r="BW74" s="4">
        <f t="shared" ca="1" si="44"/>
        <v>1.203873318274426E-14</v>
      </c>
      <c r="BX74" s="4">
        <f ca="1">(IF(BX$68&lt;=4,$Q74,$S74)*IF(BX$69&lt;=4,$Q74,$S74)*$N74*EXP(2*$O$8*$O$9*(2-$E74)))*OFFSET($K$19,BX$68,0)*OFFSET($K$19,BX$69,0)/($N$72^2)</f>
        <v>1.0697799813575804E-3</v>
      </c>
      <c r="BY74" s="4">
        <f ca="1">(IF(BY$68&lt;=4,$Q74,$S74)*IF(BY$69&lt;=4,$Q74,$S74)*$N74*EXP(2*$O$8*$O$9*(2-$E74)))*OFFSET($K$19,BY$68,0)*OFFSET($K$19,BY$69,0)/($N$72^2)</f>
        <v>0.17769095636888249</v>
      </c>
      <c r="BZ74" s="4">
        <f ca="1">(IF(BZ$68&lt;=4,$Q74,$S74)*IF(BZ$69&lt;=4,$Q74,$S74)*$N74*EXP(2*$O$8*$O$9*(2-$E74)))*OFFSET($K$19,BZ$68,0)*OFFSET($K$19,BZ$69,0)/($N$72^2)</f>
        <v>3.7341288881222219E-6</v>
      </c>
      <c r="CA74" s="4">
        <f ca="1">(IF(CA$68&lt;=4,$Q74,$S74)*IF(CA$69&lt;=4,$Q74,$S74)*$N74*EXP(2*$O$8*$O$9*(2-$E74)))*OFFSET($K$19,CA$68,0)*OFFSET($K$19,CA$69,0)/($N$72^2)</f>
        <v>3.7753439629910138E-6</v>
      </c>
      <c r="CB74" s="4">
        <f ca="1">(IF(CB$68&lt;=4,$Q74,$S74)*IF(CB$69&lt;=4,$Q74,$S74)*$N74*EXP(2*$O$8*$O$9*(2-$E74)))*OFFSET($K$19,CB$68,0)*OFFSET($K$19,CB$69,0)/($N$72^2)</f>
        <v>0.18008306043380889</v>
      </c>
      <c r="CC74" s="4">
        <f ca="1">(IF(CC$68&lt;=4,$Q74,$S74)*IF(CC$69&lt;=4,$Q74,$S74)*$N74*EXP(2*$O$8*$O$9*(2-$E74)))*OFFSET($K$19,CC$68,0)*OFFSET($K$19,CC$69,0)/($N$72^2)</f>
        <v>2.77853406906325E-5</v>
      </c>
      <c r="CD74" s="4">
        <f ca="1">(IF(CD$68&lt;=4,$Q74,$S74)*IF(CD$69&lt;=4,$Q74,$S74)*$N74*EXP(2*$O$8*$O$9*(2-$E74)))*OFFSET($K$19,CD$68,0)*OFFSET($K$19,CD$69,0)/($N$72^2)</f>
        <v>4.8998933137376709E-5</v>
      </c>
      <c r="CE74" s="4">
        <f ca="1">(IF(CE$68&lt;=4,$Q74,$S74)*IF(CE$69&lt;=4,$Q74,$S74)*$N74*EXP(2*$O$8*$O$9*(2-$E74)))*OFFSET($K$19,CE$68,0)*OFFSET($K$19,CE$69,0)/($N$72^2)</f>
        <v>29.911880753003985</v>
      </c>
      <c r="CF74" s="4">
        <f ca="1">(IF(CF$68&lt;=4,$Q74,$S74)*IF(CF$69&lt;=4,$Q74,$S74)*$N74*EXP(2*$O$8*$O$9*(2-$E74)))*OFFSET($K$19,CF$68,0)*OFFSET($K$19,CF$69,0)/($N$72^2)</f>
        <v>6.28590336280161E-4</v>
      </c>
      <c r="CG74" s="4">
        <f ca="1">(IF(CG$68&lt;=4,$Q74,$S74)*IF(CG$69&lt;=4,$Q74,$S74)*$N74*EXP(2*$O$8*$O$9*(2-$E74)))*OFFSET($K$19,CG$68,0)*OFFSET($K$19,CG$69,0)/($N$72^2)</f>
        <v>6.3552833937212557E-4</v>
      </c>
      <c r="CH74" s="4">
        <f ca="1">(IF(CH$68&lt;=4,$Q74,$S74)*IF(CH$69&lt;=4,$Q74,$S74)*$N74*EXP(2*$O$8*$O$9*(2-$E74)))*OFFSET($K$19,CH$68,0)*OFFSET($K$19,CH$69,0)/($N$72^2)</f>
        <v>4.6151581132489192E-3</v>
      </c>
      <c r="CI74" s="4">
        <f ca="1">(IF(CI$68&lt;=4,$Q74,$S74)*IF(CI$69&lt;=4,$Q74,$S74)*$N74*EXP(2*$O$8*$O$9*(2-$E74)))*OFFSET($K$19,CI$68,0)*OFFSET($K$19,CI$69,0)/($N$72^2)</f>
        <v>8.1387457626440098E-3</v>
      </c>
      <c r="CJ74" s="4">
        <f t="shared" ca="1" si="45"/>
        <v>1.0647102693583002E-3</v>
      </c>
      <c r="CK74" s="4">
        <f t="shared" ca="1" si="45"/>
        <v>9.9218690333951698E-2</v>
      </c>
      <c r="CL74" s="4">
        <f t="shared" ca="1" si="45"/>
        <v>3.4185743620947039E-6</v>
      </c>
      <c r="CM74" s="4">
        <f t="shared" ca="1" si="45"/>
        <v>3.453085768703693E-6</v>
      </c>
      <c r="CN74" s="4">
        <f t="shared" ca="1" si="45"/>
        <v>9.9960106552559713E-2</v>
      </c>
      <c r="CO74" s="4">
        <f t="shared" ca="1" si="45"/>
        <v>1.6471825916109957E-5</v>
      </c>
      <c r="CP74" s="4">
        <f t="shared" ca="1" si="45"/>
        <v>2.2159127715101155E-5</v>
      </c>
      <c r="CQ74" s="4">
        <f t="shared" ca="1" si="45"/>
        <v>0.22299381428965243</v>
      </c>
      <c r="CR74" s="4">
        <f t="shared" ca="1" si="45"/>
        <v>3.8007807408072452E-5</v>
      </c>
      <c r="CS74" s="4">
        <f t="shared" ca="1" si="45"/>
        <v>3.8032912641880028E-5</v>
      </c>
      <c r="CT74" s="4">
        <f t="shared" ca="1" si="45"/>
        <v>4.0102341407636777E-5</v>
      </c>
      <c r="CU74" s="4">
        <f t="shared" ca="1" si="45"/>
        <v>4.0253773296273514E-5</v>
      </c>
      <c r="CV74" s="4">
        <f ca="1">CJ74*OFFSET($F$30,CV$67,0)</f>
        <v>1.2590198935161899E-7</v>
      </c>
      <c r="CW74" s="4">
        <f ca="1">CK74*OFFSET($F$30,CW$67,0)</f>
        <v>1.1732610131989789E-5</v>
      </c>
      <c r="CX74" s="4">
        <f ca="1">CL74*OFFSET($F$30,CX$67,0)</f>
        <v>4.0424641831769873E-10</v>
      </c>
      <c r="CY74" s="4">
        <f ca="1">CM74*OFFSET($F$30,CY$67,0)</f>
        <v>4.0832739214921172E-10</v>
      </c>
      <c r="CZ74" s="4">
        <f ca="1">CN74*OFFSET($F$30,CZ$67,0)</f>
        <v>1.1820282599840187E-5</v>
      </c>
      <c r="DA74" s="4">
        <f ca="1">CO74*OFFSET($F$30,DA$67,0)</f>
        <v>1.9477934145800023E-9</v>
      </c>
      <c r="DB74" s="4">
        <f ca="1">CP74*OFFSET($F$30,DB$67,0)</f>
        <v>2.6203168523107118E-9</v>
      </c>
      <c r="DC74" s="4">
        <f ca="1">CQ74*OFFSET($F$30,DC$67,0)</f>
        <v>2.63690185397514E-5</v>
      </c>
      <c r="DD74" s="4">
        <f ca="1">CR74*OFFSET($F$30,DD$67,0)</f>
        <v>4.4944232260045679E-9</v>
      </c>
      <c r="DE74" s="4">
        <f ca="1">CS74*OFFSET($F$30,DE$67,0)</f>
        <v>4.4973919199023135E-9</v>
      </c>
      <c r="DF74" s="4">
        <f ca="1">CT74*OFFSET($F$30,DF$67,0)</f>
        <v>4.7421018714530489E-9</v>
      </c>
      <c r="DG74" s="4">
        <f ca="1">CU74*OFFSET($F$30,DG$67,0)</f>
        <v>4.7600086922843434E-9</v>
      </c>
      <c r="DH74" s="4">
        <f t="shared" ca="1" si="46"/>
        <v>2.2662358083291419E-12</v>
      </c>
      <c r="DI74" s="4">
        <f t="shared" ca="1" si="46"/>
        <v>2.111869823758162E-10</v>
      </c>
      <c r="DJ74" s="4">
        <f t="shared" ca="1" si="46"/>
        <v>7.2764355297185782E-15</v>
      </c>
      <c r="DK74" s="4">
        <f t="shared" ca="1" si="46"/>
        <v>7.3498930586858116E-15</v>
      </c>
      <c r="DL74" s="4">
        <f t="shared" ca="1" si="46"/>
        <v>2.1276508679712338E-10</v>
      </c>
      <c r="DM74" s="4">
        <f t="shared" ca="1" si="46"/>
        <v>3.5060281462440042E-14</v>
      </c>
      <c r="DN74" s="4">
        <f t="shared" ca="1" si="46"/>
        <v>4.7165703341592814E-14</v>
      </c>
      <c r="DO74" s="4">
        <f t="shared" ca="1" si="46"/>
        <v>4.7464233371552519E-10</v>
      </c>
      <c r="DP74" s="4">
        <f t="shared" ca="1" si="46"/>
        <v>8.0899618068082224E-14</v>
      </c>
      <c r="DQ74" s="4">
        <f t="shared" ca="1" si="46"/>
        <v>8.0953054558241639E-14</v>
      </c>
      <c r="DR74" s="4">
        <f t="shared" ca="1" si="46"/>
        <v>8.5357833686154883E-14</v>
      </c>
      <c r="DS74" s="4">
        <f t="shared" ca="1" si="46"/>
        <v>8.5680156461118183E-14</v>
      </c>
      <c r="DT74" s="4">
        <f ca="1">(IF(DT$67&lt;=4,$P74,$R74)*$N74*EXP(2*$N$8*$N$9*(1-$E74)))*OFFSET($J$19,DT$67,0)/$N$72</f>
        <v>4.9666406912863524E-3</v>
      </c>
      <c r="DU74" s="4">
        <f ca="1">(IF(DU$67&lt;=4,$P74,$R74)*$N74*EXP(2*$N$8*$N$9*(1-$E74)))*OFFSET($J$19,DU$67,0)/$N$72</f>
        <v>1.9444048177298109E-2</v>
      </c>
      <c r="DV74" s="4">
        <f ca="1">(IF(DV$67&lt;=4,$P74,$R74)*$N74*EXP(2*$N$8*$N$9*(1-$E74)))*OFFSET($J$19,DV$67,0)/$N$72</f>
        <v>7.5812213542673229E-2</v>
      </c>
      <c r="DW74" s="4">
        <f ca="1">(IF(DW$67&lt;=4,$P74,$R74)*$N74*EXP(2*$N$8*$N$9*(1-$E74)))*OFFSET($J$19,DW$67,0)/$N$72</f>
        <v>0.29097955422424088</v>
      </c>
      <c r="DX74" s="4">
        <f ca="1">(IF(DX$67&lt;=4,$P74,$R74)*$N74*EXP(2*$N$8*$N$9*(1-$E74)))*OFFSET($J$19,DX$67,0)/$N$72</f>
        <v>2.9165175640597728E-3</v>
      </c>
      <c r="DY74" s="4">
        <f ca="1">(IF(DY$67&lt;=4,$P74,$R74)*$N74*EXP(2*$N$8*$N$9*(1-$E74)))*OFFSET($J$19,DY$67,0)/$N$72</f>
        <v>3.9946473061690281E-3</v>
      </c>
      <c r="DZ74" s="4">
        <f ca="1">(IF(DZ$67&lt;=4,$P74,$R74)*$N74*EXP(2*$N$8*$N$9*(1-$E74)))*OFFSET($J$19,DZ$67,0)/$N$72</f>
        <v>4.1037031738802784E-3</v>
      </c>
      <c r="EA74" s="4">
        <f ca="1">(IF(EA$67&lt;=4,$P74,$R74)*$N74*EXP(2*$N$8*$N$9*(1-$E74)))*OFFSET($J$19,EA$67,0)/$N$72</f>
        <v>4.1117730412724707E-3</v>
      </c>
      <c r="EB74" s="4">
        <f t="shared" ca="1" si="47"/>
        <v>4.9065085623719584E-3</v>
      </c>
      <c r="EC74" s="4">
        <f t="shared" ca="1" si="47"/>
        <v>1.8553839623086214E-2</v>
      </c>
      <c r="ED74" s="4">
        <f t="shared" ca="1" si="47"/>
        <v>6.3864843714329073E-2</v>
      </c>
      <c r="EE74" s="4">
        <f t="shared" ca="1" si="47"/>
        <v>0.16936958573865973</v>
      </c>
      <c r="EF74" s="4">
        <f t="shared" ca="1" si="47"/>
        <v>1.459043006709131E-3</v>
      </c>
      <c r="EG74" s="4">
        <f t="shared" ca="1" si="47"/>
        <v>1.6867926971925527E-3</v>
      </c>
      <c r="EH74" s="4">
        <f t="shared" ca="1" si="47"/>
        <v>1.7059360995835941E-3</v>
      </c>
      <c r="EI74" s="4">
        <f t="shared" ca="1" si="47"/>
        <v>1.7073290681531425E-3</v>
      </c>
      <c r="EJ74" s="4">
        <f ca="1">EB74*OFFSET($H$19,EJ$67,0)</f>
        <v>2.017801646275468E-6</v>
      </c>
      <c r="EK74" s="4">
        <f ca="1">EC74*OFFSET($H$19,EK$67,0)</f>
        <v>7.630266544994206E-6</v>
      </c>
      <c r="EL74" s="4">
        <f ca="1">ED74*OFFSET($H$19,EL$67,0)</f>
        <v>2.626441697751783E-5</v>
      </c>
      <c r="EM74" s="4">
        <f ca="1">EE74*OFFSET($H$19,EM$67,0)</f>
        <v>6.9653242135023815E-5</v>
      </c>
      <c r="EN74" s="4">
        <f ca="1">EF74*OFFSET($H$19,EN$67,0)</f>
        <v>3.0001571825456505E-7</v>
      </c>
      <c r="EO74" s="4">
        <f ca="1">EG74*OFFSET($H$19,EO$67,0)</f>
        <v>3.4684674836021862E-7</v>
      </c>
      <c r="EP74" s="4">
        <f ca="1">EH74*OFFSET($H$19,EP$67,0)</f>
        <v>3.5078311047687656E-7</v>
      </c>
      <c r="EQ74" s="4">
        <f ca="1">EI74*OFFSET($H$19,EQ$67,0)</f>
        <v>3.510695396389899E-7</v>
      </c>
      <c r="ER74" s="4">
        <f t="shared" ca="1" si="48"/>
        <v>4.0356032925509371E-12</v>
      </c>
      <c r="ES74" s="4">
        <f t="shared" ca="1" si="48"/>
        <v>1.5260533089988415E-11</v>
      </c>
      <c r="ET74" s="4">
        <f t="shared" ca="1" si="48"/>
        <v>5.2528833955035668E-11</v>
      </c>
      <c r="EU74" s="4">
        <f t="shared" ca="1" si="48"/>
        <v>1.3930648427004766E-10</v>
      </c>
      <c r="EV74" s="4">
        <f t="shared" ca="1" si="48"/>
        <v>6.0003143650913016E-13</v>
      </c>
      <c r="EW74" s="4">
        <f t="shared" ca="1" si="48"/>
        <v>6.9369349672043733E-13</v>
      </c>
      <c r="EX74" s="4">
        <f t="shared" ca="1" si="48"/>
        <v>7.0156622095375319E-13</v>
      </c>
      <c r="EY74" s="4">
        <f t="shared" ca="1" si="48"/>
        <v>7.0213907927797996E-13</v>
      </c>
      <c r="EZ74" s="4">
        <f ca="1">(IF(EZ$67&lt;=4,$Q74,$S74)*$N74*EXP(2*$O$8*$O$9*(1-$E74)))*OFFSET($K$19,EZ$67,0)/$N$72</f>
        <v>3.3573683336043545E-4</v>
      </c>
      <c r="FA74" s="4">
        <f ca="1">(IF(FA$67&lt;=4,$Q74,$S74)*$N74*EXP(2*$O$8*$O$9*(1-$E74)))*OFFSET($K$19,FA$67,0)/$N$72</f>
        <v>4.3581019240983374E-3</v>
      </c>
      <c r="FB74" s="4">
        <f ca="1">(IF(FB$67&lt;=4,$Q74,$S74)*$N74*EXP(2*$O$8*$O$9*(1-$E74)))*OFFSET($K$19,FB$67,0)/$N$72</f>
        <v>5.65167768190772E-2</v>
      </c>
      <c r="FC74" s="4">
        <f ca="1">(IF(FC$67&lt;=4,$Q74,$S74)*$N74*EXP(2*$O$8*$O$9*(1-$E74)))*OFFSET($K$19,FC$67,0)/$N$72</f>
        <v>0.72388277247754385</v>
      </c>
      <c r="FD74" s="4">
        <f ca="1">(IF(FD$67&lt;=4,$Q74,$S74)*$N74*EXP(2*$O$8*$O$9*(1-$E74)))*OFFSET($K$19,FD$67,0)/$N$72</f>
        <v>8.7200755855195628E-6</v>
      </c>
      <c r="FE74" s="4">
        <f ca="1">(IF(FE$67&lt;=4,$Q74,$S74)*$N74*EXP(2*$O$8*$O$9*(1-$E74)))*OFFSET($K$19,FE$67,0)/$N$72</f>
        <v>1.5212206786207426E-5</v>
      </c>
      <c r="FF74" s="4">
        <f ca="1">(IF(FF$67&lt;=4,$Q74,$S74)*$N74*EXP(2*$O$8*$O$9*(1-$E74)))*OFFSET($K$19,FF$67,0)/$N$72</f>
        <v>1.5377691615341419E-5</v>
      </c>
      <c r="FG74" s="4">
        <f ca="1">(IF(FG$67&lt;=4,$Q74,$S74)*$N74*EXP(2*$O$8*$O$9*(1-$E74)))*OFFSET($K$19,FG$67,0)/$N$72</f>
        <v>1.5380110000155775E-5</v>
      </c>
      <c r="FH74" s="4">
        <f t="shared" ca="1" si="49"/>
        <v>3.3542742638624067E-4</v>
      </c>
      <c r="FI74" s="4">
        <f t="shared" ca="1" si="49"/>
        <v>4.3065365633264893E-3</v>
      </c>
      <c r="FJ74" s="4">
        <f t="shared" ca="1" si="49"/>
        <v>4.892049955878288E-2</v>
      </c>
      <c r="FK74" s="4">
        <f t="shared" ca="1" si="49"/>
        <v>0.2421948771822017</v>
      </c>
      <c r="FL74" s="4">
        <f t="shared" ca="1" si="49"/>
        <v>8.6456893190923333E-6</v>
      </c>
      <c r="FM74" s="4">
        <f t="shared" ca="1" si="49"/>
        <v>1.4987256144282353E-5</v>
      </c>
      <c r="FN74" s="4">
        <f t="shared" ca="1" si="49"/>
        <v>1.5147857108274763E-5</v>
      </c>
      <c r="FO74" s="4">
        <f t="shared" ca="1" si="49"/>
        <v>1.5150203737586557E-5</v>
      </c>
      <c r="FP74" s="4">
        <f ca="1">FH74*OFFSET($I$19,FP$67,0)</f>
        <v>2.3798575902103773E-7</v>
      </c>
      <c r="FQ74" s="4">
        <f ca="1">FI74*OFFSET($I$19,FQ$67,0)</f>
        <v>3.0554876916801439E-6</v>
      </c>
      <c r="FR74" s="4">
        <f ca="1">FJ74*OFFSET($I$19,FR$67,0)</f>
        <v>3.4709094436956454E-5</v>
      </c>
      <c r="FS74" s="4">
        <f ca="1">FK74*OFFSET($I$19,FS$67,0)</f>
        <v>1.7183726536077211E-4</v>
      </c>
      <c r="FT74" s="4">
        <f ca="1">FL74*OFFSET($I$19,FT$67,0)</f>
        <v>3.0670582859480049E-9</v>
      </c>
      <c r="FU74" s="4">
        <f ca="1">FM74*OFFSET($I$19,FU$67,0)</f>
        <v>5.3167291171841646E-9</v>
      </c>
      <c r="FV74" s="4">
        <f ca="1">FN74*OFFSET($I$19,FV$67,0)</f>
        <v>5.373702309160472E-9</v>
      </c>
      <c r="FW74" s="4">
        <f ca="1">FO74*OFFSET($I$19,FW$67,0)</f>
        <v>5.3745347759088311E-9</v>
      </c>
      <c r="FX74" s="4">
        <f t="shared" ca="1" si="50"/>
        <v>4.2837436623786793E-12</v>
      </c>
      <c r="FY74" s="4">
        <f t="shared" ca="1" si="50"/>
        <v>5.4998778450242592E-11</v>
      </c>
      <c r="FZ74" s="4">
        <f t="shared" ca="1" si="50"/>
        <v>6.2476369986521615E-10</v>
      </c>
      <c r="GA74" s="4">
        <f t="shared" ca="1" si="50"/>
        <v>3.0930707764938979E-9</v>
      </c>
      <c r="GB74" s="4">
        <f t="shared" ca="1" si="50"/>
        <v>5.5207049147064089E-14</v>
      </c>
      <c r="GC74" s="4">
        <f t="shared" ca="1" si="50"/>
        <v>9.5701124109314966E-14</v>
      </c>
      <c r="GD74" s="4">
        <f t="shared" ca="1" si="50"/>
        <v>9.6726641564888502E-14</v>
      </c>
      <c r="GE74" s="4">
        <f t="shared" ca="1" si="50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41"/>
        <v>6.1754236008998008E-5</v>
      </c>
      <c r="N75" s="4">
        <v>5.5771169999999997E-5</v>
      </c>
      <c r="O75" s="9">
        <f t="shared" si="42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ca="1">(IF(AB$68&lt;=4,$P75,$R75)*IF(AB$69&lt;=4,$P75,$R75)*$N75*EXP(2*$N$8*$N$9*(2-$E75)))*OFFSET($J$19,AB$68,0)*OFFSET($J$19,AB$69,0)/($N$72^2)</f>
        <v>1.7501231237535331E-2</v>
      </c>
      <c r="AC75" s="4">
        <f ca="1">(IF(AC$68&lt;=4,$P75,$R75)*IF(AC$69&lt;=4,$P75,$R75)*$N75*EXP(2*$N$8*$N$9*(2-$E75)))*OFFSET($J$19,AC$68,0)*OFFSET($J$19,AC$69,0)/($N$72^2)</f>
        <v>0.26190536134441056</v>
      </c>
      <c r="AD75" s="4">
        <f ca="1">(IF(AD$68&lt;=4,$P75,$R75)*IF(AD$69&lt;=4,$P75,$R75)*$N75*EXP(2*$N$8*$N$9*(2-$E75)))*OFFSET($J$19,AD$68,0)*OFFSET($J$19,AD$69,0)/($N$72^2)</f>
        <v>2.2686126808870418E-3</v>
      </c>
      <c r="AE75" s="4">
        <f ca="1">(IF(AE$68&lt;=4,$P75,$R75)*IF(AE$69&lt;=4,$P75,$R75)*$N75*EXP(2*$N$8*$N$9*(2-$E75)))*OFFSET($J$19,AE$68,0)*OFFSET($J$19,AE$69,0)/($N$72^2)</f>
        <v>2.3351299244753652E-3</v>
      </c>
      <c r="AF75" s="4">
        <f ca="1">(IF(AF$68&lt;=4,$P75,$R75)*IF(AF$69&lt;=4,$P75,$R75)*$N75*EXP(2*$N$8*$N$9*(2-$E75)))*OFFSET($J$19,AF$68,0)*OFFSET($J$19,AF$69,0)/($N$72^2)</f>
        <v>0.26714376221487668</v>
      </c>
      <c r="AG75" s="4">
        <f ca="1">(IF(AG$68&lt;=4,$P75,$R75)*IF(AG$69&lt;=4,$P75,$R75)*$N75*EXP(2*$N$8*$N$9*(2-$E75)))*OFFSET($J$19,AG$68,0)*OFFSET($J$19,AG$69,0)/($N$72^2)</f>
        <v>6.4844098509438935E-3</v>
      </c>
      <c r="AH75" s="4">
        <f ca="1">(IF(AH$68&lt;=4,$P75,$R75)*IF(AH$69&lt;=4,$P75,$R75)*$N75*EXP(2*$N$8*$N$9*(2-$E75)))*OFFSET($J$19,AH$68,0)*OFFSET($J$19,AH$69,0)/($N$72^2)</f>
        <v>9.1239269785222642E-3</v>
      </c>
      <c r="AI75" s="4">
        <f ca="1">(IF(AI$68&lt;=4,$P75,$R75)*IF(AI$69&lt;=4,$P75,$R75)*$N75*EXP(2*$N$8*$N$9*(2-$E75)))*OFFSET($J$19,AI$68,0)*OFFSET($J$19,AI$69,0)/($N$72^2)</f>
        <v>3.9977977905768096</v>
      </c>
      <c r="AJ75" s="4">
        <f ca="1">(IF(AJ$68&lt;=4,$P75,$R75)*IF(AJ$69&lt;=4,$P75,$R75)*$N75*EXP(2*$N$8*$N$9*(2-$E75)))*OFFSET($J$19,AJ$68,0)*OFFSET($J$19,AJ$69,0)/($N$72^2)</f>
        <v>3.4628748020924395E-2</v>
      </c>
      <c r="AK75" s="4">
        <f ca="1">(IF(AK$68&lt;=4,$P75,$R75)*IF(AK$69&lt;=4,$P75,$R75)*$N75*EXP(2*$N$8*$N$9*(2-$E75)))*OFFSET($J$19,AK$68,0)*OFFSET($J$19,AK$69,0)/($N$72^2)</f>
        <v>3.5644086111323262E-2</v>
      </c>
      <c r="AL75" s="4">
        <f ca="1">(IF(AL$68&lt;=4,$P75,$R75)*IF(AL$69&lt;=4,$P75,$R75)*$N75*EXP(2*$N$8*$N$9*(2-$E75)))*OFFSET($J$19,AL$68,0)*OFFSET($J$19,AL$69,0)/($N$72^2)</f>
        <v>9.703898440438441E-2</v>
      </c>
      <c r="AM75" s="4">
        <f ca="1">(IF(AM$68&lt;=4,$P75,$R75)*IF(AM$69&lt;=4,$P75,$R75)*$N75*EXP(2*$N$8*$N$9*(2-$E75)))*OFFSET($J$19,AM$68,0)*OFFSET($J$19,AM$69,0)/($N$72^2)</f>
        <v>0.13653927313781464</v>
      </c>
      <c r="AN75" s="4">
        <f t="shared" ca="1" si="43"/>
        <v>1.5265199266922326E-2</v>
      </c>
      <c r="AO75" s="4">
        <f t="shared" ca="1" si="43"/>
        <v>8.2049154907480867E-2</v>
      </c>
      <c r="AP75" s="4">
        <f t="shared" ca="1" si="43"/>
        <v>3.8432581964894705E-5</v>
      </c>
      <c r="AQ75" s="4">
        <f t="shared" ca="1" si="43"/>
        <v>3.8451137419234427E-5</v>
      </c>
      <c r="AR75" s="4">
        <f t="shared" ca="1" si="43"/>
        <v>8.2556301655213063E-2</v>
      </c>
      <c r="AS75" s="4">
        <f t="shared" ca="1" si="43"/>
        <v>3.8860595904908159E-5</v>
      </c>
      <c r="AT75" s="4">
        <f t="shared" ca="1" si="43"/>
        <v>3.892808673067641E-5</v>
      </c>
      <c r="AU75" s="4">
        <f t="shared" ca="1" si="43"/>
        <v>0.11601223355699246</v>
      </c>
      <c r="AV75" s="4">
        <f t="shared" ca="1" si="43"/>
        <v>3.905080146184844E-5</v>
      </c>
      <c r="AW75" s="4">
        <f t="shared" ca="1" si="43"/>
        <v>3.9052055931787852E-5</v>
      </c>
      <c r="AX75" s="4">
        <f t="shared" ca="1" si="43"/>
        <v>3.9079144590956175E-5</v>
      </c>
      <c r="AY75" s="4">
        <f t="shared" ca="1" si="43"/>
        <v>3.9083698004958159E-5</v>
      </c>
      <c r="AZ75" s="4">
        <f ca="1">AN75*OFFSET($E$30,AZ$67,0)</f>
        <v>1.5694532996304516E-6</v>
      </c>
      <c r="BA75" s="4">
        <f ca="1">AO75*OFFSET($E$30,BA$67,0)</f>
        <v>8.435678738925376E-6</v>
      </c>
      <c r="BB75" s="4">
        <f ca="1">AP75*OFFSET($E$30,BB$67,0)</f>
        <v>3.9513498332657366E-9</v>
      </c>
      <c r="BC75" s="4">
        <f ca="1">AQ75*OFFSET($E$30,BC$67,0)</f>
        <v>3.9532575659150395E-9</v>
      </c>
      <c r="BD75" s="4">
        <f ca="1">AR75*OFFSET($E$30,BD$67,0)</f>
        <v>8.4878197639265931E-6</v>
      </c>
      <c r="BE75" s="4">
        <f ca="1">AS75*OFFSET($E$30,BE$67,0)</f>
        <v>3.9953550164733699E-9</v>
      </c>
      <c r="BF75" s="4">
        <f ca="1">AT75*OFFSET($E$30,BF$67,0)</f>
        <v>4.0022939169976685E-9</v>
      </c>
      <c r="BG75" s="4">
        <f ca="1">AU75*OFFSET($E$30,BG$67,0)</f>
        <v>1.1927507762578287E-5</v>
      </c>
      <c r="BH75" s="4">
        <f ca="1">AV75*OFFSET($E$30,BH$67,0)</f>
        <v>4.0149105252962927E-9</v>
      </c>
      <c r="BI75" s="4">
        <f ca="1">AW75*OFFSET($E$30,BI$67,0)</f>
        <v>4.0150395004869381E-9</v>
      </c>
      <c r="BJ75" s="4">
        <f ca="1">AX75*OFFSET($E$30,BJ$67,0)</f>
        <v>4.0178245532576816E-9</v>
      </c>
      <c r="BK75" s="4">
        <f ca="1">AY75*OFFSET($E$30,BK$67,0)</f>
        <v>4.0182927011347609E-9</v>
      </c>
      <c r="BL75" s="4">
        <f t="shared" ca="1" si="44"/>
        <v>3.1389065992609037E-12</v>
      </c>
      <c r="BM75" s="4">
        <f t="shared" ca="1" si="44"/>
        <v>1.6871357477850753E-11</v>
      </c>
      <c r="BN75" s="4">
        <f t="shared" ca="1" si="44"/>
        <v>7.9026996665314745E-15</v>
      </c>
      <c r="BO75" s="4">
        <f t="shared" ca="1" si="44"/>
        <v>7.9065151318300806E-15</v>
      </c>
      <c r="BP75" s="4">
        <f t="shared" ca="1" si="44"/>
        <v>1.697563952785319E-11</v>
      </c>
      <c r="BQ75" s="4">
        <f t="shared" ca="1" si="44"/>
        <v>7.9907100329467418E-15</v>
      </c>
      <c r="BR75" s="4">
        <f t="shared" ca="1" si="44"/>
        <v>8.0045878339953389E-15</v>
      </c>
      <c r="BS75" s="4">
        <f t="shared" ca="1" si="44"/>
        <v>2.3855015525156579E-11</v>
      </c>
      <c r="BT75" s="4">
        <f t="shared" ca="1" si="44"/>
        <v>8.0298210505925866E-15</v>
      </c>
      <c r="BU75" s="4">
        <f t="shared" ca="1" si="44"/>
        <v>8.0300790009738771E-15</v>
      </c>
      <c r="BV75" s="4">
        <f t="shared" ca="1" si="44"/>
        <v>8.0356491065153652E-15</v>
      </c>
      <c r="BW75" s="4">
        <f t="shared" ca="1" si="44"/>
        <v>8.0365854022695236E-15</v>
      </c>
      <c r="BX75" s="4">
        <f ca="1">(IF(BX$68&lt;=4,$Q75,$S75)*IF(BX$69&lt;=4,$Q75,$S75)*$N75*EXP(2*$O$8*$O$9*(2-$E75)))*OFFSET($K$19,BX$68,0)*OFFSET($K$19,BX$69,0)/($N$72^2)</f>
        <v>1.7938463519085509E-3</v>
      </c>
      <c r="BY75" s="4">
        <f ca="1">(IF(BY$68&lt;=4,$Q75,$S75)*IF(BY$69&lt;=4,$Q75,$S75)*$N75*EXP(2*$O$8*$O$9*(2-$E75)))*OFFSET($K$19,BY$68,0)*OFFSET($K$19,BY$69,0)/($N$72^2)</f>
        <v>0.29795871992758594</v>
      </c>
      <c r="BZ75" s="4">
        <f ca="1">(IF(BZ$68&lt;=4,$Q75,$S75)*IF(BZ$69&lt;=4,$Q75,$S75)*$N75*EXP(2*$O$8*$O$9*(2-$E75)))*OFFSET($K$19,BZ$68,0)*OFFSET($K$19,BZ$69,0)/($N$72^2)</f>
        <v>6.2615244258112391E-6</v>
      </c>
      <c r="CA75" s="4">
        <f ca="1">(IF(CA$68&lt;=4,$Q75,$S75)*IF(CA$69&lt;=4,$Q75,$S75)*$N75*EXP(2*$O$8*$O$9*(2-$E75)))*OFFSET($K$19,CA$68,0)*OFFSET($K$19,CA$69,0)/($N$72^2)</f>
        <v>6.330635376647314E-6</v>
      </c>
      <c r="CB75" s="4">
        <f ca="1">(IF(CB$68&lt;=4,$Q75,$S75)*IF(CB$69&lt;=4,$Q75,$S75)*$N75*EXP(2*$O$8*$O$9*(2-$E75)))*OFFSET($K$19,CB$68,0)*OFFSET($K$19,CB$69,0)/($N$72^2)</f>
        <v>0.30196988785466605</v>
      </c>
      <c r="CC75" s="4">
        <f ca="1">(IF(CC$68&lt;=4,$Q75,$S75)*IF(CC$69&lt;=4,$Q75,$S75)*$N75*EXP(2*$O$8*$O$9*(2-$E75)))*OFFSET($K$19,CC$68,0)*OFFSET($K$19,CC$69,0)/($N$72^2)</f>
        <v>4.659147946587638E-5</v>
      </c>
      <c r="CD75" s="4">
        <f ca="1">(IF(CD$68&lt;=4,$Q75,$S75)*IF(CD$69&lt;=4,$Q75,$S75)*$N75*EXP(2*$O$8*$O$9*(2-$E75)))*OFFSET($K$19,CD$68,0)*OFFSET($K$19,CD$69,0)/($N$72^2)</f>
        <v>8.2163210181173009E-5</v>
      </c>
      <c r="CE75" s="4">
        <f ca="1">(IF(CE$68&lt;=4,$Q75,$S75)*IF(CE$69&lt;=4,$Q75,$S75)*$N75*EXP(2*$O$8*$O$9*(2-$E75)))*OFFSET($K$19,CE$68,0)*OFFSET($K$19,CE$69,0)/($N$72^2)</f>
        <v>50.157339922744853</v>
      </c>
      <c r="CF75" s="4">
        <f ca="1">(IF(CF$68&lt;=4,$Q75,$S75)*IF(CF$69&lt;=4,$Q75,$S75)*$N75*EXP(2*$O$8*$O$9*(2-$E75)))*OFFSET($K$19,CF$68,0)*OFFSET($K$19,CF$69,0)/($N$72^2)</f>
        <v>1.0540433558591999E-3</v>
      </c>
      <c r="CG75" s="4">
        <f ca="1">(IF(CG$68&lt;=4,$Q75,$S75)*IF(CG$69&lt;=4,$Q75,$S75)*$N75*EXP(2*$O$8*$O$9*(2-$E75)))*OFFSET($K$19,CG$68,0)*OFFSET($K$19,CG$69,0)/($N$72^2)</f>
        <v>1.0656772541868325E-3</v>
      </c>
      <c r="CH75" s="4">
        <f ca="1">(IF(CH$68&lt;=4,$Q75,$S75)*IF(CH$69&lt;=4,$Q75,$S75)*$N75*EXP(2*$O$8*$O$9*(2-$E75)))*OFFSET($K$19,CH$68,0)*OFFSET($K$19,CH$69,0)/($N$72^2)</f>
        <v>7.738866579300346E-3</v>
      </c>
      <c r="CI75" s="4">
        <f ca="1">(IF(CI$68&lt;=4,$Q75,$S75)*IF(CI$69&lt;=4,$Q75,$S75)*$N75*EXP(2*$O$8*$O$9*(2-$E75)))*OFFSET($K$19,CI$68,0)*OFFSET($K$19,CI$69,0)/($N$72^2)</f>
        <v>1.3647347725560133E-2</v>
      </c>
      <c r="CJ75" s="4">
        <f t="shared" ca="1" si="45"/>
        <v>1.7853452726832742E-3</v>
      </c>
      <c r="CK75" s="4">
        <f t="shared" ca="1" si="45"/>
        <v>0.16637354296987128</v>
      </c>
      <c r="CL75" s="4">
        <f t="shared" ca="1" si="45"/>
        <v>5.7323910103360745E-6</v>
      </c>
      <c r="CM75" s="4">
        <f t="shared" ca="1" si="45"/>
        <v>5.7902610040951699E-6</v>
      </c>
      <c r="CN75" s="4">
        <f t="shared" ca="1" si="45"/>
        <v>0.16761677690785173</v>
      </c>
      <c r="CO75" s="4">
        <f t="shared" ca="1" si="45"/>
        <v>2.7620562493036588E-5</v>
      </c>
      <c r="CP75" s="4">
        <f t="shared" ca="1" si="45"/>
        <v>3.7157238970546012E-5</v>
      </c>
      <c r="CQ75" s="4">
        <f t="shared" ca="1" si="45"/>
        <v>0.37392421547656352</v>
      </c>
      <c r="CR75" s="4">
        <f t="shared" ca="1" si="45"/>
        <v>6.3732886996530877E-5</v>
      </c>
      <c r="CS75" s="4">
        <f t="shared" ca="1" si="45"/>
        <v>6.3774984374369618E-5</v>
      </c>
      <c r="CT75" s="4">
        <f t="shared" ca="1" si="45"/>
        <v>6.7245078512115982E-5</v>
      </c>
      <c r="CU75" s="4">
        <f t="shared" ca="1" si="45"/>
        <v>6.7499005063114735E-5</v>
      </c>
      <c r="CV75" s="4">
        <f ca="1">CJ75*OFFSET($F$30,CV$67,0)</f>
        <v>2.1111707849479717E-7</v>
      </c>
      <c r="CW75" s="4">
        <f ca="1">CK75*OFFSET($F$30,CW$67,0)</f>
        <v>1.9673671456187278E-5</v>
      </c>
      <c r="CX75" s="4">
        <f ca="1">CL75*OFFSET($F$30,CX$67,0)</f>
        <v>6.7785523697224078E-10</v>
      </c>
      <c r="CY75" s="4">
        <f ca="1">CM75*OFFSET($F$30,CY$67,0)</f>
        <v>6.8469836373425389E-10</v>
      </c>
      <c r="CZ75" s="4">
        <f ca="1">CN75*OFFSET($F$30,CZ$67,0)</f>
        <v>1.9820683869353466E-5</v>
      </c>
      <c r="DA75" s="4">
        <f ca="1">CO75*OFFSET($F$30,DA$67,0)</f>
        <v>3.2661315148015767E-9</v>
      </c>
      <c r="DB75" s="4">
        <f ca="1">CP75*OFFSET($F$30,DB$67,0)</f>
        <v>4.3938435082670656E-9</v>
      </c>
      <c r="DC75" s="4">
        <f ca="1">CQ75*OFFSET($F$30,DC$67,0)</f>
        <v>4.4216538480103638E-5</v>
      </c>
      <c r="DD75" s="4">
        <f ca="1">CR75*OFFSET($F$30,DD$67,0)</f>
        <v>7.5364138873397758E-9</v>
      </c>
      <c r="DE75" s="4">
        <f ca="1">CS75*OFFSET($F$30,DE$67,0)</f>
        <v>7.5413919022692066E-9</v>
      </c>
      <c r="DF75" s="4">
        <f ca="1">CT75*OFFSET($F$30,DF$67,0)</f>
        <v>7.9517305340577149E-9</v>
      </c>
      <c r="DG75" s="4">
        <f ca="1">CU75*OFFSET($F$30,DG$67,0)</f>
        <v>7.9817573487133168E-9</v>
      </c>
      <c r="DH75" s="4">
        <f t="shared" ca="1" si="46"/>
        <v>3.8001074129063494E-12</v>
      </c>
      <c r="DI75" s="4">
        <f t="shared" ca="1" si="46"/>
        <v>3.5412608621137104E-10</v>
      </c>
      <c r="DJ75" s="4">
        <f t="shared" ca="1" si="46"/>
        <v>1.2201394265500335E-14</v>
      </c>
      <c r="DK75" s="4">
        <f t="shared" ca="1" si="46"/>
        <v>1.2324570547216571E-14</v>
      </c>
      <c r="DL75" s="4">
        <f t="shared" ca="1" si="46"/>
        <v>3.5677230964836242E-10</v>
      </c>
      <c r="DM75" s="4">
        <f t="shared" ca="1" si="46"/>
        <v>5.8790367266428378E-14</v>
      </c>
      <c r="DN75" s="4">
        <f t="shared" ca="1" si="46"/>
        <v>7.9089183148807183E-14</v>
      </c>
      <c r="DO75" s="4">
        <f t="shared" ca="1" si="46"/>
        <v>7.9589769264186553E-10</v>
      </c>
      <c r="DP75" s="4">
        <f t="shared" ca="1" si="46"/>
        <v>1.3565544997211597E-13</v>
      </c>
      <c r="DQ75" s="4">
        <f t="shared" ca="1" si="46"/>
        <v>1.3574505424084572E-13</v>
      </c>
      <c r="DR75" s="4">
        <f t="shared" ca="1" si="46"/>
        <v>1.4313114961303886E-13</v>
      </c>
      <c r="DS75" s="4">
        <f t="shared" ca="1" si="46"/>
        <v>1.4367163227683971E-13</v>
      </c>
      <c r="DT75" s="4">
        <f ca="1">(IF(DT$67&lt;=4,$P75,$R75)*$N75*EXP(2*$N$8*$N$9*(1-$E75)))*OFFSET($J$19,DT$67,0)/$N$72</f>
        <v>6.6153605237731037E-3</v>
      </c>
      <c r="DU75" s="4">
        <f ca="1">(IF(DU$67&lt;=4,$P75,$R75)*$N75*EXP(2*$N$8*$N$9*(1-$E75)))*OFFSET($J$19,DU$67,0)/$N$72</f>
        <v>2.5898670093069582E-2</v>
      </c>
      <c r="DV75" s="4">
        <f ca="1">(IF(DV$67&lt;=4,$P75,$R75)*$N75*EXP(2*$N$8*$N$9*(1-$E75)))*OFFSET($J$19,DV$67,0)/$N$72</f>
        <v>0.10097874113783799</v>
      </c>
      <c r="DW75" s="4">
        <f ca="1">(IF(DW$67&lt;=4,$P75,$R75)*$N75*EXP(2*$N$8*$N$9*(1-$E75)))*OFFSET($J$19,DW$67,0)/$N$72</f>
        <v>0.38757276313893829</v>
      </c>
      <c r="DX75" s="4">
        <f ca="1">(IF(DX$67&lt;=4,$P75,$R75)*$N75*EXP(2*$N$8*$N$9*(1-$E75)))*OFFSET($J$19,DX$67,0)/$N$72</f>
        <v>2.4510680629085116E-3</v>
      </c>
      <c r="DY75" s="4">
        <f ca="1">(IF(DY$67&lt;=4,$P75,$R75)*$N75*EXP(2*$N$8*$N$9*(1-$E75)))*OFFSET($J$19,DY$67,0)/$N$72</f>
        <v>3.3571381689555834E-3</v>
      </c>
      <c r="DZ75" s="4">
        <f ca="1">(IF(DZ$67&lt;=4,$P75,$R75)*$N75*EXP(2*$N$8*$N$9*(1-$E75)))*OFFSET($J$19,DZ$67,0)/$N$72</f>
        <v>3.4487897186372307E-3</v>
      </c>
      <c r="EA75" s="4">
        <f ca="1">(IF(EA$67&lt;=4,$P75,$R75)*$N75*EXP(2*$N$8*$N$9*(1-$E75)))*OFFSET($J$19,EA$67,0)/$N$72</f>
        <v>3.4555717090770121E-3</v>
      </c>
      <c r="EB75" s="4">
        <f t="shared" ca="1" si="47"/>
        <v>6.5352670085468819E-3</v>
      </c>
      <c r="EC75" s="4">
        <f t="shared" ca="1" si="47"/>
        <v>2.4712949020516364E-2</v>
      </c>
      <c r="ED75" s="4">
        <f t="shared" ca="1" si="47"/>
        <v>8.5065337362926388E-2</v>
      </c>
      <c r="EE75" s="4">
        <f t="shared" ca="1" si="47"/>
        <v>0.22559330160304814</v>
      </c>
      <c r="EF75" s="4">
        <f t="shared" ca="1" si="47"/>
        <v>1.226193101054634E-3</v>
      </c>
      <c r="EG75" s="4">
        <f t="shared" ca="1" si="47"/>
        <v>1.417596026091081E-3</v>
      </c>
      <c r="EH75" s="4">
        <f t="shared" ca="1" si="47"/>
        <v>1.4336843167272509E-3</v>
      </c>
      <c r="EI75" s="4">
        <f t="shared" ca="1" si="47"/>
        <v>1.4348549802663734E-3</v>
      </c>
      <c r="EJ75" s="4">
        <f ca="1">EB75*OFFSET($H$19,EJ$67,0)</f>
        <v>2.6876285572649054E-6</v>
      </c>
      <c r="EK75" s="4">
        <f ca="1">EC75*OFFSET($H$19,EK$67,0)</f>
        <v>1.0163200284687355E-5</v>
      </c>
      <c r="EL75" s="4">
        <f ca="1">ED75*OFFSET($H$19,EL$67,0)</f>
        <v>3.4983119990503475E-5</v>
      </c>
      <c r="EM75" s="4">
        <f ca="1">EE75*OFFSET($H$19,EM$67,0)</f>
        <v>9.2775245284253539E-5</v>
      </c>
      <c r="EN75" s="4">
        <f ca="1">EF75*OFFSET($H$19,EN$67,0)</f>
        <v>2.521359564043591E-7</v>
      </c>
      <c r="EO75" s="4">
        <f ca="1">EG75*OFFSET($H$19,EO$67,0)</f>
        <v>2.9149318286497853E-7</v>
      </c>
      <c r="EP75" s="4">
        <f ca="1">EH75*OFFSET($H$19,EP$67,0)</f>
        <v>2.9480133762704097E-7</v>
      </c>
      <c r="EQ75" s="4">
        <f ca="1">EI75*OFFSET($H$19,EQ$67,0)</f>
        <v>2.9504205531727304E-7</v>
      </c>
      <c r="ER75" s="4">
        <f t="shared" ca="1" si="48"/>
        <v>5.3752571145298118E-12</v>
      </c>
      <c r="ES75" s="4">
        <f t="shared" ca="1" si="48"/>
        <v>2.0326400569374713E-11</v>
      </c>
      <c r="ET75" s="4">
        <f t="shared" ca="1" si="48"/>
        <v>6.9966239981006957E-11</v>
      </c>
      <c r="EU75" s="4">
        <f t="shared" ca="1" si="48"/>
        <v>1.855504905685071E-10</v>
      </c>
      <c r="EV75" s="4">
        <f t="shared" ca="1" si="48"/>
        <v>5.0427191280871833E-13</v>
      </c>
      <c r="EW75" s="4">
        <f t="shared" ca="1" si="48"/>
        <v>5.8298636572995717E-13</v>
      </c>
      <c r="EX75" s="4">
        <f t="shared" ca="1" si="48"/>
        <v>5.8960267525408204E-13</v>
      </c>
      <c r="EY75" s="4">
        <f t="shared" ca="1" si="48"/>
        <v>5.9008411063454616E-13</v>
      </c>
      <c r="EZ75" s="4">
        <f ca="1">(IF(EZ$67&lt;=4,$Q75,$S75)*$N75*EXP(2*$O$8*$O$9*(1-$E75)))*OFFSET($K$19,EZ$67,0)/$N$72</f>
        <v>5.6297584944584706E-4</v>
      </c>
      <c r="FA75" s="4">
        <f ca="1">(IF(FA$67&lt;=4,$Q75,$S75)*$N75*EXP(2*$O$8*$O$9*(1-$E75)))*OFFSET($K$19,FA$67,0)/$N$72</f>
        <v>7.3078253229869562E-3</v>
      </c>
      <c r="FB75" s="4">
        <f ca="1">(IF(FB$67&lt;=4,$Q75,$S75)*$N75*EXP(2*$O$8*$O$9*(1-$E75)))*OFFSET($K$19,FB$67,0)/$N$72</f>
        <v>9.4769406499712522E-2</v>
      </c>
      <c r="FC75" s="4">
        <f ca="1">(IF(FC$67&lt;=4,$Q75,$S75)*$N75*EXP(2*$O$8*$O$9*(1-$E75)))*OFFSET($K$19,FC$67,0)/$N$72</f>
        <v>1.2138332117323916</v>
      </c>
      <c r="FD75" s="4">
        <f ca="1">(IF(FD$67&lt;=4,$Q75,$S75)*$N75*EXP(2*$O$8*$O$9*(1-$E75)))*OFFSET($K$19,FD$67,0)/$N$72</f>
        <v>1.4622142917275716E-5</v>
      </c>
      <c r="FE75" s="4">
        <f ca="1">(IF(FE$67&lt;=4,$Q75,$S75)*$N75*EXP(2*$O$8*$O$9*(1-$E75)))*OFFSET($K$19,FE$67,0)/$N$72</f>
        <v>2.550838688651382E-5</v>
      </c>
      <c r="FF75" s="4">
        <f ca="1">(IF(FF$67&lt;=4,$Q75,$S75)*$N75*EXP(2*$O$8*$O$9*(1-$E75)))*OFFSET($K$19,FF$67,0)/$N$72</f>
        <v>2.5785877924120918E-5</v>
      </c>
      <c r="FG75" s="4">
        <f ca="1">(IF(FG$67&lt;=4,$Q75,$S75)*$N75*EXP(2*$O$8*$O$9*(1-$E75)))*OFFSET($K$19,FG$67,0)/$N$72</f>
        <v>2.5789933160573597E-5</v>
      </c>
      <c r="FH75" s="4">
        <f t="shared" ca="1" si="49"/>
        <v>5.6245702447100501E-4</v>
      </c>
      <c r="FI75" s="4">
        <f t="shared" ca="1" si="49"/>
        <v>7.2213586327166427E-3</v>
      </c>
      <c r="FJ75" s="4">
        <f t="shared" ca="1" si="49"/>
        <v>8.2031689876737049E-2</v>
      </c>
      <c r="FK75" s="4">
        <f t="shared" ca="1" si="49"/>
        <v>0.40612126274123195</v>
      </c>
      <c r="FL75" s="4">
        <f t="shared" ca="1" si="49"/>
        <v>1.449740929448606E-5</v>
      </c>
      <c r="FM75" s="4">
        <f t="shared" ca="1" si="49"/>
        <v>2.5131181390609239E-5</v>
      </c>
      <c r="FN75" s="4">
        <f t="shared" ca="1" si="49"/>
        <v>2.5400482983825799E-5</v>
      </c>
      <c r="FO75" s="4">
        <f t="shared" ca="1" si="49"/>
        <v>2.5404417898017128E-5</v>
      </c>
      <c r="FP75" s="4">
        <f ca="1">FH75*OFFSET($I$19,FP$67,0)</f>
        <v>3.9906325886217804E-7</v>
      </c>
      <c r="FQ75" s="4">
        <f ca="1">FI75*OFFSET($I$19,FQ$67,0)</f>
        <v>5.1235539499124579E-6</v>
      </c>
      <c r="FR75" s="4">
        <f ca="1">FJ75*OFFSET($I$19,FR$67,0)</f>
        <v>5.8201483967544934E-5</v>
      </c>
      <c r="FS75" s="4">
        <f ca="1">FK75*OFFSET($I$19,FS$67,0)</f>
        <v>2.8814303591490406E-4</v>
      </c>
      <c r="FT75" s="4">
        <f ca="1">FL75*OFFSET($I$19,FT$67,0)</f>
        <v>5.1429559472189296E-9</v>
      </c>
      <c r="FU75" s="4">
        <f ca="1">FM75*OFFSET($I$19,FU$67,0)</f>
        <v>8.9152865983186275E-9</v>
      </c>
      <c r="FV75" s="4">
        <f ca="1">FN75*OFFSET($I$19,FV$67,0)</f>
        <v>9.0108213385122022E-9</v>
      </c>
      <c r="FW75" s="4">
        <f ca="1">FO75*OFFSET($I$19,FW$67,0)</f>
        <v>9.0122172493215751E-9</v>
      </c>
      <c r="FX75" s="4">
        <f t="shared" ca="1" si="50"/>
        <v>7.1831386595192046E-12</v>
      </c>
      <c r="FY75" s="4">
        <f t="shared" ca="1" si="50"/>
        <v>9.2223971098424247E-11</v>
      </c>
      <c r="FZ75" s="4">
        <f t="shared" ca="1" si="50"/>
        <v>1.0476267114158088E-9</v>
      </c>
      <c r="GA75" s="4">
        <f t="shared" ca="1" si="50"/>
        <v>5.1865746464682734E-9</v>
      </c>
      <c r="GB75" s="4">
        <f t="shared" ca="1" si="50"/>
        <v>9.2573207049940739E-14</v>
      </c>
      <c r="GC75" s="4">
        <f t="shared" ca="1" si="50"/>
        <v>1.604751587697353E-13</v>
      </c>
      <c r="GD75" s="4">
        <f t="shared" ca="1" si="50"/>
        <v>1.6219478409321964E-13</v>
      </c>
      <c r="GE75" s="4">
        <f t="shared" ca="1" si="50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41"/>
        <v>1.3755507421430769E-4</v>
      </c>
      <c r="N76" s="4">
        <v>1.340185E-4</v>
      </c>
      <c r="O76" s="9">
        <f t="shared" si="42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41"/>
        <v>6.713551019834058E-6</v>
      </c>
      <c r="N77" s="4">
        <v>6.5409439999999999E-6</v>
      </c>
      <c r="O77" s="9">
        <f t="shared" si="42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41"/>
        <v>1.7152587384050414E-7</v>
      </c>
      <c r="N78" s="4">
        <f>10^AA78/N72</f>
        <v>1.6711590215479349E-7</v>
      </c>
      <c r="O78" s="9">
        <f t="shared" si="42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41"/>
        <v>9.8519591561822242E-5</v>
      </c>
      <c r="N79" s="4">
        <v>8.8974510000000001E-5</v>
      </c>
      <c r="O79" s="9">
        <f t="shared" si="42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41"/>
        <v>6.6994166210234067E-6</v>
      </c>
      <c r="N80" s="4">
        <v>6.5271730000000003E-6</v>
      </c>
      <c r="O80" s="9">
        <f t="shared" si="42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41"/>
        <v>1.9474388268602105E-7</v>
      </c>
      <c r="N81" s="4">
        <v>1.758761E-7</v>
      </c>
      <c r="O81" s="9">
        <f t="shared" si="42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41"/>
        <v>1.2468313984032261E-26</v>
      </c>
      <c r="N82" s="4">
        <v>1.126032E-26</v>
      </c>
      <c r="O82" s="9">
        <f t="shared" si="42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41"/>
        <v>1.2827332218170448E-4</v>
      </c>
      <c r="N83" s="4">
        <f t="shared" ref="N83:N99" si="51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42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52">220*Y83*(0.003354-(1/$H$8))</f>
        <v>9.2617653333333008E-2</v>
      </c>
      <c r="AA83">
        <f t="shared" ref="AA83:AA99" si="53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41"/>
        <v>8.618780713369603E-6</v>
      </c>
      <c r="N84" s="4">
        <f t="shared" si="51"/>
        <v>8.618780713369603E-6</v>
      </c>
      <c r="O84" s="9">
        <f t="shared" si="42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52"/>
        <v>0.14923900444444396</v>
      </c>
      <c r="AA84">
        <f t="shared" si="53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41"/>
        <v>2.4709422502112302E-20</v>
      </c>
      <c r="N85" s="4">
        <f t="shared" si="51"/>
        <v>2.4074137275663599E-20</v>
      </c>
      <c r="O85" s="9">
        <f t="shared" si="42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52"/>
        <v>0</v>
      </c>
      <c r="AA85">
        <f t="shared" si="53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41"/>
        <v>6.4796378351962301E-21</v>
      </c>
      <c r="N86" s="4">
        <f t="shared" si="51"/>
        <v>6.4796378351962301E-21</v>
      </c>
      <c r="O86" s="9">
        <f t="shared" si="42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52"/>
        <v>0</v>
      </c>
      <c r="AA86">
        <f t="shared" si="53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41"/>
        <v>8.0347629289543102E-8</v>
      </c>
      <c r="N87" s="4">
        <f t="shared" si="51"/>
        <v>7.8281872315115207E-8</v>
      </c>
      <c r="O87" s="9">
        <f t="shared" si="42"/>
        <v>0.97428975823314379</v>
      </c>
      <c r="P87" s="4"/>
      <c r="Q87" s="4"/>
      <c r="R87" s="4"/>
      <c r="S87" s="4"/>
      <c r="T87">
        <v>11.4</v>
      </c>
      <c r="U87">
        <f t="shared" ref="U87:U92" si="54">Y87*220*8.314*LN(10)</f>
        <v>-11666.166187045132</v>
      </c>
      <c r="V87">
        <f t="shared" ref="V87:V91" si="55">1/0.003354</f>
        <v>298.15146094215862</v>
      </c>
      <c r="W87">
        <f t="shared" ref="W87:W99" si="56">LOG10((10^T87)*EXP(U87*(1/V87-1/$H$8)/8.314))</f>
        <v>11.472044622222224</v>
      </c>
      <c r="X87">
        <v>11.4</v>
      </c>
      <c r="Y87">
        <v>-2.77</v>
      </c>
      <c r="Z87">
        <f t="shared" si="52"/>
        <v>7.204462222222198E-2</v>
      </c>
      <c r="AA87">
        <f t="shared" si="53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41"/>
        <v>7.9640227742585678E-9</v>
      </c>
      <c r="N88" s="4">
        <f t="shared" si="51"/>
        <v>7.9640227742585678E-9</v>
      </c>
      <c r="O88" s="9">
        <f t="shared" si="42"/>
        <v>1</v>
      </c>
      <c r="P88" s="4"/>
      <c r="Q88" s="4"/>
      <c r="R88" s="4"/>
      <c r="S88" s="4"/>
      <c r="T88">
        <v>2.98</v>
      </c>
      <c r="U88">
        <f t="shared" si="54"/>
        <v>11413.469446531521</v>
      </c>
      <c r="V88">
        <f t="shared" si="55"/>
        <v>298.15146094215862</v>
      </c>
      <c r="W88">
        <f t="shared" si="56"/>
        <v>2.9095159111111113</v>
      </c>
      <c r="X88">
        <v>2.98</v>
      </c>
      <c r="Y88">
        <v>2.71</v>
      </c>
      <c r="Z88">
        <f t="shared" si="52"/>
        <v>-7.0484088888888657E-2</v>
      </c>
      <c r="AA88">
        <f t="shared" si="53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41"/>
        <v>8.8579844991081722E-7</v>
      </c>
      <c r="N89" s="4">
        <f t="shared" si="51"/>
        <v>8.8579844991081722E-7</v>
      </c>
      <c r="O89" s="9">
        <f t="shared" si="42"/>
        <v>1</v>
      </c>
      <c r="P89" s="4"/>
      <c r="Q89" s="4"/>
      <c r="R89" s="4"/>
      <c r="S89" s="4"/>
      <c r="T89">
        <v>2.37</v>
      </c>
      <c r="U89">
        <f t="shared" si="54"/>
        <v>19162.836155615652</v>
      </c>
      <c r="V89">
        <f t="shared" si="55"/>
        <v>298.15146094215862</v>
      </c>
      <c r="W89">
        <f t="shared" si="56"/>
        <v>2.2516595555555559</v>
      </c>
      <c r="X89">
        <v>2.37</v>
      </c>
      <c r="Y89">
        <v>4.55</v>
      </c>
      <c r="Z89">
        <f t="shared" si="52"/>
        <v>-0.11834044444444404</v>
      </c>
      <c r="AA89">
        <f t="shared" si="53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41"/>
        <v>4.6888398915269773E-8</v>
      </c>
      <c r="N90" s="4">
        <f t="shared" si="51"/>
        <v>4.568288684309739E-8</v>
      </c>
      <c r="O90" s="9">
        <f t="shared" si="42"/>
        <v>0.97428975823314379</v>
      </c>
      <c r="P90" s="4"/>
      <c r="Q90" s="4"/>
      <c r="R90" s="4"/>
      <c r="S90" s="4"/>
      <c r="T90">
        <v>11.44</v>
      </c>
      <c r="U90">
        <f t="shared" si="54"/>
        <v>-3664.1027374473883</v>
      </c>
      <c r="V90">
        <f t="shared" si="55"/>
        <v>298.15146094215862</v>
      </c>
      <c r="W90">
        <f t="shared" si="56"/>
        <v>11.462627733333333</v>
      </c>
      <c r="X90">
        <v>11.44</v>
      </c>
      <c r="Y90">
        <v>-0.87</v>
      </c>
      <c r="Z90">
        <f t="shared" si="52"/>
        <v>2.2627733333333257E-2</v>
      </c>
      <c r="AA90">
        <f t="shared" si="53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41"/>
        <v>7.8486371487557126E-9</v>
      </c>
      <c r="N91" s="4">
        <f t="shared" si="51"/>
        <v>7.8486371487557126E-9</v>
      </c>
      <c r="O91" s="9">
        <f t="shared" si="42"/>
        <v>1</v>
      </c>
      <c r="P91" s="4"/>
      <c r="Q91" s="4"/>
      <c r="R91" s="4"/>
      <c r="S91" s="4"/>
      <c r="T91">
        <v>3.22</v>
      </c>
      <c r="U91">
        <f t="shared" si="54"/>
        <v>14951.223813722101</v>
      </c>
      <c r="V91">
        <f t="shared" si="55"/>
        <v>298.15146094215862</v>
      </c>
      <c r="W91">
        <f t="shared" si="56"/>
        <v>3.1276684444444451</v>
      </c>
      <c r="X91">
        <v>3.22</v>
      </c>
      <c r="Y91">
        <v>3.55</v>
      </c>
      <c r="Z91">
        <f t="shared" si="52"/>
        <v>-9.2331555555555236E-2</v>
      </c>
      <c r="AA91">
        <f t="shared" si="53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41"/>
        <v>5.3489670023657487E-7</v>
      </c>
      <c r="N92" s="4">
        <f t="shared" si="51"/>
        <v>5.3489670023657487E-7</v>
      </c>
      <c r="O92" s="9">
        <f t="shared" si="42"/>
        <v>1</v>
      </c>
      <c r="P92" s="4"/>
      <c r="Q92" s="4"/>
      <c r="R92" s="4"/>
      <c r="S92" s="4"/>
      <c r="T92">
        <v>2.2999999999999998</v>
      </c>
      <c r="U92">
        <f t="shared" si="54"/>
        <v>6949.1603641243564</v>
      </c>
      <c r="V92">
        <f>1/0.003354</f>
        <v>298.15146094215862</v>
      </c>
      <c r="W92">
        <f t="shared" si="56"/>
        <v>2.2570853333333334</v>
      </c>
      <c r="X92">
        <v>2.2999999999999998</v>
      </c>
      <c r="Y92">
        <v>1.65</v>
      </c>
      <c r="Z92">
        <f t="shared" si="52"/>
        <v>-4.2914666666666518E-2</v>
      </c>
      <c r="AA92">
        <f t="shared" si="53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41"/>
        <v>4.4909774411317496E-8</v>
      </c>
      <c r="N93" s="4">
        <f t="shared" si="51"/>
        <v>4.3755133253507548E-8</v>
      </c>
      <c r="O93" s="9">
        <f t="shared" si="42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57">1/0.003354</f>
        <v>298.15146094215862</v>
      </c>
      <c r="W93">
        <f t="shared" si="56"/>
        <v>-7.8669822222222221</v>
      </c>
      <c r="X93">
        <v>6.48</v>
      </c>
      <c r="Y93">
        <v>0</v>
      </c>
      <c r="Z93">
        <f t="shared" si="52"/>
        <v>0</v>
      </c>
      <c r="AA93">
        <f t="shared" si="53"/>
        <v>6.48</v>
      </c>
      <c r="AB93" s="4">
        <f t="shared" ref="AB93:AM93" ca="1" si="58">(IF(AB$68&lt;=4,$P93,$R93)*IF(AB$69&lt;=4,$P93,$R93)*$N93*EXP(2*$N$8*$N$9*(2-$E93)))*OFFSET($J$19,AB$68,0)*OFFSET($J$19,AB$69,0)/($N$72^2)</f>
        <v>4.1258320689573627E-3</v>
      </c>
      <c r="AC93" s="4">
        <f t="shared" ca="1" si="58"/>
        <v>6.1742943922087803E-2</v>
      </c>
      <c r="AD93" s="4">
        <f t="shared" ca="1" si="58"/>
        <v>2.1291354917426166</v>
      </c>
      <c r="AE93" s="4">
        <f t="shared" ca="1" si="58"/>
        <v>2.1915631707069312</v>
      </c>
      <c r="AF93" s="4">
        <f t="shared" ca="1" si="58"/>
        <v>6.2977872025607159E-2</v>
      </c>
      <c r="AG93" s="4">
        <f t="shared" ca="1" si="58"/>
        <v>6.0857400970058011</v>
      </c>
      <c r="AH93" s="4">
        <f t="shared" ca="1" si="58"/>
        <v>8.5629763589455088</v>
      </c>
      <c r="AI93" s="4">
        <f t="shared" ca="1" si="58"/>
        <v>0.94246182486824559</v>
      </c>
      <c r="AJ93" s="4">
        <f t="shared" ca="1" si="58"/>
        <v>32.499728608205359</v>
      </c>
      <c r="AK93" s="4">
        <f t="shared" ca="1" si="58"/>
        <v>33.452642423154643</v>
      </c>
      <c r="AL93" s="4">
        <f t="shared" ca="1" si="58"/>
        <v>91.072904387207984</v>
      </c>
      <c r="AM93" s="4">
        <f t="shared" ca="1" si="58"/>
        <v>128.14466519723004</v>
      </c>
      <c r="AN93" s="4">
        <f t="shared" ref="AN93:AY93" ca="1" si="59">AB93/AB$66</f>
        <v>3.5986981612707472E-3</v>
      </c>
      <c r="AO93" s="4">
        <f t="shared" ca="1" si="59"/>
        <v>1.9342698233830568E-2</v>
      </c>
      <c r="AP93" s="4">
        <f t="shared" ca="1" si="59"/>
        <v>3.6069698009785073E-2</v>
      </c>
      <c r="AQ93" s="4">
        <f t="shared" ca="1" si="59"/>
        <v>3.6087112651223413E-2</v>
      </c>
      <c r="AR93" s="4">
        <f t="shared" ca="1" si="59"/>
        <v>1.9462255668793955E-2</v>
      </c>
      <c r="AS93" s="4">
        <f t="shared" ca="1" si="59"/>
        <v>3.6471397109116094E-2</v>
      </c>
      <c r="AT93" s="4">
        <f t="shared" ca="1" si="59"/>
        <v>3.6534738513191299E-2</v>
      </c>
      <c r="AU93" s="4">
        <f t="shared" ca="1" si="59"/>
        <v>2.734933257577014E-2</v>
      </c>
      <c r="AV93" s="4">
        <f t="shared" ca="1" si="59"/>
        <v>3.6649908586822322E-2</v>
      </c>
      <c r="AW93" s="4">
        <f t="shared" ca="1" si="59"/>
        <v>3.6651085930356465E-2</v>
      </c>
      <c r="AX93" s="4">
        <f t="shared" ca="1" si="59"/>
        <v>3.6676509144351915E-2</v>
      </c>
      <c r="AY93" s="4">
        <f t="shared" ca="1" si="59"/>
        <v>3.6680782608677444E-2</v>
      </c>
      <c r="AZ93" s="4">
        <f t="shared" ref="AZ93:BK93" ca="1" si="60">AN93*OFFSET($E$30,AZ$67,0)</f>
        <v>3.6999115470564869E-7</v>
      </c>
      <c r="BA93" s="4">
        <f t="shared" ca="1" si="60"/>
        <v>1.9886711621657054E-6</v>
      </c>
      <c r="BB93" s="4">
        <f t="shared" ca="1" si="60"/>
        <v>3.7084158266310276E-6</v>
      </c>
      <c r="BC93" s="4">
        <f t="shared" ca="1" si="60"/>
        <v>3.710206269453907E-6</v>
      </c>
      <c r="BD93" s="4">
        <f t="shared" ca="1" si="60"/>
        <v>2.0009631609478783E-6</v>
      </c>
      <c r="BE93" s="4">
        <f t="shared" ca="1" si="60"/>
        <v>3.7497155152809984E-6</v>
      </c>
      <c r="BF93" s="4">
        <f t="shared" ca="1" si="60"/>
        <v>3.7562278033874802E-6</v>
      </c>
      <c r="BG93" s="4">
        <f t="shared" ca="1" si="60"/>
        <v>2.8118532554463674E-6</v>
      </c>
      <c r="BH93" s="4">
        <f t="shared" ca="1" si="60"/>
        <v>3.76806872658267E-6</v>
      </c>
      <c r="BI93" s="4">
        <f t="shared" ca="1" si="60"/>
        <v>3.768189772214774E-6</v>
      </c>
      <c r="BJ93" s="4">
        <f t="shared" ca="1" si="60"/>
        <v>3.7708035964036814E-6</v>
      </c>
      <c r="BK93" s="4">
        <f t="shared" ca="1" si="60"/>
        <v>3.7712429619546496E-6</v>
      </c>
      <c r="BL93" s="4">
        <f t="shared" ref="BL93:BW93" ca="1" si="61">AZ93*$N$11</f>
        <v>7.3998230941129746E-13</v>
      </c>
      <c r="BM93" s="4">
        <f t="shared" ca="1" si="61"/>
        <v>3.9773423243314113E-12</v>
      </c>
      <c r="BN93" s="4">
        <f t="shared" ca="1" si="61"/>
        <v>7.4168316532620564E-12</v>
      </c>
      <c r="BO93" s="4">
        <f t="shared" ca="1" si="61"/>
        <v>7.4204125389078159E-12</v>
      </c>
      <c r="BP93" s="4">
        <f t="shared" ca="1" si="61"/>
        <v>4.0019263218957572E-12</v>
      </c>
      <c r="BQ93" s="4">
        <f t="shared" ca="1" si="61"/>
        <v>7.4994310305619983E-12</v>
      </c>
      <c r="BR93" s="4">
        <f t="shared" ca="1" si="61"/>
        <v>7.5124556067749622E-12</v>
      </c>
      <c r="BS93" s="4">
        <f t="shared" ca="1" si="61"/>
        <v>5.6237065108927356E-12</v>
      </c>
      <c r="BT93" s="4">
        <f t="shared" ca="1" si="61"/>
        <v>7.5361374531653411E-12</v>
      </c>
      <c r="BU93" s="4">
        <f t="shared" ca="1" si="61"/>
        <v>7.5363795444295488E-12</v>
      </c>
      <c r="BV93" s="4">
        <f t="shared" ca="1" si="61"/>
        <v>7.5416071928073635E-12</v>
      </c>
      <c r="BW93" s="4">
        <f t="shared" ca="1" si="61"/>
        <v>7.5424859239093011E-12</v>
      </c>
      <c r="BX93" s="4">
        <f t="shared" ref="BX93:CI93" ca="1" si="62">(IF(BX$68&lt;=4,$Q93,$S93)*IF(BX$69&lt;=4,$Q93,$S93)*$N93*EXP(2*$O$8*$O$9*(2-$E93)))*OFFSET($K$19,BX$68,0)*OFFSET($K$19,BX$69,0)/($N$72^2)</f>
        <v>1.3847234094455167E-4</v>
      </c>
      <c r="BY93" s="4">
        <f t="shared" ca="1" si="62"/>
        <v>2.3000320740579356E-2</v>
      </c>
      <c r="BZ93" s="4">
        <f t="shared" ca="1" si="62"/>
        <v>6.7337636913187924E-3</v>
      </c>
      <c r="CA93" s="4">
        <f t="shared" ca="1" si="62"/>
        <v>6.8080869359098553E-3</v>
      </c>
      <c r="CB93" s="4">
        <f t="shared" ca="1" si="62"/>
        <v>2.3309954735817321E-2</v>
      </c>
      <c r="CC93" s="4">
        <f t="shared" ca="1" si="62"/>
        <v>5.0105372336944301E-2</v>
      </c>
      <c r="CD93" s="4">
        <f t="shared" ca="1" si="62"/>
        <v>8.8359895107890815E-2</v>
      </c>
      <c r="CE93" s="4">
        <f t="shared" ca="1" si="62"/>
        <v>3.871794408291759</v>
      </c>
      <c r="CF93" s="4">
        <f t="shared" ca="1" si="62"/>
        <v>1.1335384797833672</v>
      </c>
      <c r="CG93" s="4">
        <f t="shared" ca="1" si="62"/>
        <v>1.146049797606256</v>
      </c>
      <c r="CH93" s="4">
        <f t="shared" ca="1" si="62"/>
        <v>8.3225258323417908</v>
      </c>
      <c r="CI93" s="4">
        <f t="shared" ca="1" si="62"/>
        <v>14.676619996618903</v>
      </c>
      <c r="CJ93" s="4">
        <f t="shared" ref="CJ93:CU93" ca="1" si="63">BX93/BX$66</f>
        <v>1.3781611732783738E-4</v>
      </c>
      <c r="CK93" s="4">
        <f t="shared" ca="1" si="63"/>
        <v>1.2842869146382442E-2</v>
      </c>
      <c r="CL93" s="4">
        <f t="shared" ca="1" si="63"/>
        <v>6.1647234482906672E-3</v>
      </c>
      <c r="CM93" s="4">
        <f t="shared" ca="1" si="63"/>
        <v>6.2269579516307004E-3</v>
      </c>
      <c r="CN93" s="4">
        <f t="shared" ca="1" si="63"/>
        <v>1.2938838075689407E-2</v>
      </c>
      <c r="CO93" s="4">
        <f t="shared" ca="1" si="63"/>
        <v>2.97036836720979E-2</v>
      </c>
      <c r="CP93" s="4">
        <f t="shared" ca="1" si="63"/>
        <v>3.9959608816362895E-2</v>
      </c>
      <c r="CQ93" s="4">
        <f t="shared" ca="1" si="63"/>
        <v>2.8864323523475507E-2</v>
      </c>
      <c r="CR93" s="4">
        <f t="shared" ca="1" si="63"/>
        <v>6.8539571391125126E-2</v>
      </c>
      <c r="CS93" s="4">
        <f t="shared" ca="1" si="63"/>
        <v>6.8584843720211897E-2</v>
      </c>
      <c r="CT93" s="4">
        <f t="shared" ca="1" si="63"/>
        <v>7.2316649638574565E-2</v>
      </c>
      <c r="CU93" s="4">
        <f t="shared" ca="1" si="63"/>
        <v>7.2589727131066442E-2</v>
      </c>
      <c r="CV93" s="4">
        <f t="shared" ref="CV93:DG93" ca="1" si="64">CJ93*OFFSET($F$30,CV$67,0)</f>
        <v>1.6296755874016772E-8</v>
      </c>
      <c r="CW93" s="4">
        <f t="shared" ca="1" si="64"/>
        <v>1.5186692765597239E-6</v>
      </c>
      <c r="CX93" s="4">
        <f t="shared" ca="1" si="64"/>
        <v>7.2897854776037145E-7</v>
      </c>
      <c r="CY93" s="4">
        <f t="shared" ca="1" si="64"/>
        <v>7.3633777778033034E-7</v>
      </c>
      <c r="CZ93" s="4">
        <f t="shared" ca="1" si="64"/>
        <v>1.5300176024502724E-6</v>
      </c>
      <c r="DA93" s="4">
        <f t="shared" ca="1" si="64"/>
        <v>3.5124605942255766E-6</v>
      </c>
      <c r="DB93" s="4">
        <f t="shared" ca="1" si="64"/>
        <v>4.7252237425349123E-6</v>
      </c>
      <c r="DC93" s="4">
        <f t="shared" ca="1" si="64"/>
        <v>3.4132062566509787E-6</v>
      </c>
      <c r="DD93" s="4">
        <f t="shared" ca="1" si="64"/>
        <v>8.1048043170005457E-6</v>
      </c>
      <c r="DE93" s="4">
        <f t="shared" ca="1" si="64"/>
        <v>8.1101577699150576E-6</v>
      </c>
      <c r="DF93" s="4">
        <f t="shared" ca="1" si="64"/>
        <v>8.5514438197614426E-6</v>
      </c>
      <c r="DG93" s="4">
        <f t="shared" ca="1" si="64"/>
        <v>8.5837352332486074E-6</v>
      </c>
      <c r="DH93" s="4">
        <f t="shared" ref="DH93:DS93" ca="1" si="65">CV93*$O$11</f>
        <v>2.9334160573230187E-13</v>
      </c>
      <c r="DI93" s="4">
        <f t="shared" ca="1" si="65"/>
        <v>2.733604697807503E-11</v>
      </c>
      <c r="DJ93" s="4">
        <f t="shared" ca="1" si="65"/>
        <v>1.3121613859686686E-11</v>
      </c>
      <c r="DK93" s="4">
        <f t="shared" ca="1" si="65"/>
        <v>1.3254080000045946E-11</v>
      </c>
      <c r="DL93" s="4">
        <f t="shared" ca="1" si="65"/>
        <v>2.7540316844104903E-11</v>
      </c>
      <c r="DM93" s="4">
        <f t="shared" ca="1" si="65"/>
        <v>6.3224290696060385E-11</v>
      </c>
      <c r="DN93" s="4">
        <f t="shared" ca="1" si="65"/>
        <v>8.5054027365628421E-11</v>
      </c>
      <c r="DO93" s="4">
        <f t="shared" ca="1" si="65"/>
        <v>6.1437712619717622E-11</v>
      </c>
      <c r="DP93" s="4">
        <f t="shared" ca="1" si="65"/>
        <v>1.4588647770600982E-10</v>
      </c>
      <c r="DQ93" s="4">
        <f t="shared" ca="1" si="65"/>
        <v>1.4598283985847103E-10</v>
      </c>
      <c r="DR93" s="4">
        <f t="shared" ca="1" si="65"/>
        <v>1.5392598875570597E-10</v>
      </c>
      <c r="DS93" s="4">
        <f t="shared" ca="1" si="65"/>
        <v>1.5450723419847494E-10</v>
      </c>
      <c r="DT93" s="4">
        <f t="shared" ref="DT93:EA93" ca="1" si="66">(IF(DT$67&lt;=4,$P93,$R93)*$N93*EXP(2*$N$8*$N$9*(1-$E93)))*OFFSET($J$19,DT$67,0)/$N$72</f>
        <v>2.4717040063028047E-5</v>
      </c>
      <c r="DU93" s="4">
        <f t="shared" ca="1" si="66"/>
        <v>9.6765469390387981E-5</v>
      </c>
      <c r="DV93" s="4">
        <f t="shared" ca="1" si="66"/>
        <v>3.772879166976275E-4</v>
      </c>
      <c r="DW93" s="4">
        <f t="shared" ca="1" si="66"/>
        <v>1.4480921303408898E-3</v>
      </c>
      <c r="DX93" s="4">
        <f t="shared" ca="1" si="66"/>
        <v>3.6458459597188971E-2</v>
      </c>
      <c r="DY93" s="4">
        <f t="shared" ca="1" si="66"/>
        <v>4.9935817020849753E-2</v>
      </c>
      <c r="DZ93" s="4">
        <f t="shared" ca="1" si="66"/>
        <v>5.129908978004151E-2</v>
      </c>
      <c r="EA93" s="4">
        <f t="shared" ca="1" si="66"/>
        <v>5.1399968628809141E-2</v>
      </c>
      <c r="EB93" s="4">
        <f t="shared" ref="EB93:EI93" ca="1" si="67">DT93/DT$66</f>
        <v>2.441778583228415E-5</v>
      </c>
      <c r="EC93" s="4">
        <f t="shared" ca="1" si="67"/>
        <v>9.233524746241379E-5</v>
      </c>
      <c r="ED93" s="4">
        <f t="shared" ca="1" si="67"/>
        <v>3.1783050130353911E-4</v>
      </c>
      <c r="EE93" s="4">
        <f t="shared" ca="1" si="67"/>
        <v>8.4288659002563506E-4</v>
      </c>
      <c r="EF93" s="4">
        <f t="shared" ca="1" si="67"/>
        <v>1.8239033142190181E-2</v>
      </c>
      <c r="EG93" s="4">
        <f t="shared" ca="1" si="67"/>
        <v>2.1086059675163922E-2</v>
      </c>
      <c r="EH93" s="4">
        <f t="shared" ca="1" si="67"/>
        <v>2.1325365267294484E-2</v>
      </c>
      <c r="EI93" s="4">
        <f t="shared" ca="1" si="67"/>
        <v>2.1342778324887166E-2</v>
      </c>
      <c r="EJ93" s="4">
        <f t="shared" ref="EJ93:EQ93" ca="1" si="68">EB93*OFFSET($H$19,EJ$67,0)</f>
        <v>1.0041814423526857E-8</v>
      </c>
      <c r="EK93" s="4">
        <f t="shared" ca="1" si="68"/>
        <v>3.7972870518917672E-8</v>
      </c>
      <c r="EL93" s="4">
        <f t="shared" ca="1" si="68"/>
        <v>1.3070779366108047E-7</v>
      </c>
      <c r="EM93" s="4">
        <f t="shared" ca="1" si="68"/>
        <v>3.4663711014804239E-7</v>
      </c>
      <c r="EN93" s="4">
        <f t="shared" ca="1" si="68"/>
        <v>3.750401189862856E-6</v>
      </c>
      <c r="EO93" s="4">
        <f t="shared" ca="1" si="68"/>
        <v>4.3358210207055815E-6</v>
      </c>
      <c r="EP93" s="4">
        <f t="shared" ca="1" si="68"/>
        <v>4.385028233087428E-6</v>
      </c>
      <c r="EQ93" s="4">
        <f t="shared" ca="1" si="68"/>
        <v>4.3886087930549231E-6</v>
      </c>
      <c r="ER93" s="4">
        <f t="shared" ref="ER93:EY93" ca="1" si="69">EJ93*$N$11</f>
        <v>2.0083628847053718E-14</v>
      </c>
      <c r="ES93" s="4">
        <f t="shared" ca="1" si="69"/>
        <v>7.5945741037835357E-14</v>
      </c>
      <c r="ET93" s="4">
        <f t="shared" ca="1" si="69"/>
        <v>2.61415587322161E-13</v>
      </c>
      <c r="EU93" s="4">
        <f t="shared" ca="1" si="69"/>
        <v>6.9327422029608492E-13</v>
      </c>
      <c r="EV93" s="4">
        <f t="shared" ca="1" si="69"/>
        <v>7.5008023797257138E-12</v>
      </c>
      <c r="EW93" s="4">
        <f t="shared" ca="1" si="69"/>
        <v>8.6716420414111643E-12</v>
      </c>
      <c r="EX93" s="4">
        <f t="shared" ca="1" si="69"/>
        <v>8.7700564661748572E-12</v>
      </c>
      <c r="EY93" s="4">
        <f t="shared" ca="1" si="69"/>
        <v>8.7772175861098481E-12</v>
      </c>
      <c r="EZ93" s="4">
        <f t="shared" ref="EZ93:FG93" ca="1" si="70">(IF(EZ$67&lt;=4,$Q93,$S93)*$N93*EXP(2*$O$8*$O$9*(1-$E93)))*OFFSET($K$19,EZ$67,0)/$N$72</f>
        <v>1.7300854645037535E-6</v>
      </c>
      <c r="FA93" s="4">
        <f t="shared" ca="1" si="70"/>
        <v>2.2457734875975938E-5</v>
      </c>
      <c r="FB93" s="4">
        <f t="shared" ca="1" si="70"/>
        <v>2.9123660069288893E-4</v>
      </c>
      <c r="FC93" s="4">
        <f t="shared" ca="1" si="70"/>
        <v>3.7302402900892483E-3</v>
      </c>
      <c r="FD93" s="4">
        <f t="shared" ca="1" si="70"/>
        <v>6.2602087739967941E-4</v>
      </c>
      <c r="FE93" s="4">
        <f t="shared" ca="1" si="70"/>
        <v>1.0920959280789904E-3</v>
      </c>
      <c r="FF93" s="4">
        <f t="shared" ca="1" si="70"/>
        <v>1.1039762101837495E-3</v>
      </c>
      <c r="FG93" s="4">
        <f t="shared" ca="1" si="70"/>
        <v>1.1041498278741612E-3</v>
      </c>
      <c r="FH93" s="4">
        <f t="shared" ref="FH93:FO93" ca="1" si="71">EZ93/EZ$66</f>
        <v>1.7284910594356154E-6</v>
      </c>
      <c r="FI93" s="4">
        <f t="shared" ca="1" si="71"/>
        <v>2.2192013417146633E-5</v>
      </c>
      <c r="FJ93" s="4">
        <f t="shared" ca="1" si="71"/>
        <v>2.5209222460274286E-4</v>
      </c>
      <c r="FK93" s="4">
        <f t="shared" ca="1" si="71"/>
        <v>1.248054413321865E-3</v>
      </c>
      <c r="FL93" s="4">
        <f t="shared" ca="1" si="71"/>
        <v>6.2068063059578823E-4</v>
      </c>
      <c r="FM93" s="4">
        <f t="shared" ca="1" si="71"/>
        <v>1.0759465499172454E-3</v>
      </c>
      <c r="FN93" s="4">
        <f t="shared" ca="1" si="71"/>
        <v>1.0874762156183907E-3</v>
      </c>
      <c r="FO93" s="4">
        <f t="shared" ca="1" si="71"/>
        <v>1.0876446819265428E-3</v>
      </c>
      <c r="FP93" s="4">
        <f t="shared" ref="FP93:FW93" ca="1" si="72">FH93*OFFSET($I$19,FP$67,0)</f>
        <v>1.2263644066695691E-9</v>
      </c>
      <c r="FQ93" s="4">
        <f t="shared" ca="1" si="72"/>
        <v>1.5745233519465535E-8</v>
      </c>
      <c r="FR93" s="4">
        <f t="shared" ca="1" si="72"/>
        <v>1.7885943335564604E-7</v>
      </c>
      <c r="FS93" s="4">
        <f t="shared" ca="1" si="72"/>
        <v>8.8549460625186318E-7</v>
      </c>
      <c r="FT93" s="4">
        <f t="shared" ca="1" si="72"/>
        <v>2.2018645370385586E-7</v>
      </c>
      <c r="FU93" s="4">
        <f t="shared" ca="1" si="72"/>
        <v>3.8169203858314275E-7</v>
      </c>
      <c r="FV93" s="4">
        <f t="shared" ca="1" si="72"/>
        <v>3.8578218749062408E-7</v>
      </c>
      <c r="FW93" s="4">
        <f t="shared" ca="1" si="72"/>
        <v>3.8584195091344102E-7</v>
      </c>
      <c r="FX93" s="4">
        <f t="shared" ref="FX93:GE93" ca="1" si="73">FP93*$O$11</f>
        <v>2.2074559320052245E-14</v>
      </c>
      <c r="FY93" s="4">
        <f t="shared" ca="1" si="73"/>
        <v>2.8341420335037961E-13</v>
      </c>
      <c r="FZ93" s="4">
        <f t="shared" ca="1" si="73"/>
        <v>3.2194698004016286E-12</v>
      </c>
      <c r="GA93" s="4">
        <f t="shared" ca="1" si="73"/>
        <v>1.5938902912533536E-11</v>
      </c>
      <c r="GB93" s="4">
        <f t="shared" ca="1" si="73"/>
        <v>3.9633561666694055E-12</v>
      </c>
      <c r="GC93" s="4">
        <f t="shared" ca="1" si="73"/>
        <v>6.8704566944965694E-12</v>
      </c>
      <c r="GD93" s="4">
        <f t="shared" ca="1" si="73"/>
        <v>6.9440793748312334E-12</v>
      </c>
      <c r="GE93" s="4">
        <f t="shared" ca="1" si="73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41"/>
        <v>1.4589714336181798E-9</v>
      </c>
      <c r="N94" s="4">
        <f t="shared" si="51"/>
        <v>1.4589714336181798E-9</v>
      </c>
      <c r="O94" s="9">
        <f t="shared" si="42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57"/>
        <v>298.15146094215862</v>
      </c>
      <c r="W94">
        <f t="shared" si="56"/>
        <v>-16.913964444444446</v>
      </c>
      <c r="X94">
        <v>11.78</v>
      </c>
      <c r="Y94">
        <v>0</v>
      </c>
      <c r="Z94">
        <f t="shared" si="52"/>
        <v>0</v>
      </c>
      <c r="AA94">
        <f t="shared" si="53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41"/>
        <v>1.5583254780785923E-9</v>
      </c>
      <c r="N95" s="4">
        <f t="shared" si="51"/>
        <v>1.5583254780785923E-9</v>
      </c>
      <c r="O95" s="9">
        <f t="shared" si="42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57"/>
        <v>298.15146094215862</v>
      </c>
      <c r="W95">
        <f t="shared" si="56"/>
        <v>2.3053813333333335</v>
      </c>
      <c r="X95">
        <v>2.36</v>
      </c>
      <c r="Y95">
        <v>2.1</v>
      </c>
      <c r="Z95">
        <f t="shared" si="52"/>
        <v>-5.4618666666666482E-2</v>
      </c>
      <c r="AA95">
        <f t="shared" si="53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41"/>
        <v>8.5746827289583347E-8</v>
      </c>
      <c r="N96" s="4">
        <f t="shared" si="51"/>
        <v>8.5746827289583347E-8</v>
      </c>
      <c r="O96" s="9">
        <f t="shared" si="42"/>
        <v>1</v>
      </c>
      <c r="P96" s="4"/>
      <c r="Q96" s="4"/>
      <c r="R96" s="4"/>
      <c r="S96" s="4"/>
      <c r="T96">
        <v>6.75</v>
      </c>
      <c r="U96">
        <v>0</v>
      </c>
      <c r="V96">
        <f t="shared" si="57"/>
        <v>298.15146094215862</v>
      </c>
      <c r="W96">
        <f t="shared" si="56"/>
        <v>6.7500000000000009</v>
      </c>
      <c r="X96">
        <v>6.75</v>
      </c>
      <c r="Y96">
        <v>0</v>
      </c>
      <c r="Z96">
        <f t="shared" si="52"/>
        <v>0</v>
      </c>
      <c r="AA96">
        <f t="shared" si="53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41"/>
        <v>2.4699142978270598E-11</v>
      </c>
      <c r="N97" s="4">
        <f t="shared" si="51"/>
        <v>2.2306163769797501E-11</v>
      </c>
      <c r="O97" s="9">
        <f t="shared" si="42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57"/>
        <v>298.15146094215862</v>
      </c>
      <c r="W97">
        <f t="shared" si="56"/>
        <v>9.92</v>
      </c>
      <c r="X97">
        <v>9.92</v>
      </c>
      <c r="Y97">
        <v>0</v>
      </c>
      <c r="Z97">
        <f t="shared" si="52"/>
        <v>0</v>
      </c>
      <c r="AA97">
        <f t="shared" si="53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41"/>
        <v>1.3256656316292775E-12</v>
      </c>
      <c r="N98" s="4">
        <f t="shared" si="51"/>
        <v>1.2915824477380767E-12</v>
      </c>
      <c r="O98" s="9">
        <f t="shared" si="42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57"/>
        <v>298.15146094215862</v>
      </c>
      <c r="W98">
        <f t="shared" si="56"/>
        <v>0.35838577777777786</v>
      </c>
      <c r="X98">
        <v>0.4</v>
      </c>
      <c r="Y98">
        <v>1.6</v>
      </c>
      <c r="Z98">
        <f t="shared" si="52"/>
        <v>-4.161422222222208E-2</v>
      </c>
      <c r="AA98">
        <f t="shared" si="53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41"/>
        <v>1.7560218782276209E-7</v>
      </c>
      <c r="N99" s="4">
        <f t="shared" si="51"/>
        <v>1.7108741311905E-7</v>
      </c>
      <c r="O99" s="9">
        <f t="shared" si="42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57"/>
        <v>298.15146094215862</v>
      </c>
      <c r="W99">
        <f t="shared" si="56"/>
        <v>14.620000000000001</v>
      </c>
      <c r="X99">
        <v>14.62</v>
      </c>
      <c r="Y99">
        <v>0</v>
      </c>
      <c r="Z99">
        <f t="shared" si="52"/>
        <v>0</v>
      </c>
      <c r="AA99">
        <f t="shared" si="53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4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4">
        <f ca="1">OFFSET(M$71,_xlfn.XMATCH($A104,$D$72:$D$99),0)</f>
        <v>9.5999336356572653E-8</v>
      </c>
      <c r="L104" s="44">
        <f ca="1">OFFSET(N$71,_xlfn.XMATCH($A104,$D$72:$D$99),0)</f>
        <v>8.6698429999999998E-8</v>
      </c>
      <c r="M104" s="45">
        <f t="shared" ref="M104:M167" ca="1" si="74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4" t="s">
        <v>9</v>
      </c>
      <c r="B105" s="46">
        <v>3.68278E-5</v>
      </c>
      <c r="C105" s="26">
        <v>1</v>
      </c>
      <c r="D105" s="26">
        <v>2</v>
      </c>
      <c r="E105" s="26">
        <f t="shared" ref="E105:E168" ca="1" si="75">OFFSET($B$71,_xlfn.XMATCH($A105,$D$72:$D$99),0)</f>
        <v>7</v>
      </c>
      <c r="F105" s="26"/>
      <c r="G105" s="26"/>
      <c r="H105" s="26"/>
      <c r="I105" s="26"/>
      <c r="J105" s="26">
        <v>2</v>
      </c>
      <c r="K105" s="46">
        <f t="shared" ref="K105:K113" ca="1" si="76">OFFSET($M$71,_xlfn.XMATCH(A105,$D$72:$D$99),0)</f>
        <v>3.6827817151769845E-5</v>
      </c>
      <c r="L105" s="46">
        <f t="shared" ref="L105:L112" ca="1" si="77">OFFSET(N$71,_xlfn.XMATCH($A105,$D$72:$D$99),0)</f>
        <v>3.3259749999999999E-5</v>
      </c>
      <c r="M105" s="47">
        <f t="shared" ca="1" si="74"/>
        <v>0.99999953427134236</v>
      </c>
      <c r="O105" s="4" t="str">
        <f t="shared" ref="O105:O155" ca="1" si="78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4" t="s">
        <v>10</v>
      </c>
      <c r="B106" s="46">
        <v>6.1754200000000006E-5</v>
      </c>
      <c r="C106" s="26">
        <v>2</v>
      </c>
      <c r="D106" s="26">
        <v>3</v>
      </c>
      <c r="E106" s="26">
        <f t="shared" ca="1" si="75"/>
        <v>4</v>
      </c>
      <c r="F106" s="26"/>
      <c r="G106" s="26"/>
      <c r="H106" s="26"/>
      <c r="I106" s="26"/>
      <c r="J106" s="26">
        <v>2</v>
      </c>
      <c r="K106" s="46">
        <f t="shared" ca="1" si="76"/>
        <v>6.1754236008998008E-5</v>
      </c>
      <c r="L106" s="46">
        <f t="shared" ca="1" si="77"/>
        <v>5.5771169999999997E-5</v>
      </c>
      <c r="M106" s="47">
        <f t="shared" ca="1" si="74"/>
        <v>0.99999941689833238</v>
      </c>
      <c r="O106" s="4" t="str">
        <f t="shared" ca="1" si="78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4" t="s">
        <v>11</v>
      </c>
      <c r="B107" s="46">
        <v>1.3755500000000001E-4</v>
      </c>
      <c r="C107" s="26">
        <v>3</v>
      </c>
      <c r="D107" s="26">
        <v>4</v>
      </c>
      <c r="E107" s="26">
        <f t="shared" ca="1" si="75"/>
        <v>3</v>
      </c>
      <c r="F107" s="26"/>
      <c r="G107" s="26"/>
      <c r="H107" s="26"/>
      <c r="I107" s="26"/>
      <c r="J107" s="26">
        <v>1</v>
      </c>
      <c r="K107" s="46">
        <f t="shared" ca="1" si="76"/>
        <v>1.3755507421430769E-4</v>
      </c>
      <c r="L107" s="46">
        <f t="shared" ca="1" si="77"/>
        <v>1.340185E-4</v>
      </c>
      <c r="M107" s="47">
        <f t="shared" ca="1" si="74"/>
        <v>0.99999946047568145</v>
      </c>
      <c r="O107" s="4" t="str">
        <f t="shared" ca="1" si="78"/>
        <v>CompConc[3] = 0.000137555074214308;</v>
      </c>
      <c r="S107" t="s">
        <v>248</v>
      </c>
      <c r="T107">
        <v>1.3755500000000001E-4</v>
      </c>
    </row>
    <row r="108" spans="1:28" x14ac:dyDescent="0.2">
      <c r="A108" s="34" t="s">
        <v>12</v>
      </c>
      <c r="B108" s="46">
        <v>6.7135500000000003E-6</v>
      </c>
      <c r="C108" s="26">
        <v>4</v>
      </c>
      <c r="D108" s="26">
        <v>5</v>
      </c>
      <c r="E108" s="26">
        <f t="shared" ca="1" si="75"/>
        <v>6</v>
      </c>
      <c r="F108" s="26"/>
      <c r="G108" s="26"/>
      <c r="H108" s="26"/>
      <c r="I108" s="26"/>
      <c r="J108" s="26">
        <v>1</v>
      </c>
      <c r="K108" s="46">
        <f t="shared" ca="1" si="76"/>
        <v>6.713551019834058E-6</v>
      </c>
      <c r="L108" s="46">
        <f t="shared" ca="1" si="77"/>
        <v>6.5409439999999999E-6</v>
      </c>
      <c r="M108" s="47">
        <f t="shared" ca="1" si="74"/>
        <v>0.9999998480931992</v>
      </c>
      <c r="O108" s="4" t="str">
        <f t="shared" ca="1" si="78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4" t="s">
        <v>13</v>
      </c>
      <c r="B109" s="46">
        <v>9.8519599999999998E-5</v>
      </c>
      <c r="C109" s="26">
        <v>5</v>
      </c>
      <c r="D109" s="26">
        <v>6</v>
      </c>
      <c r="E109" s="26">
        <f t="shared" ca="1" si="75"/>
        <v>54</v>
      </c>
      <c r="F109" s="26"/>
      <c r="G109" s="26"/>
      <c r="H109" s="26"/>
      <c r="I109" s="26"/>
      <c r="J109" s="26">
        <v>-2</v>
      </c>
      <c r="K109" s="46">
        <f t="shared" ca="1" si="76"/>
        <v>9.8519591561822242E-5</v>
      </c>
      <c r="L109" s="46">
        <f t="shared" ca="1" si="77"/>
        <v>8.8974510000000001E-5</v>
      </c>
      <c r="M109" s="47">
        <f t="shared" ca="1" si="74"/>
        <v>1.0000000856497435</v>
      </c>
      <c r="O109" s="4" t="str">
        <f t="shared" ca="1" si="78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4" t="s">
        <v>14</v>
      </c>
      <c r="B110" s="46">
        <v>6.6994200000000003E-6</v>
      </c>
      <c r="C110" s="26">
        <v>6</v>
      </c>
      <c r="D110" s="26">
        <v>7</v>
      </c>
      <c r="E110" s="26">
        <f t="shared" ca="1" si="75"/>
        <v>52</v>
      </c>
      <c r="F110" s="26"/>
      <c r="G110" s="26"/>
      <c r="H110" s="26"/>
      <c r="I110" s="26"/>
      <c r="J110" s="26">
        <v>-1</v>
      </c>
      <c r="K110" s="46">
        <f t="shared" ca="1" si="76"/>
        <v>6.6994166210234067E-6</v>
      </c>
      <c r="L110" s="46">
        <f t="shared" ca="1" si="77"/>
        <v>6.5271730000000003E-6</v>
      </c>
      <c r="M110" s="47">
        <f t="shared" ca="1" si="74"/>
        <v>1.000000504368781</v>
      </c>
      <c r="O110" s="4" t="str">
        <f t="shared" ca="1" si="78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4" t="s">
        <v>15</v>
      </c>
      <c r="B111" s="46">
        <v>1.9474400000000001E-7</v>
      </c>
      <c r="C111" s="26">
        <v>7</v>
      </c>
      <c r="D111" s="26">
        <v>8</v>
      </c>
      <c r="E111" s="26">
        <f t="shared" ca="1" si="75"/>
        <v>55</v>
      </c>
      <c r="F111" s="26"/>
      <c r="G111" s="26"/>
      <c r="H111" s="26"/>
      <c r="I111" s="26"/>
      <c r="J111" s="26">
        <v>-2</v>
      </c>
      <c r="K111" s="46">
        <f t="shared" ca="1" si="76"/>
        <v>1.9474388268602105E-7</v>
      </c>
      <c r="L111" s="46">
        <f t="shared" ca="1" si="77"/>
        <v>1.758761E-7</v>
      </c>
      <c r="M111" s="47">
        <f t="shared" ca="1" si="74"/>
        <v>1.0000006024013559</v>
      </c>
      <c r="O111" s="4" t="str">
        <f t="shared" ca="1" si="78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5" t="s">
        <v>6</v>
      </c>
      <c r="B112" s="48">
        <v>2.76256E-8</v>
      </c>
      <c r="C112" s="30">
        <v>8</v>
      </c>
      <c r="D112" s="30">
        <v>9</v>
      </c>
      <c r="E112" s="30">
        <f t="shared" ca="1" si="75"/>
        <v>1</v>
      </c>
      <c r="F112" s="30"/>
      <c r="G112" s="30"/>
      <c r="H112" s="30"/>
      <c r="I112" s="30"/>
      <c r="J112" s="30">
        <v>1</v>
      </c>
      <c r="K112" s="48">
        <f t="shared" ca="1" si="76"/>
        <v>2.7625609128930574E-8</v>
      </c>
      <c r="L112" s="48">
        <f t="shared" ca="1" si="77"/>
        <v>2.6915348039269097E-8</v>
      </c>
      <c r="M112" s="49">
        <f t="shared" ca="1" si="74"/>
        <v>0.99999966954826114</v>
      </c>
      <c r="O112" s="4" t="str">
        <f t="shared" ca="1" si="78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75" t="s">
        <v>601</v>
      </c>
      <c r="B113" s="76">
        <v>1.3307399999999999E-10</v>
      </c>
      <c r="C113" s="77">
        <v>9</v>
      </c>
      <c r="D113" s="77">
        <v>10</v>
      </c>
      <c r="E113" s="77" t="e">
        <f t="shared" ca="1" si="75"/>
        <v>#N/A</v>
      </c>
      <c r="F113" s="77"/>
      <c r="G113" s="77"/>
      <c r="H113" s="77"/>
      <c r="I113" s="77"/>
      <c r="J113" s="77">
        <v>-1</v>
      </c>
      <c r="K113" s="76" t="e">
        <f t="shared" ca="1" si="76"/>
        <v>#N/A</v>
      </c>
      <c r="L113" s="77"/>
      <c r="M113" s="78" t="e">
        <f t="shared" ca="1" si="74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4">
        <v>4.0018099999999999</v>
      </c>
      <c r="C114" s="22">
        <v>10</v>
      </c>
      <c r="D114" s="22">
        <v>11</v>
      </c>
      <c r="E114" s="22" t="e">
        <f t="shared" ca="1" si="75"/>
        <v>#N/A</v>
      </c>
      <c r="F114" s="22"/>
      <c r="G114" s="22"/>
      <c r="H114" s="22"/>
      <c r="I114" s="22"/>
      <c r="J114" s="22">
        <v>0</v>
      </c>
      <c r="K114" s="44">
        <f>$N$10</f>
        <v>4.0018070000000003</v>
      </c>
      <c r="L114" s="22"/>
      <c r="M114" s="45">
        <f t="shared" si="74"/>
        <v>1.0000007496613403</v>
      </c>
      <c r="O114" s="4" t="str">
        <f t="shared" si="78"/>
        <v>CompConc[10] = 4.001807;</v>
      </c>
      <c r="S114" t="s">
        <v>255</v>
      </c>
      <c r="T114">
        <v>4.0018099999999999</v>
      </c>
    </row>
    <row r="115" spans="1:20" x14ac:dyDescent="0.2">
      <c r="A115" s="35" t="s">
        <v>603</v>
      </c>
      <c r="B115" s="48">
        <v>1.71265</v>
      </c>
      <c r="C115" s="30">
        <v>11</v>
      </c>
      <c r="D115" s="30">
        <v>12</v>
      </c>
      <c r="E115" s="30" t="e">
        <f t="shared" ca="1" si="75"/>
        <v>#N/A</v>
      </c>
      <c r="F115" s="30"/>
      <c r="G115" s="30"/>
      <c r="H115" s="30"/>
      <c r="I115" s="30"/>
      <c r="J115" s="30">
        <v>0</v>
      </c>
      <c r="K115" s="48">
        <f>$O$10</f>
        <v>1.7126520000000001</v>
      </c>
      <c r="L115" s="30"/>
      <c r="M115" s="49">
        <f t="shared" si="74"/>
        <v>0.99999883222043939</v>
      </c>
      <c r="O115" s="4" t="str">
        <f t="shared" si="78"/>
        <v>CompConc[11] = 1.712652;</v>
      </c>
      <c r="S115" t="s">
        <v>256</v>
      </c>
      <c r="T115">
        <v>1.71265</v>
      </c>
    </row>
    <row r="116" spans="1:20" x14ac:dyDescent="0.2">
      <c r="A116" s="68" t="s">
        <v>604</v>
      </c>
      <c r="B116" s="67">
        <v>3.9067300000000001E-13</v>
      </c>
      <c r="C116" s="69">
        <v>12</v>
      </c>
      <c r="D116" s="69">
        <v>13</v>
      </c>
      <c r="E116" s="69" t="e">
        <f t="shared" ca="1" si="75"/>
        <v>#N/A</v>
      </c>
      <c r="F116" s="69" t="s">
        <v>143</v>
      </c>
      <c r="G116" s="69">
        <v>1</v>
      </c>
      <c r="H116" s="69">
        <v>0</v>
      </c>
      <c r="I116" s="69" t="s">
        <v>6</v>
      </c>
      <c r="J116" s="69">
        <v>0</v>
      </c>
      <c r="K116" s="67">
        <f t="shared" ref="K116:K123" ca="1" si="79">T20</f>
        <v>3.9067280078493694E-13</v>
      </c>
      <c r="L116" s="22"/>
      <c r="M116" s="70">
        <f t="shared" ca="1" si="74"/>
        <v>1.0000005099281615</v>
      </c>
      <c r="O116" s="4" t="str">
        <f t="shared" ca="1" si="78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71" t="s">
        <v>605</v>
      </c>
      <c r="B117" s="72">
        <v>1.47732E-12</v>
      </c>
      <c r="C117" s="73">
        <v>13</v>
      </c>
      <c r="D117" s="73">
        <v>14</v>
      </c>
      <c r="E117" s="73" t="e">
        <f t="shared" ca="1" si="75"/>
        <v>#N/A</v>
      </c>
      <c r="F117" s="73" t="s">
        <v>143</v>
      </c>
      <c r="G117" s="73">
        <v>2</v>
      </c>
      <c r="H117" s="73">
        <v>0</v>
      </c>
      <c r="I117" s="73" t="s">
        <v>6</v>
      </c>
      <c r="J117" s="73">
        <v>0</v>
      </c>
      <c r="K117" s="72">
        <f t="shared" ca="1" si="79"/>
        <v>1.4773194418642755E-12</v>
      </c>
      <c r="L117" s="26"/>
      <c r="M117" s="74">
        <f t="shared" ca="1" si="74"/>
        <v>1.0000003778030051</v>
      </c>
      <c r="O117" s="4" t="str">
        <f t="shared" ca="1" si="78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71" t="s">
        <v>606</v>
      </c>
      <c r="B118" s="72">
        <v>5.0851300000000002E-12</v>
      </c>
      <c r="C118" s="73">
        <v>14</v>
      </c>
      <c r="D118" s="73">
        <v>15</v>
      </c>
      <c r="E118" s="73" t="e">
        <f t="shared" ca="1" si="75"/>
        <v>#N/A</v>
      </c>
      <c r="F118" s="73" t="s">
        <v>143</v>
      </c>
      <c r="G118" s="73">
        <v>3</v>
      </c>
      <c r="H118" s="73">
        <v>0</v>
      </c>
      <c r="I118" s="73" t="s">
        <v>6</v>
      </c>
      <c r="J118" s="73">
        <v>0</v>
      </c>
      <c r="K118" s="72">
        <f t="shared" ca="1" si="79"/>
        <v>5.0851347854384447E-12</v>
      </c>
      <c r="L118" s="26"/>
      <c r="M118" s="74">
        <f t="shared" ca="1" si="74"/>
        <v>0.99999905893577135</v>
      </c>
      <c r="O118" s="4" t="str">
        <f t="shared" ca="1" si="78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71" t="s">
        <v>607</v>
      </c>
      <c r="B119" s="72">
        <v>1.3485800000000001E-11</v>
      </c>
      <c r="C119" s="73">
        <v>15</v>
      </c>
      <c r="D119" s="73">
        <v>16</v>
      </c>
      <c r="E119" s="73" t="e">
        <f t="shared" ca="1" si="75"/>
        <v>#N/A</v>
      </c>
      <c r="F119" s="73" t="s">
        <v>143</v>
      </c>
      <c r="G119" s="73">
        <v>4</v>
      </c>
      <c r="H119" s="73">
        <v>0</v>
      </c>
      <c r="I119" s="73" t="s">
        <v>6</v>
      </c>
      <c r="J119" s="73">
        <v>0</v>
      </c>
      <c r="K119" s="72">
        <f t="shared" ca="1" si="79"/>
        <v>1.348577906003266E-11</v>
      </c>
      <c r="L119" s="26"/>
      <c r="M119" s="74">
        <f t="shared" ca="1" si="74"/>
        <v>1.0000015527443573</v>
      </c>
      <c r="O119" s="4" t="str">
        <f t="shared" ca="1" si="78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71" t="s">
        <v>608</v>
      </c>
      <c r="B120" s="72">
        <v>1.45908E-10</v>
      </c>
      <c r="C120" s="73">
        <v>16</v>
      </c>
      <c r="D120" s="73">
        <v>17</v>
      </c>
      <c r="E120" s="73" t="e">
        <f t="shared" ca="1" si="75"/>
        <v>#N/A</v>
      </c>
      <c r="F120" s="73" t="s">
        <v>143</v>
      </c>
      <c r="G120" s="73">
        <v>5</v>
      </c>
      <c r="H120" s="73">
        <v>0</v>
      </c>
      <c r="I120" s="73" t="s">
        <v>6</v>
      </c>
      <c r="J120" s="73">
        <v>0</v>
      </c>
      <c r="K120" s="72">
        <f ca="1">T24</f>
        <v>1.459078683507762E-10</v>
      </c>
      <c r="L120" s="26"/>
      <c r="M120" s="74">
        <f t="shared" ca="1" si="74"/>
        <v>1.0000009022763836</v>
      </c>
      <c r="O120" s="4" t="str">
        <f t="shared" ca="1" si="78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71" t="s">
        <v>609</v>
      </c>
      <c r="B121" s="72">
        <v>1.6868300000000001E-10</v>
      </c>
      <c r="C121" s="73">
        <v>17</v>
      </c>
      <c r="D121" s="73">
        <v>18</v>
      </c>
      <c r="E121" s="73" t="e">
        <f t="shared" ca="1" si="75"/>
        <v>#N/A</v>
      </c>
      <c r="F121" s="73" t="s">
        <v>143</v>
      </c>
      <c r="G121" s="73">
        <v>6</v>
      </c>
      <c r="H121" s="73">
        <v>0</v>
      </c>
      <c r="I121" s="73" t="s">
        <v>6</v>
      </c>
      <c r="J121" s="73">
        <v>0</v>
      </c>
      <c r="K121" s="72">
        <f t="shared" ca="1" si="79"/>
        <v>1.68683394297017E-10</v>
      </c>
      <c r="L121" s="26"/>
      <c r="M121" s="74">
        <f t="shared" ca="1" si="74"/>
        <v>0.99999766250247313</v>
      </c>
      <c r="O121" s="4" t="str">
        <f t="shared" ca="1" si="78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71" t="s">
        <v>610</v>
      </c>
      <c r="B122" s="72">
        <v>1.7059799999999999E-10</v>
      </c>
      <c r="C122" s="73">
        <v>18</v>
      </c>
      <c r="D122" s="73">
        <v>19</v>
      </c>
      <c r="E122" s="73" t="e">
        <f t="shared" ca="1" si="75"/>
        <v>#N/A</v>
      </c>
      <c r="F122" s="73" t="s">
        <v>143</v>
      </c>
      <c r="G122" s="73">
        <v>7</v>
      </c>
      <c r="H122" s="73">
        <v>0</v>
      </c>
      <c r="I122" s="73" t="s">
        <v>6</v>
      </c>
      <c r="J122" s="73">
        <v>0</v>
      </c>
      <c r="K122" s="72">
        <f t="shared" ca="1" si="79"/>
        <v>1.7059778134593475E-10</v>
      </c>
      <c r="L122" s="26"/>
      <c r="M122" s="74">
        <f t="shared" ca="1" si="74"/>
        <v>1.0000012816934869</v>
      </c>
      <c r="O122" s="4" t="str">
        <f t="shared" ca="1" si="78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50" t="s">
        <v>611</v>
      </c>
      <c r="B123" s="51">
        <v>1.70737E-10</v>
      </c>
      <c r="C123" s="52">
        <v>19</v>
      </c>
      <c r="D123" s="52">
        <v>20</v>
      </c>
      <c r="E123" s="52" t="e">
        <f t="shared" ca="1" si="75"/>
        <v>#N/A</v>
      </c>
      <c r="F123" s="52" t="s">
        <v>143</v>
      </c>
      <c r="G123" s="52">
        <v>8</v>
      </c>
      <c r="H123" s="52">
        <v>0</v>
      </c>
      <c r="I123" s="52" t="s">
        <v>6</v>
      </c>
      <c r="J123" s="52">
        <v>0</v>
      </c>
      <c r="K123" s="51">
        <f t="shared" ca="1" si="79"/>
        <v>1.7073708160900305E-10</v>
      </c>
      <c r="L123" s="30"/>
      <c r="M123" s="53">
        <f t="shared" ca="1" si="74"/>
        <v>0.99999952201945652</v>
      </c>
      <c r="N123">
        <f ca="1">LOG10(K123/($L$112*K219))</f>
        <v>11.387176311155322</v>
      </c>
      <c r="O123" s="4" t="str">
        <f t="shared" ca="1" si="78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4">
        <v>1.62319E-16</v>
      </c>
      <c r="C124" s="22">
        <v>20</v>
      </c>
      <c r="D124" s="22">
        <v>21</v>
      </c>
      <c r="E124" s="22" t="e">
        <f t="shared" ca="1" si="75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4">
        <f ca="1">R31</f>
        <v>1.6231873058500325E-16</v>
      </c>
      <c r="L124" s="22"/>
      <c r="M124" s="45">
        <f t="shared" ca="1" si="74"/>
        <v>1.0000016597899439</v>
      </c>
      <c r="N124">
        <f ca="1">LOG10(K124/($L$112^2*K276))</f>
        <v>9.0976859556436889</v>
      </c>
      <c r="O124" s="4" t="str">
        <f t="shared" ca="1" si="78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4" t="s">
        <v>613</v>
      </c>
      <c r="B125" s="46">
        <v>8.7244899999999999E-16</v>
      </c>
      <c r="C125" s="26">
        <v>21</v>
      </c>
      <c r="D125" s="26">
        <v>22</v>
      </c>
      <c r="E125" s="26" t="e">
        <f t="shared" ca="1" si="75"/>
        <v>#N/A</v>
      </c>
      <c r="F125" s="26" t="s">
        <v>143</v>
      </c>
      <c r="G125" s="26">
        <v>1</v>
      </c>
      <c r="H125" s="26">
        <v>4</v>
      </c>
      <c r="I125" s="26" t="s">
        <v>6</v>
      </c>
      <c r="J125" s="84">
        <v>0</v>
      </c>
      <c r="K125" s="46">
        <f ca="1">R32</f>
        <v>8.7244944774570918E-16</v>
      </c>
      <c r="L125" s="26"/>
      <c r="M125" s="47">
        <f t="shared" ca="1" si="74"/>
        <v>0.99999948679466721</v>
      </c>
      <c r="O125" s="4" t="str">
        <f t="shared" ca="1" si="78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4" t="s">
        <v>614</v>
      </c>
      <c r="B126" s="46">
        <v>1.62692E-15</v>
      </c>
      <c r="C126" s="26">
        <v>22</v>
      </c>
      <c r="D126" s="26">
        <v>23</v>
      </c>
      <c r="E126" s="26" t="e">
        <f t="shared" ca="1" si="75"/>
        <v>#N/A</v>
      </c>
      <c r="F126" s="26" t="s">
        <v>143</v>
      </c>
      <c r="G126" s="26">
        <v>1</v>
      </c>
      <c r="H126" s="26">
        <v>6</v>
      </c>
      <c r="I126" s="26" t="s">
        <v>6</v>
      </c>
      <c r="J126" s="84">
        <v>0</v>
      </c>
      <c r="K126" s="46">
        <f ca="1">R33</f>
        <v>1.6269182162988908E-15</v>
      </c>
      <c r="L126" s="26"/>
      <c r="M126" s="47">
        <f t="shared" ca="1" si="74"/>
        <v>1.0000010963680235</v>
      </c>
      <c r="O126" s="4" t="str">
        <f t="shared" ca="1" si="78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4" t="s">
        <v>615</v>
      </c>
      <c r="B127" s="46">
        <v>1.6277E-15</v>
      </c>
      <c r="C127" s="26">
        <v>23</v>
      </c>
      <c r="D127" s="26">
        <v>24</v>
      </c>
      <c r="E127" s="26" t="e">
        <f t="shared" ca="1" si="75"/>
        <v>#N/A</v>
      </c>
      <c r="F127" s="26" t="s">
        <v>143</v>
      </c>
      <c r="G127" s="26">
        <v>1</v>
      </c>
      <c r="H127" s="26">
        <v>8</v>
      </c>
      <c r="I127" s="26" t="s">
        <v>6</v>
      </c>
      <c r="J127" s="84">
        <v>0</v>
      </c>
      <c r="K127" s="46">
        <f ca="1">R34</f>
        <v>1.6277037010395452E-15</v>
      </c>
      <c r="L127" s="26"/>
      <c r="M127" s="47">
        <f t="shared" ca="1" si="74"/>
        <v>0.99999772622035399</v>
      </c>
      <c r="N127">
        <f ca="1">LOG10(K127/($L$112^2*K279))</f>
        <v>15.639352622310296</v>
      </c>
      <c r="O127" s="4" t="str">
        <f t="shared" ca="1" si="78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4" t="s">
        <v>616</v>
      </c>
      <c r="B128" s="46">
        <v>8.7784200000000002E-16</v>
      </c>
      <c r="C128" s="26">
        <v>24</v>
      </c>
      <c r="D128" s="26">
        <v>25</v>
      </c>
      <c r="E128" s="26" t="e">
        <f t="shared" ca="1" si="75"/>
        <v>#N/A</v>
      </c>
      <c r="F128" s="26" t="s">
        <v>143</v>
      </c>
      <c r="G128" s="26">
        <v>2</v>
      </c>
      <c r="H128" s="26">
        <v>3</v>
      </c>
      <c r="I128" s="26" t="s">
        <v>6</v>
      </c>
      <c r="J128" s="84">
        <v>0</v>
      </c>
      <c r="K128" s="46">
        <f ca="1">R35</f>
        <v>8.7784206757809911E-16</v>
      </c>
      <c r="L128" s="26"/>
      <c r="M128" s="47">
        <f t="shared" ca="1" si="74"/>
        <v>0.9999999230179305</v>
      </c>
      <c r="O128" s="4" t="str">
        <f t="shared" ca="1" si="78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4" t="s">
        <v>617</v>
      </c>
      <c r="B129" s="46">
        <v>1.64504E-15</v>
      </c>
      <c r="C129" s="26">
        <v>25</v>
      </c>
      <c r="D129" s="26">
        <v>26</v>
      </c>
      <c r="E129" s="26" t="e">
        <f t="shared" ca="1" si="75"/>
        <v>#N/A</v>
      </c>
      <c r="F129" s="26" t="s">
        <v>143</v>
      </c>
      <c r="G129" s="26">
        <v>2</v>
      </c>
      <c r="H129" s="26">
        <v>5</v>
      </c>
      <c r="I129" s="26" t="s">
        <v>6</v>
      </c>
      <c r="J129" s="84">
        <v>0</v>
      </c>
      <c r="K129" s="46">
        <f ca="1">R36</f>
        <v>1.6450367927836955E-15</v>
      </c>
      <c r="L129" s="26"/>
      <c r="M129" s="47">
        <f t="shared" ca="1" si="74"/>
        <v>1.0000019496319588</v>
      </c>
      <c r="O129" s="4" t="str">
        <f t="shared" ca="1" si="78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4" t="s">
        <v>618</v>
      </c>
      <c r="B130" s="46">
        <v>1.64789E-15</v>
      </c>
      <c r="C130" s="26">
        <v>26</v>
      </c>
      <c r="D130" s="26">
        <v>27</v>
      </c>
      <c r="E130" s="26" t="e">
        <f t="shared" ca="1" si="75"/>
        <v>#N/A</v>
      </c>
      <c r="F130" s="26" t="s">
        <v>143</v>
      </c>
      <c r="G130" s="26">
        <v>2</v>
      </c>
      <c r="H130" s="26">
        <v>7</v>
      </c>
      <c r="I130" s="26" t="s">
        <v>6</v>
      </c>
      <c r="J130" s="84">
        <v>0</v>
      </c>
      <c r="K130" s="46">
        <f ca="1">R37</f>
        <v>1.6478937971342278E-15</v>
      </c>
      <c r="L130" s="26"/>
      <c r="M130" s="47">
        <f t="shared" ca="1" si="74"/>
        <v>0.99999769576520381</v>
      </c>
      <c r="O130" s="4" t="str">
        <f t="shared" ca="1" si="78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4" t="s">
        <v>619</v>
      </c>
      <c r="B131" s="46">
        <v>1.23359E-15</v>
      </c>
      <c r="C131" s="26">
        <v>27</v>
      </c>
      <c r="D131" s="26">
        <v>28</v>
      </c>
      <c r="E131" s="26" t="e">
        <f t="shared" ca="1" si="75"/>
        <v>#N/A</v>
      </c>
      <c r="F131" s="26" t="s">
        <v>143</v>
      </c>
      <c r="G131" s="26">
        <v>3</v>
      </c>
      <c r="H131" s="26">
        <v>4</v>
      </c>
      <c r="I131" s="26" t="s">
        <v>6</v>
      </c>
      <c r="J131" s="84">
        <v>0</v>
      </c>
      <c r="K131" s="46">
        <f ca="1">R38</f>
        <v>1.2335874661070579E-15</v>
      </c>
      <c r="L131" s="26"/>
      <c r="M131" s="47">
        <f t="shared" ca="1" si="74"/>
        <v>1.0000020540845393</v>
      </c>
      <c r="O131" s="4" t="str">
        <f t="shared" ca="1" si="78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4" t="s">
        <v>620</v>
      </c>
      <c r="B132" s="46">
        <v>1.65309E-15</v>
      </c>
      <c r="C132" s="26">
        <v>28</v>
      </c>
      <c r="D132" s="26">
        <v>29</v>
      </c>
      <c r="E132" s="26" t="e">
        <f t="shared" ca="1" si="75"/>
        <v>#N/A</v>
      </c>
      <c r="F132" s="26" t="s">
        <v>143</v>
      </c>
      <c r="G132" s="26">
        <v>3</v>
      </c>
      <c r="H132" s="26">
        <v>6</v>
      </c>
      <c r="I132" s="26" t="s">
        <v>6</v>
      </c>
      <c r="J132" s="84">
        <v>0</v>
      </c>
      <c r="K132" s="46">
        <f ca="1">R39</f>
        <v>1.6530885257042107E-15</v>
      </c>
      <c r="L132" s="26"/>
      <c r="M132" s="47">
        <f t="shared" ca="1" si="74"/>
        <v>1.0000008918432173</v>
      </c>
      <c r="O132" s="4" t="str">
        <f t="shared" ca="1" si="78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4" t="s">
        <v>621</v>
      </c>
      <c r="B133" s="46">
        <v>1.6531400000000001E-15</v>
      </c>
      <c r="C133" s="26">
        <v>29</v>
      </c>
      <c r="D133" s="26">
        <v>30</v>
      </c>
      <c r="E133" s="26" t="e">
        <f t="shared" ca="1" si="75"/>
        <v>#N/A</v>
      </c>
      <c r="F133" s="26" t="s">
        <v>143</v>
      </c>
      <c r="G133" s="26">
        <v>3</v>
      </c>
      <c r="H133" s="26">
        <v>8</v>
      </c>
      <c r="I133" s="26" t="s">
        <v>6</v>
      </c>
      <c r="J133" s="84">
        <v>0</v>
      </c>
      <c r="K133" s="46">
        <f ca="1">R40</f>
        <v>1.6531416296044843E-15</v>
      </c>
      <c r="L133" s="26"/>
      <c r="M133" s="47">
        <f t="shared" ca="1" si="74"/>
        <v>0.99999901423782755</v>
      </c>
      <c r="O133" s="4" t="str">
        <f t="shared" ca="1" si="78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4" t="s">
        <v>622</v>
      </c>
      <c r="B134" s="46">
        <v>1.6542899999999999E-15</v>
      </c>
      <c r="C134" s="26">
        <v>30</v>
      </c>
      <c r="D134" s="26">
        <v>31</v>
      </c>
      <c r="E134" s="26" t="e">
        <f t="shared" ca="1" si="75"/>
        <v>#N/A</v>
      </c>
      <c r="F134" s="26" t="s">
        <v>143</v>
      </c>
      <c r="G134" s="26">
        <v>4</v>
      </c>
      <c r="H134" s="26">
        <v>5</v>
      </c>
      <c r="I134" s="26" t="s">
        <v>6</v>
      </c>
      <c r="J134" s="84">
        <v>0</v>
      </c>
      <c r="K134" s="46">
        <f ca="1">R41</f>
        <v>1.6542883397858803E-15</v>
      </c>
      <c r="L134" s="26"/>
      <c r="M134" s="47">
        <f t="shared" ca="1" si="74"/>
        <v>1.0000010035820719</v>
      </c>
      <c r="O134" s="4" t="str">
        <f t="shared" ca="1" si="78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50" t="s">
        <v>623</v>
      </c>
      <c r="B135" s="51">
        <v>1.65448E-15</v>
      </c>
      <c r="C135" s="52">
        <v>31</v>
      </c>
      <c r="D135" s="52">
        <v>32</v>
      </c>
      <c r="E135" s="52" t="e">
        <f t="shared" ca="1" si="75"/>
        <v>#N/A</v>
      </c>
      <c r="F135" s="52" t="s">
        <v>143</v>
      </c>
      <c r="G135" s="52">
        <v>4</v>
      </c>
      <c r="H135" s="52">
        <v>7</v>
      </c>
      <c r="I135" s="52" t="s">
        <v>6</v>
      </c>
      <c r="J135" s="84">
        <v>0</v>
      </c>
      <c r="K135" s="51">
        <f ca="1">R42</f>
        <v>1.6544810937404907E-15</v>
      </c>
      <c r="L135" s="52"/>
      <c r="M135" s="53">
        <f t="shared" ca="1" si="74"/>
        <v>0.99999933892233961</v>
      </c>
      <c r="O135" s="4" t="str">
        <f t="shared" ca="1" si="78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4">
        <v>8.5676800000000003E-14</v>
      </c>
      <c r="C136" s="22">
        <v>32</v>
      </c>
      <c r="D136" s="22">
        <v>33</v>
      </c>
      <c r="E136" s="22" t="e">
        <f t="shared" ca="1" si="75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67">
        <f ca="1">AC20</f>
        <v>8.5676759407797546E-14</v>
      </c>
      <c r="L136" s="22"/>
      <c r="M136" s="45">
        <f t="shared" ca="1" si="74"/>
        <v>1.0000004737831207</v>
      </c>
      <c r="O136" s="4" t="str">
        <f t="shared" ca="1" si="78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4" t="s">
        <v>625</v>
      </c>
      <c r="B137" s="46">
        <v>1.1E-12</v>
      </c>
      <c r="C137" s="26">
        <v>33</v>
      </c>
      <c r="D137" s="26">
        <v>34</v>
      </c>
      <c r="E137" s="26" t="e">
        <f t="shared" ca="1" si="75"/>
        <v>#N/A</v>
      </c>
      <c r="F137" s="26" t="s">
        <v>144</v>
      </c>
      <c r="G137" s="26">
        <v>2</v>
      </c>
      <c r="H137" s="26">
        <v>0</v>
      </c>
      <c r="I137" s="26" t="s">
        <v>6</v>
      </c>
      <c r="J137" s="26">
        <v>0</v>
      </c>
      <c r="K137" s="46">
        <f t="shared" ref="K137:K143" ca="1" si="80">AC21</f>
        <v>1.0999997853250746E-12</v>
      </c>
      <c r="L137" s="26"/>
      <c r="M137" s="47">
        <f t="shared" ca="1" si="74"/>
        <v>1.0000001951590611</v>
      </c>
      <c r="O137" s="4" t="str">
        <f t="shared" ca="1" si="78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4" t="s">
        <v>626</v>
      </c>
      <c r="B138" s="46">
        <v>1.2495500000000001E-11</v>
      </c>
      <c r="C138" s="26">
        <v>34</v>
      </c>
      <c r="D138" s="26">
        <v>35</v>
      </c>
      <c r="E138" s="26" t="e">
        <f t="shared" ca="1" si="75"/>
        <v>#N/A</v>
      </c>
      <c r="F138" s="26" t="s">
        <v>144</v>
      </c>
      <c r="G138" s="26">
        <v>3</v>
      </c>
      <c r="H138" s="26">
        <v>0</v>
      </c>
      <c r="I138" s="26" t="s">
        <v>6</v>
      </c>
      <c r="J138" s="26">
        <v>0</v>
      </c>
      <c r="K138" s="46">
        <f t="shared" ca="1" si="80"/>
        <v>1.2495549084828915E-11</v>
      </c>
      <c r="L138" s="26"/>
      <c r="M138" s="47">
        <f t="shared" ca="1" si="74"/>
        <v>0.99999607181496541</v>
      </c>
      <c r="O138" s="4" t="str">
        <f t="shared" ca="1" si="78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4" t="s">
        <v>627</v>
      </c>
      <c r="B139" s="46">
        <v>6.1862799999999994E-11</v>
      </c>
      <c r="C139" s="26">
        <v>35</v>
      </c>
      <c r="D139" s="26">
        <v>36</v>
      </c>
      <c r="E139" s="26" t="e">
        <f t="shared" ca="1" si="75"/>
        <v>#N/A</v>
      </c>
      <c r="F139" s="26" t="s">
        <v>144</v>
      </c>
      <c r="G139" s="26">
        <v>4</v>
      </c>
      <c r="H139" s="26">
        <v>0</v>
      </c>
      <c r="I139" s="26" t="s">
        <v>6</v>
      </c>
      <c r="J139" s="26">
        <v>0</v>
      </c>
      <c r="K139" s="46">
        <f t="shared" ca="1" si="80"/>
        <v>6.1862777429078359E-11</v>
      </c>
      <c r="L139" s="26"/>
      <c r="M139" s="47">
        <f t="shared" ca="1" si="74"/>
        <v>1.0000003648546441</v>
      </c>
      <c r="O139" s="4" t="str">
        <f t="shared" ca="1" si="78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4" t="s">
        <v>628</v>
      </c>
      <c r="B140" s="46">
        <v>3.5895000000000001E-9</v>
      </c>
      <c r="C140" s="26">
        <v>36</v>
      </c>
      <c r="D140" s="26">
        <v>37</v>
      </c>
      <c r="E140" s="26" t="e">
        <f t="shared" ca="1" si="75"/>
        <v>#N/A</v>
      </c>
      <c r="F140" s="26" t="s">
        <v>144</v>
      </c>
      <c r="G140" s="26">
        <v>5</v>
      </c>
      <c r="H140" s="26">
        <v>0</v>
      </c>
      <c r="I140" s="26" t="s">
        <v>6</v>
      </c>
      <c r="J140" s="26">
        <v>0</v>
      </c>
      <c r="K140" s="46">
        <f t="shared" ca="1" si="80"/>
        <v>3.5895011030643377E-9</v>
      </c>
      <c r="L140" s="26"/>
      <c r="M140" s="47">
        <f t="shared" ca="1" si="74"/>
        <v>0.99999969269703337</v>
      </c>
      <c r="O140" s="4" t="str">
        <f t="shared" ca="1" si="78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4" t="s">
        <v>629</v>
      </c>
      <c r="B141" s="46">
        <v>6.2223799999999998E-9</v>
      </c>
      <c r="C141" s="26">
        <v>37</v>
      </c>
      <c r="D141" s="26">
        <v>38</v>
      </c>
      <c r="E141" s="26" t="e">
        <f t="shared" ca="1" si="75"/>
        <v>#N/A</v>
      </c>
      <c r="F141" s="26" t="s">
        <v>144</v>
      </c>
      <c r="G141" s="26">
        <v>6</v>
      </c>
      <c r="H141" s="26">
        <v>0</v>
      </c>
      <c r="I141" s="26" t="s">
        <v>6</v>
      </c>
      <c r="J141" s="26">
        <v>0</v>
      </c>
      <c r="K141" s="46">
        <f t="shared" ca="1" si="80"/>
        <v>6.2223809434152933E-9</v>
      </c>
      <c r="L141" s="26"/>
      <c r="M141" s="47">
        <f t="shared" ca="1" si="74"/>
        <v>0.99999984838355249</v>
      </c>
      <c r="O141" s="4" t="str">
        <f t="shared" ca="1" si="78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4" t="s">
        <v>630</v>
      </c>
      <c r="B142" s="46">
        <v>6.2890600000000002E-9</v>
      </c>
      <c r="C142" s="26">
        <v>38</v>
      </c>
      <c r="D142" s="26">
        <v>39</v>
      </c>
      <c r="E142" s="26" t="e">
        <f t="shared" ca="1" si="75"/>
        <v>#N/A</v>
      </c>
      <c r="F142" s="26" t="s">
        <v>144</v>
      </c>
      <c r="G142" s="26">
        <v>7</v>
      </c>
      <c r="H142" s="26">
        <v>0</v>
      </c>
      <c r="I142" s="26" t="s">
        <v>6</v>
      </c>
      <c r="J142" s="26">
        <v>0</v>
      </c>
      <c r="K142" s="46">
        <f t="shared" ca="1" si="80"/>
        <v>6.2890589509318147E-9</v>
      </c>
      <c r="L142" s="26"/>
      <c r="M142" s="47">
        <f t="shared" ca="1" si="74"/>
        <v>1.0000001668084515</v>
      </c>
      <c r="O142" s="4" t="str">
        <f t="shared" ca="1" si="78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5" t="s">
        <v>631</v>
      </c>
      <c r="B143" s="48">
        <v>6.29003E-9</v>
      </c>
      <c r="C143" s="30">
        <v>39</v>
      </c>
      <c r="D143" s="30">
        <v>40</v>
      </c>
      <c r="E143" s="30" t="e">
        <f t="shared" ca="1" si="75"/>
        <v>#N/A</v>
      </c>
      <c r="F143" s="30" t="s">
        <v>144</v>
      </c>
      <c r="G143" s="30">
        <v>8</v>
      </c>
      <c r="H143" s="30">
        <v>0</v>
      </c>
      <c r="I143" s="30" t="s">
        <v>6</v>
      </c>
      <c r="J143" s="30">
        <v>0</v>
      </c>
      <c r="K143" s="48">
        <f t="shared" ca="1" si="80"/>
        <v>6.2900332200955897E-9</v>
      </c>
      <c r="L143" s="30"/>
      <c r="M143" s="49">
        <f t="shared" ca="1" si="74"/>
        <v>0.99999948806381822</v>
      </c>
      <c r="O143" s="4" t="str">
        <f t="shared" ca="1" si="78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4">
        <v>1.2399E-18</v>
      </c>
      <c r="C144" s="22">
        <v>40</v>
      </c>
      <c r="D144" s="22">
        <v>41</v>
      </c>
      <c r="E144" s="22" t="e">
        <f t="shared" ca="1" si="75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4">
        <f ca="1">AC31</f>
        <v>1.2398984496964711E-18</v>
      </c>
      <c r="L144" s="22"/>
      <c r="M144" s="45">
        <f t="shared" ca="1" si="74"/>
        <v>1.0000012503471791</v>
      </c>
      <c r="O144" s="4" t="str">
        <f t="shared" ca="1" si="78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4" t="s">
        <v>633</v>
      </c>
      <c r="B145" s="46">
        <v>1.1554399999999999E-16</v>
      </c>
      <c r="C145" s="26">
        <v>41</v>
      </c>
      <c r="D145" s="26">
        <v>42</v>
      </c>
      <c r="E145" s="26" t="e">
        <f t="shared" ca="1" si="75"/>
        <v>#N/A</v>
      </c>
      <c r="F145" s="26" t="s">
        <v>144</v>
      </c>
      <c r="G145" s="26">
        <v>1</v>
      </c>
      <c r="H145" s="26">
        <v>4</v>
      </c>
      <c r="I145" s="26" t="s">
        <v>6</v>
      </c>
      <c r="J145" s="26">
        <v>0</v>
      </c>
      <c r="K145" s="46">
        <f t="shared" ref="K145:K155" ca="1" si="81">AC32</f>
        <v>1.1554420377679426E-16</v>
      </c>
      <c r="L145" s="26"/>
      <c r="M145" s="47">
        <f t="shared" ca="1" si="74"/>
        <v>0.99999823637372021</v>
      </c>
      <c r="O145" s="4" t="str">
        <f t="shared" ca="1" si="78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4" t="s">
        <v>634</v>
      </c>
      <c r="B146" s="46">
        <v>1.29419E-14</v>
      </c>
      <c r="C146" s="26">
        <v>42</v>
      </c>
      <c r="D146" s="26">
        <v>43</v>
      </c>
      <c r="E146" s="26" t="e">
        <f t="shared" ca="1" si="75"/>
        <v>#N/A</v>
      </c>
      <c r="F146" s="26" t="s">
        <v>144</v>
      </c>
      <c r="G146" s="26">
        <v>1</v>
      </c>
      <c r="H146" s="26">
        <v>6</v>
      </c>
      <c r="I146" s="26" t="s">
        <v>6</v>
      </c>
      <c r="J146" s="26">
        <v>0</v>
      </c>
      <c r="K146" s="46">
        <f t="shared" ca="1" si="81"/>
        <v>1.2941949632612356E-14</v>
      </c>
      <c r="L146" s="26"/>
      <c r="M146" s="47">
        <f t="shared" ca="1" si="74"/>
        <v>0.99999616498180222</v>
      </c>
      <c r="O146" s="4" t="str">
        <f t="shared" ca="1" si="78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4" t="s">
        <v>635</v>
      </c>
      <c r="B147" s="46">
        <v>1.30726E-14</v>
      </c>
      <c r="C147" s="26">
        <v>43</v>
      </c>
      <c r="D147" s="26">
        <v>44</v>
      </c>
      <c r="E147" s="26" t="e">
        <f t="shared" ca="1" si="75"/>
        <v>#N/A</v>
      </c>
      <c r="F147" s="26" t="s">
        <v>144</v>
      </c>
      <c r="G147" s="26">
        <v>1</v>
      </c>
      <c r="H147" s="26">
        <v>8</v>
      </c>
      <c r="I147" s="26" t="s">
        <v>6</v>
      </c>
      <c r="J147" s="26">
        <v>0</v>
      </c>
      <c r="K147" s="46">
        <f t="shared" ca="1" si="81"/>
        <v>1.3072602015382366E-14</v>
      </c>
      <c r="L147" s="26"/>
      <c r="M147" s="47">
        <f t="shared" ca="1" si="74"/>
        <v>0.99999984583158241</v>
      </c>
      <c r="O147" s="4" t="str">
        <f t="shared" ca="1" si="78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4" t="s">
        <v>636</v>
      </c>
      <c r="B148" s="46">
        <v>1.1640799999999999E-16</v>
      </c>
      <c r="C148" s="26">
        <v>44</v>
      </c>
      <c r="D148" s="26">
        <v>45</v>
      </c>
      <c r="E148" s="26" t="e">
        <f t="shared" ca="1" si="75"/>
        <v>#N/A</v>
      </c>
      <c r="F148" s="26" t="s">
        <v>144</v>
      </c>
      <c r="G148" s="26">
        <v>2</v>
      </c>
      <c r="H148" s="26">
        <v>3</v>
      </c>
      <c r="I148" s="26" t="s">
        <v>6</v>
      </c>
      <c r="J148" s="26">
        <v>0</v>
      </c>
      <c r="K148" s="46">
        <f t="shared" ca="1" si="81"/>
        <v>1.1640761314410129E-16</v>
      </c>
      <c r="L148" s="26"/>
      <c r="M148" s="47">
        <f t="shared" ca="1" si="74"/>
        <v>1.0000033232869248</v>
      </c>
      <c r="O148" s="4" t="str">
        <f t="shared" ca="1" si="78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4" t="s">
        <v>637</v>
      </c>
      <c r="B149" s="46">
        <v>6.2358599999999998E-14</v>
      </c>
      <c r="C149" s="26">
        <v>45</v>
      </c>
      <c r="D149" s="26">
        <v>46</v>
      </c>
      <c r="E149" s="26" t="e">
        <f t="shared" ca="1" si="75"/>
        <v>#N/A</v>
      </c>
      <c r="F149" s="26" t="s">
        <v>144</v>
      </c>
      <c r="G149" s="26">
        <v>2</v>
      </c>
      <c r="H149" s="26">
        <v>5</v>
      </c>
      <c r="I149" s="26" t="s">
        <v>6</v>
      </c>
      <c r="J149" s="26">
        <v>0</v>
      </c>
      <c r="K149" s="46">
        <f t="shared" ca="1" si="81"/>
        <v>6.2358608818686345E-14</v>
      </c>
      <c r="L149" s="26"/>
      <c r="M149" s="47">
        <f t="shared" ca="1" si="74"/>
        <v>0.9999998585810923</v>
      </c>
      <c r="O149" s="4" t="str">
        <f t="shared" ca="1" si="78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4" t="s">
        <v>638</v>
      </c>
      <c r="B150" s="46">
        <v>8.3889400000000004E-14</v>
      </c>
      <c r="C150" s="26">
        <v>46</v>
      </c>
      <c r="D150" s="26">
        <v>47</v>
      </c>
      <c r="E150" s="26" t="e">
        <f t="shared" ca="1" si="75"/>
        <v>#N/A</v>
      </c>
      <c r="F150" s="26" t="s">
        <v>144</v>
      </c>
      <c r="G150" s="26">
        <v>2</v>
      </c>
      <c r="H150" s="26">
        <v>7</v>
      </c>
      <c r="I150" s="26" t="s">
        <v>6</v>
      </c>
      <c r="J150" s="26">
        <v>0</v>
      </c>
      <c r="K150" s="46">
        <f t="shared" ca="1" si="81"/>
        <v>8.3889447592925844E-14</v>
      </c>
      <c r="L150" s="26"/>
      <c r="M150" s="47">
        <f t="shared" ca="1" si="74"/>
        <v>0.99999943267088764</v>
      </c>
      <c r="O150" s="4" t="str">
        <f t="shared" ca="1" si="78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4" t="s">
        <v>639</v>
      </c>
      <c r="B151" s="46">
        <v>2.59685E-16</v>
      </c>
      <c r="C151" s="26">
        <v>47</v>
      </c>
      <c r="D151" s="26">
        <v>48</v>
      </c>
      <c r="E151" s="26" t="e">
        <f t="shared" ca="1" si="75"/>
        <v>#N/A</v>
      </c>
      <c r="F151" s="26" t="s">
        <v>144</v>
      </c>
      <c r="G151" s="26">
        <v>3</v>
      </c>
      <c r="H151" s="26">
        <v>4</v>
      </c>
      <c r="I151" s="26" t="s">
        <v>6</v>
      </c>
      <c r="J151" s="26">
        <v>0</v>
      </c>
      <c r="K151" s="46">
        <f t="shared" ca="1" si="81"/>
        <v>2.5968537412181192E-16</v>
      </c>
      <c r="L151" s="26"/>
      <c r="M151" s="47">
        <f t="shared" ca="1" si="74"/>
        <v>0.99999855932659598</v>
      </c>
      <c r="O151" s="4" t="str">
        <f t="shared" ca="1" si="78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4" t="s">
        <v>640</v>
      </c>
      <c r="B152" s="46">
        <v>1.4388900000000001E-13</v>
      </c>
      <c r="C152" s="26">
        <v>48</v>
      </c>
      <c r="D152" s="26">
        <v>49</v>
      </c>
      <c r="E152" s="26" t="e">
        <f t="shared" ca="1" si="75"/>
        <v>#N/A</v>
      </c>
      <c r="F152" s="26" t="s">
        <v>144</v>
      </c>
      <c r="G152" s="26">
        <v>3</v>
      </c>
      <c r="H152" s="26">
        <v>6</v>
      </c>
      <c r="I152" s="26" t="s">
        <v>6</v>
      </c>
      <c r="J152" s="26">
        <v>0</v>
      </c>
      <c r="K152" s="46">
        <f t="shared" ca="1" si="81"/>
        <v>1.4388896569735575E-13</v>
      </c>
      <c r="L152" s="26"/>
      <c r="M152" s="47">
        <f t="shared" ca="1" si="74"/>
        <v>1.0000002383966282</v>
      </c>
      <c r="O152" s="4" t="str">
        <f t="shared" ca="1" si="78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4" t="s">
        <v>641</v>
      </c>
      <c r="B153" s="46">
        <v>1.43984E-13</v>
      </c>
      <c r="C153" s="26">
        <v>49</v>
      </c>
      <c r="D153" s="26">
        <v>50</v>
      </c>
      <c r="E153" s="26" t="e">
        <f t="shared" ca="1" si="75"/>
        <v>#N/A</v>
      </c>
      <c r="F153" s="26" t="s">
        <v>144</v>
      </c>
      <c r="G153" s="26">
        <v>3</v>
      </c>
      <c r="H153" s="26">
        <v>8</v>
      </c>
      <c r="I153" s="26" t="s">
        <v>6</v>
      </c>
      <c r="J153" s="26">
        <v>0</v>
      </c>
      <c r="K153" s="46">
        <f t="shared" ca="1" si="81"/>
        <v>1.4398400843653199E-13</v>
      </c>
      <c r="L153" s="26"/>
      <c r="M153" s="47">
        <f t="shared" ca="1" si="74"/>
        <v>0.99999994140646531</v>
      </c>
      <c r="O153" s="4" t="str">
        <f t="shared" ca="1" si="78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4" t="s">
        <v>642</v>
      </c>
      <c r="B154" s="46">
        <v>1.5181800000000001E-13</v>
      </c>
      <c r="C154" s="26">
        <v>50</v>
      </c>
      <c r="D154" s="26">
        <v>51</v>
      </c>
      <c r="E154" s="26" t="e">
        <f t="shared" ca="1" si="75"/>
        <v>#N/A</v>
      </c>
      <c r="F154" s="26" t="s">
        <v>144</v>
      </c>
      <c r="G154" s="26">
        <v>4</v>
      </c>
      <c r="H154" s="26">
        <v>5</v>
      </c>
      <c r="I154" s="26" t="s">
        <v>6</v>
      </c>
      <c r="J154" s="26">
        <v>0</v>
      </c>
      <c r="K154" s="46">
        <f t="shared" ca="1" si="81"/>
        <v>1.5181839786847763E-13</v>
      </c>
      <c r="L154" s="26"/>
      <c r="M154" s="47">
        <f t="shared" ca="1" si="74"/>
        <v>0.99999737931315835</v>
      </c>
      <c r="O154" s="4" t="str">
        <f t="shared" ca="1" si="78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5" t="s">
        <v>643</v>
      </c>
      <c r="B155" s="48">
        <v>1.5239199999999999E-13</v>
      </c>
      <c r="C155" s="30">
        <v>51</v>
      </c>
      <c r="D155" s="30">
        <v>52</v>
      </c>
      <c r="E155" s="30" t="e">
        <f t="shared" ca="1" si="75"/>
        <v>#N/A</v>
      </c>
      <c r="F155" s="30" t="s">
        <v>144</v>
      </c>
      <c r="G155" s="30">
        <v>4</v>
      </c>
      <c r="H155" s="30">
        <v>7</v>
      </c>
      <c r="I155" s="30" t="s">
        <v>6</v>
      </c>
      <c r="J155" s="30">
        <v>0</v>
      </c>
      <c r="K155" s="48">
        <f t="shared" ca="1" si="81"/>
        <v>1.5239168476175907E-13</v>
      </c>
      <c r="L155" s="30"/>
      <c r="M155" s="49">
        <f t="shared" ca="1" si="74"/>
        <v>1.0000020686052615</v>
      </c>
      <c r="O155" s="4" t="str">
        <f t="shared" ca="1" si="78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4">
        <v>2.89803E-10</v>
      </c>
      <c r="C156" s="22">
        <v>52</v>
      </c>
      <c r="D156" s="22">
        <v>53</v>
      </c>
      <c r="E156" s="22" t="e">
        <f t="shared" ca="1" si="75"/>
        <v>#N/A</v>
      </c>
      <c r="F156" s="22"/>
      <c r="G156" s="22"/>
      <c r="H156" s="22"/>
      <c r="I156" s="22"/>
      <c r="J156" s="22"/>
      <c r="K156" s="44" t="e">
        <f t="shared" ref="K156:K177" ca="1" si="82">OFFSET($M$71,_xlfn.XMATCH(A156,$D$72:$D$99),0)</f>
        <v>#N/A</v>
      </c>
      <c r="L156" s="22"/>
      <c r="M156" s="45" t="e">
        <f t="shared" ca="1" si="74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4" t="s">
        <v>645</v>
      </c>
      <c r="B157" s="46">
        <v>2.1483400000000001E-11</v>
      </c>
      <c r="C157" s="26">
        <v>53</v>
      </c>
      <c r="D157" s="26">
        <v>54</v>
      </c>
      <c r="E157" s="26" t="e">
        <f t="shared" ca="1" si="75"/>
        <v>#N/A</v>
      </c>
      <c r="F157" s="26"/>
      <c r="G157" s="26"/>
      <c r="H157" s="26"/>
      <c r="I157" s="26"/>
      <c r="J157" s="26"/>
      <c r="K157" s="46" t="e">
        <f t="shared" ca="1" si="82"/>
        <v>#N/A</v>
      </c>
      <c r="L157" s="26"/>
      <c r="M157" s="47" t="e">
        <f t="shared" ca="1" si="74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4" t="s">
        <v>646</v>
      </c>
      <c r="B158" s="46">
        <v>1.7620199999999999E-11</v>
      </c>
      <c r="C158" s="26">
        <v>54</v>
      </c>
      <c r="D158" s="26">
        <v>55</v>
      </c>
      <c r="E158" s="26" t="e">
        <f t="shared" ca="1" si="75"/>
        <v>#N/A</v>
      </c>
      <c r="F158" s="26"/>
      <c r="G158" s="26"/>
      <c r="H158" s="26"/>
      <c r="I158" s="26"/>
      <c r="J158" s="26"/>
      <c r="K158" s="46" t="e">
        <f t="shared" ca="1" si="82"/>
        <v>#N/A</v>
      </c>
      <c r="L158" s="26"/>
      <c r="M158" s="47" t="e">
        <f t="shared" ca="1" si="74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4" t="s">
        <v>647</v>
      </c>
      <c r="B159" s="46">
        <v>2.9546200000000001E-11</v>
      </c>
      <c r="C159" s="26">
        <v>55</v>
      </c>
      <c r="D159" s="26">
        <v>56</v>
      </c>
      <c r="E159" s="26" t="e">
        <f t="shared" ca="1" si="75"/>
        <v>#N/A</v>
      </c>
      <c r="F159" s="26"/>
      <c r="G159" s="26"/>
      <c r="H159" s="26"/>
      <c r="I159" s="26"/>
      <c r="J159" s="26"/>
      <c r="K159" s="46" t="e">
        <f t="shared" ca="1" si="82"/>
        <v>#N/A</v>
      </c>
      <c r="L159" s="26"/>
      <c r="M159" s="47" t="e">
        <f t="shared" ca="1" si="74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4" t="s">
        <v>648</v>
      </c>
      <c r="B160" s="46">
        <v>8.9968699999999996E-13</v>
      </c>
      <c r="C160" s="26">
        <v>56</v>
      </c>
      <c r="D160" s="26">
        <v>57</v>
      </c>
      <c r="E160" s="26" t="e">
        <f t="shared" ca="1" si="75"/>
        <v>#N/A</v>
      </c>
      <c r="F160" s="26"/>
      <c r="G160" s="26"/>
      <c r="H160" s="26"/>
      <c r="I160" s="26"/>
      <c r="J160" s="26"/>
      <c r="K160" s="46" t="e">
        <f t="shared" ca="1" si="82"/>
        <v>#N/A</v>
      </c>
      <c r="L160" s="26"/>
      <c r="M160" s="47" t="e">
        <f t="shared" ca="1" si="74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5" t="s">
        <v>649</v>
      </c>
      <c r="B161" s="48">
        <v>1.7834299999999999E-11</v>
      </c>
      <c r="C161" s="30">
        <v>57</v>
      </c>
      <c r="D161" s="30">
        <v>58</v>
      </c>
      <c r="E161" s="30" t="e">
        <f t="shared" ca="1" si="75"/>
        <v>#N/A</v>
      </c>
      <c r="F161" s="30"/>
      <c r="G161" s="30"/>
      <c r="H161" s="30"/>
      <c r="I161" s="30"/>
      <c r="J161" s="30"/>
      <c r="K161" s="48" t="e">
        <f t="shared" ca="1" si="82"/>
        <v>#N/A</v>
      </c>
      <c r="L161" s="30"/>
      <c r="M161" s="49" t="e">
        <f t="shared" ca="1" si="74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4">
        <v>1.71526E-7</v>
      </c>
      <c r="C162" s="22">
        <v>58</v>
      </c>
      <c r="D162" s="22">
        <v>59</v>
      </c>
      <c r="E162" s="22">
        <f t="shared" ca="1" si="75"/>
        <v>51</v>
      </c>
      <c r="F162" s="22"/>
      <c r="G162" s="22"/>
      <c r="H162" s="22"/>
      <c r="I162" s="64"/>
      <c r="J162" s="22">
        <v>-1</v>
      </c>
      <c r="K162" s="44">
        <f t="shared" ca="1" si="82"/>
        <v>1.7152587384050414E-7</v>
      </c>
      <c r="L162" s="44">
        <f ca="1">OFFSET(N$71,_xlfn.XMATCH($A162,$D$72:$D$99),0)</f>
        <v>1.6711590215479349E-7</v>
      </c>
      <c r="M162" s="45">
        <f t="shared" ca="1" si="74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4" t="s">
        <v>24</v>
      </c>
      <c r="B163" s="46">
        <v>1.2827300000000001E-4</v>
      </c>
      <c r="C163" s="26">
        <v>59</v>
      </c>
      <c r="D163" s="26">
        <v>60</v>
      </c>
      <c r="E163" s="26">
        <f t="shared" ca="1" si="75"/>
        <v>101</v>
      </c>
      <c r="F163" s="26"/>
      <c r="G163" s="26"/>
      <c r="H163" s="26"/>
      <c r="I163" s="65"/>
      <c r="J163" s="26">
        <f>J112+J111</f>
        <v>-1</v>
      </c>
      <c r="K163" s="46">
        <f t="shared" ca="1" si="82"/>
        <v>1.2827332218170448E-4</v>
      </c>
      <c r="L163" s="46">
        <f t="shared" ref="L163:L177" ca="1" si="83">OFFSET(N$71,_xlfn.XMATCH($A163,$D$72:$D$99),0)</f>
        <v>1.2497538405617501E-4</v>
      </c>
      <c r="M163" s="47">
        <f t="shared" ca="1" si="74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4" t="s">
        <v>25</v>
      </c>
      <c r="B164" s="46">
        <v>8.6187799999999998E-6</v>
      </c>
      <c r="C164" s="26">
        <v>60</v>
      </c>
      <c r="D164" s="26">
        <v>61</v>
      </c>
      <c r="E164" s="26">
        <f t="shared" ca="1" si="75"/>
        <v>102</v>
      </c>
      <c r="F164" s="26"/>
      <c r="G164" s="26"/>
      <c r="H164" s="26"/>
      <c r="I164" s="65"/>
      <c r="J164" s="26">
        <f>2*J112+J111</f>
        <v>0</v>
      </c>
      <c r="K164" s="46">
        <f t="shared" ca="1" si="82"/>
        <v>8.618780713369603E-6</v>
      </c>
      <c r="L164" s="46">
        <f t="shared" ca="1" si="83"/>
        <v>8.618780713369603E-6</v>
      </c>
      <c r="M164" s="47">
        <f t="shared" ca="1" si="74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71" t="s">
        <v>28</v>
      </c>
      <c r="B165" s="72">
        <v>8.0347600000000004E-8</v>
      </c>
      <c r="C165" s="73">
        <v>61</v>
      </c>
      <c r="D165" s="73">
        <v>62</v>
      </c>
      <c r="E165" s="73">
        <f t="shared" ca="1" si="75"/>
        <v>124</v>
      </c>
      <c r="F165" s="73"/>
      <c r="G165" s="73"/>
      <c r="H165" s="73"/>
      <c r="I165" s="80"/>
      <c r="J165" s="73">
        <f>J106+J112+J111</f>
        <v>1</v>
      </c>
      <c r="K165" s="72">
        <f t="shared" ca="1" si="82"/>
        <v>8.0347629289543102E-8</v>
      </c>
      <c r="L165" s="72">
        <f t="shared" ca="1" si="83"/>
        <v>7.8281872315115207E-8</v>
      </c>
      <c r="M165" s="74">
        <f t="shared" ca="1" si="74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4" t="s">
        <v>29</v>
      </c>
      <c r="B166" s="46">
        <v>7.9640200000000008E-9</v>
      </c>
      <c r="C166" s="26">
        <v>62</v>
      </c>
      <c r="D166" s="26">
        <v>63</v>
      </c>
      <c r="E166" s="26">
        <f t="shared" ca="1" si="75"/>
        <v>125</v>
      </c>
      <c r="F166" s="26"/>
      <c r="G166" s="26"/>
      <c r="H166" s="26"/>
      <c r="I166" s="65"/>
      <c r="J166" s="26">
        <f>J106+J111</f>
        <v>0</v>
      </c>
      <c r="K166" s="46">
        <f t="shared" ca="1" si="82"/>
        <v>7.9640227742585678E-9</v>
      </c>
      <c r="L166" s="46">
        <f t="shared" ca="1" si="83"/>
        <v>7.9640227742585678E-9</v>
      </c>
      <c r="M166" s="47">
        <f t="shared" ca="1" si="74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4" t="s">
        <v>30</v>
      </c>
      <c r="B167" s="46">
        <v>8.85798E-7</v>
      </c>
      <c r="C167" s="26">
        <v>63</v>
      </c>
      <c r="D167" s="26">
        <v>64</v>
      </c>
      <c r="E167" s="26">
        <f t="shared" ca="1" si="75"/>
        <v>126</v>
      </c>
      <c r="F167" s="26"/>
      <c r="G167" s="26"/>
      <c r="H167" s="26"/>
      <c r="I167" s="65"/>
      <c r="J167" s="26">
        <f>J106+J109</f>
        <v>0</v>
      </c>
      <c r="K167" s="46">
        <f t="shared" ca="1" si="82"/>
        <v>8.8579844991081722E-7</v>
      </c>
      <c r="L167" s="46">
        <f t="shared" ca="1" si="83"/>
        <v>8.8579844991081722E-7</v>
      </c>
      <c r="M167" s="47">
        <f t="shared" ca="1" si="74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4" t="s">
        <v>31</v>
      </c>
      <c r="B168" s="46">
        <v>4.6888399999999998E-8</v>
      </c>
      <c r="C168" s="26">
        <v>64</v>
      </c>
      <c r="D168" s="26">
        <v>65</v>
      </c>
      <c r="E168" s="26">
        <f t="shared" ca="1" si="75"/>
        <v>145</v>
      </c>
      <c r="F168" s="26"/>
      <c r="G168" s="26"/>
      <c r="H168" s="26"/>
      <c r="I168" s="65"/>
      <c r="J168" s="26">
        <f>J105+J111+J112</f>
        <v>1</v>
      </c>
      <c r="K168" s="46">
        <f t="shared" ca="1" si="82"/>
        <v>4.6888398915269773E-8</v>
      </c>
      <c r="L168" s="46">
        <f t="shared" ca="1" si="83"/>
        <v>4.568288684309739E-8</v>
      </c>
      <c r="M168" s="47">
        <f t="shared" ref="M168:M231" ca="1" si="84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4" t="s">
        <v>32</v>
      </c>
      <c r="B169" s="46">
        <v>7.8486400000000007E-9</v>
      </c>
      <c r="C169" s="26">
        <v>65</v>
      </c>
      <c r="D169" s="26">
        <v>66</v>
      </c>
      <c r="E169" s="26">
        <f t="shared" ref="E169:E232" ca="1" si="85">OFFSET($B$71,_xlfn.XMATCH($A169,$D$72:$D$99),0)</f>
        <v>146</v>
      </c>
      <c r="F169" s="26"/>
      <c r="G169" s="26"/>
      <c r="H169" s="26"/>
      <c r="I169" s="65"/>
      <c r="J169" s="26">
        <f>J105+J111</f>
        <v>0</v>
      </c>
      <c r="K169" s="46">
        <f t="shared" ca="1" si="82"/>
        <v>7.8486371487557126E-9</v>
      </c>
      <c r="L169" s="46">
        <f t="shared" ca="1" si="83"/>
        <v>7.8486371487557126E-9</v>
      </c>
      <c r="M169" s="47">
        <f t="shared" ca="1" si="84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4" t="s">
        <v>33</v>
      </c>
      <c r="B170" s="46">
        <v>5.3489699999999998E-7</v>
      </c>
      <c r="C170" s="26">
        <v>66</v>
      </c>
      <c r="D170" s="26">
        <v>67</v>
      </c>
      <c r="E170" s="26">
        <f t="shared" ca="1" si="85"/>
        <v>147</v>
      </c>
      <c r="F170" s="26"/>
      <c r="G170" s="26"/>
      <c r="H170" s="26"/>
      <c r="I170" s="65"/>
      <c r="J170" s="26">
        <f>J105+J109</f>
        <v>0</v>
      </c>
      <c r="K170" s="46">
        <f t="shared" ca="1" si="82"/>
        <v>5.3489670023657487E-7</v>
      </c>
      <c r="L170" s="46">
        <f t="shared" ca="1" si="83"/>
        <v>5.3489670023657487E-7</v>
      </c>
      <c r="M170" s="47">
        <f t="shared" ca="1" si="84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4" t="s">
        <v>34</v>
      </c>
      <c r="B171" s="46">
        <v>4.4909799999999999E-8</v>
      </c>
      <c r="C171" s="26">
        <v>67</v>
      </c>
      <c r="D171" s="26">
        <v>68</v>
      </c>
      <c r="E171" s="26">
        <f t="shared" ca="1" si="85"/>
        <v>221</v>
      </c>
      <c r="F171" s="26"/>
      <c r="G171" s="26"/>
      <c r="H171" s="26"/>
      <c r="I171" s="65"/>
      <c r="J171" s="26">
        <f>J104+J162</f>
        <v>1</v>
      </c>
      <c r="K171" s="46">
        <f t="shared" ca="1" si="82"/>
        <v>4.4909774411317496E-8</v>
      </c>
      <c r="L171" s="46">
        <f t="shared" ca="1" si="83"/>
        <v>4.3755133253507548E-8</v>
      </c>
      <c r="M171" s="47">
        <f t="shared" ca="1" si="84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4" t="s">
        <v>35</v>
      </c>
      <c r="B172" s="46">
        <v>1.45897E-9</v>
      </c>
      <c r="C172" s="26">
        <v>68</v>
      </c>
      <c r="D172" s="26">
        <v>69</v>
      </c>
      <c r="E172" s="26">
        <f t="shared" ca="1" si="85"/>
        <v>222</v>
      </c>
      <c r="F172" s="26"/>
      <c r="G172" s="26"/>
      <c r="H172" s="26"/>
      <c r="I172" s="65"/>
      <c r="J172" s="26">
        <f>J104+2*J162</f>
        <v>0</v>
      </c>
      <c r="K172" s="46">
        <f t="shared" ca="1" si="82"/>
        <v>1.4589714336181798E-9</v>
      </c>
      <c r="L172" s="46">
        <f t="shared" ca="1" si="83"/>
        <v>1.4589714336181798E-9</v>
      </c>
      <c r="M172" s="47">
        <f t="shared" ca="1" si="84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4" t="s">
        <v>36</v>
      </c>
      <c r="B173" s="46">
        <v>1.5583299999999999E-9</v>
      </c>
      <c r="C173" s="26">
        <v>69</v>
      </c>
      <c r="D173" s="26">
        <v>70</v>
      </c>
      <c r="E173" s="26">
        <f t="shared" ca="1" si="85"/>
        <v>223</v>
      </c>
      <c r="F173" s="26"/>
      <c r="G173" s="26"/>
      <c r="H173" s="26"/>
      <c r="I173" s="65"/>
      <c r="J173" s="26">
        <f>J104+J109</f>
        <v>0</v>
      </c>
      <c r="K173" s="46">
        <f t="shared" ca="1" si="82"/>
        <v>1.5583254780785923E-9</v>
      </c>
      <c r="L173" s="46">
        <f t="shared" ca="1" si="83"/>
        <v>1.5583254780785923E-9</v>
      </c>
      <c r="M173" s="47">
        <f t="shared" ca="1" si="84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4" t="s">
        <v>39</v>
      </c>
      <c r="B174" s="46">
        <v>1.3256699999999999E-12</v>
      </c>
      <c r="C174" s="26">
        <v>70</v>
      </c>
      <c r="D174" s="26">
        <v>71</v>
      </c>
      <c r="E174" s="26">
        <f t="shared" ca="1" si="85"/>
        <v>226</v>
      </c>
      <c r="F174" s="26"/>
      <c r="G174" s="26"/>
      <c r="H174" s="26"/>
      <c r="I174" s="65"/>
      <c r="J174" s="26">
        <f>J104+J110</f>
        <v>1</v>
      </c>
      <c r="K174" s="46">
        <f t="shared" ca="1" si="82"/>
        <v>1.3256656316292775E-12</v>
      </c>
      <c r="L174" s="46">
        <f t="shared" ca="1" si="83"/>
        <v>1.2915824477380767E-12</v>
      </c>
      <c r="M174" s="47">
        <f t="shared" ca="1" si="84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4" t="s">
        <v>37</v>
      </c>
      <c r="B175" s="46">
        <v>8.5746799999999996E-8</v>
      </c>
      <c r="C175" s="26">
        <v>71</v>
      </c>
      <c r="D175" s="26">
        <v>72</v>
      </c>
      <c r="E175" s="26">
        <f t="shared" ca="1" si="85"/>
        <v>224</v>
      </c>
      <c r="F175" s="26"/>
      <c r="G175" s="26"/>
      <c r="H175" s="26"/>
      <c r="I175" s="65"/>
      <c r="J175" s="26">
        <f>J104+J111</f>
        <v>0</v>
      </c>
      <c r="K175" s="46">
        <f t="shared" ca="1" si="82"/>
        <v>8.5746827289583347E-8</v>
      </c>
      <c r="L175" s="46">
        <f t="shared" ca="1" si="83"/>
        <v>8.5746827289583347E-8</v>
      </c>
      <c r="M175" s="47">
        <f t="shared" ca="1" si="84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4" t="s">
        <v>38</v>
      </c>
      <c r="B176" s="46">
        <v>2.46991E-11</v>
      </c>
      <c r="C176" s="26">
        <v>72</v>
      </c>
      <c r="D176" s="26">
        <v>73</v>
      </c>
      <c r="E176" s="26">
        <f t="shared" ca="1" si="85"/>
        <v>225</v>
      </c>
      <c r="F176" s="26"/>
      <c r="G176" s="26"/>
      <c r="H176" s="26"/>
      <c r="I176" s="65"/>
      <c r="J176" s="26">
        <f>J104+2*J111</f>
        <v>-2</v>
      </c>
      <c r="K176" s="46">
        <f t="shared" ca="1" si="82"/>
        <v>2.4699142978270598E-11</v>
      </c>
      <c r="L176" s="46">
        <f t="shared" ca="1" si="83"/>
        <v>2.2306163769797501E-11</v>
      </c>
      <c r="M176" s="47">
        <f t="shared" ca="1" si="84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5" t="s">
        <v>40</v>
      </c>
      <c r="B177" s="48">
        <v>1.7560200000000001E-7</v>
      </c>
      <c r="C177" s="30">
        <v>73</v>
      </c>
      <c r="D177" s="30">
        <v>74</v>
      </c>
      <c r="E177" s="30">
        <f t="shared" ca="1" si="85"/>
        <v>227</v>
      </c>
      <c r="F177" s="30"/>
      <c r="G177" s="30"/>
      <c r="H177" s="30"/>
      <c r="I177" s="66"/>
      <c r="J177" s="30">
        <f>J104+J112+J111</f>
        <v>1</v>
      </c>
      <c r="K177" s="48">
        <f t="shared" ca="1" si="82"/>
        <v>1.7560218782276209E-7</v>
      </c>
      <c r="L177" s="48">
        <f t="shared" ca="1" si="83"/>
        <v>1.7108741311905E-7</v>
      </c>
      <c r="M177" s="49">
        <f t="shared" ca="1" si="84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4">
        <v>1.53738E-6</v>
      </c>
      <c r="C178" s="22">
        <v>74</v>
      </c>
      <c r="D178" s="22">
        <v>75</v>
      </c>
      <c r="E178" s="22" t="e">
        <f t="shared" ca="1" si="85"/>
        <v>#N/A</v>
      </c>
      <c r="F178" s="61"/>
      <c r="G178" s="22"/>
      <c r="H178" s="22"/>
      <c r="I178" s="61"/>
      <c r="J178" s="22"/>
      <c r="K178" s="44">
        <f ca="1">OFFSET($E$44,_xlfn.XMATCH(A178,_xlfn.ANCHORARRAY($A$45)),0)</f>
        <v>1.5373774615732704E-6</v>
      </c>
      <c r="L178" s="22"/>
      <c r="M178" s="45">
        <f t="shared" ca="1" si="84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4" t="s">
        <v>651</v>
      </c>
      <c r="B179" s="46">
        <v>5.89778E-4</v>
      </c>
      <c r="C179" s="26">
        <v>75</v>
      </c>
      <c r="D179" s="26">
        <v>76</v>
      </c>
      <c r="E179" s="26" t="e">
        <f t="shared" ca="1" si="85"/>
        <v>#N/A</v>
      </c>
      <c r="F179" s="62"/>
      <c r="G179" s="26"/>
      <c r="H179" s="26"/>
      <c r="I179" s="62"/>
      <c r="J179" s="26"/>
      <c r="K179" s="46">
        <f ca="1">OFFSET($E$44,_xlfn.XMATCH(A179,_xlfn.ANCHORARRAY($A$45)),0)</f>
        <v>5.8977757760505665E-4</v>
      </c>
      <c r="L179" s="26"/>
      <c r="M179" s="47">
        <f t="shared" ca="1" si="84"/>
        <v>1.0000007161936286</v>
      </c>
      <c r="S179" t="s">
        <v>320</v>
      </c>
      <c r="T179">
        <v>5.89778E-4</v>
      </c>
    </row>
    <row r="180" spans="1:20" x14ac:dyDescent="0.2">
      <c r="A180" s="34" t="s">
        <v>652</v>
      </c>
      <c r="B180" s="46">
        <v>9.8896100000000001E-4</v>
      </c>
      <c r="C180" s="26">
        <v>76</v>
      </c>
      <c r="D180" s="26">
        <v>77</v>
      </c>
      <c r="E180" s="26" t="e">
        <f t="shared" ca="1" si="85"/>
        <v>#N/A</v>
      </c>
      <c r="F180" s="62"/>
      <c r="G180" s="26"/>
      <c r="H180" s="26"/>
      <c r="I180" s="62"/>
      <c r="J180" s="26"/>
      <c r="K180" s="46">
        <f ca="1">OFFSET($E$44,_xlfn.XMATCH(A180,_xlfn.ANCHORARRAY($A$45)),0)</f>
        <v>9.8896069702267167E-4</v>
      </c>
      <c r="L180" s="26"/>
      <c r="M180" s="47">
        <f t="shared" ca="1" si="84"/>
        <v>1.0000003063593217</v>
      </c>
      <c r="S180" t="s">
        <v>321</v>
      </c>
      <c r="T180">
        <v>9.8896100000000001E-4</v>
      </c>
    </row>
    <row r="181" spans="1:20" x14ac:dyDescent="0.2">
      <c r="A181" s="34" t="s">
        <v>653</v>
      </c>
      <c r="B181" s="46">
        <v>5.5046900000000005E-4</v>
      </c>
      <c r="C181" s="26">
        <v>77</v>
      </c>
      <c r="D181" s="26">
        <v>78</v>
      </c>
      <c r="E181" s="26" t="e">
        <f t="shared" ca="1" si="85"/>
        <v>#N/A</v>
      </c>
      <c r="F181" s="62"/>
      <c r="G181" s="26"/>
      <c r="H181" s="26"/>
      <c r="I181" s="62"/>
      <c r="J181" s="26"/>
      <c r="K181" s="46">
        <f ca="1">OFFSET($E$44,_xlfn.XMATCH(A181,_xlfn.ANCHORARRAY($A$45)),0)</f>
        <v>5.5046885887633608E-4</v>
      </c>
      <c r="L181" s="26"/>
      <c r="M181" s="47">
        <f t="shared" ca="1" si="84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4" t="s">
        <v>654</v>
      </c>
      <c r="B182" s="46">
        <v>2.6866300000000001E-5</v>
      </c>
      <c r="C182" s="26">
        <v>78</v>
      </c>
      <c r="D182" s="26">
        <v>79</v>
      </c>
      <c r="E182" s="26" t="e">
        <f t="shared" ca="1" si="85"/>
        <v>#N/A</v>
      </c>
      <c r="F182" s="62"/>
      <c r="G182" s="26"/>
      <c r="H182" s="26"/>
      <c r="I182" s="62"/>
      <c r="J182" s="26"/>
      <c r="K182" s="46">
        <f ca="1">OFFSET($E$44,_xlfn.XMATCH(A182,_xlfn.ANCHORARRAY($A$45)),0)</f>
        <v>2.6866335466029074E-5</v>
      </c>
      <c r="L182" s="26"/>
      <c r="M182" s="47">
        <f t="shared" ca="1" si="84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4" t="s">
        <v>655</v>
      </c>
      <c r="B183" s="46">
        <v>0</v>
      </c>
      <c r="C183" s="26">
        <v>79</v>
      </c>
      <c r="D183" s="26">
        <v>80</v>
      </c>
      <c r="E183" s="26" t="e">
        <f t="shared" ca="1" si="85"/>
        <v>#N/A</v>
      </c>
      <c r="F183" s="62"/>
      <c r="G183" s="26"/>
      <c r="H183" s="26"/>
      <c r="I183" s="62"/>
      <c r="J183" s="26"/>
      <c r="K183" s="46">
        <f ca="1">OFFSET($E$44,_xlfn.XMATCH(A183,_xlfn.ANCHORARRAY($A$45)),0)</f>
        <v>0</v>
      </c>
      <c r="L183" s="26"/>
      <c r="M183" s="47" t="e">
        <f t="shared" ca="1" si="84"/>
        <v>#DIV/0!</v>
      </c>
      <c r="S183" t="s">
        <v>324</v>
      </c>
      <c r="T183">
        <v>0</v>
      </c>
    </row>
    <row r="184" spans="1:20" x14ac:dyDescent="0.2">
      <c r="A184" s="34" t="s">
        <v>656</v>
      </c>
      <c r="B184" s="46">
        <v>0</v>
      </c>
      <c r="C184" s="26">
        <v>80</v>
      </c>
      <c r="D184" s="26">
        <v>81</v>
      </c>
      <c r="E184" s="26" t="e">
        <f t="shared" ca="1" si="85"/>
        <v>#N/A</v>
      </c>
      <c r="F184" s="62"/>
      <c r="G184" s="26"/>
      <c r="H184" s="26"/>
      <c r="I184" s="62"/>
      <c r="J184" s="26"/>
      <c r="K184" s="46">
        <f ca="1">OFFSET($E$44,_xlfn.XMATCH(A184,_xlfn.ANCHORARRAY($A$45)),0)</f>
        <v>0</v>
      </c>
      <c r="L184" s="26"/>
      <c r="M184" s="47" t="e">
        <f t="shared" ca="1" si="84"/>
        <v>#DIV/0!</v>
      </c>
      <c r="S184" t="s">
        <v>325</v>
      </c>
      <c r="T184">
        <v>0</v>
      </c>
    </row>
    <row r="185" spans="1:20" x14ac:dyDescent="0.2">
      <c r="A185" s="34" t="s">
        <v>657</v>
      </c>
      <c r="B185" s="46">
        <v>0</v>
      </c>
      <c r="C185" s="26">
        <v>81</v>
      </c>
      <c r="D185" s="26">
        <v>82</v>
      </c>
      <c r="E185" s="26" t="e">
        <f t="shared" ca="1" si="85"/>
        <v>#N/A</v>
      </c>
      <c r="F185" s="62"/>
      <c r="G185" s="26"/>
      <c r="H185" s="26"/>
      <c r="I185" s="62"/>
      <c r="J185" s="26"/>
      <c r="K185" s="46">
        <f ca="1">OFFSET($E$44,_xlfn.XMATCH(A185,_xlfn.ANCHORARRAY($A$45)),0)</f>
        <v>0</v>
      </c>
      <c r="L185" s="26"/>
      <c r="M185" s="47" t="e">
        <f t="shared" ca="1" si="84"/>
        <v>#DIV/0!</v>
      </c>
      <c r="O185" s="4"/>
      <c r="S185" t="s">
        <v>326</v>
      </c>
      <c r="T185">
        <v>0</v>
      </c>
    </row>
    <row r="186" spans="1:20" x14ac:dyDescent="0.2">
      <c r="A186" s="34" t="s">
        <v>658</v>
      </c>
      <c r="B186" s="46">
        <v>1.10552E-7</v>
      </c>
      <c r="C186" s="26">
        <v>82</v>
      </c>
      <c r="D186" s="26">
        <v>83</v>
      </c>
      <c r="E186" s="26" t="e">
        <f t="shared" ca="1" si="85"/>
        <v>#N/A</v>
      </c>
      <c r="F186" s="62"/>
      <c r="G186" s="26"/>
      <c r="H186" s="26"/>
      <c r="I186" s="62"/>
      <c r="J186" s="26"/>
      <c r="K186" s="46">
        <f ca="1">OFFSET($E$44,_xlfn.XMATCH(A186,_xlfn.ANCHORARRAY($A$45)),0)</f>
        <v>1.1055235599141828E-7</v>
      </c>
      <c r="L186" s="26"/>
      <c r="M186" s="47">
        <f t="shared" ca="1" si="84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4" t="s">
        <v>659</v>
      </c>
      <c r="B187" s="46">
        <v>0</v>
      </c>
      <c r="C187" s="26">
        <v>83</v>
      </c>
      <c r="D187" s="26">
        <v>84</v>
      </c>
      <c r="E187" s="26" t="e">
        <f t="shared" ca="1" si="85"/>
        <v>#N/A</v>
      </c>
      <c r="F187" s="62"/>
      <c r="G187" s="26"/>
      <c r="H187" s="26"/>
      <c r="I187" s="62"/>
      <c r="J187" s="26"/>
      <c r="K187" s="46">
        <f ca="1">OFFSET($E$44,_xlfn.XMATCH(A187,_xlfn.ANCHORARRAY($A$45)),0)</f>
        <v>0</v>
      </c>
      <c r="L187" s="26"/>
      <c r="M187" s="47" t="e">
        <f t="shared" ca="1" si="84"/>
        <v>#DIV/0!</v>
      </c>
      <c r="S187" t="s">
        <v>328</v>
      </c>
      <c r="T187">
        <v>0</v>
      </c>
    </row>
    <row r="188" spans="1:20" x14ac:dyDescent="0.2">
      <c r="A188" s="34" t="s">
        <v>660</v>
      </c>
      <c r="B188" s="46">
        <v>0</v>
      </c>
      <c r="C188" s="26">
        <v>84</v>
      </c>
      <c r="D188" s="26">
        <v>85</v>
      </c>
      <c r="E188" s="26" t="e">
        <f t="shared" ca="1" si="85"/>
        <v>#N/A</v>
      </c>
      <c r="F188" s="62"/>
      <c r="G188" s="26"/>
      <c r="H188" s="26"/>
      <c r="I188" s="62"/>
      <c r="J188" s="26"/>
      <c r="K188" s="46">
        <f ca="1">OFFSET($E$44,_xlfn.XMATCH(A188,_xlfn.ANCHORARRAY($A$45)),0)</f>
        <v>0</v>
      </c>
      <c r="L188" s="26"/>
      <c r="M188" s="47" t="e">
        <f t="shared" ca="1" si="84"/>
        <v>#DIV/0!</v>
      </c>
      <c r="O188" s="4"/>
      <c r="S188" t="s">
        <v>329</v>
      </c>
      <c r="T188">
        <v>0</v>
      </c>
    </row>
    <row r="189" spans="1:20" x14ac:dyDescent="0.2">
      <c r="A189" s="71" t="s">
        <v>661</v>
      </c>
      <c r="B189" s="72">
        <v>2.7238600000000001E-7</v>
      </c>
      <c r="C189" s="73">
        <v>85</v>
      </c>
      <c r="D189" s="73">
        <v>86</v>
      </c>
      <c r="E189" s="73" t="e">
        <f t="shared" ca="1" si="85"/>
        <v>#N/A</v>
      </c>
      <c r="F189" s="79"/>
      <c r="G189" s="73"/>
      <c r="H189" s="73"/>
      <c r="I189" s="79"/>
      <c r="J189" s="73"/>
      <c r="K189" s="72">
        <f ca="1">OFFSET($E$44,_xlfn.XMATCH(A189,_xlfn.ANCHORARRAY($A$45)),0)</f>
        <v>3.2153570532429862E-7</v>
      </c>
      <c r="L189" s="73"/>
      <c r="M189" s="74">
        <f t="shared" ca="1" si="84"/>
        <v>0.84714075447786874</v>
      </c>
      <c r="N189" s="81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4" t="s">
        <v>662</v>
      </c>
      <c r="B190" s="46">
        <v>1.78112E-7</v>
      </c>
      <c r="C190" s="26">
        <v>86</v>
      </c>
      <c r="D190" s="26">
        <v>87</v>
      </c>
      <c r="E190" s="26" t="e">
        <f t="shared" ca="1" si="85"/>
        <v>#N/A</v>
      </c>
      <c r="F190" s="62"/>
      <c r="G190" s="26"/>
      <c r="H190" s="26"/>
      <c r="I190" s="62"/>
      <c r="J190" s="26"/>
      <c r="K190" s="46">
        <f ca="1">OFFSET($E$44,_xlfn.XMATCH(A190,_xlfn.ANCHORARRAY($A$45)),0)</f>
        <v>1.8763832299791901E-7</v>
      </c>
      <c r="L190" s="26"/>
      <c r="M190" s="47">
        <f t="shared" ca="1" si="84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4" t="s">
        <v>663</v>
      </c>
      <c r="B191" s="46">
        <v>3.9955699999999998E-7</v>
      </c>
      <c r="C191" s="26">
        <v>87</v>
      </c>
      <c r="D191" s="26">
        <v>88</v>
      </c>
      <c r="E191" s="26" t="e">
        <f t="shared" ca="1" si="85"/>
        <v>#N/A</v>
      </c>
      <c r="F191" s="62"/>
      <c r="G191" s="26"/>
      <c r="H191" s="26"/>
      <c r="I191" s="62"/>
      <c r="J191" s="26"/>
      <c r="K191" s="46">
        <f ca="1">OFFSET($E$44,_xlfn.XMATCH(A191,_xlfn.ANCHORARRAY($A$45)),0)</f>
        <v>1.7972024960763126E-7</v>
      </c>
      <c r="L191" s="26"/>
      <c r="M191" s="47">
        <f t="shared" ca="1" si="84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4" t="s">
        <v>664</v>
      </c>
      <c r="B192" s="46">
        <v>5.8385399999999999E-12</v>
      </c>
      <c r="C192" s="26">
        <v>88</v>
      </c>
      <c r="D192" s="26">
        <v>89</v>
      </c>
      <c r="E192" s="26" t="e">
        <f t="shared" ca="1" si="85"/>
        <v>#N/A</v>
      </c>
      <c r="F192" s="62"/>
      <c r="G192" s="26"/>
      <c r="H192" s="26"/>
      <c r="I192" s="62"/>
      <c r="J192" s="26"/>
      <c r="K192" s="46">
        <f ca="1">OFFSET($E$44,_xlfn.XMATCH(A192,_xlfn.ANCHORARRAY($A$45)),0)</f>
        <v>5.3050580043134642E-12</v>
      </c>
      <c r="L192" s="26"/>
      <c r="M192" s="47">
        <f t="shared" ca="1" si="84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4" t="s">
        <v>665</v>
      </c>
      <c r="B193" s="46">
        <v>0</v>
      </c>
      <c r="C193" s="26">
        <v>89</v>
      </c>
      <c r="D193" s="26">
        <v>90</v>
      </c>
      <c r="E193" s="26" t="e">
        <f t="shared" ca="1" si="85"/>
        <v>#N/A</v>
      </c>
      <c r="F193" s="62"/>
      <c r="G193" s="26"/>
      <c r="H193" s="26"/>
      <c r="I193" s="62"/>
      <c r="J193" s="26"/>
      <c r="K193" s="46">
        <f ca="1">OFFSET($E$44,_xlfn.XMATCH(A193,_xlfn.ANCHORARRAY($A$45)),0)</f>
        <v>0</v>
      </c>
      <c r="L193" s="26"/>
      <c r="M193" s="47" t="e">
        <f t="shared" ca="1" si="84"/>
        <v>#DIV/0!</v>
      </c>
      <c r="O193" s="4"/>
      <c r="S193" t="s">
        <v>334</v>
      </c>
      <c r="T193">
        <v>0</v>
      </c>
    </row>
    <row r="194" spans="1:20" x14ac:dyDescent="0.2">
      <c r="A194" s="35" t="s">
        <v>666</v>
      </c>
      <c r="B194" s="48">
        <v>7.0272600000000004E-7</v>
      </c>
      <c r="C194" s="30">
        <v>90</v>
      </c>
      <c r="D194" s="30">
        <v>91</v>
      </c>
      <c r="E194" s="30" t="e">
        <f t="shared" ca="1" si="85"/>
        <v>#N/A</v>
      </c>
      <c r="F194" s="63"/>
      <c r="G194" s="30"/>
      <c r="H194" s="30"/>
      <c r="I194" s="63"/>
      <c r="J194" s="30"/>
      <c r="K194" s="48">
        <f ca="1">OFFSET($E$44,_xlfn.XMATCH(A194,_xlfn.ANCHORARRAY($A$45)),0)</f>
        <v>7.0272606444444418E-7</v>
      </c>
      <c r="L194" s="30"/>
      <c r="M194" s="49">
        <f t="shared" ca="1" si="84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4">
        <v>2.8158299999999999E-7</v>
      </c>
      <c r="C195" s="22">
        <v>91</v>
      </c>
      <c r="D195" s="22">
        <v>92</v>
      </c>
      <c r="E195" s="22" t="e">
        <f t="shared" ca="1" si="85"/>
        <v>#N/A</v>
      </c>
      <c r="F195" s="61"/>
      <c r="G195" s="22"/>
      <c r="H195" s="22"/>
      <c r="I195" s="61"/>
      <c r="J195" s="22"/>
      <c r="K195" s="44">
        <f ca="1">OFFSET($F$44,_xlfn.XMATCH(A195,_xlfn.ANCHORARRAY($B$45)),0)</f>
        <v>2.8158303323443093E-7</v>
      </c>
      <c r="L195" s="22"/>
      <c r="M195" s="45">
        <f t="shared" ca="1" si="84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4" t="s">
        <v>668</v>
      </c>
      <c r="B196" s="46">
        <v>1.0802300000000001E-4</v>
      </c>
      <c r="C196" s="26">
        <v>92</v>
      </c>
      <c r="D196" s="26">
        <v>93</v>
      </c>
      <c r="E196" s="26" t="e">
        <f t="shared" ca="1" si="85"/>
        <v>#N/A</v>
      </c>
      <c r="F196" s="62"/>
      <c r="G196" s="26"/>
      <c r="H196" s="26"/>
      <c r="I196" s="62"/>
      <c r="J196" s="26"/>
      <c r="K196" s="46">
        <f t="shared" ref="K196:K211" ca="1" si="86">OFFSET($F$44,_xlfn.XMATCH(A196,_xlfn.ANCHORARRAY($B$45)),0)</f>
        <v>1.0802250155647415E-4</v>
      </c>
      <c r="L196" s="26"/>
      <c r="M196" s="47">
        <f t="shared" ca="1" si="84"/>
        <v>1.000004614256462</v>
      </c>
      <c r="S196" t="s">
        <v>337</v>
      </c>
      <c r="T196">
        <v>1.0802300000000001E-4</v>
      </c>
    </row>
    <row r="197" spans="1:20" x14ac:dyDescent="0.2">
      <c r="A197" s="34" t="s">
        <v>669</v>
      </c>
      <c r="B197" s="46">
        <v>1.8113600000000001E-4</v>
      </c>
      <c r="C197" s="26">
        <v>93</v>
      </c>
      <c r="D197" s="26">
        <v>94</v>
      </c>
      <c r="E197" s="26" t="e">
        <f t="shared" ca="1" si="85"/>
        <v>#N/A</v>
      </c>
      <c r="F197" s="62"/>
      <c r="G197" s="26"/>
      <c r="H197" s="26"/>
      <c r="I197" s="62"/>
      <c r="J197" s="26"/>
      <c r="K197" s="46">
        <f t="shared" ca="1" si="86"/>
        <v>1.8113609687779922E-4</v>
      </c>
      <c r="L197" s="26"/>
      <c r="M197" s="47">
        <f t="shared" ca="1" si="84"/>
        <v>0.99999946516569094</v>
      </c>
      <c r="S197" t="s">
        <v>338</v>
      </c>
      <c r="T197">
        <v>1.8113600000000001E-4</v>
      </c>
    </row>
    <row r="198" spans="1:20" x14ac:dyDescent="0.2">
      <c r="A198" s="34" t="s">
        <v>670</v>
      </c>
      <c r="B198" s="46">
        <v>2.35584E-4</v>
      </c>
      <c r="C198" s="26">
        <v>94</v>
      </c>
      <c r="D198" s="26">
        <v>95</v>
      </c>
      <c r="E198" s="26" t="e">
        <f t="shared" ca="1" si="85"/>
        <v>#N/A</v>
      </c>
      <c r="F198" s="62"/>
      <c r="G198" s="26"/>
      <c r="H198" s="26"/>
      <c r="I198" s="62"/>
      <c r="J198" s="26"/>
      <c r="K198" s="46">
        <f t="shared" ca="1" si="86"/>
        <v>2.3558397296328252E-4</v>
      </c>
      <c r="L198" s="26"/>
      <c r="M198" s="47">
        <f t="shared" ca="1" si="84"/>
        <v>1.0000001147646724</v>
      </c>
      <c r="O198" s="4"/>
      <c r="S198" t="s">
        <v>339</v>
      </c>
      <c r="T198">
        <v>2.35584E-4</v>
      </c>
    </row>
    <row r="199" spans="1:20" x14ac:dyDescent="0.2">
      <c r="A199" s="34" t="s">
        <v>671</v>
      </c>
      <c r="B199" s="46">
        <v>1.1498000000000001E-5</v>
      </c>
      <c r="C199" s="26">
        <v>95</v>
      </c>
      <c r="D199" s="26">
        <v>96</v>
      </c>
      <c r="E199" s="26" t="e">
        <f t="shared" ca="1" si="85"/>
        <v>#N/A</v>
      </c>
      <c r="F199" s="62"/>
      <c r="G199" s="26"/>
      <c r="H199" s="26"/>
      <c r="I199" s="62"/>
      <c r="J199" s="26"/>
      <c r="K199" s="46">
        <f t="shared" ca="1" si="86"/>
        <v>1.1497976581220839E-5</v>
      </c>
      <c r="L199" s="26"/>
      <c r="M199" s="47">
        <f t="shared" ca="1" si="84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4" t="s">
        <v>672</v>
      </c>
      <c r="B200" s="46">
        <v>0</v>
      </c>
      <c r="C200" s="26">
        <v>96</v>
      </c>
      <c r="D200" s="26">
        <v>97</v>
      </c>
      <c r="E200" s="26" t="e">
        <f t="shared" ca="1" si="85"/>
        <v>#N/A</v>
      </c>
      <c r="F200" s="62"/>
      <c r="G200" s="26"/>
      <c r="H200" s="26"/>
      <c r="I200" s="62"/>
      <c r="J200" s="26"/>
      <c r="K200" s="46">
        <f t="shared" ca="1" si="86"/>
        <v>0</v>
      </c>
      <c r="L200" s="26"/>
      <c r="M200" s="47" t="e">
        <f t="shared" ca="1" si="84"/>
        <v>#DIV/0!</v>
      </c>
      <c r="S200" t="s">
        <v>341</v>
      </c>
      <c r="T200">
        <v>0</v>
      </c>
    </row>
    <row r="201" spans="1:20" x14ac:dyDescent="0.2">
      <c r="A201" s="34" t="s">
        <v>673</v>
      </c>
      <c r="B201" s="46">
        <v>0</v>
      </c>
      <c r="C201" s="26">
        <v>97</v>
      </c>
      <c r="D201" s="26">
        <v>98</v>
      </c>
      <c r="E201" s="26" t="e">
        <f t="shared" ca="1" si="85"/>
        <v>#N/A</v>
      </c>
      <c r="F201" s="62"/>
      <c r="G201" s="26"/>
      <c r="H201" s="26"/>
      <c r="I201" s="62"/>
      <c r="J201" s="26"/>
      <c r="K201" s="46">
        <f t="shared" ca="1" si="86"/>
        <v>0</v>
      </c>
      <c r="L201" s="26"/>
      <c r="M201" s="47" t="e">
        <f t="shared" ca="1" si="84"/>
        <v>#DIV/0!</v>
      </c>
      <c r="S201" t="s">
        <v>342</v>
      </c>
      <c r="T201">
        <v>0</v>
      </c>
    </row>
    <row r="202" spans="1:20" x14ac:dyDescent="0.2">
      <c r="A202" s="34" t="s">
        <v>674</v>
      </c>
      <c r="B202" s="46">
        <v>0</v>
      </c>
      <c r="C202" s="26">
        <v>98</v>
      </c>
      <c r="D202" s="26">
        <v>99</v>
      </c>
      <c r="E202" s="26" t="e">
        <f t="shared" ca="1" si="85"/>
        <v>#N/A</v>
      </c>
      <c r="F202" s="62"/>
      <c r="G202" s="26"/>
      <c r="H202" s="26"/>
      <c r="I202" s="62"/>
      <c r="J202" s="26"/>
      <c r="K202" s="46">
        <f t="shared" ca="1" si="86"/>
        <v>0</v>
      </c>
      <c r="L202" s="26"/>
      <c r="M202" s="47" t="e">
        <f t="shared" ca="1" si="84"/>
        <v>#DIV/0!</v>
      </c>
      <c r="P202" s="4"/>
      <c r="S202" t="s">
        <v>343</v>
      </c>
      <c r="T202">
        <v>0</v>
      </c>
    </row>
    <row r="203" spans="1:20" x14ac:dyDescent="0.2">
      <c r="A203" s="34" t="s">
        <v>675</v>
      </c>
      <c r="B203" s="46">
        <v>4.73131E-8</v>
      </c>
      <c r="C203" s="26">
        <v>99</v>
      </c>
      <c r="D203" s="26">
        <v>100</v>
      </c>
      <c r="E203" s="26" t="e">
        <f t="shared" ca="1" si="85"/>
        <v>#N/A</v>
      </c>
      <c r="F203" s="62"/>
      <c r="G203" s="26"/>
      <c r="H203" s="26"/>
      <c r="I203" s="62"/>
      <c r="J203" s="26"/>
      <c r="K203" s="46">
        <f t="shared" ca="1" si="86"/>
        <v>4.7313054725881208E-8</v>
      </c>
      <c r="L203" s="26"/>
      <c r="M203" s="47">
        <f t="shared" ca="1" si="84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4" t="s">
        <v>676</v>
      </c>
      <c r="B204" s="46">
        <v>0</v>
      </c>
      <c r="C204" s="26">
        <v>100</v>
      </c>
      <c r="D204" s="26">
        <v>101</v>
      </c>
      <c r="E204" s="26" t="e">
        <f t="shared" ca="1" si="85"/>
        <v>#N/A</v>
      </c>
      <c r="F204" s="62"/>
      <c r="G204" s="26"/>
      <c r="H204" s="26"/>
      <c r="I204" s="62"/>
      <c r="J204" s="26"/>
      <c r="K204" s="46">
        <f t="shared" ca="1" si="86"/>
        <v>0</v>
      </c>
      <c r="L204" s="26"/>
      <c r="M204" s="47" t="e">
        <f t="shared" ca="1" si="84"/>
        <v>#DIV/0!</v>
      </c>
      <c r="S204" t="s">
        <v>345</v>
      </c>
      <c r="T204">
        <v>0</v>
      </c>
    </row>
    <row r="205" spans="1:20" x14ac:dyDescent="0.2">
      <c r="A205" s="34" t="s">
        <v>677</v>
      </c>
      <c r="B205" s="46">
        <v>0</v>
      </c>
      <c r="C205" s="26">
        <v>101</v>
      </c>
      <c r="D205" s="26">
        <v>102</v>
      </c>
      <c r="E205" s="26" t="e">
        <f t="shared" ca="1" si="85"/>
        <v>#N/A</v>
      </c>
      <c r="F205" s="62"/>
      <c r="G205" s="26"/>
      <c r="H205" s="26"/>
      <c r="I205" s="62"/>
      <c r="J205" s="26"/>
      <c r="K205" s="46">
        <f t="shared" ca="1" si="86"/>
        <v>0</v>
      </c>
      <c r="L205" s="26"/>
      <c r="M205" s="47" t="e">
        <f t="shared" ca="1" si="84"/>
        <v>#DIV/0!</v>
      </c>
      <c r="P205" s="4"/>
      <c r="S205" t="s">
        <v>346</v>
      </c>
      <c r="T205">
        <v>0</v>
      </c>
    </row>
    <row r="206" spans="1:20" x14ac:dyDescent="0.2">
      <c r="A206" s="71" t="s">
        <v>678</v>
      </c>
      <c r="B206" s="72">
        <v>1.1657299999999999E-7</v>
      </c>
      <c r="C206" s="73">
        <v>102</v>
      </c>
      <c r="D206" s="73">
        <v>103</v>
      </c>
      <c r="E206" s="73" t="e">
        <f t="shared" ca="1" si="85"/>
        <v>#N/A</v>
      </c>
      <c r="F206" s="79"/>
      <c r="G206" s="73"/>
      <c r="H206" s="73"/>
      <c r="I206" s="79"/>
      <c r="J206" s="73"/>
      <c r="K206" s="72">
        <f t="shared" ca="1" si="86"/>
        <v>1.3760752799799458E-7</v>
      </c>
      <c r="L206" s="73"/>
      <c r="M206" s="74">
        <f t="shared" ca="1" si="84"/>
        <v>0.84714115351086661</v>
      </c>
      <c r="N206" s="81">
        <f ca="1">K206/K165</f>
        <v>1.7126520000000001</v>
      </c>
      <c r="O206" s="81"/>
      <c r="P206" s="4"/>
      <c r="Q206" s="4"/>
      <c r="S206" s="4" t="s">
        <v>347</v>
      </c>
      <c r="T206" s="4">
        <v>1.1657299999999999E-7</v>
      </c>
    </row>
    <row r="207" spans="1:20" x14ac:dyDescent="0.2">
      <c r="A207" s="34" t="s">
        <v>679</v>
      </c>
      <c r="B207" s="46">
        <v>7.6226600000000003E-8</v>
      </c>
      <c r="C207" s="26">
        <v>103</v>
      </c>
      <c r="D207" s="26">
        <v>104</v>
      </c>
      <c r="E207" s="26" t="e">
        <f t="shared" ca="1" si="85"/>
        <v>#N/A</v>
      </c>
      <c r="F207" s="62"/>
      <c r="G207" s="26"/>
      <c r="H207" s="26"/>
      <c r="I207" s="62"/>
      <c r="J207" s="26"/>
      <c r="K207" s="46">
        <f t="shared" ca="1" si="86"/>
        <v>8.0303510179034613E-8</v>
      </c>
      <c r="L207" s="26"/>
      <c r="M207" s="47">
        <f t="shared" ca="1" si="84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4" t="s">
        <v>680</v>
      </c>
      <c r="B208" s="46">
        <v>1.7099800000000001E-7</v>
      </c>
      <c r="C208" s="26">
        <v>104</v>
      </c>
      <c r="D208" s="26">
        <v>105</v>
      </c>
      <c r="E208" s="26" t="e">
        <f t="shared" ca="1" si="85"/>
        <v>#N/A</v>
      </c>
      <c r="F208" s="62"/>
      <c r="G208" s="26"/>
      <c r="H208" s="26"/>
      <c r="I208" s="62"/>
      <c r="J208" s="26"/>
      <c r="K208" s="46">
        <f t="shared" ca="1" si="86"/>
        <v>7.6914814965091736E-8</v>
      </c>
      <c r="L208" s="26"/>
      <c r="M208" s="47">
        <f t="shared" ca="1" si="84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4" t="s">
        <v>681</v>
      </c>
      <c r="B209" s="46">
        <v>2.4987200000000001E-12</v>
      </c>
      <c r="C209" s="26">
        <v>105</v>
      </c>
      <c r="D209" s="26">
        <v>106</v>
      </c>
      <c r="E209" s="26" t="e">
        <f t="shared" ca="1" si="85"/>
        <v>#N/A</v>
      </c>
      <c r="F209" s="62"/>
      <c r="G209" s="26"/>
      <c r="H209" s="26"/>
      <c r="I209" s="62"/>
      <c r="J209" s="26"/>
      <c r="K209" s="46">
        <f t="shared" ca="1" si="86"/>
        <v>2.2704038953411454E-12</v>
      </c>
      <c r="L209" s="26"/>
      <c r="M209" s="47">
        <f t="shared" ca="1" si="84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4" t="s">
        <v>682</v>
      </c>
      <c r="B210" s="46">
        <v>0</v>
      </c>
      <c r="C210" s="26">
        <v>106</v>
      </c>
      <c r="D210" s="26">
        <v>107</v>
      </c>
      <c r="E210" s="26" t="e">
        <f t="shared" ca="1" si="85"/>
        <v>#N/A</v>
      </c>
      <c r="F210" s="62"/>
      <c r="G210" s="26"/>
      <c r="H210" s="26"/>
      <c r="I210" s="62"/>
      <c r="J210" s="26"/>
      <c r="K210" s="46">
        <f t="shared" ca="1" si="86"/>
        <v>0</v>
      </c>
      <c r="L210" s="26"/>
      <c r="M210" s="47" t="e">
        <f t="shared" ca="1" si="84"/>
        <v>#DIV/0!</v>
      </c>
      <c r="P210" s="4"/>
      <c r="S210" t="s">
        <v>351</v>
      </c>
      <c r="T210">
        <v>0</v>
      </c>
    </row>
    <row r="211" spans="1:20" x14ac:dyDescent="0.2">
      <c r="A211" s="35" t="s">
        <v>683</v>
      </c>
      <c r="B211" s="48">
        <v>3.0074500000000001E-7</v>
      </c>
      <c r="C211" s="30">
        <v>107</v>
      </c>
      <c r="D211" s="30">
        <v>108</v>
      </c>
      <c r="E211" s="30" t="e">
        <f t="shared" ca="1" si="85"/>
        <v>#N/A</v>
      </c>
      <c r="F211" s="63"/>
      <c r="G211" s="30"/>
      <c r="H211" s="30"/>
      <c r="I211" s="63"/>
      <c r="J211" s="30"/>
      <c r="K211" s="48">
        <f t="shared" ca="1" si="86"/>
        <v>3.0074543817902916E-7</v>
      </c>
      <c r="L211" s="30"/>
      <c r="M211" s="49">
        <f t="shared" ca="1" si="84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68" t="s">
        <v>684</v>
      </c>
      <c r="B212" s="67">
        <v>8.1215100000000004E-10</v>
      </c>
      <c r="C212" s="69">
        <v>108</v>
      </c>
      <c r="D212" s="69">
        <v>109</v>
      </c>
      <c r="E212" s="69" t="e">
        <f t="shared" ca="1" si="85"/>
        <v>#N/A</v>
      </c>
      <c r="F212" s="69" t="s">
        <v>143</v>
      </c>
      <c r="G212" s="69">
        <v>1</v>
      </c>
      <c r="H212" s="69">
        <v>0</v>
      </c>
      <c r="I212" s="69"/>
      <c r="J212" s="69">
        <f>J116-$J$112</f>
        <v>-1</v>
      </c>
      <c r="K212" s="37">
        <f ca="1">U20</f>
        <v>8.1215115242751059E-10</v>
      </c>
      <c r="L212" s="22"/>
      <c r="M212" s="70">
        <f t="shared" ca="1" si="84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 s="81">
        <f t="shared" ref="P212:P226" ca="1" si="87">O212-LOG10(EXP(-2*$N$8*$N$9*J212))</f>
        <v>-3.1299999999999994</v>
      </c>
      <c r="Q212">
        <f ca="1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71" t="s">
        <v>685</v>
      </c>
      <c r="B213" s="72">
        <v>7.8336600000000002E-10</v>
      </c>
      <c r="C213" s="73">
        <v>109</v>
      </c>
      <c r="D213" s="73">
        <v>110</v>
      </c>
      <c r="E213" s="73" t="e">
        <f t="shared" ca="1" si="85"/>
        <v>#N/A</v>
      </c>
      <c r="F213" s="73" t="s">
        <v>143</v>
      </c>
      <c r="G213" s="73">
        <v>2</v>
      </c>
      <c r="H213" s="73">
        <v>0</v>
      </c>
      <c r="I213" s="73"/>
      <c r="J213" s="73">
        <f t="shared" ref="J213:J219" si="88">J117-$J$112</f>
        <v>-1</v>
      </c>
      <c r="K213" s="25">
        <f ca="1">U21</f>
        <v>7.8336609129427266E-10</v>
      </c>
      <c r="L213" s="26"/>
      <c r="M213" s="74">
        <f t="shared" ca="1" si="84"/>
        <v>0.9999998834589936</v>
      </c>
      <c r="N213" s="13">
        <f t="shared" ref="N213:N219" ca="1" si="89">LOG10(K213/(K117*$L$112^-1))</f>
        <v>-4.8455096444885113</v>
      </c>
      <c r="O213" s="13">
        <f ca="1">(-OFFSET($D$19,G213,0))+LOG10(EXP(-2*$N$8*$N$9*J213))</f>
        <v>-4.8455096444885104</v>
      </c>
      <c r="P213" s="81">
        <f t="shared" ca="1" si="87"/>
        <v>-3.7233333333333323</v>
      </c>
      <c r="Q213">
        <f ca="1">LOG10(K117/($L$112*K213))</f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71" t="s">
        <v>686</v>
      </c>
      <c r="B214" s="72">
        <v>6.8779600000000001E-10</v>
      </c>
      <c r="C214" s="73">
        <v>110</v>
      </c>
      <c r="D214" s="73">
        <v>111</v>
      </c>
      <c r="E214" s="73" t="e">
        <f t="shared" ca="1" si="85"/>
        <v>#N/A</v>
      </c>
      <c r="F214" s="73" t="s">
        <v>143</v>
      </c>
      <c r="G214" s="73">
        <v>3</v>
      </c>
      <c r="H214" s="73">
        <v>0</v>
      </c>
      <c r="I214" s="73"/>
      <c r="J214" s="73">
        <f t="shared" si="88"/>
        <v>-1</v>
      </c>
      <c r="K214" s="25">
        <f ca="1">U22</f>
        <v>6.8779575472279643E-10</v>
      </c>
      <c r="L214" s="26"/>
      <c r="M214" s="74">
        <f t="shared" ca="1" si="84"/>
        <v>1.0000003566134306</v>
      </c>
      <c r="N214" s="13">
        <f t="shared" ca="1" si="89"/>
        <v>-5.438842977821845</v>
      </c>
      <c r="O214" s="13"/>
      <c r="P214" s="81"/>
      <c r="Q214">
        <f ca="1">LOG10(K118/($L$112*K214))</f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71" t="s">
        <v>687</v>
      </c>
      <c r="B215" s="72">
        <v>4.6526399999999999E-10</v>
      </c>
      <c r="C215" s="73">
        <v>111</v>
      </c>
      <c r="D215" s="73">
        <v>112</v>
      </c>
      <c r="E215" s="73" t="e">
        <f t="shared" ca="1" si="85"/>
        <v>#N/A</v>
      </c>
      <c r="F215" s="73" t="s">
        <v>143</v>
      </c>
      <c r="G215" s="73">
        <v>4</v>
      </c>
      <c r="H215" s="73">
        <v>0</v>
      </c>
      <c r="I215" s="73"/>
      <c r="J215" s="73">
        <f t="shared" si="88"/>
        <v>-1</v>
      </c>
      <c r="K215" s="25">
        <f ca="1">U23</f>
        <v>4.6526429890143237E-10</v>
      </c>
      <c r="L215" s="26"/>
      <c r="M215" s="74">
        <f t="shared" ca="1" si="84"/>
        <v>0.99999935756637015</v>
      </c>
      <c r="N215" s="13">
        <f t="shared" ca="1" si="89"/>
        <v>-6.0321763111551778</v>
      </c>
      <c r="O215" s="13"/>
      <c r="P215" s="81"/>
      <c r="Q215">
        <f ca="1">LOG10(K119/($L$112*K215))</f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71" t="s">
        <v>688</v>
      </c>
      <c r="B216" s="72">
        <v>5.9827700000000005E-11</v>
      </c>
      <c r="C216" s="73">
        <v>112</v>
      </c>
      <c r="D216" s="73">
        <v>113</v>
      </c>
      <c r="E216" s="73" t="e">
        <f t="shared" ca="1" si="85"/>
        <v>#N/A</v>
      </c>
      <c r="F216" s="73" t="s">
        <v>143</v>
      </c>
      <c r="G216" s="73">
        <v>5</v>
      </c>
      <c r="H216" s="73">
        <v>0</v>
      </c>
      <c r="I216" s="73"/>
      <c r="J216" s="73">
        <f t="shared" si="88"/>
        <v>-1</v>
      </c>
      <c r="K216" s="25">
        <f ca="1">U24</f>
        <v>5.982771298201392E-11</v>
      </c>
      <c r="L216" s="26"/>
      <c r="M216" s="74">
        <f t="shared" ca="1" si="84"/>
        <v>0.99999978301002546</v>
      </c>
      <c r="N216" s="13">
        <f t="shared" ca="1" si="89"/>
        <v>-7.9571763111551794</v>
      </c>
      <c r="O216" s="13"/>
      <c r="P216" s="81"/>
      <c r="Q216">
        <f ca="1">LOG10(K120/($L$112*K216))</f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71" t="s">
        <v>689</v>
      </c>
      <c r="B217" s="72">
        <v>4.9723599999999996E-12</v>
      </c>
      <c r="C217" s="73">
        <v>113</v>
      </c>
      <c r="D217" s="73">
        <v>114</v>
      </c>
      <c r="E217" s="73" t="e">
        <f t="shared" ca="1" si="85"/>
        <v>#N/A</v>
      </c>
      <c r="F217" s="73" t="s">
        <v>143</v>
      </c>
      <c r="G217" s="73">
        <v>6</v>
      </c>
      <c r="H217" s="73">
        <v>0</v>
      </c>
      <c r="I217" s="73"/>
      <c r="J217" s="73">
        <f t="shared" si="88"/>
        <v>-1</v>
      </c>
      <c r="K217" s="25">
        <f ca="1">U25</f>
        <v>4.9723614061586016E-12</v>
      </c>
      <c r="L217" s="26"/>
      <c r="M217" s="74">
        <f t="shared" ca="1" si="84"/>
        <v>0.99999971720506875</v>
      </c>
      <c r="N217" s="13">
        <f t="shared" ca="1" si="89"/>
        <v>-9.100509644488513</v>
      </c>
      <c r="O217" s="13"/>
      <c r="P217" s="81"/>
      <c r="Q217">
        <f ca="1">LOG10(K121/($L$112*K217))</f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71" t="s">
        <v>690</v>
      </c>
      <c r="B218" s="72">
        <v>3.6151800000000002E-13</v>
      </c>
      <c r="C218" s="73">
        <v>114</v>
      </c>
      <c r="D218" s="73">
        <v>115</v>
      </c>
      <c r="E218" s="73" t="e">
        <f t="shared" ca="1" si="85"/>
        <v>#N/A</v>
      </c>
      <c r="F218" s="73" t="s">
        <v>143</v>
      </c>
      <c r="G218" s="73">
        <v>7</v>
      </c>
      <c r="H218" s="73">
        <v>0</v>
      </c>
      <c r="I218" s="73"/>
      <c r="J218" s="73">
        <f t="shared" si="88"/>
        <v>-1</v>
      </c>
      <c r="K218" s="25">
        <f ca="1">U26</f>
        <v>3.6151839561631448E-13</v>
      </c>
      <c r="L218" s="26"/>
      <c r="M218" s="74">
        <f t="shared" ca="1" si="84"/>
        <v>0.99999890568137262</v>
      </c>
      <c r="N218" s="13">
        <f t="shared" ca="1" si="89"/>
        <v>-10.243842977821828</v>
      </c>
      <c r="O218" s="13"/>
      <c r="P218" s="81"/>
      <c r="Q218">
        <f ca="1">LOG10(K122/($L$112*K218))</f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50" t="s">
        <v>691</v>
      </c>
      <c r="B219" s="51">
        <v>2.6010700000000001E-14</v>
      </c>
      <c r="C219" s="52">
        <v>115</v>
      </c>
      <c r="D219" s="52">
        <v>116</v>
      </c>
      <c r="E219" s="52" t="e">
        <f t="shared" ca="1" si="85"/>
        <v>#N/A</v>
      </c>
      <c r="F219" s="52" t="s">
        <v>143</v>
      </c>
      <c r="G219" s="52">
        <v>8</v>
      </c>
      <c r="H219" s="52">
        <v>0</v>
      </c>
      <c r="I219" s="52"/>
      <c r="J219" s="52">
        <f t="shared" si="88"/>
        <v>-1</v>
      </c>
      <c r="K219" s="40">
        <f ca="1">U27</f>
        <v>2.6010670207228888E-14</v>
      </c>
      <c r="L219" s="30"/>
      <c r="M219" s="53">
        <f t="shared" ca="1" si="84"/>
        <v>1.000001145405746</v>
      </c>
      <c r="N219" s="13">
        <f t="shared" ca="1" si="89"/>
        <v>-11.387176311155322</v>
      </c>
      <c r="O219" s="13">
        <f ca="1">(-OFFSET($D$19,G219,0))+LOG10(EXP(-2*$N$8*$N$9*J219))</f>
        <v>-11.387176311155178</v>
      </c>
      <c r="P219" s="81">
        <f t="shared" ca="1" si="87"/>
        <v>-10.265000000000001</v>
      </c>
      <c r="Q219">
        <f ca="1">LOG10(K123/($L$112*K219))</f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4">
        <v>4.0356000000000003E-12</v>
      </c>
      <c r="C220" s="22">
        <v>116</v>
      </c>
      <c r="D220" s="22">
        <v>117</v>
      </c>
      <c r="E220" s="22" t="e">
        <f t="shared" ca="1" si="85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7">
        <f ca="1">W20</f>
        <v>4.0356032925509371E-12</v>
      </c>
      <c r="L220" s="22"/>
      <c r="M220" s="45">
        <f t="shared" ca="1" si="84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 s="81">
        <f t="shared" si="87"/>
        <v>-3.2</v>
      </c>
      <c r="Q220" s="13">
        <f ca="1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4" t="s">
        <v>693</v>
      </c>
      <c r="B221" s="46">
        <v>1.5260499999999999E-11</v>
      </c>
      <c r="C221" s="26">
        <v>117</v>
      </c>
      <c r="D221" s="26">
        <v>118</v>
      </c>
      <c r="E221" s="26" t="e">
        <f t="shared" ca="1" si="85"/>
        <v>#N/A</v>
      </c>
      <c r="F221" s="26" t="s">
        <v>143</v>
      </c>
      <c r="G221" s="26">
        <v>2</v>
      </c>
      <c r="H221" s="26">
        <v>0</v>
      </c>
      <c r="I221" s="26" t="s">
        <v>9</v>
      </c>
      <c r="J221" s="26">
        <f t="shared" ref="J221:J227" si="90">J213+$J$105</f>
        <v>1</v>
      </c>
      <c r="K221" s="25">
        <f t="shared" ref="K221:K227" ca="1" si="91">W21</f>
        <v>1.5260533089988415E-11</v>
      </c>
      <c r="L221" s="26"/>
      <c r="M221" s="47">
        <f t="shared" ca="1" si="84"/>
        <v>0.99999783166235279</v>
      </c>
      <c r="N221" s="13">
        <f t="shared" ref="N221:N227" ca="1" si="92">LOG10(K221/(K117*$L$105*$L$112^-1))</f>
        <v>-2.0778236888448225</v>
      </c>
      <c r="O221" s="13">
        <f>-$I$2+LOG10(EXP(-2*$N$8*$N$9*J221))</f>
        <v>-2.077823688844822</v>
      </c>
      <c r="P221" s="81">
        <f t="shared" si="87"/>
        <v>-3.2</v>
      </c>
      <c r="Q221" s="13">
        <f ca="1">LOG10(K221/(K213*$L$105))</f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4" t="s">
        <v>694</v>
      </c>
      <c r="B222" s="46">
        <v>5.2528799999999997E-11</v>
      </c>
      <c r="C222" s="26">
        <v>118</v>
      </c>
      <c r="D222" s="26">
        <v>119</v>
      </c>
      <c r="E222" s="26" t="e">
        <f t="shared" ca="1" si="85"/>
        <v>#N/A</v>
      </c>
      <c r="F222" s="26" t="s">
        <v>143</v>
      </c>
      <c r="G222" s="26">
        <v>3</v>
      </c>
      <c r="H222" s="26">
        <v>0</v>
      </c>
      <c r="I222" s="26" t="s">
        <v>9</v>
      </c>
      <c r="J222" s="26">
        <f t="shared" si="90"/>
        <v>1</v>
      </c>
      <c r="K222" s="25">
        <f t="shared" ca="1" si="91"/>
        <v>5.2528833955035668E-11</v>
      </c>
      <c r="L222" s="26"/>
      <c r="M222" s="47">
        <f t="shared" ca="1" si="84"/>
        <v>0.99999935359243464</v>
      </c>
      <c r="N222" s="13">
        <f t="shared" ca="1" si="92"/>
        <v>-2.0778236888448225</v>
      </c>
      <c r="O222" s="13"/>
      <c r="P222" s="81"/>
      <c r="Q222" s="13">
        <f ca="1">LOG10(K222/(K214*$L$105))</f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4" t="s">
        <v>695</v>
      </c>
      <c r="B223" s="46">
        <v>1.39306E-10</v>
      </c>
      <c r="C223" s="26">
        <v>119</v>
      </c>
      <c r="D223" s="26">
        <v>120</v>
      </c>
      <c r="E223" s="26" t="e">
        <f t="shared" ca="1" si="85"/>
        <v>#N/A</v>
      </c>
      <c r="F223" s="26" t="s">
        <v>143</v>
      </c>
      <c r="G223" s="26">
        <v>4</v>
      </c>
      <c r="H223" s="26">
        <v>0</v>
      </c>
      <c r="I223" s="26" t="s">
        <v>9</v>
      </c>
      <c r="J223" s="26">
        <f t="shared" si="90"/>
        <v>1</v>
      </c>
      <c r="K223" s="25">
        <f t="shared" ca="1" si="91"/>
        <v>1.3930648427004766E-10</v>
      </c>
      <c r="L223" s="26"/>
      <c r="M223" s="47">
        <f t="shared" ca="1" si="84"/>
        <v>0.99999652370777858</v>
      </c>
      <c r="N223" s="13">
        <f t="shared" ca="1" si="92"/>
        <v>-2.0778236888448225</v>
      </c>
      <c r="O223" s="13"/>
      <c r="P223" s="81"/>
      <c r="Q223" s="13">
        <f ca="1">LOG10(K223/(K215*$L$105))</f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4" t="s">
        <v>696</v>
      </c>
      <c r="B224" s="46">
        <v>6.0003099999999999E-13</v>
      </c>
      <c r="C224" s="26">
        <v>120</v>
      </c>
      <c r="D224" s="26">
        <v>121</v>
      </c>
      <c r="E224" s="26" t="e">
        <f t="shared" ca="1" si="85"/>
        <v>#N/A</v>
      </c>
      <c r="F224" s="26" t="s">
        <v>143</v>
      </c>
      <c r="G224" s="26">
        <v>5</v>
      </c>
      <c r="H224" s="26">
        <v>0</v>
      </c>
      <c r="I224" s="26" t="s">
        <v>9</v>
      </c>
      <c r="J224" s="26">
        <f t="shared" si="90"/>
        <v>1</v>
      </c>
      <c r="K224" s="25">
        <f t="shared" ca="1" si="91"/>
        <v>6.0003143650913016E-13</v>
      </c>
      <c r="L224" s="26"/>
      <c r="M224" s="47">
        <f t="shared" ca="1" si="84"/>
        <v>0.99999927252289866</v>
      </c>
      <c r="N224" s="13">
        <f t="shared" ca="1" si="92"/>
        <v>-5.4778236888448237</v>
      </c>
      <c r="O224" s="13"/>
      <c r="P224" s="81"/>
      <c r="Q224" s="13">
        <f ca="1">LOG10(K224/(K216*$L$105))</f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4" t="s">
        <v>697</v>
      </c>
      <c r="B225" s="46">
        <v>6.9369299999999996E-13</v>
      </c>
      <c r="C225" s="26">
        <v>121</v>
      </c>
      <c r="D225" s="26">
        <v>122</v>
      </c>
      <c r="E225" s="26" t="e">
        <f t="shared" ca="1" si="85"/>
        <v>#N/A</v>
      </c>
      <c r="F225" s="26" t="s">
        <v>143</v>
      </c>
      <c r="G225" s="26">
        <v>6</v>
      </c>
      <c r="H225" s="26">
        <v>0</v>
      </c>
      <c r="I225" s="26" t="s">
        <v>9</v>
      </c>
      <c r="J225" s="26">
        <f t="shared" si="90"/>
        <v>1</v>
      </c>
      <c r="K225" s="25">
        <f t="shared" ca="1" si="91"/>
        <v>6.9369349672043733E-13</v>
      </c>
      <c r="L225" s="26"/>
      <c r="M225" s="47">
        <f t="shared" ca="1" si="84"/>
        <v>0.9999992839482571</v>
      </c>
      <c r="N225" s="13">
        <f t="shared" ca="1" si="92"/>
        <v>-5.4778236888448237</v>
      </c>
      <c r="O225" s="13"/>
      <c r="P225" s="81"/>
      <c r="Q225" s="13">
        <f ca="1">LOG10(K225/(K217*$L$105))</f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4" t="s">
        <v>698</v>
      </c>
      <c r="B226" s="46">
        <v>7.0156600000000002E-13</v>
      </c>
      <c r="C226" s="26">
        <v>122</v>
      </c>
      <c r="D226" s="26">
        <v>123</v>
      </c>
      <c r="E226" s="26" t="e">
        <f t="shared" ca="1" si="85"/>
        <v>#N/A</v>
      </c>
      <c r="F226" s="26" t="s">
        <v>143</v>
      </c>
      <c r="G226" s="26">
        <v>7</v>
      </c>
      <c r="H226" s="26">
        <v>0</v>
      </c>
      <c r="I226" s="26" t="s">
        <v>9</v>
      </c>
      <c r="J226" s="26">
        <f t="shared" si="90"/>
        <v>1</v>
      </c>
      <c r="K226" s="25">
        <f t="shared" ca="1" si="91"/>
        <v>7.0156622095375319E-13</v>
      </c>
      <c r="L226" s="26"/>
      <c r="M226" s="47">
        <f t="shared" ca="1" si="84"/>
        <v>0.99999968505645431</v>
      </c>
      <c r="N226" s="13">
        <f t="shared" ca="1" si="92"/>
        <v>-5.4778236888448237</v>
      </c>
      <c r="O226" s="13"/>
      <c r="P226" s="81"/>
      <c r="Q226" s="13">
        <f ca="1">LOG10(K226/(K218*$L$105))</f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5" t="s">
        <v>699</v>
      </c>
      <c r="B227" s="48">
        <v>7.02139E-13</v>
      </c>
      <c r="C227" s="30">
        <v>123</v>
      </c>
      <c r="D227" s="30">
        <v>124</v>
      </c>
      <c r="E227" s="30" t="e">
        <f t="shared" ca="1" si="85"/>
        <v>#N/A</v>
      </c>
      <c r="F227" s="30" t="s">
        <v>143</v>
      </c>
      <c r="G227" s="30">
        <v>8</v>
      </c>
      <c r="H227" s="30">
        <v>0</v>
      </c>
      <c r="I227" s="30" t="s">
        <v>9</v>
      </c>
      <c r="J227" s="30">
        <f t="shared" si="90"/>
        <v>1</v>
      </c>
      <c r="K227" s="40">
        <f ca="1">W27</f>
        <v>7.0213907927797996E-13</v>
      </c>
      <c r="L227" s="30"/>
      <c r="M227" s="49">
        <f t="shared" ca="1" si="84"/>
        <v>0.99999988709077403</v>
      </c>
      <c r="N227" s="13">
        <f t="shared" ca="1" si="92"/>
        <v>-5.4778236888448237</v>
      </c>
      <c r="O227" s="13">
        <f>-$L$2+LOG10(EXP(-2*$N$8*$N$9*J227))</f>
        <v>-5.4778236888448237</v>
      </c>
      <c r="P227" s="81">
        <f>O227-LOG10(EXP(-2*$N$8*$N$9*J227))</f>
        <v>-6.6000000000000014</v>
      </c>
      <c r="Q227" s="13">
        <f ca="1">LOG10(K227/(K219*$L$105))</f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4">
        <v>5.2723100000000004E-13</v>
      </c>
      <c r="C228" s="22">
        <v>124</v>
      </c>
      <c r="D228" s="22">
        <v>125</v>
      </c>
      <c r="E228" s="22" t="e">
        <f t="shared" ca="1" si="85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7">
        <f ca="1">V20</f>
        <v>5.2723073577671014E-13</v>
      </c>
      <c r="L228" s="22"/>
      <c r="M228" s="45">
        <f t="shared" ca="1" si="84"/>
        <v>1.0000005011530473</v>
      </c>
      <c r="N228" s="13">
        <f ca="1">LOG10(K228/(K116*$L$104*$L$112^-1))</f>
        <v>-0.37782368884482209</v>
      </c>
      <c r="O228" s="13"/>
      <c r="P228" s="81"/>
      <c r="Q228" s="13">
        <f ca="1">LOG10(K228/(K212*$L$104))</f>
        <v>3.8743526223103557</v>
      </c>
      <c r="R228" s="13">
        <f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4" t="s">
        <v>701</v>
      </c>
      <c r="B229" s="46">
        <v>1.99371E-12</v>
      </c>
      <c r="C229" s="26">
        <v>125</v>
      </c>
      <c r="D229" s="26">
        <v>126</v>
      </c>
      <c r="E229" s="26" t="e">
        <f t="shared" ca="1" si="85"/>
        <v>#N/A</v>
      </c>
      <c r="F229" s="26" t="s">
        <v>143</v>
      </c>
      <c r="G229" s="26">
        <v>2</v>
      </c>
      <c r="H229" s="26">
        <v>0</v>
      </c>
      <c r="I229" s="26" t="s">
        <v>7</v>
      </c>
      <c r="J229" s="26">
        <f t="shared" ref="J229:J235" si="93">J213+$J$104</f>
        <v>1</v>
      </c>
      <c r="K229" s="25">
        <f t="shared" ref="K229:K235" ca="1" si="94">V21</f>
        <v>1.993709863462223E-12</v>
      </c>
      <c r="L229" s="26"/>
      <c r="M229" s="47">
        <f t="shared" ca="1" si="84"/>
        <v>1.0000000684842762</v>
      </c>
      <c r="N229" s="13">
        <f t="shared" ref="N229:N235" ca="1" si="95">LOG10(K229/(K117*$L$104*$L$112^-1))</f>
        <v>-0.37782368884482198</v>
      </c>
      <c r="O229" s="13"/>
      <c r="P229" s="81"/>
      <c r="Q229" s="13">
        <f ca="1">LOG10(K229/(K213*$L$104))</f>
        <v>4.467685955643689</v>
      </c>
      <c r="R229" s="13">
        <f>(-$I$3)-(-D21)+LOG10(EXP(-2*$N$8*$N$9*($J$104)))</f>
        <v>4.467685955643689</v>
      </c>
      <c r="S229" s="4" t="s">
        <v>370</v>
      </c>
      <c r="T229" s="4">
        <v>1.99371E-12</v>
      </c>
    </row>
    <row r="230" spans="1:20" x14ac:dyDescent="0.2">
      <c r="A230" s="34" t="s">
        <v>702</v>
      </c>
      <c r="B230" s="46">
        <v>6.8626199999999997E-12</v>
      </c>
      <c r="C230" s="26">
        <v>126</v>
      </c>
      <c r="D230" s="26">
        <v>127</v>
      </c>
      <c r="E230" s="26" t="e">
        <f t="shared" ca="1" si="85"/>
        <v>#N/A</v>
      </c>
      <c r="F230" s="26" t="s">
        <v>143</v>
      </c>
      <c r="G230" s="26">
        <v>3</v>
      </c>
      <c r="H230" s="26">
        <v>0</v>
      </c>
      <c r="I230" s="26" t="s">
        <v>7</v>
      </c>
      <c r="J230" s="26">
        <f t="shared" si="93"/>
        <v>1</v>
      </c>
      <c r="K230" s="25">
        <f t="shared" ca="1" si="94"/>
        <v>6.8626209684004876E-12</v>
      </c>
      <c r="L230" s="26"/>
      <c r="M230" s="47">
        <f t="shared" ca="1" si="84"/>
        <v>0.9999998588876623</v>
      </c>
      <c r="N230" s="13">
        <f t="shared" ca="1" si="95"/>
        <v>-0.37782368884482204</v>
      </c>
      <c r="O230" s="13"/>
      <c r="P230" s="81"/>
      <c r="Q230" s="13">
        <f ca="1">LOG10(K230/(K214*$L$104))</f>
        <v>5.0610192889770236</v>
      </c>
      <c r="R230" s="13">
        <f>(-$I$3)-(-D22)+LOG10(EXP(-2*$N$8*$N$9*($J$104)))</f>
        <v>5.0610192889770227</v>
      </c>
      <c r="S230" s="4" t="s">
        <v>371</v>
      </c>
      <c r="T230" s="4">
        <v>6.8626199999999997E-12</v>
      </c>
    </row>
    <row r="231" spans="1:20" x14ac:dyDescent="0.2">
      <c r="A231" s="34" t="s">
        <v>703</v>
      </c>
      <c r="B231" s="46">
        <v>1.81997E-11</v>
      </c>
      <c r="C231" s="26">
        <v>127</v>
      </c>
      <c r="D231" s="26">
        <v>128</v>
      </c>
      <c r="E231" s="26" t="e">
        <f t="shared" ca="1" si="85"/>
        <v>#N/A</v>
      </c>
      <c r="F231" s="26" t="s">
        <v>143</v>
      </c>
      <c r="G231" s="26">
        <v>4</v>
      </c>
      <c r="H231" s="26">
        <v>0</v>
      </c>
      <c r="I231" s="26" t="s">
        <v>7</v>
      </c>
      <c r="J231" s="26">
        <f t="shared" si="93"/>
        <v>1</v>
      </c>
      <c r="K231" s="25">
        <f t="shared" ca="1" si="94"/>
        <v>1.8199672979684216E-11</v>
      </c>
      <c r="L231" s="26"/>
      <c r="M231" s="47">
        <f t="shared" ca="1" si="84"/>
        <v>1.0000014846594121</v>
      </c>
      <c r="N231" s="13">
        <f t="shared" ca="1" si="95"/>
        <v>-0.37782368884482198</v>
      </c>
      <c r="O231" s="13"/>
      <c r="P231" s="81"/>
      <c r="Q231" s="13">
        <f ca="1">LOG10(K231/(K215*$L$104))</f>
        <v>5.6543526223103555</v>
      </c>
      <c r="R231" s="13">
        <f>(-$I$3)-(-D23)+LOG10(EXP(-2*$N$8*$N$9*($J$104)))</f>
        <v>5.6543526223103555</v>
      </c>
      <c r="S231" s="4" t="s">
        <v>372</v>
      </c>
      <c r="T231" s="4">
        <v>1.81997E-11</v>
      </c>
    </row>
    <row r="232" spans="1:20" x14ac:dyDescent="0.2">
      <c r="A232" s="34" t="s">
        <v>704</v>
      </c>
      <c r="B232" s="46">
        <v>1.9690900000000001E-10</v>
      </c>
      <c r="C232" s="26">
        <v>128</v>
      </c>
      <c r="D232" s="26">
        <v>129</v>
      </c>
      <c r="E232" s="26" t="e">
        <f t="shared" ca="1" si="85"/>
        <v>#N/A</v>
      </c>
      <c r="F232" s="26" t="s">
        <v>143</v>
      </c>
      <c r="G232" s="26">
        <v>5</v>
      </c>
      <c r="H232" s="26">
        <v>0</v>
      </c>
      <c r="I232" s="26" t="s">
        <v>7</v>
      </c>
      <c r="J232" s="26">
        <f t="shared" si="93"/>
        <v>1</v>
      </c>
      <c r="K232" s="25">
        <f t="shared" ca="1" si="94"/>
        <v>1.9690931293816639E-10</v>
      </c>
      <c r="L232" s="26"/>
      <c r="M232" s="47">
        <f t="shared" ref="M232:M295" ca="1" si="96">B232/K232</f>
        <v>0.99999841074979279</v>
      </c>
      <c r="N232" s="13">
        <f t="shared" ca="1" si="95"/>
        <v>-0.37782368884482215</v>
      </c>
      <c r="O232" s="13"/>
      <c r="P232" s="81"/>
      <c r="Q232" s="13">
        <f ca="1">LOG10(K232/(K216*$L$104))</f>
        <v>7.579352622310358</v>
      </c>
      <c r="R232" s="13">
        <f>(-$I$3)-(-D24)+LOG10(EXP(-2*$N$8*$N$9*($J$104)))</f>
        <v>7.5793526223103571</v>
      </c>
      <c r="S232" s="4" t="s">
        <v>373</v>
      </c>
      <c r="T232" s="4">
        <v>1.9690900000000001E-10</v>
      </c>
    </row>
    <row r="233" spans="1:20" x14ac:dyDescent="0.2">
      <c r="A233" s="34" t="s">
        <v>705</v>
      </c>
      <c r="B233" s="46">
        <v>2.27646E-10</v>
      </c>
      <c r="C233" s="26">
        <v>129</v>
      </c>
      <c r="D233" s="26">
        <v>130</v>
      </c>
      <c r="E233" s="26" t="e">
        <f t="shared" ref="E233:E296" ca="1" si="97">OFFSET($B$71,_xlfn.XMATCH($A233,$D$72:$D$99),0)</f>
        <v>#N/A</v>
      </c>
      <c r="F233" s="26" t="s">
        <v>143</v>
      </c>
      <c r="G233" s="26">
        <v>6</v>
      </c>
      <c r="H233" s="26">
        <v>0</v>
      </c>
      <c r="I233" s="26" t="s">
        <v>7</v>
      </c>
      <c r="J233" s="26">
        <f t="shared" si="93"/>
        <v>1</v>
      </c>
      <c r="K233" s="25">
        <f t="shared" ca="1" si="94"/>
        <v>2.276459223929629E-10</v>
      </c>
      <c r="L233" s="26"/>
      <c r="M233" s="47">
        <f t="shared" ca="1" si="96"/>
        <v>1.0000003409111671</v>
      </c>
      <c r="N233" s="13">
        <f t="shared" ca="1" si="95"/>
        <v>-0.37782368884482204</v>
      </c>
      <c r="O233" s="13"/>
      <c r="P233" s="81"/>
      <c r="Q233" s="13">
        <f ca="1">LOG10(K233/(K217*$L$104))</f>
        <v>8.7226859556436924</v>
      </c>
      <c r="R233" s="13">
        <f>(-$I$3)-(-D25)+LOG10(EXP(-2*$N$8*$N$9*($J$104)))</f>
        <v>8.7226859556436906</v>
      </c>
      <c r="S233" s="4" t="s">
        <v>374</v>
      </c>
      <c r="T233" s="4">
        <v>2.27646E-10</v>
      </c>
    </row>
    <row r="234" spans="1:20" x14ac:dyDescent="0.2">
      <c r="A234" s="34" t="s">
        <v>706</v>
      </c>
      <c r="B234" s="46">
        <v>2.3022900000000001E-10</v>
      </c>
      <c r="C234" s="26">
        <v>130</v>
      </c>
      <c r="D234" s="26">
        <v>131</v>
      </c>
      <c r="E234" s="26" t="e">
        <f t="shared" ca="1" si="97"/>
        <v>#N/A</v>
      </c>
      <c r="F234" s="26" t="s">
        <v>143</v>
      </c>
      <c r="G234" s="26">
        <v>7</v>
      </c>
      <c r="H234" s="26">
        <v>0</v>
      </c>
      <c r="I234" s="26" t="s">
        <v>7</v>
      </c>
      <c r="J234" s="26">
        <f t="shared" si="93"/>
        <v>1</v>
      </c>
      <c r="K234" s="25">
        <f t="shared" ca="1" si="94"/>
        <v>2.3022947489606631E-10</v>
      </c>
      <c r="L234" s="26"/>
      <c r="M234" s="47">
        <f t="shared" ca="1" si="96"/>
        <v>0.99999793729249253</v>
      </c>
      <c r="N234" s="13">
        <f t="shared" ca="1" si="95"/>
        <v>-0.37782368884482187</v>
      </c>
      <c r="O234" s="13"/>
      <c r="P234" s="81"/>
      <c r="Q234" s="13">
        <f ca="1">LOG10(K234/(K218*$L$104))</f>
        <v>9.8660192889770055</v>
      </c>
      <c r="R234" s="13">
        <f>(-$I$3)-(-D26)+LOG10(EXP(-2*$N$8*$N$9*($J$104)))</f>
        <v>9.8660192889770251</v>
      </c>
      <c r="S234" s="4" t="s">
        <v>375</v>
      </c>
      <c r="T234" s="4">
        <v>2.3022900000000001E-10</v>
      </c>
    </row>
    <row r="235" spans="1:20" x14ac:dyDescent="0.2">
      <c r="A235" s="35" t="s">
        <v>707</v>
      </c>
      <c r="B235" s="48">
        <v>2.3041699999999999E-10</v>
      </c>
      <c r="C235" s="30">
        <v>131</v>
      </c>
      <c r="D235" s="30">
        <v>132</v>
      </c>
      <c r="E235" s="30" t="e">
        <f t="shared" ca="1" si="97"/>
        <v>#N/A</v>
      </c>
      <c r="F235" s="30" t="s">
        <v>143</v>
      </c>
      <c r="G235" s="30">
        <v>8</v>
      </c>
      <c r="H235" s="30">
        <v>0</v>
      </c>
      <c r="I235" s="30" t="s">
        <v>7</v>
      </c>
      <c r="J235" s="30">
        <f t="shared" si="93"/>
        <v>1</v>
      </c>
      <c r="K235" s="40">
        <f ca="1">V27</f>
        <v>2.3041746694476735E-10</v>
      </c>
      <c r="L235" s="30"/>
      <c r="M235" s="49">
        <f t="shared" ca="1" si="96"/>
        <v>0.99999797348363584</v>
      </c>
      <c r="N235" s="13">
        <f t="shared" ca="1" si="95"/>
        <v>-0.37782368884482215</v>
      </c>
      <c r="O235" s="13"/>
      <c r="P235" s="81"/>
      <c r="Q235" s="13">
        <f ca="1">LOG10(K235/(K219*$L$104))</f>
        <v>11.0093526223105</v>
      </c>
      <c r="R235" s="13">
        <f>(-$I$3)-(-D27)+LOG10(EXP(-2*$N$8*$N$9*($J$104)))</f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4">
        <v>2.00836E-14</v>
      </c>
      <c r="C236" s="22">
        <v>132</v>
      </c>
      <c r="D236" s="22">
        <v>133</v>
      </c>
      <c r="E236" s="22" t="e">
        <f t="shared" ca="1" si="9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7">
        <f ca="1">Y20</f>
        <v>2.0083628847053718E-14</v>
      </c>
      <c r="L236" s="22"/>
      <c r="M236" s="45">
        <f t="shared" ca="1" si="9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 s="81">
        <f>O236-LOG10(EXP(-2*$N$8*$N$9*J236))-($W$93-$T$93)</f>
        <v>-9.02</v>
      </c>
      <c r="Q236" s="13">
        <f ca="1">LOG10(K236/(K212*$L$104*$L$112^-1))</f>
        <v>-5.1148059110670454</v>
      </c>
      <c r="R236" s="13">
        <f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4" t="s">
        <v>709</v>
      </c>
      <c r="B237" s="46">
        <v>7.5945699999999999E-14</v>
      </c>
      <c r="C237" s="26">
        <v>133</v>
      </c>
      <c r="D237" s="26">
        <v>134</v>
      </c>
      <c r="E237" s="26" t="e">
        <f t="shared" ca="1" si="97"/>
        <v>#N/A</v>
      </c>
      <c r="F237" s="26" t="s">
        <v>143</v>
      </c>
      <c r="G237" s="26">
        <v>2</v>
      </c>
      <c r="H237" s="26">
        <v>0</v>
      </c>
      <c r="I237" s="26" t="s">
        <v>34</v>
      </c>
      <c r="J237" s="26">
        <f t="shared" ref="J237:J243" si="98">J213+$J$171</f>
        <v>0</v>
      </c>
      <c r="K237" s="25">
        <f t="shared" ref="K237:K243" ca="1" si="99">Y21</f>
        <v>7.5945741037835357E-14</v>
      </c>
      <c r="L237" s="26"/>
      <c r="M237" s="47">
        <f t="shared" ca="1" si="96"/>
        <v>0.99999945964270287</v>
      </c>
      <c r="N237" s="13">
        <f t="shared" ref="N237:N243" ca="1" si="100">LOG10(K237/(K117*$L$104*$L$112^-2))</f>
        <v>-9.366982222222223</v>
      </c>
      <c r="O237" s="13">
        <f>$W$93-$I$4+LOG10(EXP(-2*$N$8*$N$9*J237))</f>
        <v>-9.366982222222223</v>
      </c>
      <c r="P237" s="81">
        <f t="shared" ref="P237:P243" si="101">O237-LOG10(EXP(-2*$N$8*$N$9*J237))-($W$93-$T$93)</f>
        <v>-9.02</v>
      </c>
      <c r="Q237" s="13">
        <f ca="1">LOG10(K237/(K213*$L$104*$L$112^-1))</f>
        <v>-4.5214725777337126</v>
      </c>
      <c r="R237" s="13">
        <f>$W$93+(-$I$3)-(-D21)+LOG10(EXP(-2*$N$8*$N$9*($J$171)))</f>
        <v>-4.5214725777337126</v>
      </c>
      <c r="S237" s="4" t="s">
        <v>378</v>
      </c>
      <c r="T237" s="4">
        <v>7.5945699999999999E-14</v>
      </c>
    </row>
    <row r="238" spans="1:20" x14ac:dyDescent="0.2">
      <c r="A238" s="34" t="s">
        <v>710</v>
      </c>
      <c r="B238" s="46">
        <v>2.6141600000000002E-13</v>
      </c>
      <c r="C238" s="26">
        <v>134</v>
      </c>
      <c r="D238" s="26">
        <v>135</v>
      </c>
      <c r="E238" s="26" t="e">
        <f t="shared" ca="1" si="97"/>
        <v>#N/A</v>
      </c>
      <c r="F238" s="26" t="s">
        <v>143</v>
      </c>
      <c r="G238" s="26">
        <v>3</v>
      </c>
      <c r="H238" s="26">
        <v>0</v>
      </c>
      <c r="I238" s="26" t="s">
        <v>34</v>
      </c>
      <c r="J238" s="26">
        <f t="shared" si="98"/>
        <v>0</v>
      </c>
      <c r="K238" s="25">
        <f t="shared" ca="1" si="99"/>
        <v>2.61415587322161E-13</v>
      </c>
      <c r="L238" s="26"/>
      <c r="M238" s="47">
        <f t="shared" ca="1" si="96"/>
        <v>1.0000015786275152</v>
      </c>
      <c r="N238" s="13">
        <f t="shared" ca="1" si="100"/>
        <v>-9.366982222222223</v>
      </c>
      <c r="O238" s="13"/>
      <c r="P238" s="81"/>
      <c r="Q238" s="13">
        <f ca="1">LOG10(K238/(K214*$L$104*$L$112^-1))</f>
        <v>-3.928139244400378</v>
      </c>
      <c r="R238" s="13">
        <f>$W$93+(-$I$3)-(-D22)+LOG10(EXP(-2*$N$8*$N$9*($J$171)))</f>
        <v>-3.9281392444003784</v>
      </c>
      <c r="S238" s="4" t="s">
        <v>379</v>
      </c>
      <c r="T238" s="4">
        <v>2.6141600000000002E-13</v>
      </c>
    </row>
    <row r="239" spans="1:20" x14ac:dyDescent="0.2">
      <c r="A239" s="34" t="s">
        <v>711</v>
      </c>
      <c r="B239" s="46">
        <v>6.9327400000000002E-13</v>
      </c>
      <c r="C239" s="26">
        <v>135</v>
      </c>
      <c r="D239" s="26">
        <v>136</v>
      </c>
      <c r="E239" s="26" t="e">
        <f t="shared" ca="1" si="97"/>
        <v>#N/A</v>
      </c>
      <c r="F239" s="26" t="s">
        <v>143</v>
      </c>
      <c r="G239" s="26">
        <v>4</v>
      </c>
      <c r="H239" s="26">
        <v>0</v>
      </c>
      <c r="I239" s="26" t="s">
        <v>34</v>
      </c>
      <c r="J239" s="26">
        <f t="shared" si="98"/>
        <v>0</v>
      </c>
      <c r="K239" s="25">
        <f t="shared" ca="1" si="99"/>
        <v>6.9327422029608492E-13</v>
      </c>
      <c r="L239" s="26"/>
      <c r="M239" s="47">
        <f t="shared" ca="1" si="96"/>
        <v>0.99999968223817004</v>
      </c>
      <c r="N239" s="13">
        <f t="shared" ca="1" si="100"/>
        <v>-9.366982222222223</v>
      </c>
      <c r="O239" s="13"/>
      <c r="P239" s="81"/>
      <c r="Q239" s="13">
        <f ca="1">LOG10(K239/(K215*$L$104*$L$112^-1))</f>
        <v>-3.3348059110670456</v>
      </c>
      <c r="R239" s="13">
        <f>$W$93+(-$I$3)-(-D23)+LOG10(EXP(-2*$N$8*$N$9*($J$171)))</f>
        <v>-3.3348059110670456</v>
      </c>
      <c r="S239" s="4" t="s">
        <v>380</v>
      </c>
      <c r="T239" s="4">
        <v>6.9327400000000002E-13</v>
      </c>
    </row>
    <row r="240" spans="1:20" x14ac:dyDescent="0.2">
      <c r="A240" s="34" t="s">
        <v>712</v>
      </c>
      <c r="B240" s="46">
        <v>7.5007999999999997E-12</v>
      </c>
      <c r="C240" s="26">
        <v>136</v>
      </c>
      <c r="D240" s="26">
        <v>137</v>
      </c>
      <c r="E240" s="26" t="e">
        <f t="shared" ca="1" si="97"/>
        <v>#N/A</v>
      </c>
      <c r="F240" s="26" t="s">
        <v>143</v>
      </c>
      <c r="G240" s="26">
        <v>5</v>
      </c>
      <c r="H240" s="26">
        <v>0</v>
      </c>
      <c r="I240" s="26" t="s">
        <v>34</v>
      </c>
      <c r="J240" s="26">
        <f t="shared" si="98"/>
        <v>0</v>
      </c>
      <c r="K240" s="25">
        <f t="shared" ca="1" si="99"/>
        <v>7.5008023797257138E-12</v>
      </c>
      <c r="L240" s="26"/>
      <c r="M240" s="47">
        <f t="shared" ca="1" si="96"/>
        <v>0.99999968273718021</v>
      </c>
      <c r="N240" s="13">
        <f t="shared" ca="1" si="100"/>
        <v>-9.366982222222223</v>
      </c>
      <c r="O240" s="13"/>
      <c r="P240" s="81"/>
      <c r="Q240" s="13">
        <f ca="1">LOG10(K240/(K216*$L$104*$L$112^-1))</f>
        <v>-1.4098059110670436</v>
      </c>
      <c r="R240" s="13">
        <f>$W$93+(-$I$3)-(-D24)+LOG10(EXP(-2*$N$8*$N$9*($J$171)))</f>
        <v>-1.409805911067044</v>
      </c>
      <c r="S240" s="4" t="s">
        <v>381</v>
      </c>
      <c r="T240" s="4">
        <v>7.5007999999999997E-12</v>
      </c>
    </row>
    <row r="241" spans="1:20" x14ac:dyDescent="0.2">
      <c r="A241" s="34" t="s">
        <v>713</v>
      </c>
      <c r="B241" s="46">
        <v>8.6716400000000008E-12</v>
      </c>
      <c r="C241" s="26">
        <v>137</v>
      </c>
      <c r="D241" s="26">
        <v>138</v>
      </c>
      <c r="E241" s="26" t="e">
        <f t="shared" ca="1" si="97"/>
        <v>#N/A</v>
      </c>
      <c r="F241" s="26" t="s">
        <v>143</v>
      </c>
      <c r="G241" s="26">
        <v>6</v>
      </c>
      <c r="H241" s="26">
        <v>0</v>
      </c>
      <c r="I241" s="26" t="s">
        <v>34</v>
      </c>
      <c r="J241" s="26">
        <f t="shared" si="98"/>
        <v>0</v>
      </c>
      <c r="K241" s="25">
        <f t="shared" ca="1" si="99"/>
        <v>8.6716420414111643E-12</v>
      </c>
      <c r="L241" s="26"/>
      <c r="M241" s="47">
        <f t="shared" ca="1" si="96"/>
        <v>0.9999997645877039</v>
      </c>
      <c r="N241" s="13">
        <f t="shared" ca="1" si="100"/>
        <v>-9.366982222222223</v>
      </c>
      <c r="O241" s="13"/>
      <c r="P241" s="81"/>
      <c r="Q241" s="13">
        <f ca="1">LOG10(K241/(K217*$L$104*$L$112^-1))</f>
        <v>-0.26647257773370953</v>
      </c>
      <c r="R241" s="13">
        <f>$W$93+(-$I$3)-(-D25)+LOG10(EXP(-2*$N$8*$N$9*($J$171)))</f>
        <v>-0.26647257773371047</v>
      </c>
      <c r="S241" s="4" t="s">
        <v>382</v>
      </c>
      <c r="T241" s="4">
        <v>8.6716400000000008E-12</v>
      </c>
    </row>
    <row r="242" spans="1:20" x14ac:dyDescent="0.2">
      <c r="A242" s="34" t="s">
        <v>714</v>
      </c>
      <c r="B242" s="46">
        <v>8.7700599999999999E-12</v>
      </c>
      <c r="C242" s="26">
        <v>138</v>
      </c>
      <c r="D242" s="26">
        <v>139</v>
      </c>
      <c r="E242" s="26" t="e">
        <f t="shared" ca="1" si="97"/>
        <v>#N/A</v>
      </c>
      <c r="F242" s="26" t="s">
        <v>143</v>
      </c>
      <c r="G242" s="26">
        <v>7</v>
      </c>
      <c r="H242" s="26">
        <v>0</v>
      </c>
      <c r="I242" s="26" t="s">
        <v>34</v>
      </c>
      <c r="J242" s="26">
        <f t="shared" si="98"/>
        <v>0</v>
      </c>
      <c r="K242" s="25">
        <f t="shared" ca="1" si="99"/>
        <v>8.7700564661748572E-12</v>
      </c>
      <c r="L242" s="26"/>
      <c r="M242" s="47">
        <f t="shared" ca="1" si="96"/>
        <v>1.0000004029421197</v>
      </c>
      <c r="N242" s="13">
        <f t="shared" ca="1" si="100"/>
        <v>-9.366982222222223</v>
      </c>
      <c r="O242" s="13"/>
      <c r="P242" s="81"/>
      <c r="Q242" s="13">
        <f ca="1">LOG10(K242/(K218*$L$104*$L$112^-1))</f>
        <v>0.87686075559960441</v>
      </c>
      <c r="R242" s="13">
        <f>$W$93+(-$I$3)-(-D26)+LOG10(EXP(-2*$N$8*$N$9*($J$171)))</f>
        <v>0.87686075559962307</v>
      </c>
      <c r="S242" s="4" t="s">
        <v>383</v>
      </c>
      <c r="T242" s="4">
        <v>8.7700599999999999E-12</v>
      </c>
    </row>
    <row r="243" spans="1:20" x14ac:dyDescent="0.2">
      <c r="A243" s="35" t="s">
        <v>715</v>
      </c>
      <c r="B243" s="48">
        <v>8.7772200000000004E-12</v>
      </c>
      <c r="C243" s="30">
        <v>139</v>
      </c>
      <c r="D243" s="30">
        <v>140</v>
      </c>
      <c r="E243" s="30" t="e">
        <f t="shared" ca="1" si="97"/>
        <v>#N/A</v>
      </c>
      <c r="F243" s="30" t="s">
        <v>143</v>
      </c>
      <c r="G243" s="30">
        <v>8</v>
      </c>
      <c r="H243" s="30">
        <v>0</v>
      </c>
      <c r="I243" s="30" t="s">
        <v>34</v>
      </c>
      <c r="J243" s="30">
        <f t="shared" si="98"/>
        <v>0</v>
      </c>
      <c r="K243" s="40">
        <f ca="1">Y27</f>
        <v>8.7772175861098481E-12</v>
      </c>
      <c r="L243" s="30"/>
      <c r="M243" s="49">
        <f t="shared" ca="1" si="96"/>
        <v>1.0000002750176953</v>
      </c>
      <c r="N243" s="13">
        <f t="shared" ca="1" si="100"/>
        <v>-9.366982222222223</v>
      </c>
      <c r="O243" s="13">
        <f>$W$93-$I$4+LOG10(EXP(-2*$N$8*$N$9*J243))</f>
        <v>-9.366982222222223</v>
      </c>
      <c r="P243" s="81">
        <f t="shared" si="101"/>
        <v>-9.02</v>
      </c>
      <c r="Q243" s="13">
        <f ca="1">LOG10(K243/(K219*$L$104*$L$112^-1))</f>
        <v>2.0201940889330987</v>
      </c>
      <c r="R243" s="13">
        <f>$W$93+(-$I$3)-(-D27)+LOG10(EXP(-2*$N$8*$N$9*($J$171)))</f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4">
        <v>5.3752599999999999E-12</v>
      </c>
      <c r="C244" s="22">
        <v>140</v>
      </c>
      <c r="D244" s="22">
        <v>141</v>
      </c>
      <c r="E244" s="22" t="e">
        <f t="shared" ca="1" si="9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7">
        <f ca="1">X20</f>
        <v>5.3752571145298118E-12</v>
      </c>
      <c r="L244" s="22"/>
      <c r="M244" s="45">
        <f t="shared" ca="1" si="96"/>
        <v>1.0000005368059846</v>
      </c>
      <c r="N244" s="82" t="s">
        <v>1009</v>
      </c>
      <c r="O244" s="82" t="s">
        <v>1013</v>
      </c>
      <c r="P244" s="3" t="s">
        <v>1014</v>
      </c>
      <c r="Q244" s="82" t="s">
        <v>1010</v>
      </c>
      <c r="R244" s="82" t="s">
        <v>1011</v>
      </c>
      <c r="S244" s="4" t="s">
        <v>385</v>
      </c>
      <c r="T244" s="4">
        <v>5.3752599999999999E-12</v>
      </c>
    </row>
    <row r="245" spans="1:20" x14ac:dyDescent="0.2">
      <c r="A245" s="34" t="s">
        <v>717</v>
      </c>
      <c r="B245" s="46">
        <v>2.0326399999999999E-11</v>
      </c>
      <c r="C245" s="26">
        <v>141</v>
      </c>
      <c r="D245" s="26">
        <v>142</v>
      </c>
      <c r="E245" s="26" t="e">
        <f t="shared" ca="1" si="97"/>
        <v>#N/A</v>
      </c>
      <c r="F245" s="26" t="s">
        <v>143</v>
      </c>
      <c r="G245" s="26">
        <v>2</v>
      </c>
      <c r="H245" s="26">
        <v>0</v>
      </c>
      <c r="I245" s="26" t="s">
        <v>10</v>
      </c>
      <c r="J245" s="26">
        <f t="shared" ref="J245:J251" si="102">J213+$J$106</f>
        <v>1</v>
      </c>
      <c r="K245" s="25">
        <f t="shared" ref="K245:K251" ca="1" si="103">X21</f>
        <v>2.0326400569374713E-11</v>
      </c>
      <c r="L245" s="26"/>
      <c r="M245" s="47">
        <f t="shared" ca="1" si="9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4" t="s">
        <v>718</v>
      </c>
      <c r="B246" s="46">
        <v>6.9966199999999996E-11</v>
      </c>
      <c r="C246" s="26">
        <v>142</v>
      </c>
      <c r="D246" s="26">
        <v>143</v>
      </c>
      <c r="E246" s="26" t="e">
        <f t="shared" ca="1" si="97"/>
        <v>#N/A</v>
      </c>
      <c r="F246" s="26" t="s">
        <v>143</v>
      </c>
      <c r="G246" s="26">
        <v>3</v>
      </c>
      <c r="H246" s="26">
        <v>0</v>
      </c>
      <c r="I246" s="26" t="s">
        <v>10</v>
      </c>
      <c r="J246" s="26">
        <f t="shared" si="102"/>
        <v>1</v>
      </c>
      <c r="K246" s="25">
        <f t="shared" ca="1" si="103"/>
        <v>6.9966239981006957E-11</v>
      </c>
      <c r="L246" s="26"/>
      <c r="M246" s="47">
        <f t="shared" ca="1" si="9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4" t="s">
        <v>719</v>
      </c>
      <c r="B247" s="46">
        <v>1.8555E-10</v>
      </c>
      <c r="C247" s="26">
        <v>143</v>
      </c>
      <c r="D247" s="26">
        <v>144</v>
      </c>
      <c r="E247" s="26" t="e">
        <f t="shared" ca="1" si="97"/>
        <v>#N/A</v>
      </c>
      <c r="F247" s="26" t="s">
        <v>143</v>
      </c>
      <c r="G247" s="26">
        <v>4</v>
      </c>
      <c r="H247" s="26">
        <v>0</v>
      </c>
      <c r="I247" s="26" t="s">
        <v>10</v>
      </c>
      <c r="J247" s="26">
        <f t="shared" si="102"/>
        <v>1</v>
      </c>
      <c r="K247" s="25">
        <f t="shared" ca="1" si="103"/>
        <v>1.855504905685071E-10</v>
      </c>
      <c r="L247" s="26"/>
      <c r="M247" s="47">
        <f t="shared" ca="1" si="9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4" t="s">
        <v>720</v>
      </c>
      <c r="B248" s="46">
        <v>5.0427199999999997E-13</v>
      </c>
      <c r="C248" s="26">
        <v>144</v>
      </c>
      <c r="D248" s="26">
        <v>145</v>
      </c>
      <c r="E248" s="26" t="e">
        <f t="shared" ca="1" si="97"/>
        <v>#N/A</v>
      </c>
      <c r="F248" s="26" t="s">
        <v>143</v>
      </c>
      <c r="G248" s="26">
        <v>5</v>
      </c>
      <c r="H248" s="26">
        <v>0</v>
      </c>
      <c r="I248" s="26" t="s">
        <v>10</v>
      </c>
      <c r="J248" s="26">
        <f t="shared" si="102"/>
        <v>1</v>
      </c>
      <c r="K248" s="25">
        <f t="shared" ca="1" si="103"/>
        <v>5.0427191280871833E-13</v>
      </c>
      <c r="L248" s="26"/>
      <c r="M248" s="47">
        <f t="shared" ca="1" si="9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4" t="s">
        <v>721</v>
      </c>
      <c r="B249" s="46">
        <v>5.8298600000000004E-13</v>
      </c>
      <c r="C249" s="26">
        <v>145</v>
      </c>
      <c r="D249" s="26">
        <v>146</v>
      </c>
      <c r="E249" s="26" t="e">
        <f t="shared" ca="1" si="97"/>
        <v>#N/A</v>
      </c>
      <c r="F249" s="26" t="s">
        <v>143</v>
      </c>
      <c r="G249" s="26">
        <v>6</v>
      </c>
      <c r="H249" s="26">
        <v>0</v>
      </c>
      <c r="I249" s="26" t="s">
        <v>10</v>
      </c>
      <c r="J249" s="26">
        <f t="shared" si="102"/>
        <v>1</v>
      </c>
      <c r="K249" s="25">
        <f t="shared" ca="1" si="103"/>
        <v>5.8298636572995717E-13</v>
      </c>
      <c r="L249" s="26"/>
      <c r="M249" s="47">
        <f t="shared" ca="1" si="9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4" t="s">
        <v>722</v>
      </c>
      <c r="B250" s="46">
        <v>5.8960300000000005E-13</v>
      </c>
      <c r="C250" s="26">
        <v>146</v>
      </c>
      <c r="D250" s="26">
        <v>147</v>
      </c>
      <c r="E250" s="26" t="e">
        <f t="shared" ca="1" si="97"/>
        <v>#N/A</v>
      </c>
      <c r="F250" s="26" t="s">
        <v>143</v>
      </c>
      <c r="G250" s="26">
        <v>7</v>
      </c>
      <c r="H250" s="26">
        <v>0</v>
      </c>
      <c r="I250" s="26" t="s">
        <v>10</v>
      </c>
      <c r="J250" s="26">
        <f t="shared" si="102"/>
        <v>1</v>
      </c>
      <c r="K250" s="25">
        <f t="shared" ca="1" si="103"/>
        <v>5.8960267525408204E-13</v>
      </c>
      <c r="L250" s="26"/>
      <c r="M250" s="47">
        <f t="shared" ca="1" si="9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5" t="s">
        <v>723</v>
      </c>
      <c r="B251" s="48">
        <v>5.9008400000000003E-13</v>
      </c>
      <c r="C251" s="30">
        <v>147</v>
      </c>
      <c r="D251" s="30">
        <v>148</v>
      </c>
      <c r="E251" s="30" t="e">
        <f t="shared" ca="1" si="97"/>
        <v>#N/A</v>
      </c>
      <c r="F251" s="30" t="s">
        <v>143</v>
      </c>
      <c r="G251" s="30">
        <v>8</v>
      </c>
      <c r="H251" s="30">
        <v>0</v>
      </c>
      <c r="I251" s="30" t="s">
        <v>10</v>
      </c>
      <c r="J251" s="30">
        <f t="shared" si="102"/>
        <v>1</v>
      </c>
      <c r="K251" s="40">
        <f t="shared" ca="1" si="103"/>
        <v>5.9008411063454616E-13</v>
      </c>
      <c r="L251" s="30"/>
      <c r="M251" s="49">
        <f t="shared" ca="1" si="9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4">
        <v>3.3743700000000001E-13</v>
      </c>
      <c r="C252" s="22">
        <v>148</v>
      </c>
      <c r="D252" s="22">
        <v>149</v>
      </c>
      <c r="E252" s="22" t="e">
        <f t="shared" ca="1" si="9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7">
        <f ca="1">S31</f>
        <v>3.3743670877602556E-13</v>
      </c>
      <c r="L252" s="22"/>
      <c r="M252" s="45">
        <f t="shared" ca="1" si="96"/>
        <v>1.0000008630476971</v>
      </c>
      <c r="N252" s="82">
        <f ca="1">LOG10(K252/(K124*$L$112^-1))</f>
        <v>-4.2521763111551776</v>
      </c>
      <c r="O252" s="13">
        <f ca="1">(-OFFSET($D$19,G252,0))+LOG10(EXP(-2*$N$8*$N$9*J252))</f>
        <v>-4.2521763111551776</v>
      </c>
      <c r="P252" s="81">
        <f t="shared" ref="P252:P315" ca="1" si="104">O252-+LOG10(EXP(-2*$N$8*$N$9*J252))</f>
        <v>-3.1299999999999994</v>
      </c>
      <c r="Q252" s="82">
        <f ca="1">LOG10(K252/(K276*$L$112))</f>
        <v>4.8455096444885113</v>
      </c>
      <c r="R252" s="82"/>
      <c r="S252" s="4" t="s">
        <v>393</v>
      </c>
      <c r="T252" s="4">
        <v>3.3743700000000001E-13</v>
      </c>
    </row>
    <row r="253" spans="1:20" x14ac:dyDescent="0.2">
      <c r="A253" s="34" t="s">
        <v>725</v>
      </c>
      <c r="B253" s="46">
        <v>1.8136899999999999E-12</v>
      </c>
      <c r="C253" s="26">
        <v>149</v>
      </c>
      <c r="D253" s="26">
        <v>150</v>
      </c>
      <c r="E253" s="26" t="e">
        <f t="shared" ca="1" si="97"/>
        <v>#N/A</v>
      </c>
      <c r="F253" s="26" t="s">
        <v>143</v>
      </c>
      <c r="G253" s="26">
        <v>1</v>
      </c>
      <c r="H253" s="26">
        <v>4</v>
      </c>
      <c r="I253" s="26" t="s">
        <v>6</v>
      </c>
      <c r="J253" s="26">
        <f t="shared" ref="J253:J263" si="105">J125-1</f>
        <v>-1</v>
      </c>
      <c r="K253" s="25">
        <f t="shared" ref="K253:K263" ca="1" si="106">S32</f>
        <v>1.8136937687952367E-12</v>
      </c>
      <c r="L253" s="26"/>
      <c r="M253" s="47">
        <f t="shared" ca="1" si="96"/>
        <v>0.99999792203331039</v>
      </c>
      <c r="P253" s="81">
        <f t="shared" si="104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4" t="s">
        <v>726</v>
      </c>
      <c r="B254" s="46">
        <v>3.3821200000000001E-12</v>
      </c>
      <c r="C254" s="26">
        <v>150</v>
      </c>
      <c r="D254" s="26">
        <v>151</v>
      </c>
      <c r="E254" s="26" t="e">
        <f t="shared" ca="1" si="97"/>
        <v>#N/A</v>
      </c>
      <c r="F254" s="26" t="s">
        <v>143</v>
      </c>
      <c r="G254" s="26">
        <v>1</v>
      </c>
      <c r="H254" s="26">
        <v>6</v>
      </c>
      <c r="I254" s="26" t="s">
        <v>6</v>
      </c>
      <c r="J254" s="26">
        <f t="shared" si="105"/>
        <v>-1</v>
      </c>
      <c r="K254" s="25">
        <f t="shared" ca="1" si="106"/>
        <v>3.3821231005017516E-12</v>
      </c>
      <c r="L254" s="26"/>
      <c r="M254" s="47">
        <f t="shared" ca="1" si="96"/>
        <v>0.99999908326762232</v>
      </c>
      <c r="P254" s="81">
        <f t="shared" si="104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4" t="s">
        <v>727</v>
      </c>
      <c r="B255" s="46">
        <v>3.3837600000000001E-12</v>
      </c>
      <c r="C255" s="26">
        <v>151</v>
      </c>
      <c r="D255" s="26">
        <v>152</v>
      </c>
      <c r="E255" s="26" t="e">
        <f t="shared" ca="1" si="97"/>
        <v>#N/A</v>
      </c>
      <c r="F255" s="26" t="s">
        <v>143</v>
      </c>
      <c r="G255" s="26">
        <v>1</v>
      </c>
      <c r="H255" s="26">
        <v>8</v>
      </c>
      <c r="I255" s="26" t="s">
        <v>6</v>
      </c>
      <c r="J255" s="26">
        <f t="shared" si="105"/>
        <v>-1</v>
      </c>
      <c r="K255" s="25">
        <f t="shared" ca="1" si="106"/>
        <v>3.3837560074664931E-12</v>
      </c>
      <c r="L255" s="26"/>
      <c r="M255" s="47">
        <f t="shared" ca="1" si="96"/>
        <v>1.0000011799117603</v>
      </c>
      <c r="N255" s="82">
        <f ca="1">LOG10(K255/(K127*$L$112^-1))</f>
        <v>-4.2521763111551776</v>
      </c>
      <c r="O255" s="13">
        <f ca="1">(-OFFSET($D$19,G255,0))+LOG10(EXP(-2*$N$8*$N$9*J255))</f>
        <v>-4.2521763111551776</v>
      </c>
      <c r="P255" s="81">
        <f t="shared" ca="1" si="104"/>
        <v>-3.1299999999999994</v>
      </c>
      <c r="Q255" s="82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4" t="s">
        <v>728</v>
      </c>
      <c r="B256" s="46">
        <v>4.6548599999999998E-13</v>
      </c>
      <c r="C256" s="26">
        <v>152</v>
      </c>
      <c r="D256" s="26">
        <v>153</v>
      </c>
      <c r="E256" s="26" t="e">
        <f t="shared" ca="1" si="97"/>
        <v>#N/A</v>
      </c>
      <c r="F256" s="26" t="s">
        <v>143</v>
      </c>
      <c r="G256" s="26">
        <v>2</v>
      </c>
      <c r="H256" s="26">
        <v>3</v>
      </c>
      <c r="I256" s="26" t="s">
        <v>6</v>
      </c>
      <c r="J256" s="26">
        <f t="shared" si="105"/>
        <v>-1</v>
      </c>
      <c r="K256" s="25">
        <f t="shared" ca="1" si="106"/>
        <v>4.6548612965151533E-13</v>
      </c>
      <c r="L256" s="26"/>
      <c r="M256" s="47">
        <f t="shared" ca="1" si="96"/>
        <v>0.99999972147072258</v>
      </c>
      <c r="P256" s="81">
        <f t="shared" si="104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4" t="s">
        <v>729</v>
      </c>
      <c r="B257" s="46">
        <v>8.7230000000000003E-13</v>
      </c>
      <c r="C257" s="26">
        <v>153</v>
      </c>
      <c r="D257" s="26">
        <v>154</v>
      </c>
      <c r="E257" s="26" t="e">
        <f t="shared" ca="1" si="97"/>
        <v>#N/A</v>
      </c>
      <c r="F257" s="26" t="s">
        <v>143</v>
      </c>
      <c r="G257" s="26">
        <v>2</v>
      </c>
      <c r="H257" s="26">
        <v>5</v>
      </c>
      <c r="I257" s="26" t="s">
        <v>6</v>
      </c>
      <c r="J257" s="26">
        <f t="shared" si="105"/>
        <v>-1</v>
      </c>
      <c r="K257" s="25">
        <f t="shared" ca="1" si="106"/>
        <v>8.723001985081993E-13</v>
      </c>
      <c r="L257" s="26"/>
      <c r="M257" s="47">
        <f t="shared" ca="1" si="96"/>
        <v>0.99999977243132632</v>
      </c>
      <c r="P257" s="81">
        <f t="shared" si="104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4" t="s">
        <v>730</v>
      </c>
      <c r="B258" s="46">
        <v>8.7381500000000005E-13</v>
      </c>
      <c r="C258" s="26">
        <v>154</v>
      </c>
      <c r="D258" s="26">
        <v>155</v>
      </c>
      <c r="E258" s="26" t="e">
        <f t="shared" ca="1" si="97"/>
        <v>#N/A</v>
      </c>
      <c r="F258" s="26" t="s">
        <v>143</v>
      </c>
      <c r="G258" s="26">
        <v>2</v>
      </c>
      <c r="H258" s="26">
        <v>7</v>
      </c>
      <c r="I258" s="26" t="s">
        <v>6</v>
      </c>
      <c r="J258" s="26">
        <f t="shared" si="105"/>
        <v>-1</v>
      </c>
      <c r="K258" s="25">
        <f t="shared" ca="1" si="106"/>
        <v>8.7381515882582916E-13</v>
      </c>
      <c r="L258" s="26"/>
      <c r="M258" s="47">
        <f t="shared" ca="1" si="96"/>
        <v>0.99999981823864292</v>
      </c>
      <c r="P258" s="81">
        <f t="shared" si="104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4" t="s">
        <v>731</v>
      </c>
      <c r="B259" s="46">
        <v>1.6684999999999999E-13</v>
      </c>
      <c r="C259" s="26">
        <v>155</v>
      </c>
      <c r="D259" s="26">
        <v>156</v>
      </c>
      <c r="E259" s="26" t="e">
        <f t="shared" ca="1" si="97"/>
        <v>#N/A</v>
      </c>
      <c r="F259" s="26" t="s">
        <v>143</v>
      </c>
      <c r="G259" s="26">
        <v>3</v>
      </c>
      <c r="H259" s="26">
        <v>4</v>
      </c>
      <c r="I259" s="26" t="s">
        <v>6</v>
      </c>
      <c r="J259" s="26">
        <f t="shared" si="105"/>
        <v>-1</v>
      </c>
      <c r="K259" s="25">
        <f t="shared" ca="1" si="106"/>
        <v>1.6685029169674825E-13</v>
      </c>
      <c r="L259" s="26"/>
      <c r="M259" s="47">
        <f t="shared" ca="1" si="96"/>
        <v>0.99999825174564994</v>
      </c>
      <c r="P259" s="81">
        <f t="shared" si="104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4" t="s">
        <v>732</v>
      </c>
      <c r="B260" s="46">
        <v>2.2359000000000001E-13</v>
      </c>
      <c r="C260" s="26">
        <v>156</v>
      </c>
      <c r="D260" s="26">
        <v>157</v>
      </c>
      <c r="E260" s="26" t="e">
        <f t="shared" ca="1" si="97"/>
        <v>#N/A</v>
      </c>
      <c r="F260" s="26" t="s">
        <v>143</v>
      </c>
      <c r="G260" s="26">
        <v>3</v>
      </c>
      <c r="H260" s="26">
        <v>6</v>
      </c>
      <c r="I260" s="26" t="s">
        <v>6</v>
      </c>
      <c r="J260" s="26">
        <f t="shared" si="105"/>
        <v>-1</v>
      </c>
      <c r="K260" s="25">
        <f t="shared" ca="1" si="106"/>
        <v>2.2359039005537203E-13</v>
      </c>
      <c r="L260" s="26"/>
      <c r="M260" s="47">
        <f t="shared" ca="1" si="96"/>
        <v>0.99999825549133881</v>
      </c>
      <c r="P260" s="81">
        <f t="shared" si="104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4" t="s">
        <v>733</v>
      </c>
      <c r="B261" s="46">
        <v>2.2359800000000001E-13</v>
      </c>
      <c r="C261" s="26">
        <v>157</v>
      </c>
      <c r="D261" s="26">
        <v>158</v>
      </c>
      <c r="E261" s="26" t="e">
        <f t="shared" ca="1" si="97"/>
        <v>#N/A</v>
      </c>
      <c r="F261" s="26" t="s">
        <v>143</v>
      </c>
      <c r="G261" s="26">
        <v>3</v>
      </c>
      <c r="H261" s="26">
        <v>8</v>
      </c>
      <c r="I261" s="26" t="s">
        <v>6</v>
      </c>
      <c r="J261" s="26">
        <f t="shared" si="105"/>
        <v>-1</v>
      </c>
      <c r="K261" s="25">
        <f t="shared" ca="1" si="106"/>
        <v>2.2359757268448775E-13</v>
      </c>
      <c r="L261" s="26"/>
      <c r="M261" s="47">
        <f t="shared" ca="1" si="96"/>
        <v>1.0000019110919101</v>
      </c>
      <c r="P261" s="81">
        <f t="shared" si="104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4" t="s">
        <v>734</v>
      </c>
      <c r="B262" s="46">
        <v>5.7073599999999999E-14</v>
      </c>
      <c r="C262" s="26">
        <v>158</v>
      </c>
      <c r="D262" s="26">
        <v>159</v>
      </c>
      <c r="E262" s="26" t="e">
        <f t="shared" ca="1" si="97"/>
        <v>#N/A</v>
      </c>
      <c r="F262" s="26" t="s">
        <v>143</v>
      </c>
      <c r="G262" s="26">
        <v>4</v>
      </c>
      <c r="H262" s="26">
        <v>5</v>
      </c>
      <c r="I262" s="26" t="s">
        <v>6</v>
      </c>
      <c r="J262" s="26">
        <f t="shared" si="105"/>
        <v>-1</v>
      </c>
      <c r="K262" s="25">
        <f t="shared" ca="1" si="106"/>
        <v>5.7073551417757538E-14</v>
      </c>
      <c r="L262" s="26"/>
      <c r="M262" s="47">
        <f t="shared" ca="1" si="96"/>
        <v>1.0000008512216474</v>
      </c>
      <c r="P262" s="81">
        <f t="shared" si="104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50" t="s">
        <v>735</v>
      </c>
      <c r="B263" s="51">
        <v>5.7080199999999997E-14</v>
      </c>
      <c r="C263" s="52">
        <v>159</v>
      </c>
      <c r="D263" s="52">
        <v>160</v>
      </c>
      <c r="E263" s="52" t="e">
        <f t="shared" ca="1" si="97"/>
        <v>#N/A</v>
      </c>
      <c r="F263" s="52" t="s">
        <v>143</v>
      </c>
      <c r="G263" s="52">
        <v>4</v>
      </c>
      <c r="H263" s="52">
        <v>7</v>
      </c>
      <c r="I263" s="52" t="s">
        <v>6</v>
      </c>
      <c r="J263" s="52">
        <f t="shared" si="105"/>
        <v>-1</v>
      </c>
      <c r="K263" s="40">
        <f t="shared" ca="1" si="106"/>
        <v>5.7080201499532817E-14</v>
      </c>
      <c r="L263" s="52"/>
      <c r="M263" s="53">
        <f t="shared" ca="1" si="96"/>
        <v>0.99999997372937055</v>
      </c>
      <c r="P263" s="81">
        <f t="shared" si="104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4">
        <v>8.6071400000000006E-14</v>
      </c>
      <c r="C264" s="22">
        <v>160</v>
      </c>
      <c r="D264" s="22">
        <v>161</v>
      </c>
      <c r="E264" s="22" t="e">
        <f t="shared" ca="1" si="9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7">
        <f ca="1">T31</f>
        <v>8.6071424986975902E-14</v>
      </c>
      <c r="L264" s="22"/>
      <c r="M264" s="45">
        <f t="shared" ca="1" si="9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 s="81">
        <f t="shared" ca="1" si="104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4" t="s">
        <v>737</v>
      </c>
      <c r="B265" s="46">
        <v>3.0099799999999997E-14</v>
      </c>
      <c r="C265" s="26">
        <v>161</v>
      </c>
      <c r="D265" s="26">
        <v>162</v>
      </c>
      <c r="E265" s="26" t="e">
        <f t="shared" ca="1" si="97"/>
        <v>#N/A</v>
      </c>
      <c r="F265" s="26" t="s">
        <v>143</v>
      </c>
      <c r="G265" s="26">
        <v>4</v>
      </c>
      <c r="H265" s="26">
        <v>1</v>
      </c>
      <c r="I265" s="26" t="s">
        <v>6</v>
      </c>
      <c r="J265" s="26">
        <f t="shared" ref="J265:J275" si="107">J125-1</f>
        <v>-1</v>
      </c>
      <c r="K265" s="25">
        <f t="shared" ref="K265:K275" ca="1" si="108">T32</f>
        <v>3.0099824327936615E-14</v>
      </c>
      <c r="L265" s="26"/>
      <c r="M265" s="47">
        <f t="shared" ca="1" si="96"/>
        <v>0.99999919175818597</v>
      </c>
      <c r="P265" s="81">
        <f t="shared" si="104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4" t="s">
        <v>738</v>
      </c>
      <c r="B266" s="46">
        <v>4.79574E-17</v>
      </c>
      <c r="C266" s="26">
        <v>162</v>
      </c>
      <c r="D266" s="26">
        <v>163</v>
      </c>
      <c r="E266" s="26" t="e">
        <f t="shared" ca="1" si="97"/>
        <v>#N/A</v>
      </c>
      <c r="F266" s="26" t="s">
        <v>143</v>
      </c>
      <c r="G266" s="26">
        <v>6</v>
      </c>
      <c r="H266" s="26">
        <v>1</v>
      </c>
      <c r="I266" s="26" t="s">
        <v>6</v>
      </c>
      <c r="J266" s="26">
        <f t="shared" si="107"/>
        <v>-1</v>
      </c>
      <c r="K266" s="25">
        <f t="shared" ca="1" si="108"/>
        <v>4.7957449418268266E-17</v>
      </c>
      <c r="L266" s="26"/>
      <c r="M266" s="47">
        <f t="shared" ca="1" si="96"/>
        <v>0.99999896953927148</v>
      </c>
      <c r="P266" s="81">
        <f t="shared" si="104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4" t="s">
        <v>739</v>
      </c>
      <c r="B267" s="46">
        <v>2.4797000000000001E-19</v>
      </c>
      <c r="C267" s="26">
        <v>163</v>
      </c>
      <c r="D267" s="26">
        <v>164</v>
      </c>
      <c r="E267" s="26" t="e">
        <f t="shared" ca="1" si="97"/>
        <v>#N/A</v>
      </c>
      <c r="F267" s="26" t="s">
        <v>143</v>
      </c>
      <c r="G267" s="26">
        <v>8</v>
      </c>
      <c r="H267" s="26">
        <v>1</v>
      </c>
      <c r="I267" s="26" t="s">
        <v>6</v>
      </c>
      <c r="J267" s="26">
        <f t="shared" si="107"/>
        <v>-1</v>
      </c>
      <c r="K267" s="25">
        <f t="shared" ca="1" si="108"/>
        <v>2.4796994164279384E-19</v>
      </c>
      <c r="L267" s="26"/>
      <c r="M267" s="47">
        <f t="shared" ca="1" si="9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 s="81">
        <f t="shared" ca="1" si="104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4" t="s">
        <v>740</v>
      </c>
      <c r="B268" s="46">
        <v>1.18734E-13</v>
      </c>
      <c r="C268" s="26">
        <v>164</v>
      </c>
      <c r="D268" s="26">
        <v>165</v>
      </c>
      <c r="E268" s="26" t="e">
        <f t="shared" ca="1" si="97"/>
        <v>#N/A</v>
      </c>
      <c r="F268" s="26" t="s">
        <v>143</v>
      </c>
      <c r="G268" s="26">
        <v>3</v>
      </c>
      <c r="H268" s="26">
        <v>2</v>
      </c>
      <c r="I268" s="26" t="s">
        <v>6</v>
      </c>
      <c r="J268" s="26">
        <f t="shared" si="107"/>
        <v>-1</v>
      </c>
      <c r="K268" s="25">
        <f t="shared" ca="1" si="108"/>
        <v>1.1873353861263299E-13</v>
      </c>
      <c r="L268" s="26"/>
      <c r="M268" s="47">
        <f t="shared" ca="1" si="96"/>
        <v>1.0000038859059741</v>
      </c>
      <c r="P268" s="81">
        <f t="shared" si="104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4" t="s">
        <v>741</v>
      </c>
      <c r="B269" s="46">
        <v>6.7452699999999999E-16</v>
      </c>
      <c r="C269" s="26">
        <v>165</v>
      </c>
      <c r="D269" s="26">
        <v>166</v>
      </c>
      <c r="E269" s="26" t="e">
        <f t="shared" ca="1" si="97"/>
        <v>#N/A</v>
      </c>
      <c r="F269" s="26" t="s">
        <v>143</v>
      </c>
      <c r="G269" s="26">
        <v>5</v>
      </c>
      <c r="H269" s="26">
        <v>2</v>
      </c>
      <c r="I269" s="26" t="s">
        <v>6</v>
      </c>
      <c r="J269" s="26">
        <f t="shared" si="107"/>
        <v>-1</v>
      </c>
      <c r="K269" s="25">
        <f t="shared" ca="1" si="108"/>
        <v>6.7452694769625192E-16</v>
      </c>
      <c r="L269" s="26"/>
      <c r="M269" s="47">
        <f t="shared" ca="1" si="96"/>
        <v>1.0000000775413767</v>
      </c>
      <c r="P269" s="81">
        <f t="shared" si="104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4" t="s">
        <v>742</v>
      </c>
      <c r="B270" s="46">
        <v>3.4921000000000001E-18</v>
      </c>
      <c r="C270" s="26">
        <v>166</v>
      </c>
      <c r="D270" s="26">
        <v>167</v>
      </c>
      <c r="E270" s="26" t="e">
        <f t="shared" ca="1" si="97"/>
        <v>#N/A</v>
      </c>
      <c r="F270" s="26" t="s">
        <v>143</v>
      </c>
      <c r="G270" s="26">
        <v>7</v>
      </c>
      <c r="H270" s="26">
        <v>2</v>
      </c>
      <c r="I270" s="26" t="s">
        <v>6</v>
      </c>
      <c r="J270" s="26">
        <f t="shared" si="107"/>
        <v>-1</v>
      </c>
      <c r="K270" s="25">
        <f t="shared" ca="1" si="108"/>
        <v>3.4920965383365302E-18</v>
      </c>
      <c r="L270" s="26"/>
      <c r="M270" s="47">
        <f t="shared" ca="1" si="96"/>
        <v>1.0000009912851584</v>
      </c>
      <c r="P270" s="81">
        <f t="shared" si="104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4" t="s">
        <v>743</v>
      </c>
      <c r="B271" s="46">
        <v>4.2559200000000003E-14</v>
      </c>
      <c r="C271" s="26">
        <v>167</v>
      </c>
      <c r="D271" s="26">
        <v>168</v>
      </c>
      <c r="E271" s="26" t="e">
        <f t="shared" ca="1" si="97"/>
        <v>#N/A</v>
      </c>
      <c r="F271" s="26" t="s">
        <v>143</v>
      </c>
      <c r="G271" s="26">
        <v>4</v>
      </c>
      <c r="H271" s="26">
        <v>3</v>
      </c>
      <c r="I271" s="26" t="s">
        <v>6</v>
      </c>
      <c r="J271" s="26">
        <f t="shared" si="107"/>
        <v>-1</v>
      </c>
      <c r="K271" s="25">
        <f t="shared" ca="1" si="108"/>
        <v>4.2559217750561657E-14</v>
      </c>
      <c r="L271" s="26"/>
      <c r="M271" s="47">
        <f t="shared" ca="1" si="96"/>
        <v>0.99999958292086666</v>
      </c>
      <c r="P271" s="81">
        <f t="shared" si="104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4" t="s">
        <v>744</v>
      </c>
      <c r="B272" s="46">
        <v>4.87289E-17</v>
      </c>
      <c r="C272" s="26">
        <v>168</v>
      </c>
      <c r="D272" s="26">
        <v>169</v>
      </c>
      <c r="E272" s="26" t="e">
        <f t="shared" ca="1" si="97"/>
        <v>#N/A</v>
      </c>
      <c r="F272" s="26" t="s">
        <v>143</v>
      </c>
      <c r="G272" s="26">
        <v>6</v>
      </c>
      <c r="H272" s="26">
        <v>3</v>
      </c>
      <c r="I272" s="26" t="s">
        <v>6</v>
      </c>
      <c r="J272" s="26">
        <f t="shared" si="107"/>
        <v>-1</v>
      </c>
      <c r="K272" s="25">
        <f t="shared" ca="1" si="108"/>
        <v>4.8728884194148549E-17</v>
      </c>
      <c r="L272" s="26"/>
      <c r="M272" s="47">
        <f t="shared" ca="1" si="96"/>
        <v>1.0000003243630899</v>
      </c>
      <c r="P272" s="81">
        <f t="shared" si="104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4" t="s">
        <v>745</v>
      </c>
      <c r="B273" s="46">
        <v>2.5184500000000002E-19</v>
      </c>
      <c r="C273" s="26">
        <v>169</v>
      </c>
      <c r="D273" s="26">
        <v>170</v>
      </c>
      <c r="E273" s="26" t="e">
        <f t="shared" ca="1" si="97"/>
        <v>#N/A</v>
      </c>
      <c r="F273" s="26" t="s">
        <v>143</v>
      </c>
      <c r="G273" s="26">
        <v>8</v>
      </c>
      <c r="H273" s="26">
        <v>3</v>
      </c>
      <c r="I273" s="26" t="s">
        <v>6</v>
      </c>
      <c r="J273" s="26">
        <f t="shared" si="107"/>
        <v>-1</v>
      </c>
      <c r="K273" s="25">
        <f t="shared" ca="1" si="108"/>
        <v>2.5184524256994229E-19</v>
      </c>
      <c r="L273" s="26"/>
      <c r="M273" s="47">
        <f t="shared" ca="1" si="96"/>
        <v>0.99999903682936475</v>
      </c>
      <c r="P273" s="81">
        <f t="shared" si="104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4" t="s">
        <v>746</v>
      </c>
      <c r="B274" s="46">
        <v>6.7832000000000005E-16</v>
      </c>
      <c r="C274" s="26">
        <v>170</v>
      </c>
      <c r="D274" s="26">
        <v>171</v>
      </c>
      <c r="E274" s="26" t="e">
        <f t="shared" ca="1" si="97"/>
        <v>#N/A</v>
      </c>
      <c r="F274" s="26" t="s">
        <v>143</v>
      </c>
      <c r="G274" s="26">
        <v>5</v>
      </c>
      <c r="H274" s="26">
        <v>4</v>
      </c>
      <c r="I274" s="26" t="s">
        <v>6</v>
      </c>
      <c r="J274" s="26">
        <f t="shared" si="107"/>
        <v>-1</v>
      </c>
      <c r="K274" s="25">
        <f t="shared" ca="1" si="108"/>
        <v>6.7832042987745723E-16</v>
      </c>
      <c r="L274" s="26"/>
      <c r="M274" s="47">
        <f t="shared" ca="1" si="96"/>
        <v>0.99999936626196373</v>
      </c>
      <c r="P274" s="81">
        <f t="shared" si="104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50" t="s">
        <v>747</v>
      </c>
      <c r="B275" s="51">
        <v>3.5060599999999997E-18</v>
      </c>
      <c r="C275" s="52">
        <v>171</v>
      </c>
      <c r="D275" s="52">
        <v>172</v>
      </c>
      <c r="E275" s="52" t="e">
        <f t="shared" ca="1" si="97"/>
        <v>#N/A</v>
      </c>
      <c r="F275" s="52" t="s">
        <v>143</v>
      </c>
      <c r="G275" s="52">
        <v>7</v>
      </c>
      <c r="H275" s="52">
        <v>4</v>
      </c>
      <c r="I275" s="52" t="s">
        <v>6</v>
      </c>
      <c r="J275" s="52">
        <f t="shared" si="107"/>
        <v>-1</v>
      </c>
      <c r="K275" s="40">
        <f ca="1">T42</f>
        <v>3.5060558576298798E-18</v>
      </c>
      <c r="L275" s="52"/>
      <c r="M275" s="53">
        <f t="shared" ca="1" si="96"/>
        <v>1.0000011814900527</v>
      </c>
      <c r="P275" s="81">
        <f t="shared" si="104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4">
        <v>1.7893E-10</v>
      </c>
      <c r="C276" s="22">
        <v>172</v>
      </c>
      <c r="D276" s="22">
        <v>173</v>
      </c>
      <c r="E276" s="22" t="e">
        <f t="shared" ca="1" si="9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7">
        <f ca="1">U31</f>
        <v>1.7892980226368949E-10</v>
      </c>
      <c r="L276" s="22"/>
      <c r="M276" s="45">
        <f t="shared" ca="1" si="9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 s="81">
        <f t="shared" ca="1" si="104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4" t="s">
        <v>749</v>
      </c>
      <c r="B277" s="46">
        <v>6.2573100000000003E-11</v>
      </c>
      <c r="C277" s="26">
        <v>173</v>
      </c>
      <c r="D277" s="26">
        <v>174</v>
      </c>
      <c r="E277" s="26" t="e">
        <f t="shared" ca="1" si="97"/>
        <v>#N/A</v>
      </c>
      <c r="F277" s="26" t="s">
        <v>143</v>
      </c>
      <c r="G277" s="26">
        <v>1</v>
      </c>
      <c r="H277" s="26">
        <v>4</v>
      </c>
      <c r="I277" s="26"/>
      <c r="J277" s="26">
        <v>-2</v>
      </c>
      <c r="K277" s="25">
        <f t="shared" ref="K277:K287" ca="1" si="109">U32</f>
        <v>6.257309688998929E-11</v>
      </c>
      <c r="L277" s="26"/>
      <c r="M277" s="47">
        <f t="shared" ca="1" si="96"/>
        <v>1.0000000497020423</v>
      </c>
      <c r="P277" s="81">
        <f t="shared" si="104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4" t="s">
        <v>750</v>
      </c>
      <c r="B278" s="46">
        <v>9.9696500000000006E-14</v>
      </c>
      <c r="C278" s="26">
        <v>174</v>
      </c>
      <c r="D278" s="26">
        <v>175</v>
      </c>
      <c r="E278" s="26" t="e">
        <f t="shared" ca="1" si="97"/>
        <v>#N/A</v>
      </c>
      <c r="F278" s="26" t="s">
        <v>143</v>
      </c>
      <c r="G278" s="26">
        <v>1</v>
      </c>
      <c r="H278" s="26">
        <v>6</v>
      </c>
      <c r="I278" s="26"/>
      <c r="J278" s="26">
        <v>-2</v>
      </c>
      <c r="K278" s="25">
        <f t="shared" ca="1" si="109"/>
        <v>9.9696466542526591E-14</v>
      </c>
      <c r="L278" s="26"/>
      <c r="M278" s="47">
        <f t="shared" ca="1" si="96"/>
        <v>1.0000003355933722</v>
      </c>
      <c r="P278" s="81">
        <f t="shared" si="104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4" t="s">
        <v>751</v>
      </c>
      <c r="B279" s="46">
        <v>5.1549299999999997E-16</v>
      </c>
      <c r="C279" s="26">
        <v>175</v>
      </c>
      <c r="D279" s="26">
        <v>176</v>
      </c>
      <c r="E279" s="26" t="e">
        <f t="shared" ca="1" si="97"/>
        <v>#N/A</v>
      </c>
      <c r="F279" s="26" t="s">
        <v>143</v>
      </c>
      <c r="G279" s="26">
        <v>1</v>
      </c>
      <c r="H279" s="26">
        <v>8</v>
      </c>
      <c r="I279" s="26"/>
      <c r="J279" s="26">
        <v>-2</v>
      </c>
      <c r="K279" s="25">
        <f t="shared" ca="1" si="109"/>
        <v>5.154929482368573E-16</v>
      </c>
      <c r="L279" s="26"/>
      <c r="M279" s="47">
        <f t="shared" ca="1" si="9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 s="81">
        <f t="shared" ca="1" si="104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4" t="s">
        <v>752</v>
      </c>
      <c r="B280" s="46">
        <v>6.2959900000000002E-11</v>
      </c>
      <c r="C280" s="26">
        <v>176</v>
      </c>
      <c r="D280" s="26">
        <v>177</v>
      </c>
      <c r="E280" s="26" t="e">
        <f t="shared" ca="1" si="97"/>
        <v>#N/A</v>
      </c>
      <c r="F280" s="26" t="s">
        <v>143</v>
      </c>
      <c r="G280" s="26">
        <v>2</v>
      </c>
      <c r="H280" s="26">
        <v>3</v>
      </c>
      <c r="I280" s="26"/>
      <c r="J280" s="26">
        <v>-2</v>
      </c>
      <c r="K280" s="25">
        <f t="shared" ca="1" si="109"/>
        <v>6.2959861904437794E-11</v>
      </c>
      <c r="L280" s="26"/>
      <c r="M280" s="47">
        <f t="shared" ca="1" si="96"/>
        <v>1.0000006050769659</v>
      </c>
      <c r="P280" s="81">
        <f t="shared" si="104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4" t="s">
        <v>753</v>
      </c>
      <c r="B281" s="46">
        <v>3.5767600000000001E-13</v>
      </c>
      <c r="C281" s="26">
        <v>177</v>
      </c>
      <c r="D281" s="26">
        <v>178</v>
      </c>
      <c r="E281" s="26" t="e">
        <f t="shared" ca="1" si="97"/>
        <v>#N/A</v>
      </c>
      <c r="F281" s="26" t="s">
        <v>143</v>
      </c>
      <c r="G281" s="26">
        <v>2</v>
      </c>
      <c r="H281" s="26">
        <v>5</v>
      </c>
      <c r="I281" s="26"/>
      <c r="J281" s="26">
        <v>-2</v>
      </c>
      <c r="K281" s="25">
        <f t="shared" ca="1" si="109"/>
        <v>3.5767588479216312E-13</v>
      </c>
      <c r="L281" s="26"/>
      <c r="M281" s="47">
        <f t="shared" ca="1" si="96"/>
        <v>1.0000003221012146</v>
      </c>
      <c r="P281" s="81">
        <f t="shared" si="104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4" t="s">
        <v>754</v>
      </c>
      <c r="B282" s="46">
        <v>1.8517299999999998E-15</v>
      </c>
      <c r="C282" s="26">
        <v>178</v>
      </c>
      <c r="D282" s="26">
        <v>179</v>
      </c>
      <c r="E282" s="26" t="e">
        <f t="shared" ca="1" si="97"/>
        <v>#N/A</v>
      </c>
      <c r="F282" s="26" t="s">
        <v>143</v>
      </c>
      <c r="G282" s="26">
        <v>2</v>
      </c>
      <c r="H282" s="26">
        <v>7</v>
      </c>
      <c r="I282" s="26"/>
      <c r="J282" s="26">
        <v>-2</v>
      </c>
      <c r="K282" s="25">
        <f t="shared" ca="1" si="109"/>
        <v>1.8517254549949074E-15</v>
      </c>
      <c r="L282" s="26"/>
      <c r="M282" s="47">
        <f t="shared" ca="1" si="96"/>
        <v>1.0000024544702781</v>
      </c>
      <c r="P282" s="81">
        <f t="shared" si="104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4" t="s">
        <v>755</v>
      </c>
      <c r="B283" s="46">
        <v>5.7564E-12</v>
      </c>
      <c r="C283" s="26">
        <v>179</v>
      </c>
      <c r="D283" s="26">
        <v>180</v>
      </c>
      <c r="E283" s="26" t="e">
        <f t="shared" ca="1" si="97"/>
        <v>#N/A</v>
      </c>
      <c r="F283" s="26" t="s">
        <v>143</v>
      </c>
      <c r="G283" s="26">
        <v>3</v>
      </c>
      <c r="H283" s="26">
        <v>4</v>
      </c>
      <c r="I283" s="26"/>
      <c r="J283" s="26">
        <v>-2</v>
      </c>
      <c r="K283" s="25">
        <f t="shared" ca="1" si="109"/>
        <v>5.7563959517811534E-12</v>
      </c>
      <c r="L283" s="26"/>
      <c r="M283" s="47">
        <f t="shared" ca="1" si="96"/>
        <v>1.0000007032558011</v>
      </c>
      <c r="P283" s="81">
        <f t="shared" si="104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4" t="s">
        <v>756</v>
      </c>
      <c r="B284" s="46">
        <v>6.5908800000000003E-15</v>
      </c>
      <c r="C284" s="26">
        <v>180</v>
      </c>
      <c r="D284" s="26">
        <v>181</v>
      </c>
      <c r="E284" s="26" t="e">
        <f t="shared" ca="1" si="97"/>
        <v>#N/A</v>
      </c>
      <c r="F284" s="26" t="s">
        <v>143</v>
      </c>
      <c r="G284" s="26">
        <v>3</v>
      </c>
      <c r="H284" s="26">
        <v>6</v>
      </c>
      <c r="I284" s="26"/>
      <c r="J284" s="26">
        <v>-2</v>
      </c>
      <c r="K284" s="25">
        <f t="shared" ca="1" si="109"/>
        <v>6.590881283439649E-15</v>
      </c>
      <c r="L284" s="26"/>
      <c r="M284" s="47">
        <f t="shared" ca="1" si="96"/>
        <v>0.99999980527040411</v>
      </c>
      <c r="P284" s="81">
        <f t="shared" si="104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4" t="s">
        <v>757</v>
      </c>
      <c r="B285" s="46">
        <v>3.4063599999999998E-17</v>
      </c>
      <c r="C285" s="26">
        <v>181</v>
      </c>
      <c r="D285" s="26">
        <v>182</v>
      </c>
      <c r="E285" s="26" t="e">
        <f t="shared" ca="1" si="97"/>
        <v>#N/A</v>
      </c>
      <c r="F285" s="26" t="s">
        <v>143</v>
      </c>
      <c r="G285" s="26">
        <v>3</v>
      </c>
      <c r="H285" s="26">
        <v>8</v>
      </c>
      <c r="I285" s="26"/>
      <c r="J285" s="26">
        <v>-2</v>
      </c>
      <c r="K285" s="25">
        <f t="shared" ca="1" si="109"/>
        <v>3.4063617975822083E-17</v>
      </c>
      <c r="L285" s="26"/>
      <c r="M285" s="47">
        <f t="shared" ca="1" si="96"/>
        <v>0.99999947228676356</v>
      </c>
      <c r="P285" s="81">
        <f t="shared" si="104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4" t="s">
        <v>758</v>
      </c>
      <c r="B286" s="46">
        <v>2.3402299999999999E-14</v>
      </c>
      <c r="C286" s="26">
        <v>182</v>
      </c>
      <c r="D286" s="26">
        <v>183</v>
      </c>
      <c r="E286" s="26" t="e">
        <f t="shared" ca="1" si="97"/>
        <v>#N/A</v>
      </c>
      <c r="F286" s="26" t="s">
        <v>143</v>
      </c>
      <c r="G286" s="26">
        <v>4</v>
      </c>
      <c r="H286" s="26">
        <v>5</v>
      </c>
      <c r="I286" s="26"/>
      <c r="J286" s="26">
        <v>-2</v>
      </c>
      <c r="K286" s="25">
        <f t="shared" ca="1" si="109"/>
        <v>2.3402302368483936E-14</v>
      </c>
      <c r="L286" s="26"/>
      <c r="M286" s="47">
        <f t="shared" ca="1" si="96"/>
        <v>0.99999989879269569</v>
      </c>
      <c r="P286" s="81">
        <f t="shared" si="104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50" t="s">
        <v>759</v>
      </c>
      <c r="B287" s="51">
        <v>1.2096E-16</v>
      </c>
      <c r="C287" s="52">
        <v>183</v>
      </c>
      <c r="D287" s="52">
        <v>184</v>
      </c>
      <c r="E287" s="52" t="e">
        <f t="shared" ca="1" si="97"/>
        <v>#N/A</v>
      </c>
      <c r="F287" s="52" t="s">
        <v>143</v>
      </c>
      <c r="G287" s="52">
        <v>4</v>
      </c>
      <c r="H287" s="52">
        <v>7</v>
      </c>
      <c r="I287" s="52"/>
      <c r="J287" s="52">
        <v>-2</v>
      </c>
      <c r="K287" s="40">
        <f t="shared" ca="1" si="109"/>
        <v>1.2096020654408344E-16</v>
      </c>
      <c r="L287" s="52"/>
      <c r="M287" s="53">
        <f t="shared" ca="1" si="96"/>
        <v>0.99999829246254335</v>
      </c>
      <c r="P287" s="81">
        <f t="shared" si="104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4">
        <v>2.9667999999999998E-12</v>
      </c>
      <c r="C288" s="22">
        <v>184</v>
      </c>
      <c r="D288" s="22">
        <v>185</v>
      </c>
      <c r="E288" s="22" t="e">
        <f t="shared" ca="1" si="9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7">
        <f ca="1">W31</f>
        <v>2.9667955444602403E-12</v>
      </c>
      <c r="L288" s="22"/>
      <c r="M288" s="45">
        <f t="shared" ca="1" si="96"/>
        <v>1.0000015018020936</v>
      </c>
      <c r="N288" s="83">
        <f ca="1">LOG10(K288/(K124*$L$112^-2*$L$105))</f>
        <v>-6.4000000000000012</v>
      </c>
      <c r="O288" s="13">
        <f>(-$I$2)+(-$I$2)+LOG10(EXP(-2*$N$8*$N$9*J288))</f>
        <v>-6.4</v>
      </c>
      <c r="P288" s="81">
        <f t="shared" si="104"/>
        <v>-6.4</v>
      </c>
      <c r="Q288" s="83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4" t="s">
        <v>761</v>
      </c>
      <c r="B289" s="46">
        <v>1.59463E-11</v>
      </c>
      <c r="C289" s="26">
        <v>185</v>
      </c>
      <c r="D289" s="26">
        <v>186</v>
      </c>
      <c r="E289" s="26" t="e">
        <f t="shared" ca="1" si="97"/>
        <v>#N/A</v>
      </c>
      <c r="F289" s="26" t="s">
        <v>143</v>
      </c>
      <c r="G289" s="26">
        <v>1</v>
      </c>
      <c r="H289" s="26">
        <v>4</v>
      </c>
      <c r="I289" s="26" t="s">
        <v>9</v>
      </c>
      <c r="J289" s="26">
        <f t="shared" ref="J289:J299" si="110">J277+$J$105</f>
        <v>0</v>
      </c>
      <c r="K289" s="25">
        <f t="shared" ref="K289:K299" ca="1" si="111">W32</f>
        <v>1.5946275115694559E-11</v>
      </c>
      <c r="L289" s="26"/>
      <c r="M289" s="47">
        <f t="shared" ca="1" si="96"/>
        <v>1.0000015605089754</v>
      </c>
      <c r="N289" s="83">
        <f t="shared" ref="N289:N290" ca="1" si="112">K289/(K125*$L$112^-2*$L$105)</f>
        <v>3.9810717055349618E-7</v>
      </c>
      <c r="O289" s="83"/>
      <c r="P289" s="81">
        <f t="shared" si="104"/>
        <v>0</v>
      </c>
      <c r="R289" s="4"/>
      <c r="S289" s="4" t="s">
        <v>430</v>
      </c>
      <c r="T289" s="4">
        <v>1.59463E-11</v>
      </c>
    </row>
    <row r="290" spans="1:20" x14ac:dyDescent="0.2">
      <c r="A290" s="34" t="s">
        <v>762</v>
      </c>
      <c r="B290" s="46">
        <v>1.1838200000000001E-14</v>
      </c>
      <c r="C290" s="26">
        <v>186</v>
      </c>
      <c r="D290" s="26">
        <v>187</v>
      </c>
      <c r="E290" s="26" t="e">
        <f t="shared" ca="1" si="97"/>
        <v>#N/A</v>
      </c>
      <c r="F290" s="26" t="s">
        <v>143</v>
      </c>
      <c r="G290" s="26">
        <v>1</v>
      </c>
      <c r="H290" s="26">
        <v>6</v>
      </c>
      <c r="I290" s="26" t="s">
        <v>9</v>
      </c>
      <c r="J290" s="26">
        <f t="shared" si="110"/>
        <v>0</v>
      </c>
      <c r="K290" s="25">
        <f t="shared" ca="1" si="111"/>
        <v>1.1838173545927538E-14</v>
      </c>
      <c r="L290" s="26"/>
      <c r="M290" s="47">
        <f t="shared" ca="1" si="96"/>
        <v>1.0000022346413795</v>
      </c>
      <c r="N290" s="83">
        <f t="shared" ca="1" si="112"/>
        <v>1.5848931924611124E-10</v>
      </c>
      <c r="O290" s="83"/>
      <c r="P290" s="81">
        <f t="shared" si="104"/>
        <v>0</v>
      </c>
      <c r="R290" s="4"/>
      <c r="S290" s="4" t="s">
        <v>431</v>
      </c>
      <c r="T290" s="4">
        <v>1.1838200000000001E-14</v>
      </c>
    </row>
    <row r="291" spans="1:20" x14ac:dyDescent="0.2">
      <c r="A291" s="34" t="s">
        <v>763</v>
      </c>
      <c r="B291" s="46">
        <v>1.18439E-14</v>
      </c>
      <c r="C291" s="26">
        <v>187</v>
      </c>
      <c r="D291" s="26">
        <v>188</v>
      </c>
      <c r="E291" s="26" t="e">
        <f t="shared" ca="1" si="97"/>
        <v>#N/A</v>
      </c>
      <c r="F291" s="26" t="s">
        <v>143</v>
      </c>
      <c r="G291" s="26">
        <v>1</v>
      </c>
      <c r="H291" s="26">
        <v>8</v>
      </c>
      <c r="I291" s="26" t="s">
        <v>9</v>
      </c>
      <c r="J291" s="26">
        <f t="shared" si="110"/>
        <v>0</v>
      </c>
      <c r="K291" s="25">
        <f t="shared" ca="1" si="111"/>
        <v>1.1843889078880745E-14</v>
      </c>
      <c r="L291" s="26"/>
      <c r="M291" s="47">
        <f t="shared" ca="1" si="96"/>
        <v>1.0000009220889507</v>
      </c>
      <c r="N291" s="83">
        <f ca="1">LOG10(K291/(K127*$L$112^-2*$L$105))</f>
        <v>-9.8000000000000025</v>
      </c>
      <c r="O291" s="13">
        <f>(-$I$2)+(-$L$2)+LOG10(EXP(-2*$N$8*$N$9*J291))</f>
        <v>-9.8000000000000007</v>
      </c>
      <c r="P291" s="81">
        <f t="shared" si="104"/>
        <v>-9.8000000000000007</v>
      </c>
      <c r="Q291" s="83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4" t="s">
        <v>764</v>
      </c>
      <c r="B292" s="46">
        <v>1.6044799999999999E-11</v>
      </c>
      <c r="C292" s="26">
        <v>188</v>
      </c>
      <c r="D292" s="26">
        <v>189</v>
      </c>
      <c r="E292" s="26" t="e">
        <f t="shared" ca="1" si="97"/>
        <v>#N/A</v>
      </c>
      <c r="F292" s="26" t="s">
        <v>143</v>
      </c>
      <c r="G292" s="26">
        <v>2</v>
      </c>
      <c r="H292" s="26">
        <v>3</v>
      </c>
      <c r="I292" s="26" t="s">
        <v>9</v>
      </c>
      <c r="J292" s="26">
        <f t="shared" si="110"/>
        <v>0</v>
      </c>
      <c r="K292" s="25">
        <f t="shared" ca="1" si="111"/>
        <v>1.6044839221229664E-11</v>
      </c>
      <c r="L292" s="26"/>
      <c r="M292" s="47">
        <f t="shared" ca="1" si="96"/>
        <v>0.99999755552367187</v>
      </c>
      <c r="P292" s="81">
        <f t="shared" si="104"/>
        <v>0</v>
      </c>
      <c r="R292" s="4"/>
      <c r="S292" s="4" t="s">
        <v>433</v>
      </c>
      <c r="T292" s="4">
        <v>1.6044799999999999E-11</v>
      </c>
    </row>
    <row r="293" spans="1:20" x14ac:dyDescent="0.2">
      <c r="A293" s="34" t="s">
        <v>765</v>
      </c>
      <c r="B293" s="46">
        <v>1.197E-14</v>
      </c>
      <c r="C293" s="26">
        <v>189</v>
      </c>
      <c r="D293" s="26">
        <v>190</v>
      </c>
      <c r="E293" s="26" t="e">
        <f t="shared" ca="1" si="97"/>
        <v>#N/A</v>
      </c>
      <c r="F293" s="26" t="s">
        <v>143</v>
      </c>
      <c r="G293" s="26">
        <v>2</v>
      </c>
      <c r="H293" s="26">
        <v>5</v>
      </c>
      <c r="I293" s="26" t="s">
        <v>9</v>
      </c>
      <c r="J293" s="26">
        <f t="shared" si="110"/>
        <v>0</v>
      </c>
      <c r="K293" s="25">
        <f t="shared" ca="1" si="111"/>
        <v>1.1970012289069585E-14</v>
      </c>
      <c r="L293" s="26"/>
      <c r="M293" s="47">
        <f t="shared" ca="1" si="96"/>
        <v>0.99999897334528254</v>
      </c>
      <c r="P293" s="81">
        <f t="shared" si="104"/>
        <v>0</v>
      </c>
      <c r="R293" s="4"/>
      <c r="S293" s="4" t="s">
        <v>434</v>
      </c>
      <c r="T293" s="4">
        <v>1.197E-14</v>
      </c>
    </row>
    <row r="294" spans="1:20" x14ac:dyDescent="0.2">
      <c r="A294" s="34" t="s">
        <v>766</v>
      </c>
      <c r="B294" s="46">
        <v>1.1990800000000001E-14</v>
      </c>
      <c r="C294" s="26">
        <v>190</v>
      </c>
      <c r="D294" s="26">
        <v>191</v>
      </c>
      <c r="E294" s="26" t="e">
        <f t="shared" ca="1" si="97"/>
        <v>#N/A</v>
      </c>
      <c r="F294" s="26" t="s">
        <v>143</v>
      </c>
      <c r="G294" s="26">
        <v>2</v>
      </c>
      <c r="H294" s="26">
        <v>7</v>
      </c>
      <c r="I294" s="26" t="s">
        <v>9</v>
      </c>
      <c r="J294" s="26">
        <f t="shared" si="110"/>
        <v>0</v>
      </c>
      <c r="K294" s="25">
        <f t="shared" ca="1" si="111"/>
        <v>1.1990801111140722E-14</v>
      </c>
      <c r="L294" s="26"/>
      <c r="M294" s="47">
        <f t="shared" ca="1" si="96"/>
        <v>0.99999990733390454</v>
      </c>
      <c r="P294" s="81">
        <f t="shared" si="104"/>
        <v>0</v>
      </c>
      <c r="R294" s="4"/>
      <c r="S294" s="4" t="s">
        <v>435</v>
      </c>
      <c r="T294" s="4">
        <v>1.1990800000000001E-14</v>
      </c>
    </row>
    <row r="295" spans="1:20" x14ac:dyDescent="0.2">
      <c r="A295" s="34" t="s">
        <v>767</v>
      </c>
      <c r="B295" s="46">
        <v>2.2546999999999999E-11</v>
      </c>
      <c r="C295" s="26">
        <v>191</v>
      </c>
      <c r="D295" s="26">
        <v>192</v>
      </c>
      <c r="E295" s="26" t="e">
        <f t="shared" ca="1" si="97"/>
        <v>#N/A</v>
      </c>
      <c r="F295" s="26" t="s">
        <v>143</v>
      </c>
      <c r="G295" s="26">
        <v>3</v>
      </c>
      <c r="H295" s="26">
        <v>4</v>
      </c>
      <c r="I295" s="26" t="s">
        <v>9</v>
      </c>
      <c r="J295" s="26">
        <f t="shared" si="110"/>
        <v>0</v>
      </c>
      <c r="K295" s="25">
        <f t="shared" ca="1" si="111"/>
        <v>2.2547008499624926E-11</v>
      </c>
      <c r="L295" s="26"/>
      <c r="M295" s="47">
        <f t="shared" ca="1" si="96"/>
        <v>0.99999962302649037</v>
      </c>
      <c r="P295" s="81">
        <f t="shared" si="104"/>
        <v>0</v>
      </c>
      <c r="R295" s="4"/>
      <c r="S295" s="4" t="s">
        <v>436</v>
      </c>
      <c r="T295" s="4">
        <v>2.2546999999999999E-11</v>
      </c>
    </row>
    <row r="296" spans="1:20" x14ac:dyDescent="0.2">
      <c r="A296" s="34" t="s">
        <v>768</v>
      </c>
      <c r="B296" s="46">
        <v>1.20286E-14</v>
      </c>
      <c r="C296" s="26">
        <v>192</v>
      </c>
      <c r="D296" s="26">
        <v>193</v>
      </c>
      <c r="E296" s="26" t="e">
        <f t="shared" ca="1" si="97"/>
        <v>#N/A</v>
      </c>
      <c r="F296" s="26" t="s">
        <v>143</v>
      </c>
      <c r="G296" s="26">
        <v>3</v>
      </c>
      <c r="H296" s="26">
        <v>6</v>
      </c>
      <c r="I296" s="26" t="s">
        <v>9</v>
      </c>
      <c r="J296" s="26">
        <f t="shared" si="110"/>
        <v>0</v>
      </c>
      <c r="K296" s="25">
        <f t="shared" ca="1" si="111"/>
        <v>1.2028600244323691E-14</v>
      </c>
      <c r="L296" s="26"/>
      <c r="M296" s="47">
        <f t="shared" ref="M296:M359" ca="1" si="113">B296/K296</f>
        <v>0.99999997968810284</v>
      </c>
      <c r="P296" s="81">
        <f t="shared" si="104"/>
        <v>0</v>
      </c>
      <c r="R296" s="4"/>
      <c r="S296" s="4" t="s">
        <v>437</v>
      </c>
      <c r="T296" s="4">
        <v>1.20286E-14</v>
      </c>
    </row>
    <row r="297" spans="1:20" x14ac:dyDescent="0.2">
      <c r="A297" s="34" t="s">
        <v>769</v>
      </c>
      <c r="B297" s="46">
        <v>1.2029E-14</v>
      </c>
      <c r="C297" s="26">
        <v>193</v>
      </c>
      <c r="D297" s="26">
        <v>194</v>
      </c>
      <c r="E297" s="26" t="e">
        <f t="shared" ref="E297:E360" ca="1" si="114">OFFSET($B$71,_xlfn.XMATCH($A297,$D$72:$D$99),0)</f>
        <v>#N/A</v>
      </c>
      <c r="F297" s="26" t="s">
        <v>143</v>
      </c>
      <c r="G297" s="26">
        <v>3</v>
      </c>
      <c r="H297" s="26">
        <v>8</v>
      </c>
      <c r="I297" s="26" t="s">
        <v>9</v>
      </c>
      <c r="J297" s="26">
        <f t="shared" si="110"/>
        <v>0</v>
      </c>
      <c r="K297" s="25">
        <f t="shared" ca="1" si="111"/>
        <v>1.2028986651691909E-14</v>
      </c>
      <c r="L297" s="26"/>
      <c r="M297" s="47">
        <f t="shared" ca="1" si="113"/>
        <v>1.0000011096785189</v>
      </c>
      <c r="P297" s="81">
        <f t="shared" si="104"/>
        <v>0</v>
      </c>
      <c r="R297" s="4"/>
      <c r="S297" s="4" t="s">
        <v>438</v>
      </c>
      <c r="T297" s="4">
        <v>1.2029E-14</v>
      </c>
    </row>
    <row r="298" spans="1:20" x14ac:dyDescent="0.2">
      <c r="A298" s="34" t="s">
        <v>770</v>
      </c>
      <c r="B298" s="46">
        <v>1.20373E-14</v>
      </c>
      <c r="C298" s="26">
        <v>194</v>
      </c>
      <c r="D298" s="26">
        <v>195</v>
      </c>
      <c r="E298" s="26" t="e">
        <f t="shared" ca="1" si="114"/>
        <v>#N/A</v>
      </c>
      <c r="F298" s="26" t="s">
        <v>143</v>
      </c>
      <c r="G298" s="26">
        <v>4</v>
      </c>
      <c r="H298" s="26">
        <v>5</v>
      </c>
      <c r="I298" s="26" t="s">
        <v>9</v>
      </c>
      <c r="J298" s="26">
        <f t="shared" si="110"/>
        <v>0</v>
      </c>
      <c r="K298" s="25">
        <f t="shared" ca="1" si="111"/>
        <v>1.2037330620063692E-14</v>
      </c>
      <c r="L298" s="26"/>
      <c r="M298" s="47">
        <f t="shared" ca="1" si="113"/>
        <v>0.99999745624136627</v>
      </c>
      <c r="P298" s="81">
        <f t="shared" si="104"/>
        <v>0</v>
      </c>
      <c r="R298" s="4"/>
      <c r="S298" s="4" t="s">
        <v>439</v>
      </c>
      <c r="T298" s="4">
        <v>1.20373E-14</v>
      </c>
    </row>
    <row r="299" spans="1:20" x14ac:dyDescent="0.2">
      <c r="A299" s="50" t="s">
        <v>771</v>
      </c>
      <c r="B299" s="51">
        <v>1.2038700000000001E-14</v>
      </c>
      <c r="C299" s="52">
        <v>195</v>
      </c>
      <c r="D299" s="52">
        <v>196</v>
      </c>
      <c r="E299" s="52" t="e">
        <f t="shared" ca="1" si="114"/>
        <v>#N/A</v>
      </c>
      <c r="F299" s="52" t="s">
        <v>143</v>
      </c>
      <c r="G299" s="52">
        <v>4</v>
      </c>
      <c r="H299" s="52">
        <v>7</v>
      </c>
      <c r="I299" s="52" t="s">
        <v>9</v>
      </c>
      <c r="J299" s="52">
        <f t="shared" si="110"/>
        <v>0</v>
      </c>
      <c r="K299" s="40">
        <f t="shared" ca="1" si="111"/>
        <v>1.203873318274426E-14</v>
      </c>
      <c r="L299" s="52"/>
      <c r="M299" s="53">
        <f t="shared" ca="1" si="113"/>
        <v>0.99999724366810394</v>
      </c>
      <c r="P299" s="81">
        <f t="shared" si="104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4">
        <v>1.94258E-11</v>
      </c>
      <c r="C300" s="22">
        <v>196</v>
      </c>
      <c r="D300" s="22">
        <v>197</v>
      </c>
      <c r="E300" s="22" t="e">
        <f t="shared" ca="1" si="114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7">
        <f ca="1">V31</f>
        <v>1.9425842830684535E-11</v>
      </c>
      <c r="L300" s="22"/>
      <c r="M300" s="45">
        <f t="shared" ca="1" si="113"/>
        <v>0.99999779516982046</v>
      </c>
      <c r="N300" s="83">
        <f ca="1">LOG10(K300/(K124*$L$112^-2*$L$104))</f>
        <v>-3.0000000000000004</v>
      </c>
      <c r="O300" s="83"/>
      <c r="P300" s="81"/>
      <c r="Q300" s="83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4" t="s">
        <v>773</v>
      </c>
      <c r="B301" s="46">
        <v>1.04412E-10</v>
      </c>
      <c r="C301" s="26">
        <v>197</v>
      </c>
      <c r="D301" s="26">
        <v>198</v>
      </c>
      <c r="E301" s="26" t="e">
        <f t="shared" ca="1" si="114"/>
        <v>#N/A</v>
      </c>
      <c r="F301" s="26" t="s">
        <v>143</v>
      </c>
      <c r="G301" s="26">
        <v>1</v>
      </c>
      <c r="H301" s="26">
        <v>4</v>
      </c>
      <c r="I301" s="26" t="s">
        <v>7</v>
      </c>
      <c r="J301" s="26">
        <f t="shared" ref="J301:J311" si="115">J277+$J$104</f>
        <v>0</v>
      </c>
      <c r="K301" s="25">
        <f t="shared" ref="K301:K311" ca="1" si="116">V32</f>
        <v>1.0441226214956309E-10</v>
      </c>
      <c r="L301" s="26"/>
      <c r="M301" s="47">
        <f t="shared" ca="1" si="113"/>
        <v>0.99999748928375176</v>
      </c>
      <c r="P301" s="81"/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4" t="s">
        <v>774</v>
      </c>
      <c r="B302" s="46">
        <v>1.94705E-10</v>
      </c>
      <c r="C302" s="26">
        <v>198</v>
      </c>
      <c r="D302" s="26">
        <v>199</v>
      </c>
      <c r="E302" s="26" t="e">
        <f t="shared" ca="1" si="114"/>
        <v>#N/A</v>
      </c>
      <c r="F302" s="26" t="s">
        <v>143</v>
      </c>
      <c r="G302" s="26">
        <v>1</v>
      </c>
      <c r="H302" s="26">
        <v>6</v>
      </c>
      <c r="I302" s="26" t="s">
        <v>7</v>
      </c>
      <c r="J302" s="26">
        <f t="shared" si="115"/>
        <v>0</v>
      </c>
      <c r="K302" s="25">
        <f t="shared" ca="1" si="116"/>
        <v>1.9470493303081551E-10</v>
      </c>
      <c r="L302" s="26"/>
      <c r="M302" s="47">
        <f t="shared" ca="1" si="113"/>
        <v>1.0000003439521714</v>
      </c>
      <c r="P302" s="81"/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4" t="s">
        <v>775</v>
      </c>
      <c r="B303" s="46">
        <v>1.9479900000000001E-10</v>
      </c>
      <c r="C303" s="26">
        <v>199</v>
      </c>
      <c r="D303" s="26">
        <v>200</v>
      </c>
      <c r="E303" s="26" t="e">
        <f t="shared" ca="1" si="114"/>
        <v>#N/A</v>
      </c>
      <c r="F303" s="26" t="s">
        <v>143</v>
      </c>
      <c r="G303" s="26">
        <v>1</v>
      </c>
      <c r="H303" s="26">
        <v>8</v>
      </c>
      <c r="I303" s="26" t="s">
        <v>7</v>
      </c>
      <c r="J303" s="26">
        <f t="shared" si="115"/>
        <v>0</v>
      </c>
      <c r="K303" s="25">
        <f t="shared" ca="1" si="116"/>
        <v>1.9479893760479581E-10</v>
      </c>
      <c r="L303" s="26"/>
      <c r="M303" s="47">
        <f t="shared" ca="1" si="113"/>
        <v>1.0000003203056698</v>
      </c>
      <c r="N303" s="83">
        <f ca="1">LOG10(K303/(K127*$L$112^-2*$L$104))</f>
        <v>-3.0000000000000004</v>
      </c>
      <c r="O303" s="83"/>
      <c r="P303" s="81"/>
      <c r="Q303" s="83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4" t="s">
        <v>776</v>
      </c>
      <c r="B304" s="46">
        <v>1.0505800000000001E-10</v>
      </c>
      <c r="C304" s="26">
        <v>200</v>
      </c>
      <c r="D304" s="26">
        <v>201</v>
      </c>
      <c r="E304" s="26" t="e">
        <f t="shared" ca="1" si="114"/>
        <v>#N/A</v>
      </c>
      <c r="F304" s="26" t="s">
        <v>143</v>
      </c>
      <c r="G304" s="26">
        <v>2</v>
      </c>
      <c r="H304" s="26">
        <v>3</v>
      </c>
      <c r="I304" s="26" t="s">
        <v>7</v>
      </c>
      <c r="J304" s="26">
        <f t="shared" si="115"/>
        <v>0</v>
      </c>
      <c r="K304" s="25">
        <f t="shared" ca="1" si="116"/>
        <v>1.0505763551425189E-10</v>
      </c>
      <c r="L304" s="26"/>
      <c r="M304" s="47">
        <f t="shared" ca="1" si="113"/>
        <v>1.0000034693884583</v>
      </c>
      <c r="P304" s="81">
        <f t="shared" si="104"/>
        <v>0</v>
      </c>
      <c r="R304" s="4"/>
      <c r="S304" s="4" t="s">
        <v>445</v>
      </c>
      <c r="T304" s="4">
        <v>1.0505800000000001E-10</v>
      </c>
    </row>
    <row r="305" spans="1:20" x14ac:dyDescent="0.2">
      <c r="A305" s="34" t="s">
        <v>777</v>
      </c>
      <c r="B305" s="46">
        <v>1.9687299999999999E-10</v>
      </c>
      <c r="C305" s="26">
        <v>201</v>
      </c>
      <c r="D305" s="26">
        <v>202</v>
      </c>
      <c r="E305" s="26" t="e">
        <f t="shared" ca="1" si="114"/>
        <v>#N/A</v>
      </c>
      <c r="F305" s="26" t="s">
        <v>143</v>
      </c>
      <c r="G305" s="26">
        <v>2</v>
      </c>
      <c r="H305" s="26">
        <v>5</v>
      </c>
      <c r="I305" s="26" t="s">
        <v>7</v>
      </c>
      <c r="J305" s="26">
        <f t="shared" si="115"/>
        <v>0</v>
      </c>
      <c r="K305" s="25">
        <f t="shared" ca="1" si="116"/>
        <v>1.9687331260007519E-10</v>
      </c>
      <c r="L305" s="26"/>
      <c r="M305" s="47">
        <f t="shared" ca="1" si="113"/>
        <v>0.99999841217648511</v>
      </c>
      <c r="P305" s="81">
        <f t="shared" si="104"/>
        <v>0</v>
      </c>
      <c r="R305" s="4"/>
      <c r="S305" s="4" t="s">
        <v>446</v>
      </c>
      <c r="T305" s="4">
        <v>1.9687299999999999E-10</v>
      </c>
    </row>
    <row r="306" spans="1:20" x14ac:dyDescent="0.2">
      <c r="A306" s="34" t="s">
        <v>778</v>
      </c>
      <c r="B306" s="46">
        <v>1.97215E-10</v>
      </c>
      <c r="C306" s="26">
        <v>202</v>
      </c>
      <c r="D306" s="26">
        <v>203</v>
      </c>
      <c r="E306" s="26" t="e">
        <f t="shared" ca="1" si="114"/>
        <v>#N/A</v>
      </c>
      <c r="F306" s="26" t="s">
        <v>143</v>
      </c>
      <c r="G306" s="26">
        <v>2</v>
      </c>
      <c r="H306" s="26">
        <v>7</v>
      </c>
      <c r="I306" s="26" t="s">
        <v>7</v>
      </c>
      <c r="J306" s="26">
        <f t="shared" si="115"/>
        <v>0</v>
      </c>
      <c r="K306" s="25">
        <f t="shared" ca="1" si="116"/>
        <v>1.9721523073410541E-10</v>
      </c>
      <c r="L306" s="26"/>
      <c r="M306" s="47">
        <f t="shared" ca="1" si="113"/>
        <v>0.99999883003911738</v>
      </c>
      <c r="P306" s="81">
        <f t="shared" si="104"/>
        <v>0</v>
      </c>
      <c r="R306" s="4"/>
      <c r="S306" s="4" t="s">
        <v>447</v>
      </c>
      <c r="T306" s="4">
        <v>1.97215E-10</v>
      </c>
    </row>
    <row r="307" spans="1:20" x14ac:dyDescent="0.2">
      <c r="A307" s="34" t="s">
        <v>779</v>
      </c>
      <c r="B307" s="46">
        <v>1.47632E-10</v>
      </c>
      <c r="C307" s="26">
        <v>203</v>
      </c>
      <c r="D307" s="26">
        <v>204</v>
      </c>
      <c r="E307" s="26" t="e">
        <f t="shared" ca="1" si="114"/>
        <v>#N/A</v>
      </c>
      <c r="F307" s="26" t="s">
        <v>143</v>
      </c>
      <c r="G307" s="26">
        <v>3</v>
      </c>
      <c r="H307" s="26">
        <v>4</v>
      </c>
      <c r="I307" s="26" t="s">
        <v>7</v>
      </c>
      <c r="J307" s="26">
        <f t="shared" si="115"/>
        <v>0</v>
      </c>
      <c r="K307" s="25">
        <f t="shared" ca="1" si="116"/>
        <v>1.4763223041563124E-10</v>
      </c>
      <c r="L307" s="26"/>
      <c r="M307" s="47">
        <f t="shared" ca="1" si="113"/>
        <v>0.99999843925929599</v>
      </c>
      <c r="P307" s="81">
        <f t="shared" si="104"/>
        <v>0</v>
      </c>
      <c r="R307" s="4"/>
      <c r="S307" s="4" t="s">
        <v>448</v>
      </c>
      <c r="T307" s="4">
        <v>1.47632E-10</v>
      </c>
    </row>
    <row r="308" spans="1:20" x14ac:dyDescent="0.2">
      <c r="A308" s="34" t="s">
        <v>780</v>
      </c>
      <c r="B308" s="46">
        <v>1.9783700000000001E-10</v>
      </c>
      <c r="C308" s="26">
        <v>204</v>
      </c>
      <c r="D308" s="26">
        <v>205</v>
      </c>
      <c r="E308" s="26" t="e">
        <f t="shared" ca="1" si="114"/>
        <v>#N/A</v>
      </c>
      <c r="F308" s="26" t="s">
        <v>143</v>
      </c>
      <c r="G308" s="26">
        <v>3</v>
      </c>
      <c r="H308" s="26">
        <v>6</v>
      </c>
      <c r="I308" s="26" t="s">
        <v>7</v>
      </c>
      <c r="J308" s="26">
        <f t="shared" si="115"/>
        <v>0</v>
      </c>
      <c r="K308" s="25">
        <f t="shared" ca="1" si="116"/>
        <v>1.9783692103679104E-10</v>
      </c>
      <c r="L308" s="26"/>
      <c r="M308" s="47">
        <f t="shared" ca="1" si="113"/>
        <v>1.0000003991328239</v>
      </c>
      <c r="P308" s="81">
        <f t="shared" si="104"/>
        <v>0</v>
      </c>
      <c r="R308" s="4"/>
      <c r="S308" s="4" t="s">
        <v>449</v>
      </c>
      <c r="T308" s="4">
        <v>1.9783700000000001E-10</v>
      </c>
    </row>
    <row r="309" spans="1:20" x14ac:dyDescent="0.2">
      <c r="A309" s="34" t="s">
        <v>781</v>
      </c>
      <c r="B309" s="46">
        <v>1.9784300000000001E-10</v>
      </c>
      <c r="C309" s="26">
        <v>205</v>
      </c>
      <c r="D309" s="26">
        <v>206</v>
      </c>
      <c r="E309" s="26" t="e">
        <f t="shared" ca="1" si="114"/>
        <v>#N/A</v>
      </c>
      <c r="F309" s="26" t="s">
        <v>143</v>
      </c>
      <c r="G309" s="26">
        <v>3</v>
      </c>
      <c r="H309" s="26">
        <v>8</v>
      </c>
      <c r="I309" s="26" t="s">
        <v>7</v>
      </c>
      <c r="J309" s="26">
        <f t="shared" si="115"/>
        <v>0</v>
      </c>
      <c r="K309" s="25">
        <f t="shared" ca="1" si="116"/>
        <v>1.9784327636014052E-10</v>
      </c>
      <c r="L309" s="26"/>
      <c r="M309" s="47">
        <f t="shared" ca="1" si="113"/>
        <v>0.99999860313604994</v>
      </c>
      <c r="P309" s="81">
        <f t="shared" si="104"/>
        <v>0</v>
      </c>
      <c r="R309" s="4"/>
      <c r="S309" s="4" t="s">
        <v>450</v>
      </c>
      <c r="T309" s="4">
        <v>1.9784300000000001E-10</v>
      </c>
    </row>
    <row r="310" spans="1:20" x14ac:dyDescent="0.2">
      <c r="A310" s="34" t="s">
        <v>782</v>
      </c>
      <c r="B310" s="46">
        <v>1.9798100000000001E-10</v>
      </c>
      <c r="C310" s="26">
        <v>206</v>
      </c>
      <c r="D310" s="26">
        <v>207</v>
      </c>
      <c r="E310" s="26" t="e">
        <f t="shared" ca="1" si="114"/>
        <v>#N/A</v>
      </c>
      <c r="F310" s="26" t="s">
        <v>143</v>
      </c>
      <c r="G310" s="26">
        <v>4</v>
      </c>
      <c r="H310" s="26">
        <v>5</v>
      </c>
      <c r="I310" s="26" t="s">
        <v>7</v>
      </c>
      <c r="J310" s="26">
        <f t="shared" si="115"/>
        <v>0</v>
      </c>
      <c r="K310" s="25">
        <f t="shared" ca="1" si="116"/>
        <v>1.9798051136491017E-10</v>
      </c>
      <c r="L310" s="26"/>
      <c r="M310" s="47">
        <f t="shared" ca="1" si="113"/>
        <v>1.0000024680969175</v>
      </c>
      <c r="P310" s="81">
        <f t="shared" si="104"/>
        <v>0</v>
      </c>
      <c r="R310" s="4"/>
      <c r="S310" s="4" t="s">
        <v>451</v>
      </c>
      <c r="T310" s="4">
        <v>1.9798100000000001E-10</v>
      </c>
    </row>
    <row r="311" spans="1:20" x14ac:dyDescent="0.2">
      <c r="A311" s="50" t="s">
        <v>783</v>
      </c>
      <c r="B311" s="51">
        <v>1.98004E-10</v>
      </c>
      <c r="C311" s="52">
        <v>207</v>
      </c>
      <c r="D311" s="52">
        <v>208</v>
      </c>
      <c r="E311" s="52" t="e">
        <f t="shared" ca="1" si="114"/>
        <v>#N/A</v>
      </c>
      <c r="F311" s="52" t="s">
        <v>143</v>
      </c>
      <c r="G311" s="52">
        <v>4</v>
      </c>
      <c r="H311" s="52">
        <v>7</v>
      </c>
      <c r="I311" s="52" t="s">
        <v>7</v>
      </c>
      <c r="J311" s="52">
        <f t="shared" si="115"/>
        <v>0</v>
      </c>
      <c r="K311" s="40">
        <f t="shared" ca="1" si="116"/>
        <v>1.9800357960865001E-10</v>
      </c>
      <c r="L311" s="52"/>
      <c r="M311" s="53">
        <f t="shared" ca="1" si="113"/>
        <v>1.0000021231502523</v>
      </c>
      <c r="P311" s="81">
        <f t="shared" si="104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4">
        <v>7.3998199999999999E-13</v>
      </c>
      <c r="C312" s="22">
        <v>208</v>
      </c>
      <c r="D312" s="22">
        <v>209</v>
      </c>
      <c r="E312" s="22" t="e">
        <f t="shared" ca="1" si="114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7">
        <f ca="1">Y31</f>
        <v>7.3998230941129746E-13</v>
      </c>
      <c r="L312" s="22"/>
      <c r="M312" s="45">
        <f t="shared" ca="1" si="113"/>
        <v>0.99999958186662907</v>
      </c>
      <c r="N312" s="83">
        <f ca="1">LOG10(K312/(K124*$L$112^-3*$L$104))</f>
        <v>-11.989158533377401</v>
      </c>
      <c r="O312" s="13">
        <f>$W$93+(-$I$4)+(-$I$4)+LOG10(EXP(-2*$N$8*$N$9*J312))</f>
        <v>-11.989158533377401</v>
      </c>
      <c r="P312" s="81">
        <f>O312-LOG10(EXP(-2*$N$8*$N$9*J312))-($W$93-$T$93)</f>
        <v>-10.52</v>
      </c>
      <c r="Q312" s="83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4" t="s">
        <v>785</v>
      </c>
      <c r="B313" s="46">
        <v>3.9773399999999997E-12</v>
      </c>
      <c r="C313" s="26">
        <v>209</v>
      </c>
      <c r="D313" s="26">
        <v>210</v>
      </c>
      <c r="E313" s="26" t="e">
        <f t="shared" ca="1" si="114"/>
        <v>#N/A</v>
      </c>
      <c r="F313" s="26" t="s">
        <v>143</v>
      </c>
      <c r="G313" s="26">
        <v>1</v>
      </c>
      <c r="H313" s="26">
        <v>4</v>
      </c>
      <c r="I313" s="26" t="s">
        <v>34</v>
      </c>
      <c r="J313" s="26">
        <f t="shared" ref="J313:J323" si="117">J277+$J$171</f>
        <v>-1</v>
      </c>
      <c r="K313" s="25">
        <f t="shared" ref="K313:K323" ca="1" si="118">Y32</f>
        <v>3.9773423243314113E-12</v>
      </c>
      <c r="L313" s="26"/>
      <c r="M313" s="47">
        <f t="shared" ca="1" si="113"/>
        <v>0.99999941560689976</v>
      </c>
      <c r="N313" s="83">
        <f t="shared" ref="N313:N315" ca="1" si="119">LOG10(K313/(K125*$L$112^-3*$L$104))</f>
        <v>-11.989158533377401</v>
      </c>
      <c r="O313" s="83"/>
      <c r="P313" s="81">
        <f t="shared" ref="P313:P315" si="120">O313-LOG10(EXP(-2*$N$8*$N$9*J313))-($W$93-$T$93)</f>
        <v>1.4691585333774007</v>
      </c>
      <c r="Q313" s="83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4" t="s">
        <v>786</v>
      </c>
      <c r="B314" s="46">
        <v>7.4168299999999992E-12</v>
      </c>
      <c r="C314" s="26">
        <v>210</v>
      </c>
      <c r="D314" s="26">
        <v>211</v>
      </c>
      <c r="E314" s="26" t="e">
        <f t="shared" ca="1" si="114"/>
        <v>#N/A</v>
      </c>
      <c r="F314" s="26" t="s">
        <v>143</v>
      </c>
      <c r="G314" s="26">
        <v>1</v>
      </c>
      <c r="H314" s="26">
        <v>6</v>
      </c>
      <c r="I314" s="26" t="s">
        <v>34</v>
      </c>
      <c r="J314" s="26">
        <f t="shared" si="117"/>
        <v>-1</v>
      </c>
      <c r="K314" s="25">
        <f t="shared" ca="1" si="118"/>
        <v>7.4168316532620564E-12</v>
      </c>
      <c r="L314" s="26"/>
      <c r="M314" s="47">
        <f t="shared" ca="1" si="113"/>
        <v>0.99999977709322063</v>
      </c>
      <c r="N314" s="83">
        <f t="shared" ca="1" si="119"/>
        <v>-11.989158533377399</v>
      </c>
      <c r="O314" s="83"/>
      <c r="P314" s="81">
        <f t="shared" si="120"/>
        <v>1.4691585333774007</v>
      </c>
      <c r="Q314" s="83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4" t="s">
        <v>787</v>
      </c>
      <c r="B315" s="46">
        <v>7.4204099999999995E-12</v>
      </c>
      <c r="C315" s="26">
        <v>211</v>
      </c>
      <c r="D315" s="26">
        <v>212</v>
      </c>
      <c r="E315" s="26" t="e">
        <f t="shared" ca="1" si="114"/>
        <v>#N/A</v>
      </c>
      <c r="F315" s="26" t="s">
        <v>143</v>
      </c>
      <c r="G315" s="26">
        <v>1</v>
      </c>
      <c r="H315" s="26">
        <v>8</v>
      </c>
      <c r="I315" s="26" t="s">
        <v>34</v>
      </c>
      <c r="J315" s="26">
        <f t="shared" si="117"/>
        <v>-1</v>
      </c>
      <c r="K315" s="25">
        <f t="shared" ca="1" si="118"/>
        <v>7.4204125389078159E-12</v>
      </c>
      <c r="L315" s="26"/>
      <c r="M315" s="47">
        <f t="shared" ca="1" si="113"/>
        <v>0.99999965784815825</v>
      </c>
      <c r="N315" s="83">
        <f t="shared" ca="1" si="119"/>
        <v>-11.989158533377402</v>
      </c>
      <c r="O315" s="13">
        <f>$W$93+(-$I$4)+(-$I$4)+LOG10(EXP(-2*$N$8*$N$9*J315))</f>
        <v>-11.989158533377401</v>
      </c>
      <c r="P315" s="81">
        <f t="shared" si="120"/>
        <v>-10.52</v>
      </c>
      <c r="Q315" s="83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4" t="s">
        <v>788</v>
      </c>
      <c r="B316" s="46">
        <v>4.0019300000000001E-12</v>
      </c>
      <c r="C316" s="26">
        <v>212</v>
      </c>
      <c r="D316" s="26">
        <v>213</v>
      </c>
      <c r="E316" s="26" t="e">
        <f t="shared" ca="1" si="114"/>
        <v>#N/A</v>
      </c>
      <c r="F316" s="26" t="s">
        <v>143</v>
      </c>
      <c r="G316" s="26">
        <v>2</v>
      </c>
      <c r="H316" s="26">
        <v>3</v>
      </c>
      <c r="I316" s="26" t="s">
        <v>34</v>
      </c>
      <c r="J316" s="26">
        <f t="shared" si="117"/>
        <v>-1</v>
      </c>
      <c r="K316" s="25">
        <f t="shared" ca="1" si="118"/>
        <v>4.0019263218957572E-12</v>
      </c>
      <c r="L316" s="26"/>
      <c r="M316" s="47">
        <f t="shared" ca="1" si="113"/>
        <v>1.000000919083448</v>
      </c>
      <c r="N316" s="82" t="s">
        <v>1009</v>
      </c>
      <c r="O316" s="82"/>
      <c r="Q316" s="82" t="s">
        <v>1010</v>
      </c>
      <c r="R316" s="82" t="s">
        <v>1011</v>
      </c>
      <c r="S316" s="4" t="s">
        <v>457</v>
      </c>
      <c r="T316" s="4">
        <v>4.0019300000000001E-12</v>
      </c>
    </row>
    <row r="317" spans="1:20" x14ac:dyDescent="0.2">
      <c r="A317" s="34" t="s">
        <v>789</v>
      </c>
      <c r="B317" s="46">
        <v>7.4994300000000005E-12</v>
      </c>
      <c r="C317" s="26">
        <v>213</v>
      </c>
      <c r="D317" s="26">
        <v>214</v>
      </c>
      <c r="E317" s="26" t="e">
        <f t="shared" ca="1" si="114"/>
        <v>#N/A</v>
      </c>
      <c r="F317" s="26" t="s">
        <v>143</v>
      </c>
      <c r="G317" s="26">
        <v>2</v>
      </c>
      <c r="H317" s="26">
        <v>5</v>
      </c>
      <c r="I317" s="26" t="s">
        <v>34</v>
      </c>
      <c r="J317" s="26">
        <f t="shared" si="117"/>
        <v>-1</v>
      </c>
      <c r="K317" s="25">
        <f t="shared" ca="1" si="118"/>
        <v>7.4994310305619983E-12</v>
      </c>
      <c r="L317" s="26"/>
      <c r="M317" s="47">
        <f t="shared" ca="1" si="113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4" t="s">
        <v>790</v>
      </c>
      <c r="B318" s="46">
        <v>7.5124600000000001E-12</v>
      </c>
      <c r="C318" s="26">
        <v>214</v>
      </c>
      <c r="D318" s="26">
        <v>215</v>
      </c>
      <c r="E318" s="26" t="e">
        <f t="shared" ca="1" si="114"/>
        <v>#N/A</v>
      </c>
      <c r="F318" s="26" t="s">
        <v>143</v>
      </c>
      <c r="G318" s="26">
        <v>2</v>
      </c>
      <c r="H318" s="26">
        <v>7</v>
      </c>
      <c r="I318" s="26" t="s">
        <v>34</v>
      </c>
      <c r="J318" s="26">
        <f t="shared" si="117"/>
        <v>-1</v>
      </c>
      <c r="K318" s="25">
        <f t="shared" ca="1" si="118"/>
        <v>7.5124556067749622E-12</v>
      </c>
      <c r="L318" s="26"/>
      <c r="M318" s="47">
        <f t="shared" ca="1" si="113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4" t="s">
        <v>791</v>
      </c>
      <c r="B319" s="46">
        <v>5.6237100000000001E-12</v>
      </c>
      <c r="C319" s="26">
        <v>215</v>
      </c>
      <c r="D319" s="26">
        <v>216</v>
      </c>
      <c r="E319" s="26" t="e">
        <f t="shared" ca="1" si="114"/>
        <v>#N/A</v>
      </c>
      <c r="F319" s="26" t="s">
        <v>143</v>
      </c>
      <c r="G319" s="26">
        <v>3</v>
      </c>
      <c r="H319" s="26">
        <v>4</v>
      </c>
      <c r="I319" s="26" t="s">
        <v>34</v>
      </c>
      <c r="J319" s="26">
        <f t="shared" si="117"/>
        <v>-1</v>
      </c>
      <c r="K319" s="25">
        <f t="shared" ca="1" si="118"/>
        <v>5.6237065108927356E-12</v>
      </c>
      <c r="L319" s="26"/>
      <c r="M319" s="47">
        <f t="shared" ca="1" si="113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4" t="s">
        <v>792</v>
      </c>
      <c r="B320" s="46">
        <v>7.5361400000000002E-12</v>
      </c>
      <c r="C320" s="26">
        <v>216</v>
      </c>
      <c r="D320" s="26">
        <v>217</v>
      </c>
      <c r="E320" s="26" t="e">
        <f t="shared" ca="1" si="114"/>
        <v>#N/A</v>
      </c>
      <c r="F320" s="26" t="s">
        <v>143</v>
      </c>
      <c r="G320" s="26">
        <v>3</v>
      </c>
      <c r="H320" s="26">
        <v>6</v>
      </c>
      <c r="I320" s="26" t="s">
        <v>34</v>
      </c>
      <c r="J320" s="26">
        <f t="shared" si="117"/>
        <v>-1</v>
      </c>
      <c r="K320" s="25">
        <f t="shared" ca="1" si="118"/>
        <v>7.5361374531653411E-12</v>
      </c>
      <c r="L320" s="26"/>
      <c r="M320" s="47">
        <f t="shared" ca="1" si="113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4" t="s">
        <v>793</v>
      </c>
      <c r="B321" s="46">
        <v>7.5363799999999998E-12</v>
      </c>
      <c r="C321" s="26">
        <v>217</v>
      </c>
      <c r="D321" s="26">
        <v>218</v>
      </c>
      <c r="E321" s="26" t="e">
        <f t="shared" ca="1" si="114"/>
        <v>#N/A</v>
      </c>
      <c r="F321" s="26" t="s">
        <v>143</v>
      </c>
      <c r="G321" s="26">
        <v>3</v>
      </c>
      <c r="H321" s="26">
        <v>8</v>
      </c>
      <c r="I321" s="26" t="s">
        <v>34</v>
      </c>
      <c r="J321" s="26">
        <f t="shared" si="117"/>
        <v>-1</v>
      </c>
      <c r="K321" s="25">
        <f t="shared" ca="1" si="118"/>
        <v>7.5363795444295488E-12</v>
      </c>
      <c r="L321" s="26"/>
      <c r="M321" s="47">
        <f t="shared" ca="1" si="113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4" t="s">
        <v>794</v>
      </c>
      <c r="B322" s="46">
        <v>7.5416099999999994E-12</v>
      </c>
      <c r="C322" s="26">
        <v>218</v>
      </c>
      <c r="D322" s="26">
        <v>219</v>
      </c>
      <c r="E322" s="26" t="e">
        <f t="shared" ca="1" si="114"/>
        <v>#N/A</v>
      </c>
      <c r="F322" s="26" t="s">
        <v>143</v>
      </c>
      <c r="G322" s="26">
        <v>4</v>
      </c>
      <c r="H322" s="26">
        <v>5</v>
      </c>
      <c r="I322" s="26" t="s">
        <v>34</v>
      </c>
      <c r="J322" s="26">
        <f t="shared" si="117"/>
        <v>-1</v>
      </c>
      <c r="K322" s="25">
        <f t="shared" ca="1" si="118"/>
        <v>7.5416071928073635E-12</v>
      </c>
      <c r="L322" s="26"/>
      <c r="M322" s="47">
        <f t="shared" ca="1" si="113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50" t="s">
        <v>795</v>
      </c>
      <c r="B323" s="51">
        <v>7.5424900000000001E-12</v>
      </c>
      <c r="C323" s="52">
        <v>219</v>
      </c>
      <c r="D323" s="52">
        <v>220</v>
      </c>
      <c r="E323" s="52" t="e">
        <f t="shared" ca="1" si="114"/>
        <v>#N/A</v>
      </c>
      <c r="F323" s="52" t="s">
        <v>143</v>
      </c>
      <c r="G323" s="52">
        <v>4</v>
      </c>
      <c r="H323" s="52">
        <v>7</v>
      </c>
      <c r="I323" s="52" t="s">
        <v>34</v>
      </c>
      <c r="J323" s="52">
        <f t="shared" si="117"/>
        <v>-1</v>
      </c>
      <c r="K323" s="40">
        <f t="shared" ca="1" si="118"/>
        <v>7.5424859239093011E-12</v>
      </c>
      <c r="L323" s="52"/>
      <c r="M323" s="53">
        <f t="shared" ca="1" si="113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4">
        <v>3.13891E-12</v>
      </c>
      <c r="C324" s="22">
        <v>220</v>
      </c>
      <c r="D324" s="22">
        <v>221</v>
      </c>
      <c r="E324" s="22" t="e">
        <f t="shared" ca="1" si="114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7">
        <f ca="1">X31</f>
        <v>3.1389065992609037E-12</v>
      </c>
      <c r="L324" s="22"/>
      <c r="M324" s="45">
        <f t="shared" ca="1" si="113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4" t="s">
        <v>797</v>
      </c>
      <c r="B325" s="46">
        <v>1.6871399999999999E-11</v>
      </c>
      <c r="C325" s="26">
        <v>221</v>
      </c>
      <c r="D325" s="26">
        <v>222</v>
      </c>
      <c r="E325" s="26" t="e">
        <f t="shared" ca="1" si="114"/>
        <v>#N/A</v>
      </c>
      <c r="F325" s="26" t="s">
        <v>143</v>
      </c>
      <c r="G325" s="26">
        <v>1</v>
      </c>
      <c r="H325" s="26">
        <v>4</v>
      </c>
      <c r="I325" s="26" t="s">
        <v>10</v>
      </c>
      <c r="J325" s="26">
        <f t="shared" ref="J325:J335" si="121">J277+$J$106</f>
        <v>0</v>
      </c>
      <c r="K325" s="25">
        <f t="shared" ref="K325:K335" ca="1" si="122">X32</f>
        <v>1.6871357477850753E-11</v>
      </c>
      <c r="L325" s="26"/>
      <c r="M325" s="47">
        <f t="shared" ca="1" si="113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4" t="s">
        <v>798</v>
      </c>
      <c r="B326" s="46">
        <v>7.9026999999999996E-15</v>
      </c>
      <c r="C326" s="26">
        <v>222</v>
      </c>
      <c r="D326" s="26">
        <v>223</v>
      </c>
      <c r="E326" s="26" t="e">
        <f t="shared" ca="1" si="114"/>
        <v>#N/A</v>
      </c>
      <c r="F326" s="26" t="s">
        <v>143</v>
      </c>
      <c r="G326" s="26">
        <v>1</v>
      </c>
      <c r="H326" s="26">
        <v>6</v>
      </c>
      <c r="I326" s="26" t="s">
        <v>10</v>
      </c>
      <c r="J326" s="26">
        <f t="shared" si="121"/>
        <v>0</v>
      </c>
      <c r="K326" s="25">
        <f t="shared" ca="1" si="122"/>
        <v>7.9026996665314745E-15</v>
      </c>
      <c r="L326" s="26"/>
      <c r="M326" s="47">
        <f t="shared" ca="1" si="113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4" t="s">
        <v>799</v>
      </c>
      <c r="B327" s="46">
        <v>7.9065199999999997E-15</v>
      </c>
      <c r="C327" s="26">
        <v>223</v>
      </c>
      <c r="D327" s="26">
        <v>224</v>
      </c>
      <c r="E327" s="26" t="e">
        <f t="shared" ca="1" si="114"/>
        <v>#N/A</v>
      </c>
      <c r="F327" s="26" t="s">
        <v>143</v>
      </c>
      <c r="G327" s="26">
        <v>1</v>
      </c>
      <c r="H327" s="26">
        <v>8</v>
      </c>
      <c r="I327" s="26" t="s">
        <v>10</v>
      </c>
      <c r="J327" s="26">
        <f t="shared" si="121"/>
        <v>0</v>
      </c>
      <c r="K327" s="25">
        <f t="shared" ca="1" si="122"/>
        <v>7.9065151318300806E-15</v>
      </c>
      <c r="L327" s="26"/>
      <c r="M327" s="47">
        <f t="shared" ca="1" si="113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4" t="s">
        <v>800</v>
      </c>
      <c r="B328" s="46">
        <v>1.6975599999999999E-11</v>
      </c>
      <c r="C328" s="26">
        <v>224</v>
      </c>
      <c r="D328" s="26">
        <v>225</v>
      </c>
      <c r="E328" s="26" t="e">
        <f t="shared" ca="1" si="114"/>
        <v>#N/A</v>
      </c>
      <c r="F328" s="26" t="s">
        <v>143</v>
      </c>
      <c r="G328" s="26">
        <v>2</v>
      </c>
      <c r="H328" s="26">
        <v>3</v>
      </c>
      <c r="I328" s="26" t="s">
        <v>10</v>
      </c>
      <c r="J328" s="26">
        <f t="shared" si="121"/>
        <v>0</v>
      </c>
      <c r="K328" s="25">
        <f t="shared" ca="1" si="122"/>
        <v>1.697563952785319E-11</v>
      </c>
      <c r="L328" s="26"/>
      <c r="M328" s="47">
        <f t="shared" ca="1" si="113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4" t="s">
        <v>801</v>
      </c>
      <c r="B329" s="46">
        <v>7.9907099999999992E-15</v>
      </c>
      <c r="C329" s="26">
        <v>225</v>
      </c>
      <c r="D329" s="26">
        <v>226</v>
      </c>
      <c r="E329" s="26" t="e">
        <f t="shared" ca="1" si="114"/>
        <v>#N/A</v>
      </c>
      <c r="F329" s="26" t="s">
        <v>143</v>
      </c>
      <c r="G329" s="26">
        <v>2</v>
      </c>
      <c r="H329" s="26">
        <v>5</v>
      </c>
      <c r="I329" s="26" t="s">
        <v>10</v>
      </c>
      <c r="J329" s="26">
        <f t="shared" si="121"/>
        <v>0</v>
      </c>
      <c r="K329" s="25">
        <f t="shared" ca="1" si="122"/>
        <v>7.9907100329467418E-15</v>
      </c>
      <c r="L329" s="26"/>
      <c r="M329" s="47">
        <f t="shared" ca="1" si="113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4" t="s">
        <v>802</v>
      </c>
      <c r="B330" s="46">
        <v>8.0045899999999994E-15</v>
      </c>
      <c r="C330" s="26">
        <v>226</v>
      </c>
      <c r="D330" s="26">
        <v>227</v>
      </c>
      <c r="E330" s="26" t="e">
        <f t="shared" ca="1" si="114"/>
        <v>#N/A</v>
      </c>
      <c r="F330" s="26" t="s">
        <v>143</v>
      </c>
      <c r="G330" s="26">
        <v>2</v>
      </c>
      <c r="H330" s="26">
        <v>7</v>
      </c>
      <c r="I330" s="26" t="s">
        <v>10</v>
      </c>
      <c r="J330" s="26">
        <f t="shared" si="121"/>
        <v>0</v>
      </c>
      <c r="K330" s="25">
        <f t="shared" ca="1" si="122"/>
        <v>8.0045878339953389E-15</v>
      </c>
      <c r="L330" s="26"/>
      <c r="M330" s="47">
        <f t="shared" ca="1" si="113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4" t="s">
        <v>803</v>
      </c>
      <c r="B331" s="46">
        <v>2.3855000000000001E-11</v>
      </c>
      <c r="C331" s="26">
        <v>227</v>
      </c>
      <c r="D331" s="26">
        <v>228</v>
      </c>
      <c r="E331" s="26" t="e">
        <f t="shared" ca="1" si="114"/>
        <v>#N/A</v>
      </c>
      <c r="F331" s="26" t="s">
        <v>143</v>
      </c>
      <c r="G331" s="26">
        <v>3</v>
      </c>
      <c r="H331" s="26">
        <v>4</v>
      </c>
      <c r="I331" s="26" t="s">
        <v>10</v>
      </c>
      <c r="J331" s="26">
        <f t="shared" si="121"/>
        <v>0</v>
      </c>
      <c r="K331" s="25">
        <f t="shared" ca="1" si="122"/>
        <v>2.3855015525156579E-11</v>
      </c>
      <c r="L331" s="26"/>
      <c r="M331" s="47">
        <f t="shared" ca="1" si="113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4" t="s">
        <v>804</v>
      </c>
      <c r="B332" s="46">
        <v>8.0298200000000008E-15</v>
      </c>
      <c r="C332" s="26">
        <v>228</v>
      </c>
      <c r="D332" s="26">
        <v>229</v>
      </c>
      <c r="E332" s="26" t="e">
        <f t="shared" ca="1" si="114"/>
        <v>#N/A</v>
      </c>
      <c r="F332" s="26" t="s">
        <v>143</v>
      </c>
      <c r="G332" s="26">
        <v>3</v>
      </c>
      <c r="H332" s="26">
        <v>6</v>
      </c>
      <c r="I332" s="26" t="s">
        <v>10</v>
      </c>
      <c r="J332" s="26">
        <f t="shared" si="121"/>
        <v>0</v>
      </c>
      <c r="K332" s="25">
        <f t="shared" ca="1" si="122"/>
        <v>8.0298210505925866E-15</v>
      </c>
      <c r="L332" s="26"/>
      <c r="M332" s="47">
        <f t="shared" ca="1" si="113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4" t="s">
        <v>805</v>
      </c>
      <c r="B333" s="46">
        <v>8.0300799999999997E-15</v>
      </c>
      <c r="C333" s="26">
        <v>229</v>
      </c>
      <c r="D333" s="26">
        <v>230</v>
      </c>
      <c r="E333" s="26" t="e">
        <f t="shared" ca="1" si="114"/>
        <v>#N/A</v>
      </c>
      <c r="F333" s="26" t="s">
        <v>143</v>
      </c>
      <c r="G333" s="26">
        <v>3</v>
      </c>
      <c r="H333" s="26">
        <v>8</v>
      </c>
      <c r="I333" s="26" t="s">
        <v>10</v>
      </c>
      <c r="J333" s="26">
        <f t="shared" si="121"/>
        <v>0</v>
      </c>
      <c r="K333" s="25">
        <f t="shared" ca="1" si="122"/>
        <v>8.0300790009738771E-15</v>
      </c>
      <c r="L333" s="26"/>
      <c r="M333" s="47">
        <f t="shared" ca="1" si="113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4" t="s">
        <v>806</v>
      </c>
      <c r="B334" s="46">
        <v>8.0356500000000003E-15</v>
      </c>
      <c r="C334" s="26">
        <v>230</v>
      </c>
      <c r="D334" s="26">
        <v>231</v>
      </c>
      <c r="E334" s="26" t="e">
        <f t="shared" ca="1" si="114"/>
        <v>#N/A</v>
      </c>
      <c r="F334" s="26" t="s">
        <v>143</v>
      </c>
      <c r="G334" s="26">
        <v>4</v>
      </c>
      <c r="H334" s="26">
        <v>5</v>
      </c>
      <c r="I334" s="26" t="s">
        <v>10</v>
      </c>
      <c r="J334" s="26">
        <f t="shared" si="121"/>
        <v>0</v>
      </c>
      <c r="K334" s="25">
        <f t="shared" ca="1" si="122"/>
        <v>8.0356491065153652E-15</v>
      </c>
      <c r="L334" s="26"/>
      <c r="M334" s="47">
        <f t="shared" ca="1" si="113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50" t="s">
        <v>807</v>
      </c>
      <c r="B335" s="51">
        <v>8.0365899999999999E-15</v>
      </c>
      <c r="C335" s="52">
        <v>231</v>
      </c>
      <c r="D335" s="52">
        <v>232</v>
      </c>
      <c r="E335" s="52" t="e">
        <f t="shared" ca="1" si="114"/>
        <v>#N/A</v>
      </c>
      <c r="F335" s="52" t="s">
        <v>143</v>
      </c>
      <c r="G335" s="52">
        <v>4</v>
      </c>
      <c r="H335" s="52">
        <v>7</v>
      </c>
      <c r="I335" s="52" t="s">
        <v>10</v>
      </c>
      <c r="J335" s="52">
        <f t="shared" si="121"/>
        <v>0</v>
      </c>
      <c r="K335" s="40">
        <f t="shared" ca="1" si="122"/>
        <v>8.0365854022695236E-15</v>
      </c>
      <c r="L335" s="52"/>
      <c r="M335" s="53">
        <f t="shared" ca="1" si="113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4">
        <v>1.2759100000000001E-8</v>
      </c>
      <c r="C336" s="22">
        <v>232</v>
      </c>
      <c r="D336" s="22">
        <v>233</v>
      </c>
      <c r="E336" s="22" t="e">
        <f t="shared" ca="1" si="114"/>
        <v>#N/A</v>
      </c>
      <c r="F336" s="22" t="s">
        <v>144</v>
      </c>
      <c r="G336" s="22">
        <v>1</v>
      </c>
      <c r="H336" s="22">
        <v>0</v>
      </c>
      <c r="I336" s="22"/>
      <c r="J336" s="69">
        <f>J136-$J$112</f>
        <v>-1</v>
      </c>
      <c r="K336" s="37">
        <f ca="1">AD20</f>
        <v>1.2759144877428253E-8</v>
      </c>
      <c r="L336" s="22"/>
      <c r="M336" s="45">
        <f t="shared" ca="1" si="113"/>
        <v>0.99999648272445507</v>
      </c>
      <c r="N336" s="82" t="s">
        <v>1009</v>
      </c>
      <c r="O336" s="82" t="s">
        <v>1013</v>
      </c>
      <c r="Q336" s="82" t="s">
        <v>1010</v>
      </c>
      <c r="R336" s="82" t="s">
        <v>1011</v>
      </c>
      <c r="S336" s="4" t="s">
        <v>477</v>
      </c>
      <c r="T336" s="4">
        <v>1.2759100000000001E-8</v>
      </c>
    </row>
    <row r="337" spans="1:20" x14ac:dyDescent="0.2">
      <c r="A337" s="34" t="s">
        <v>809</v>
      </c>
      <c r="B337" s="46">
        <v>1.2618799999999999E-8</v>
      </c>
      <c r="C337" s="26">
        <v>233</v>
      </c>
      <c r="D337" s="26">
        <v>234</v>
      </c>
      <c r="E337" s="26" t="e">
        <f t="shared" ca="1" si="114"/>
        <v>#N/A</v>
      </c>
      <c r="F337" s="26" t="s">
        <v>144</v>
      </c>
      <c r="G337" s="26">
        <v>2</v>
      </c>
      <c r="H337" s="26">
        <v>0</v>
      </c>
      <c r="I337" s="26"/>
      <c r="J337" s="73">
        <f t="shared" ref="J337:J343" si="123">J137-$J$112</f>
        <v>-1</v>
      </c>
      <c r="K337" s="25">
        <f t="shared" ref="K337:K343" ca="1" si="124">AD21</f>
        <v>1.2618792652592576E-8</v>
      </c>
      <c r="L337" s="26"/>
      <c r="M337" s="47">
        <f t="shared" ca="1" si="113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4" t="s">
        <v>810</v>
      </c>
      <c r="B338" s="46">
        <v>1.1042000000000001E-8</v>
      </c>
      <c r="C338" s="26">
        <v>234</v>
      </c>
      <c r="D338" s="26">
        <v>235</v>
      </c>
      <c r="E338" s="26" t="e">
        <f t="shared" ca="1" si="114"/>
        <v>#N/A</v>
      </c>
      <c r="F338" s="26" t="s">
        <v>144</v>
      </c>
      <c r="G338" s="26">
        <v>3</v>
      </c>
      <c r="H338" s="26">
        <v>0</v>
      </c>
      <c r="I338" s="26"/>
      <c r="J338" s="73">
        <f t="shared" si="123"/>
        <v>-1</v>
      </c>
      <c r="K338" s="25">
        <f t="shared" ca="1" si="124"/>
        <v>1.1041986589293728E-8</v>
      </c>
      <c r="L338" s="26"/>
      <c r="M338" s="47">
        <f t="shared" ca="1" si="113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4" t="s">
        <v>811</v>
      </c>
      <c r="B339" s="46">
        <v>4.2110300000000001E-9</v>
      </c>
      <c r="C339" s="26">
        <v>235</v>
      </c>
      <c r="D339" s="26">
        <v>236</v>
      </c>
      <c r="E339" s="26" t="e">
        <f t="shared" ca="1" si="114"/>
        <v>#N/A</v>
      </c>
      <c r="F339" s="26" t="s">
        <v>144</v>
      </c>
      <c r="G339" s="26">
        <v>4</v>
      </c>
      <c r="H339" s="26">
        <v>0</v>
      </c>
      <c r="I339" s="26"/>
      <c r="J339" s="73">
        <f t="shared" si="123"/>
        <v>-1</v>
      </c>
      <c r="K339" s="25">
        <f t="shared" ca="1" si="124"/>
        <v>4.2110262787749083E-9</v>
      </c>
      <c r="L339" s="26"/>
      <c r="M339" s="47">
        <f t="shared" ca="1" si="113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4" t="s">
        <v>812</v>
      </c>
      <c r="B340" s="46">
        <v>2.7415300000000001E-9</v>
      </c>
      <c r="C340" s="26">
        <v>236</v>
      </c>
      <c r="D340" s="26">
        <v>237</v>
      </c>
      <c r="E340" s="26" t="e">
        <f t="shared" ca="1" si="114"/>
        <v>#N/A</v>
      </c>
      <c r="F340" s="26" t="s">
        <v>144</v>
      </c>
      <c r="G340" s="26">
        <v>5</v>
      </c>
      <c r="H340" s="26">
        <v>0</v>
      </c>
      <c r="I340" s="26"/>
      <c r="J340" s="73">
        <f t="shared" si="123"/>
        <v>-1</v>
      </c>
      <c r="K340" s="25">
        <f t="shared" ca="1" si="124"/>
        <v>2.7415276369548607E-9</v>
      </c>
      <c r="L340" s="26"/>
      <c r="M340" s="47">
        <f t="shared" ca="1" si="113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4" t="s">
        <v>813</v>
      </c>
      <c r="B341" s="46">
        <v>6.8693399999999996E-11</v>
      </c>
      <c r="C341" s="26">
        <v>237</v>
      </c>
      <c r="D341" s="26">
        <v>238</v>
      </c>
      <c r="E341" s="26" t="e">
        <f t="shared" ca="1" si="114"/>
        <v>#N/A</v>
      </c>
      <c r="F341" s="26" t="s">
        <v>144</v>
      </c>
      <c r="G341" s="26">
        <v>6</v>
      </c>
      <c r="H341" s="26">
        <v>0</v>
      </c>
      <c r="I341" s="26"/>
      <c r="J341" s="73">
        <f t="shared" si="123"/>
        <v>-1</v>
      </c>
      <c r="K341" s="25">
        <f t="shared" ca="1" si="124"/>
        <v>6.8693419055578278E-11</v>
      </c>
      <c r="L341" s="26"/>
      <c r="M341" s="47">
        <f t="shared" ca="1" si="113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4" t="s">
        <v>814</v>
      </c>
      <c r="B342" s="46">
        <v>1.00356E-12</v>
      </c>
      <c r="C342" s="26">
        <v>238</v>
      </c>
      <c r="D342" s="26">
        <v>239</v>
      </c>
      <c r="E342" s="26" t="e">
        <f t="shared" ca="1" si="114"/>
        <v>#N/A</v>
      </c>
      <c r="F342" s="26" t="s">
        <v>144</v>
      </c>
      <c r="G342" s="26">
        <v>7</v>
      </c>
      <c r="H342" s="26">
        <v>0</v>
      </c>
      <c r="I342" s="26"/>
      <c r="J342" s="73">
        <f t="shared" si="123"/>
        <v>-1</v>
      </c>
      <c r="K342" s="25">
        <f t="shared" ca="1" si="124"/>
        <v>1.003561987225269E-12</v>
      </c>
      <c r="L342" s="26"/>
      <c r="M342" s="47">
        <f t="shared" ca="1" si="113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5" t="s">
        <v>815</v>
      </c>
      <c r="B343" s="48">
        <v>1.4508100000000001E-14</v>
      </c>
      <c r="C343" s="30">
        <v>239</v>
      </c>
      <c r="D343" s="30">
        <v>240</v>
      </c>
      <c r="E343" s="30" t="e">
        <f t="shared" ca="1" si="114"/>
        <v>#N/A</v>
      </c>
      <c r="F343" s="30" t="s">
        <v>144</v>
      </c>
      <c r="G343" s="30">
        <v>8</v>
      </c>
      <c r="H343" s="30">
        <v>0</v>
      </c>
      <c r="I343" s="30"/>
      <c r="J343" s="52">
        <f t="shared" si="123"/>
        <v>-1</v>
      </c>
      <c r="K343" s="40">
        <f t="shared" ca="1" si="124"/>
        <v>1.4508131264888333E-14</v>
      </c>
      <c r="L343" s="30"/>
      <c r="M343" s="49">
        <f t="shared" ca="1" si="113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4">
        <v>4.2837400000000001E-12</v>
      </c>
      <c r="C344" s="22">
        <v>240</v>
      </c>
      <c r="D344" s="22">
        <v>241</v>
      </c>
      <c r="E344" s="22" t="e">
        <f t="shared" ca="1" si="114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7">
        <f ca="1">AF20</f>
        <v>4.2837436623786793E-12</v>
      </c>
      <c r="L344" s="22"/>
      <c r="M344" s="45">
        <f t="shared" ca="1" si="113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4" t="s">
        <v>817</v>
      </c>
      <c r="B345" s="46">
        <v>5.4998800000000003E-11</v>
      </c>
      <c r="C345" s="26">
        <v>241</v>
      </c>
      <c r="D345" s="26">
        <v>242</v>
      </c>
      <c r="E345" s="26" t="e">
        <f t="shared" ca="1" si="114"/>
        <v>#N/A</v>
      </c>
      <c r="F345" s="26" t="s">
        <v>144</v>
      </c>
      <c r="G345" s="26">
        <v>2</v>
      </c>
      <c r="H345" s="26">
        <v>0</v>
      </c>
      <c r="I345" s="26" t="s">
        <v>9</v>
      </c>
      <c r="J345" s="26">
        <f t="shared" ref="J345:J351" si="125">J337+$J$105</f>
        <v>1</v>
      </c>
      <c r="K345" s="25">
        <f t="shared" ref="K345:K351" ca="1" si="126">AF21</f>
        <v>5.4998778450242592E-11</v>
      </c>
      <c r="L345" s="26"/>
      <c r="M345" s="47">
        <f t="shared" ca="1" si="113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4" t="s">
        <v>818</v>
      </c>
      <c r="B346" s="46">
        <v>6.2476399999999995E-10</v>
      </c>
      <c r="C346" s="26">
        <v>242</v>
      </c>
      <c r="D346" s="26">
        <v>243</v>
      </c>
      <c r="E346" s="26" t="e">
        <f t="shared" ca="1" si="114"/>
        <v>#N/A</v>
      </c>
      <c r="F346" s="26" t="s">
        <v>144</v>
      </c>
      <c r="G346" s="26">
        <v>3</v>
      </c>
      <c r="H346" s="26">
        <v>0</v>
      </c>
      <c r="I346" s="26" t="s">
        <v>9</v>
      </c>
      <c r="J346" s="26">
        <f t="shared" si="125"/>
        <v>1</v>
      </c>
      <c r="K346" s="25">
        <f t="shared" ca="1" si="126"/>
        <v>6.2476369986521615E-10</v>
      </c>
      <c r="L346" s="26"/>
      <c r="M346" s="47">
        <f t="shared" ca="1" si="113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4" t="s">
        <v>819</v>
      </c>
      <c r="B347" s="46">
        <v>3.0930699999999999E-9</v>
      </c>
      <c r="C347" s="26">
        <v>243</v>
      </c>
      <c r="D347" s="26">
        <v>244</v>
      </c>
      <c r="E347" s="26" t="e">
        <f t="shared" ca="1" si="114"/>
        <v>#N/A</v>
      </c>
      <c r="F347" s="26" t="s">
        <v>144</v>
      </c>
      <c r="G347" s="26">
        <v>4</v>
      </c>
      <c r="H347" s="26">
        <v>0</v>
      </c>
      <c r="I347" s="26" t="s">
        <v>9</v>
      </c>
      <c r="J347" s="26">
        <f t="shared" si="125"/>
        <v>1</v>
      </c>
      <c r="K347" s="25">
        <f t="shared" ca="1" si="126"/>
        <v>3.0930707764938979E-9</v>
      </c>
      <c r="L347" s="26"/>
      <c r="M347" s="47">
        <f t="shared" ca="1" si="113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4" t="s">
        <v>820</v>
      </c>
      <c r="B348" s="46">
        <v>5.5207000000000003E-14</v>
      </c>
      <c r="C348" s="26">
        <v>244</v>
      </c>
      <c r="D348" s="26">
        <v>245</v>
      </c>
      <c r="E348" s="26" t="e">
        <f t="shared" ca="1" si="114"/>
        <v>#N/A</v>
      </c>
      <c r="F348" s="26" t="s">
        <v>144</v>
      </c>
      <c r="G348" s="26">
        <v>5</v>
      </c>
      <c r="H348" s="26">
        <v>0</v>
      </c>
      <c r="I348" s="26" t="s">
        <v>9</v>
      </c>
      <c r="J348" s="26">
        <f t="shared" si="125"/>
        <v>1</v>
      </c>
      <c r="K348" s="25">
        <f t="shared" ca="1" si="126"/>
        <v>5.5207049147064089E-14</v>
      </c>
      <c r="L348" s="26"/>
      <c r="M348" s="47">
        <f t="shared" ca="1" si="113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4" t="s">
        <v>821</v>
      </c>
      <c r="B349" s="46">
        <v>9.5701100000000003E-14</v>
      </c>
      <c r="C349" s="26">
        <v>245</v>
      </c>
      <c r="D349" s="26">
        <v>246</v>
      </c>
      <c r="E349" s="26" t="e">
        <f t="shared" ca="1" si="114"/>
        <v>#N/A</v>
      </c>
      <c r="F349" s="26" t="s">
        <v>144</v>
      </c>
      <c r="G349" s="26">
        <v>6</v>
      </c>
      <c r="H349" s="26">
        <v>0</v>
      </c>
      <c r="I349" s="26" t="s">
        <v>9</v>
      </c>
      <c r="J349" s="26">
        <f t="shared" si="125"/>
        <v>1</v>
      </c>
      <c r="K349" s="25">
        <f t="shared" ca="1" si="126"/>
        <v>9.5701124109314966E-14</v>
      </c>
      <c r="L349" s="26"/>
      <c r="M349" s="47">
        <f t="shared" ca="1" si="113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4" t="s">
        <v>822</v>
      </c>
      <c r="B350" s="46">
        <v>9.6726600000000002E-14</v>
      </c>
      <c r="C350" s="26">
        <v>246</v>
      </c>
      <c r="D350" s="26">
        <v>247</v>
      </c>
      <c r="E350" s="26" t="e">
        <f t="shared" ca="1" si="114"/>
        <v>#N/A</v>
      </c>
      <c r="F350" s="26" t="s">
        <v>144</v>
      </c>
      <c r="G350" s="26">
        <v>7</v>
      </c>
      <c r="H350" s="26">
        <v>0</v>
      </c>
      <c r="I350" s="26" t="s">
        <v>9</v>
      </c>
      <c r="J350" s="26">
        <f t="shared" si="125"/>
        <v>1</v>
      </c>
      <c r="K350" s="25">
        <f t="shared" ca="1" si="126"/>
        <v>9.6726641564888502E-14</v>
      </c>
      <c r="L350" s="26"/>
      <c r="M350" s="47">
        <f t="shared" ca="1" si="113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5" t="s">
        <v>823</v>
      </c>
      <c r="B351" s="48">
        <v>9.6741600000000002E-14</v>
      </c>
      <c r="C351" s="30">
        <v>247</v>
      </c>
      <c r="D351" s="30">
        <v>248</v>
      </c>
      <c r="E351" s="30" t="e">
        <f t="shared" ca="1" si="114"/>
        <v>#N/A</v>
      </c>
      <c r="F351" s="30" t="s">
        <v>144</v>
      </c>
      <c r="G351" s="30">
        <v>8</v>
      </c>
      <c r="H351" s="30">
        <v>0</v>
      </c>
      <c r="I351" s="30" t="s">
        <v>9</v>
      </c>
      <c r="J351" s="30">
        <f t="shared" si="125"/>
        <v>1</v>
      </c>
      <c r="K351" s="40">
        <f t="shared" ca="1" si="126"/>
        <v>9.6741625966358967E-14</v>
      </c>
      <c r="L351" s="30"/>
      <c r="M351" s="49">
        <f t="shared" ca="1" si="113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4">
        <v>2.8048899999999998E-13</v>
      </c>
      <c r="C352" s="22">
        <v>248</v>
      </c>
      <c r="D352" s="22">
        <v>249</v>
      </c>
      <c r="E352" s="22" t="e">
        <f t="shared" ca="1" si="114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7">
        <f ca="1">AE20</f>
        <v>2.8048893112197516E-13</v>
      </c>
      <c r="L352" s="22"/>
      <c r="M352" s="45">
        <f t="shared" ca="1" si="113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4" t="s">
        <v>825</v>
      </c>
      <c r="B353" s="46">
        <v>3.6011799999999998E-12</v>
      </c>
      <c r="C353" s="26">
        <v>249</v>
      </c>
      <c r="D353" s="26">
        <v>250</v>
      </c>
      <c r="E353" s="26" t="e">
        <f t="shared" ca="1" si="114"/>
        <v>#N/A</v>
      </c>
      <c r="F353" s="26" t="s">
        <v>144</v>
      </c>
      <c r="G353" s="26">
        <v>2</v>
      </c>
      <c r="H353" s="26">
        <v>0</v>
      </c>
      <c r="I353" s="26" t="s">
        <v>7</v>
      </c>
      <c r="J353" s="26">
        <f t="shared" ref="J353:J359" si="127">J337+$J$104</f>
        <v>1</v>
      </c>
      <c r="K353" s="25">
        <f t="shared" ref="K353:K359" ca="1" si="128">AE21</f>
        <v>3.6011838700817146E-12</v>
      </c>
      <c r="L353" s="26"/>
      <c r="M353" s="47">
        <f t="shared" ca="1" si="113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4" t="s">
        <v>826</v>
      </c>
      <c r="B354" s="46">
        <v>4.0908E-11</v>
      </c>
      <c r="C354" s="26">
        <v>250</v>
      </c>
      <c r="D354" s="26">
        <v>251</v>
      </c>
      <c r="E354" s="26" t="e">
        <f t="shared" ca="1" si="114"/>
        <v>#N/A</v>
      </c>
      <c r="F354" s="26" t="s">
        <v>144</v>
      </c>
      <c r="G354" s="26">
        <v>3</v>
      </c>
      <c r="H354" s="26">
        <v>0</v>
      </c>
      <c r="I354" s="26" t="s">
        <v>7</v>
      </c>
      <c r="J354" s="26">
        <f t="shared" si="127"/>
        <v>1</v>
      </c>
      <c r="K354" s="25">
        <f t="shared" ca="1" si="128"/>
        <v>4.0907980540016263E-11</v>
      </c>
      <c r="L354" s="26"/>
      <c r="M354" s="47">
        <f t="shared" ca="1" si="113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4" t="s">
        <v>827</v>
      </c>
      <c r="B355" s="46">
        <v>2.02527E-10</v>
      </c>
      <c r="C355" s="26">
        <v>251</v>
      </c>
      <c r="D355" s="26">
        <v>252</v>
      </c>
      <c r="E355" s="26" t="e">
        <f t="shared" ca="1" si="114"/>
        <v>#N/A</v>
      </c>
      <c r="F355" s="26" t="s">
        <v>144</v>
      </c>
      <c r="G355" s="26">
        <v>4</v>
      </c>
      <c r="H355" s="26">
        <v>0</v>
      </c>
      <c r="I355" s="26" t="s">
        <v>7</v>
      </c>
      <c r="J355" s="26">
        <f t="shared" si="127"/>
        <v>1</v>
      </c>
      <c r="K355" s="25">
        <f t="shared" ca="1" si="128"/>
        <v>2.0252661792130803E-10</v>
      </c>
      <c r="L355" s="26"/>
      <c r="M355" s="47">
        <f t="shared" ca="1" si="113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4" t="s">
        <v>828</v>
      </c>
      <c r="B356" s="46">
        <v>5.0360100000000001E-11</v>
      </c>
      <c r="C356" s="26">
        <v>252</v>
      </c>
      <c r="D356" s="26">
        <v>253</v>
      </c>
      <c r="E356" s="26" t="e">
        <f t="shared" ca="1" si="114"/>
        <v>#N/A</v>
      </c>
      <c r="F356" s="26" t="s">
        <v>144</v>
      </c>
      <c r="G356" s="26">
        <v>5</v>
      </c>
      <c r="H356" s="26">
        <v>0</v>
      </c>
      <c r="I356" s="26" t="s">
        <v>7</v>
      </c>
      <c r="J356" s="26">
        <f t="shared" si="127"/>
        <v>1</v>
      </c>
      <c r="K356" s="25">
        <f t="shared" ca="1" si="128"/>
        <v>5.0360123557934733E-11</v>
      </c>
      <c r="L356" s="26"/>
      <c r="M356" s="47">
        <f t="shared" ca="1" si="113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4" t="s">
        <v>829</v>
      </c>
      <c r="B357" s="46">
        <v>8.7299000000000003E-11</v>
      </c>
      <c r="C357" s="26">
        <v>253</v>
      </c>
      <c r="D357" s="26">
        <v>254</v>
      </c>
      <c r="E357" s="26" t="e">
        <f t="shared" ca="1" si="114"/>
        <v>#N/A</v>
      </c>
      <c r="F357" s="26" t="s">
        <v>144</v>
      </c>
      <c r="G357" s="26">
        <v>6</v>
      </c>
      <c r="H357" s="26">
        <v>0</v>
      </c>
      <c r="I357" s="26" t="s">
        <v>7</v>
      </c>
      <c r="J357" s="26">
        <f t="shared" si="127"/>
        <v>1</v>
      </c>
      <c r="K357" s="25">
        <f t="shared" ca="1" si="128"/>
        <v>8.7299004551752053E-11</v>
      </c>
      <c r="L357" s="26"/>
      <c r="M357" s="47">
        <f t="shared" ca="1" si="113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4" t="s">
        <v>830</v>
      </c>
      <c r="B358" s="46">
        <v>8.8234500000000002E-11</v>
      </c>
      <c r="C358" s="26">
        <v>254</v>
      </c>
      <c r="D358" s="26">
        <v>255</v>
      </c>
      <c r="E358" s="26" t="e">
        <f t="shared" ca="1" si="114"/>
        <v>#N/A</v>
      </c>
      <c r="F358" s="26" t="s">
        <v>144</v>
      </c>
      <c r="G358" s="26">
        <v>7</v>
      </c>
      <c r="H358" s="26">
        <v>0</v>
      </c>
      <c r="I358" s="26" t="s">
        <v>7</v>
      </c>
      <c r="J358" s="26">
        <f t="shared" si="127"/>
        <v>1</v>
      </c>
      <c r="K358" s="25">
        <f t="shared" ca="1" si="128"/>
        <v>8.823448628046981E-11</v>
      </c>
      <c r="L358" s="26"/>
      <c r="M358" s="47">
        <f t="shared" ca="1" si="113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5" t="s">
        <v>831</v>
      </c>
      <c r="B359" s="48">
        <v>8.82482E-11</v>
      </c>
      <c r="C359" s="30">
        <v>255</v>
      </c>
      <c r="D359" s="30">
        <v>256</v>
      </c>
      <c r="E359" s="30" t="e">
        <f t="shared" ca="1" si="114"/>
        <v>#N/A</v>
      </c>
      <c r="F359" s="30" t="s">
        <v>144</v>
      </c>
      <c r="G359" s="30">
        <v>8</v>
      </c>
      <c r="H359" s="30">
        <v>0</v>
      </c>
      <c r="I359" s="30" t="s">
        <v>7</v>
      </c>
      <c r="J359" s="30">
        <f t="shared" si="127"/>
        <v>1</v>
      </c>
      <c r="K359" s="40">
        <f t="shared" ca="1" si="128"/>
        <v>8.8248155120249385E-11</v>
      </c>
      <c r="L359" s="30"/>
      <c r="M359" s="49">
        <f t="shared" ca="1" si="113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4">
        <v>2.2074599999999999E-14</v>
      </c>
      <c r="C360" s="22">
        <v>256</v>
      </c>
      <c r="D360" s="22">
        <v>257</v>
      </c>
      <c r="E360" s="22" t="e">
        <f t="shared" ca="1" si="114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7">
        <f ca="1">AH20</f>
        <v>2.2074559320052245E-14</v>
      </c>
      <c r="L360" s="22"/>
      <c r="M360" s="45">
        <f t="shared" ref="M360:M423" ca="1" si="129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4" t="s">
        <v>833</v>
      </c>
      <c r="B361" s="46">
        <v>2.8341399999999999E-13</v>
      </c>
      <c r="C361" s="26">
        <v>257</v>
      </c>
      <c r="D361" s="26">
        <v>258</v>
      </c>
      <c r="E361" s="26" t="e">
        <f t="shared" ref="E361:E424" ca="1" si="130">OFFSET($B$71,_xlfn.XMATCH($A361,$D$72:$D$99),0)</f>
        <v>#N/A</v>
      </c>
      <c r="F361" s="26" t="s">
        <v>144</v>
      </c>
      <c r="G361" s="26">
        <v>2</v>
      </c>
      <c r="H361" s="26">
        <v>0</v>
      </c>
      <c r="I361" s="26" t="s">
        <v>34</v>
      </c>
      <c r="J361" s="26">
        <f t="shared" ref="J361:J367" si="131">J337+$J$171</f>
        <v>0</v>
      </c>
      <c r="K361" s="25">
        <f t="shared" ref="K361:K367" ca="1" si="132">AH21</f>
        <v>2.8341420335037961E-13</v>
      </c>
      <c r="L361" s="26"/>
      <c r="M361" s="47">
        <f t="shared" ca="1" si="129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4" t="s">
        <v>834</v>
      </c>
      <c r="B362" s="46">
        <v>3.2194699999999998E-12</v>
      </c>
      <c r="C362" s="26">
        <v>258</v>
      </c>
      <c r="D362" s="26">
        <v>259</v>
      </c>
      <c r="E362" s="26" t="e">
        <f t="shared" ca="1" si="130"/>
        <v>#N/A</v>
      </c>
      <c r="F362" s="26" t="s">
        <v>144</v>
      </c>
      <c r="G362" s="26">
        <v>3</v>
      </c>
      <c r="H362" s="26">
        <v>0</v>
      </c>
      <c r="I362" s="26" t="s">
        <v>34</v>
      </c>
      <c r="J362" s="26">
        <f t="shared" si="131"/>
        <v>0</v>
      </c>
      <c r="K362" s="25">
        <f t="shared" ca="1" si="132"/>
        <v>3.2194698004016286E-12</v>
      </c>
      <c r="L362" s="26"/>
      <c r="M362" s="47">
        <f t="shared" ca="1" si="129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4" t="s">
        <v>835</v>
      </c>
      <c r="B363" s="46">
        <v>1.59389E-11</v>
      </c>
      <c r="C363" s="26">
        <v>259</v>
      </c>
      <c r="D363" s="26">
        <v>260</v>
      </c>
      <c r="E363" s="26" t="e">
        <f t="shared" ca="1" si="130"/>
        <v>#N/A</v>
      </c>
      <c r="F363" s="26" t="s">
        <v>144</v>
      </c>
      <c r="G363" s="26">
        <v>4</v>
      </c>
      <c r="H363" s="26">
        <v>0</v>
      </c>
      <c r="I363" s="26" t="s">
        <v>34</v>
      </c>
      <c r="J363" s="26">
        <f t="shared" si="131"/>
        <v>0</v>
      </c>
      <c r="K363" s="25">
        <f t="shared" ca="1" si="132"/>
        <v>1.5938902912533536E-11</v>
      </c>
      <c r="L363" s="26"/>
      <c r="M363" s="47">
        <f t="shared" ca="1" si="129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4" t="s">
        <v>836</v>
      </c>
      <c r="B364" s="46">
        <v>3.9633600000000002E-12</v>
      </c>
      <c r="C364" s="26">
        <v>260</v>
      </c>
      <c r="D364" s="26">
        <v>261</v>
      </c>
      <c r="E364" s="26" t="e">
        <f t="shared" ca="1" si="130"/>
        <v>#N/A</v>
      </c>
      <c r="F364" s="26" t="s">
        <v>144</v>
      </c>
      <c r="G364" s="26">
        <v>5</v>
      </c>
      <c r="H364" s="26">
        <v>0</v>
      </c>
      <c r="I364" s="26" t="s">
        <v>34</v>
      </c>
      <c r="J364" s="26">
        <f t="shared" si="131"/>
        <v>0</v>
      </c>
      <c r="K364" s="25">
        <f t="shared" ca="1" si="132"/>
        <v>3.9633561666694055E-12</v>
      </c>
      <c r="L364" s="26"/>
      <c r="M364" s="47">
        <f t="shared" ca="1" si="129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4" t="s">
        <v>837</v>
      </c>
      <c r="B365" s="46">
        <v>6.8704600000000002E-12</v>
      </c>
      <c r="C365" s="26">
        <v>261</v>
      </c>
      <c r="D365" s="26">
        <v>262</v>
      </c>
      <c r="E365" s="26" t="e">
        <f t="shared" ca="1" si="130"/>
        <v>#N/A</v>
      </c>
      <c r="F365" s="26" t="s">
        <v>144</v>
      </c>
      <c r="G365" s="26">
        <v>6</v>
      </c>
      <c r="H365" s="26">
        <v>0</v>
      </c>
      <c r="I365" s="26" t="s">
        <v>34</v>
      </c>
      <c r="J365" s="26">
        <f t="shared" si="131"/>
        <v>0</v>
      </c>
      <c r="K365" s="25">
        <f t="shared" ca="1" si="132"/>
        <v>6.8704566944965694E-12</v>
      </c>
      <c r="L365" s="26"/>
      <c r="M365" s="47">
        <f t="shared" ca="1" si="129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4" t="s">
        <v>838</v>
      </c>
      <c r="B366" s="46">
        <v>6.9440799999999996E-12</v>
      </c>
      <c r="C366" s="26">
        <v>262</v>
      </c>
      <c r="D366" s="26">
        <v>263</v>
      </c>
      <c r="E366" s="26" t="e">
        <f t="shared" ca="1" si="130"/>
        <v>#N/A</v>
      </c>
      <c r="F366" s="26" t="s">
        <v>144</v>
      </c>
      <c r="G366" s="26">
        <v>7</v>
      </c>
      <c r="H366" s="26">
        <v>0</v>
      </c>
      <c r="I366" s="26" t="s">
        <v>34</v>
      </c>
      <c r="J366" s="26">
        <f t="shared" si="131"/>
        <v>0</v>
      </c>
      <c r="K366" s="25">
        <f t="shared" ca="1" si="132"/>
        <v>6.9440793748312334E-12</v>
      </c>
      <c r="L366" s="26"/>
      <c r="M366" s="47">
        <f t="shared" ca="1" si="129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5" t="s">
        <v>839</v>
      </c>
      <c r="B367" s="48">
        <v>6.9451600000000003E-12</v>
      </c>
      <c r="C367" s="30">
        <v>263</v>
      </c>
      <c r="D367" s="30">
        <v>264</v>
      </c>
      <c r="E367" s="30" t="e">
        <f t="shared" ca="1" si="130"/>
        <v>#N/A</v>
      </c>
      <c r="F367" s="30" t="s">
        <v>144</v>
      </c>
      <c r="G367" s="30">
        <v>8</v>
      </c>
      <c r="H367" s="30">
        <v>0</v>
      </c>
      <c r="I367" s="30" t="s">
        <v>34</v>
      </c>
      <c r="J367" s="30">
        <f t="shared" si="131"/>
        <v>0</v>
      </c>
      <c r="K367" s="40">
        <f t="shared" ca="1" si="132"/>
        <v>6.9451551164419384E-12</v>
      </c>
      <c r="L367" s="30"/>
      <c r="M367" s="49">
        <f t="shared" ca="1" si="129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4">
        <v>7.1831399999999996E-12</v>
      </c>
      <c r="C368" s="22">
        <v>264</v>
      </c>
      <c r="D368" s="22">
        <v>265</v>
      </c>
      <c r="E368" s="22" t="e">
        <f t="shared" ca="1" si="130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7">
        <f ca="1">AG20</f>
        <v>7.1831386595192046E-12</v>
      </c>
      <c r="L368" s="22"/>
      <c r="M368" s="45">
        <f t="shared" ca="1" si="129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4" t="s">
        <v>841</v>
      </c>
      <c r="B369" s="46">
        <v>9.2224000000000001E-11</v>
      </c>
      <c r="C369" s="26">
        <v>265</v>
      </c>
      <c r="D369" s="26">
        <v>266</v>
      </c>
      <c r="E369" s="26" t="e">
        <f t="shared" ca="1" si="130"/>
        <v>#N/A</v>
      </c>
      <c r="F369" s="26" t="s">
        <v>144</v>
      </c>
      <c r="G369" s="26">
        <v>2</v>
      </c>
      <c r="H369" s="26">
        <v>0</v>
      </c>
      <c r="I369" s="26" t="s">
        <v>10</v>
      </c>
      <c r="J369" s="26">
        <f t="shared" ref="J369:J375" si="133">J337+$J$106</f>
        <v>1</v>
      </c>
      <c r="K369" s="25">
        <f t="shared" ref="K369:K375" ca="1" si="134">AG21</f>
        <v>9.2223971098424247E-11</v>
      </c>
      <c r="L369" s="26"/>
      <c r="M369" s="47">
        <f t="shared" ca="1" si="129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4" t="s">
        <v>842</v>
      </c>
      <c r="B370" s="46">
        <v>1.04763E-9</v>
      </c>
      <c r="C370" s="26">
        <v>266</v>
      </c>
      <c r="D370" s="26">
        <v>267</v>
      </c>
      <c r="E370" s="26" t="e">
        <f t="shared" ca="1" si="130"/>
        <v>#N/A</v>
      </c>
      <c r="F370" s="26" t="s">
        <v>144</v>
      </c>
      <c r="G370" s="26">
        <v>3</v>
      </c>
      <c r="H370" s="26">
        <v>0</v>
      </c>
      <c r="I370" s="26" t="s">
        <v>10</v>
      </c>
      <c r="J370" s="26">
        <f t="shared" si="133"/>
        <v>1</v>
      </c>
      <c r="K370" s="25">
        <f t="shared" ca="1" si="134"/>
        <v>1.0476267114158088E-9</v>
      </c>
      <c r="L370" s="26"/>
      <c r="M370" s="47">
        <f t="shared" ca="1" si="129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4" t="s">
        <v>843</v>
      </c>
      <c r="B371" s="46">
        <v>5.1865699999999998E-9</v>
      </c>
      <c r="C371" s="26">
        <v>267</v>
      </c>
      <c r="D371" s="26">
        <v>268</v>
      </c>
      <c r="E371" s="26" t="e">
        <f t="shared" ca="1" si="130"/>
        <v>#N/A</v>
      </c>
      <c r="F371" s="26" t="s">
        <v>144</v>
      </c>
      <c r="G371" s="26">
        <v>4</v>
      </c>
      <c r="H371" s="26">
        <v>0</v>
      </c>
      <c r="I371" s="26" t="s">
        <v>10</v>
      </c>
      <c r="J371" s="26">
        <f t="shared" si="133"/>
        <v>1</v>
      </c>
      <c r="K371" s="25">
        <f t="shared" ca="1" si="134"/>
        <v>5.1865746464682734E-9</v>
      </c>
      <c r="L371" s="26"/>
      <c r="M371" s="47">
        <f t="shared" ca="1" si="129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4" t="s">
        <v>844</v>
      </c>
      <c r="B372" s="46">
        <v>9.2573199999999995E-14</v>
      </c>
      <c r="C372" s="26">
        <v>268</v>
      </c>
      <c r="D372" s="26">
        <v>269</v>
      </c>
      <c r="E372" s="26" t="e">
        <f t="shared" ca="1" si="130"/>
        <v>#N/A</v>
      </c>
      <c r="F372" s="26" t="s">
        <v>144</v>
      </c>
      <c r="G372" s="26">
        <v>5</v>
      </c>
      <c r="H372" s="26">
        <v>0</v>
      </c>
      <c r="I372" s="26" t="s">
        <v>10</v>
      </c>
      <c r="J372" s="26">
        <f t="shared" si="133"/>
        <v>1</v>
      </c>
      <c r="K372" s="25">
        <f t="shared" ca="1" si="134"/>
        <v>9.2573207049940739E-14</v>
      </c>
      <c r="L372" s="26"/>
      <c r="M372" s="47">
        <f t="shared" ca="1" si="129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4" t="s">
        <v>845</v>
      </c>
      <c r="B373" s="46">
        <v>1.6047500000000001E-13</v>
      </c>
      <c r="C373" s="26">
        <v>269</v>
      </c>
      <c r="D373" s="26">
        <v>270</v>
      </c>
      <c r="E373" s="26" t="e">
        <f t="shared" ca="1" si="130"/>
        <v>#N/A</v>
      </c>
      <c r="F373" s="26" t="s">
        <v>144</v>
      </c>
      <c r="G373" s="26">
        <v>6</v>
      </c>
      <c r="H373" s="26">
        <v>0</v>
      </c>
      <c r="I373" s="26" t="s">
        <v>10</v>
      </c>
      <c r="J373" s="26">
        <f t="shared" si="133"/>
        <v>1</v>
      </c>
      <c r="K373" s="25">
        <f t="shared" ca="1" si="134"/>
        <v>1.604751587697353E-13</v>
      </c>
      <c r="L373" s="26"/>
      <c r="M373" s="47">
        <f t="shared" ca="1" si="129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4" t="s">
        <v>846</v>
      </c>
      <c r="B374" s="46">
        <v>1.62195E-13</v>
      </c>
      <c r="C374" s="26">
        <v>270</v>
      </c>
      <c r="D374" s="26">
        <v>271</v>
      </c>
      <c r="E374" s="26" t="e">
        <f t="shared" ca="1" si="130"/>
        <v>#N/A</v>
      </c>
      <c r="F374" s="26" t="s">
        <v>144</v>
      </c>
      <c r="G374" s="26">
        <v>7</v>
      </c>
      <c r="H374" s="26">
        <v>0</v>
      </c>
      <c r="I374" s="26" t="s">
        <v>10</v>
      </c>
      <c r="J374" s="26">
        <f t="shared" si="133"/>
        <v>1</v>
      </c>
      <c r="K374" s="25">
        <f t="shared" ca="1" si="134"/>
        <v>1.6219478409321964E-13</v>
      </c>
      <c r="L374" s="26"/>
      <c r="M374" s="47">
        <f t="shared" ca="1" si="129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5" t="s">
        <v>847</v>
      </c>
      <c r="B375" s="48">
        <v>1.6221999999999999E-13</v>
      </c>
      <c r="C375" s="30">
        <v>271</v>
      </c>
      <c r="D375" s="30">
        <v>272</v>
      </c>
      <c r="E375" s="30" t="e">
        <f t="shared" ca="1" si="130"/>
        <v>#N/A</v>
      </c>
      <c r="F375" s="30" t="s">
        <v>144</v>
      </c>
      <c r="G375" s="30">
        <v>8</v>
      </c>
      <c r="H375" s="30">
        <v>0</v>
      </c>
      <c r="I375" s="30" t="s">
        <v>10</v>
      </c>
      <c r="J375" s="30">
        <f t="shared" si="133"/>
        <v>1</v>
      </c>
      <c r="K375" s="40">
        <f t="shared" ca="1" si="134"/>
        <v>1.6221991048778836E-13</v>
      </c>
      <c r="L375" s="30"/>
      <c r="M375" s="49">
        <f t="shared" ca="1" si="129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4">
        <v>1.8464800000000001E-13</v>
      </c>
      <c r="C376" s="22">
        <v>272</v>
      </c>
      <c r="D376" s="22">
        <v>273</v>
      </c>
      <c r="E376" s="22" t="e">
        <f t="shared" ca="1" si="130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7">
        <f ca="1">AD31</f>
        <v>1.846480196301187E-13</v>
      </c>
      <c r="L376" s="22"/>
      <c r="M376" s="45">
        <f t="shared" ca="1" si="129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4" t="s">
        <v>849</v>
      </c>
      <c r="B377" s="46">
        <v>1.7207100000000001E-11</v>
      </c>
      <c r="C377" s="26">
        <v>273</v>
      </c>
      <c r="D377" s="26">
        <v>274</v>
      </c>
      <c r="E377" s="26" t="e">
        <f t="shared" ca="1" si="130"/>
        <v>#N/A</v>
      </c>
      <c r="F377" s="26" t="s">
        <v>144</v>
      </c>
      <c r="G377" s="26">
        <v>1</v>
      </c>
      <c r="H377" s="26">
        <v>4</v>
      </c>
      <c r="I377" s="26" t="s">
        <v>6</v>
      </c>
      <c r="J377" s="26">
        <f t="shared" ref="J377:J387" si="135">J145-1</f>
        <v>-1</v>
      </c>
      <c r="K377" s="25">
        <f t="shared" ref="K377:K387" ca="1" si="136">AD32</f>
        <v>1.7207061120486754E-11</v>
      </c>
      <c r="L377" s="26"/>
      <c r="M377" s="47">
        <f t="shared" ca="1" si="129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4" t="s">
        <v>850</v>
      </c>
      <c r="B378" s="46">
        <v>1.9273400000000001E-9</v>
      </c>
      <c r="C378" s="26">
        <v>274</v>
      </c>
      <c r="D378" s="26">
        <v>275</v>
      </c>
      <c r="E378" s="26" t="e">
        <f t="shared" ca="1" si="130"/>
        <v>#N/A</v>
      </c>
      <c r="F378" s="26" t="s">
        <v>144</v>
      </c>
      <c r="G378" s="26">
        <v>1</v>
      </c>
      <c r="H378" s="26">
        <v>6</v>
      </c>
      <c r="I378" s="26" t="s">
        <v>6</v>
      </c>
      <c r="J378" s="26">
        <f t="shared" si="135"/>
        <v>-1</v>
      </c>
      <c r="K378" s="25">
        <f t="shared" ca="1" si="136"/>
        <v>1.9273395901088649E-9</v>
      </c>
      <c r="L378" s="26"/>
      <c r="M378" s="47">
        <f t="shared" ca="1" si="129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4" t="s">
        <v>851</v>
      </c>
      <c r="B379" s="46">
        <v>1.9467999999999999E-9</v>
      </c>
      <c r="C379" s="26">
        <v>275</v>
      </c>
      <c r="D379" s="26">
        <v>276</v>
      </c>
      <c r="E379" s="26" t="e">
        <f t="shared" ca="1" si="130"/>
        <v>#N/A</v>
      </c>
      <c r="F379" s="26" t="s">
        <v>144</v>
      </c>
      <c r="G379" s="26">
        <v>1</v>
      </c>
      <c r="H379" s="26">
        <v>8</v>
      </c>
      <c r="I379" s="26" t="s">
        <v>6</v>
      </c>
      <c r="J379" s="26">
        <f t="shared" si="135"/>
        <v>-1</v>
      </c>
      <c r="K379" s="25">
        <f t="shared" ca="1" si="136"/>
        <v>1.9467965897884314E-9</v>
      </c>
      <c r="L379" s="26"/>
      <c r="M379" s="47">
        <f t="shared" ca="1" si="129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4" t="s">
        <v>852</v>
      </c>
      <c r="B380" s="46">
        <v>1.33539E-12</v>
      </c>
      <c r="C380" s="26">
        <v>276</v>
      </c>
      <c r="D380" s="26">
        <v>277</v>
      </c>
      <c r="E380" s="26" t="e">
        <f t="shared" ca="1" si="130"/>
        <v>#N/A</v>
      </c>
      <c r="F380" s="26" t="s">
        <v>144</v>
      </c>
      <c r="G380" s="26">
        <v>2</v>
      </c>
      <c r="H380" s="26">
        <v>3</v>
      </c>
      <c r="I380" s="26" t="s">
        <v>6</v>
      </c>
      <c r="J380" s="26">
        <f t="shared" si="135"/>
        <v>-1</v>
      </c>
      <c r="K380" s="25">
        <f t="shared" ca="1" si="136"/>
        <v>1.3353852910203292E-12</v>
      </c>
      <c r="L380" s="26"/>
      <c r="M380" s="47">
        <f t="shared" ca="1" si="129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4" t="s">
        <v>853</v>
      </c>
      <c r="B381" s="46">
        <v>7.1535499999999996E-10</v>
      </c>
      <c r="C381" s="26">
        <v>277</v>
      </c>
      <c r="D381" s="26">
        <v>278</v>
      </c>
      <c r="E381" s="26" t="e">
        <f t="shared" ca="1" si="130"/>
        <v>#N/A</v>
      </c>
      <c r="F381" s="26" t="s">
        <v>144</v>
      </c>
      <c r="G381" s="26">
        <v>2</v>
      </c>
      <c r="H381" s="26">
        <v>5</v>
      </c>
      <c r="I381" s="26" t="s">
        <v>6</v>
      </c>
      <c r="J381" s="26">
        <f t="shared" si="135"/>
        <v>-1</v>
      </c>
      <c r="K381" s="25">
        <f t="shared" ca="1" si="136"/>
        <v>7.15355007596288E-10</v>
      </c>
      <c r="L381" s="26"/>
      <c r="M381" s="47">
        <f t="shared" ca="1" si="129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4" t="s">
        <v>854</v>
      </c>
      <c r="B382" s="46">
        <v>9.6234899999999998E-10</v>
      </c>
      <c r="C382" s="26">
        <v>278</v>
      </c>
      <c r="D382" s="26">
        <v>279</v>
      </c>
      <c r="E382" s="26" t="e">
        <f t="shared" ca="1" si="130"/>
        <v>#N/A</v>
      </c>
      <c r="F382" s="26" t="s">
        <v>144</v>
      </c>
      <c r="G382" s="26">
        <v>2</v>
      </c>
      <c r="H382" s="26">
        <v>7</v>
      </c>
      <c r="I382" s="26" t="s">
        <v>6</v>
      </c>
      <c r="J382" s="26">
        <f t="shared" si="135"/>
        <v>-1</v>
      </c>
      <c r="K382" s="25">
        <f t="shared" ca="1" si="136"/>
        <v>9.623488650071213E-10</v>
      </c>
      <c r="L382" s="26"/>
      <c r="M382" s="47">
        <f t="shared" ca="1" si="129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4" t="s">
        <v>855</v>
      </c>
      <c r="B383" s="46">
        <v>2.2947699999999998E-13</v>
      </c>
      <c r="C383" s="26">
        <v>279</v>
      </c>
      <c r="D383" s="26">
        <v>280</v>
      </c>
      <c r="E383" s="26" t="e">
        <f t="shared" ca="1" si="130"/>
        <v>#N/A</v>
      </c>
      <c r="F383" s="26" t="s">
        <v>144</v>
      </c>
      <c r="G383" s="26">
        <v>3</v>
      </c>
      <c r="H383" s="26">
        <v>4</v>
      </c>
      <c r="I383" s="26" t="s">
        <v>6</v>
      </c>
      <c r="J383" s="26">
        <f t="shared" si="135"/>
        <v>-1</v>
      </c>
      <c r="K383" s="25">
        <f t="shared" ca="1" si="136"/>
        <v>2.2947710412903655E-13</v>
      </c>
      <c r="L383" s="26"/>
      <c r="M383" s="47">
        <f t="shared" ca="1" si="129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4" t="s">
        <v>856</v>
      </c>
      <c r="B384" s="46">
        <v>1.27151E-10</v>
      </c>
      <c r="C384" s="26">
        <v>280</v>
      </c>
      <c r="D384" s="26">
        <v>281</v>
      </c>
      <c r="E384" s="26" t="e">
        <f t="shared" ca="1" si="130"/>
        <v>#N/A</v>
      </c>
      <c r="F384" s="26" t="s">
        <v>144</v>
      </c>
      <c r="G384" s="26">
        <v>3</v>
      </c>
      <c r="H384" s="26">
        <v>6</v>
      </c>
      <c r="I384" s="26" t="s">
        <v>6</v>
      </c>
      <c r="J384" s="26">
        <f t="shared" si="135"/>
        <v>-1</v>
      </c>
      <c r="K384" s="25">
        <f t="shared" ca="1" si="136"/>
        <v>1.2715087738773836E-10</v>
      </c>
      <c r="L384" s="26"/>
      <c r="M384" s="47">
        <f t="shared" ca="1" si="129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4" t="s">
        <v>857</v>
      </c>
      <c r="B385" s="46">
        <v>1.27235E-10</v>
      </c>
      <c r="C385" s="26">
        <v>281</v>
      </c>
      <c r="D385" s="26">
        <v>282</v>
      </c>
      <c r="E385" s="26" t="e">
        <f t="shared" ca="1" si="130"/>
        <v>#N/A</v>
      </c>
      <c r="F385" s="26" t="s">
        <v>144</v>
      </c>
      <c r="G385" s="26">
        <v>3</v>
      </c>
      <c r="H385" s="26">
        <v>8</v>
      </c>
      <c r="I385" s="26" t="s">
        <v>6</v>
      </c>
      <c r="J385" s="26">
        <f t="shared" si="135"/>
        <v>-1</v>
      </c>
      <c r="K385" s="25">
        <f t="shared" ca="1" si="136"/>
        <v>1.272348641452845E-10</v>
      </c>
      <c r="L385" s="26"/>
      <c r="M385" s="47">
        <f t="shared" ca="1" si="129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4" t="s">
        <v>858</v>
      </c>
      <c r="B386" s="46">
        <v>1.0334300000000001E-11</v>
      </c>
      <c r="C386" s="26">
        <v>282</v>
      </c>
      <c r="D386" s="26">
        <v>283</v>
      </c>
      <c r="E386" s="26" t="e">
        <f t="shared" ca="1" si="130"/>
        <v>#N/A</v>
      </c>
      <c r="F386" s="26" t="s">
        <v>144</v>
      </c>
      <c r="G386" s="26">
        <v>4</v>
      </c>
      <c r="H386" s="26">
        <v>5</v>
      </c>
      <c r="I386" s="26" t="s">
        <v>6</v>
      </c>
      <c r="J386" s="26">
        <f t="shared" si="135"/>
        <v>-1</v>
      </c>
      <c r="K386" s="25">
        <f t="shared" ca="1" si="136"/>
        <v>1.0334344651088333E-11</v>
      </c>
      <c r="L386" s="26"/>
      <c r="M386" s="47">
        <f t="shared" ca="1" si="129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5" t="s">
        <v>859</v>
      </c>
      <c r="B387" s="48">
        <v>1.03734E-11</v>
      </c>
      <c r="C387" s="30">
        <v>283</v>
      </c>
      <c r="D387" s="30">
        <v>284</v>
      </c>
      <c r="E387" s="30" t="e">
        <f t="shared" ca="1" si="130"/>
        <v>#N/A</v>
      </c>
      <c r="F387" s="30" t="s">
        <v>144</v>
      </c>
      <c r="G387" s="30">
        <v>4</v>
      </c>
      <c r="H387" s="30">
        <v>7</v>
      </c>
      <c r="I387" s="30" t="s">
        <v>6</v>
      </c>
      <c r="J387" s="52">
        <f t="shared" si="135"/>
        <v>-1</v>
      </c>
      <c r="K387" s="40">
        <f t="shared" ca="1" si="136"/>
        <v>1.0373368540302698E-11</v>
      </c>
      <c r="L387" s="30"/>
      <c r="M387" s="49">
        <f t="shared" ca="1" si="129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4">
        <v>1.4223700000000001E-14</v>
      </c>
      <c r="C388" s="22">
        <v>284</v>
      </c>
      <c r="D388" s="22">
        <v>285</v>
      </c>
      <c r="E388" s="22" t="e">
        <f t="shared" ca="1" si="130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7">
        <f ca="1">AE31</f>
        <v>1.4223658636776013E-14</v>
      </c>
      <c r="L388" s="22"/>
      <c r="M388" s="45">
        <f t="shared" ca="1" si="129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4" t="s">
        <v>861</v>
      </c>
      <c r="B389" s="46">
        <v>7.8651399999999998E-15</v>
      </c>
      <c r="C389" s="26">
        <v>285</v>
      </c>
      <c r="D389" s="26">
        <v>286</v>
      </c>
      <c r="E389" s="26" t="e">
        <f t="shared" ca="1" si="130"/>
        <v>#N/A</v>
      </c>
      <c r="F389" s="26" t="s">
        <v>144</v>
      </c>
      <c r="G389" s="26">
        <v>4</v>
      </c>
      <c r="H389" s="26">
        <v>1</v>
      </c>
      <c r="I389" s="26" t="s">
        <v>6</v>
      </c>
      <c r="J389" s="26">
        <f t="shared" ref="J389:J399" si="137">J145-1</f>
        <v>-1</v>
      </c>
      <c r="K389" s="25">
        <f t="shared" ref="K389:K399" ca="1" si="138">AE32</f>
        <v>7.8651444161557836E-15</v>
      </c>
      <c r="L389" s="26"/>
      <c r="M389" s="47">
        <f t="shared" ca="1" si="129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4" t="s">
        <v>862</v>
      </c>
      <c r="B390" s="46">
        <v>1.42876E-16</v>
      </c>
      <c r="C390" s="26">
        <v>286</v>
      </c>
      <c r="D390" s="26">
        <v>287</v>
      </c>
      <c r="E390" s="26" t="e">
        <f t="shared" ca="1" si="130"/>
        <v>#N/A</v>
      </c>
      <c r="F390" s="26" t="s">
        <v>144</v>
      </c>
      <c r="G390" s="26">
        <v>6</v>
      </c>
      <c r="H390" s="26">
        <v>1</v>
      </c>
      <c r="I390" s="26" t="s">
        <v>6</v>
      </c>
      <c r="J390" s="26">
        <f t="shared" si="137"/>
        <v>-1</v>
      </c>
      <c r="K390" s="25">
        <f t="shared" ca="1" si="138"/>
        <v>1.4287565766124071E-16</v>
      </c>
      <c r="L390" s="26"/>
      <c r="M390" s="47">
        <f t="shared" ca="1" si="129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4" t="s">
        <v>863</v>
      </c>
      <c r="B391" s="46">
        <v>3.0152300000000001E-20</v>
      </c>
      <c r="C391" s="26">
        <v>287</v>
      </c>
      <c r="D391" s="26">
        <v>288</v>
      </c>
      <c r="E391" s="26" t="e">
        <f t="shared" ca="1" si="130"/>
        <v>#N/A</v>
      </c>
      <c r="F391" s="26" t="s">
        <v>144</v>
      </c>
      <c r="G391" s="26">
        <v>8</v>
      </c>
      <c r="H391" s="26">
        <v>1</v>
      </c>
      <c r="I391" s="26" t="s">
        <v>6</v>
      </c>
      <c r="J391" s="26">
        <f t="shared" si="137"/>
        <v>-1</v>
      </c>
      <c r="K391" s="25">
        <f t="shared" ca="1" si="138"/>
        <v>3.015230911737719E-20</v>
      </c>
      <c r="L391" s="26"/>
      <c r="M391" s="47">
        <f t="shared" ca="1" si="129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4" t="s">
        <v>864</v>
      </c>
      <c r="B392" s="46">
        <v>1.02866E-13</v>
      </c>
      <c r="C392" s="26">
        <v>288</v>
      </c>
      <c r="D392" s="26">
        <v>289</v>
      </c>
      <c r="E392" s="26" t="e">
        <f t="shared" ca="1" si="130"/>
        <v>#N/A</v>
      </c>
      <c r="F392" s="26" t="s">
        <v>144</v>
      </c>
      <c r="G392" s="26">
        <v>3</v>
      </c>
      <c r="H392" s="26">
        <v>2</v>
      </c>
      <c r="I392" s="26" t="s">
        <v>6</v>
      </c>
      <c r="J392" s="26">
        <f t="shared" si="137"/>
        <v>-1</v>
      </c>
      <c r="K392" s="25">
        <f t="shared" ca="1" si="138"/>
        <v>1.0286633220379666E-13</v>
      </c>
      <c r="L392" s="26"/>
      <c r="M392" s="47">
        <f t="shared" ca="1" si="129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4" t="s">
        <v>865</v>
      </c>
      <c r="B393" s="46">
        <v>4.7627200000000001E-14</v>
      </c>
      <c r="C393" s="26">
        <v>289</v>
      </c>
      <c r="D393" s="26">
        <v>290</v>
      </c>
      <c r="E393" s="26" t="e">
        <f t="shared" ca="1" si="130"/>
        <v>#N/A</v>
      </c>
      <c r="F393" s="26" t="s">
        <v>144</v>
      </c>
      <c r="G393" s="26">
        <v>5</v>
      </c>
      <c r="H393" s="26">
        <v>2</v>
      </c>
      <c r="I393" s="26" t="s">
        <v>6</v>
      </c>
      <c r="J393" s="26">
        <f t="shared" si="137"/>
        <v>-1</v>
      </c>
      <c r="K393" s="25">
        <f t="shared" ca="1" si="138"/>
        <v>4.7627189564739214E-14</v>
      </c>
      <c r="L393" s="26"/>
      <c r="M393" s="47">
        <f t="shared" ca="1" si="129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4" t="s">
        <v>866</v>
      </c>
      <c r="B394" s="46">
        <v>1.33865E-17</v>
      </c>
      <c r="C394" s="26">
        <v>290</v>
      </c>
      <c r="D394" s="26">
        <v>291</v>
      </c>
      <c r="E394" s="26" t="e">
        <f t="shared" ca="1" si="130"/>
        <v>#N/A</v>
      </c>
      <c r="F394" s="26" t="s">
        <v>144</v>
      </c>
      <c r="G394" s="26">
        <v>7</v>
      </c>
      <c r="H394" s="26">
        <v>2</v>
      </c>
      <c r="I394" s="26" t="s">
        <v>6</v>
      </c>
      <c r="J394" s="26">
        <f t="shared" si="137"/>
        <v>-1</v>
      </c>
      <c r="K394" s="25">
        <f t="shared" ca="1" si="138"/>
        <v>1.3386463919391819E-17</v>
      </c>
      <c r="L394" s="26"/>
      <c r="M394" s="47">
        <f t="shared" ca="1" si="129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4" t="s">
        <v>867</v>
      </c>
      <c r="B395" s="46">
        <v>1.76769E-14</v>
      </c>
      <c r="C395" s="26">
        <v>291</v>
      </c>
      <c r="D395" s="26">
        <v>292</v>
      </c>
      <c r="E395" s="26" t="e">
        <f t="shared" ca="1" si="130"/>
        <v>#N/A</v>
      </c>
      <c r="F395" s="26" t="s">
        <v>144</v>
      </c>
      <c r="G395" s="26">
        <v>4</v>
      </c>
      <c r="H395" s="26">
        <v>3</v>
      </c>
      <c r="I395" s="26" t="s">
        <v>6</v>
      </c>
      <c r="J395" s="26">
        <f t="shared" si="137"/>
        <v>-1</v>
      </c>
      <c r="K395" s="25">
        <f t="shared" ca="1" si="138"/>
        <v>1.7676896836617437E-14</v>
      </c>
      <c r="L395" s="26"/>
      <c r="M395" s="47">
        <f t="shared" ca="1" si="129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4" t="s">
        <v>868</v>
      </c>
      <c r="B396" s="46">
        <v>1.5885000000000001E-15</v>
      </c>
      <c r="C396" s="26">
        <v>292</v>
      </c>
      <c r="D396" s="26">
        <v>293</v>
      </c>
      <c r="E396" s="26" t="e">
        <f t="shared" ca="1" si="130"/>
        <v>#N/A</v>
      </c>
      <c r="F396" s="26" t="s">
        <v>144</v>
      </c>
      <c r="G396" s="26">
        <v>6</v>
      </c>
      <c r="H396" s="26">
        <v>3</v>
      </c>
      <c r="I396" s="26" t="s">
        <v>6</v>
      </c>
      <c r="J396" s="26">
        <f t="shared" si="137"/>
        <v>-1</v>
      </c>
      <c r="K396" s="25">
        <f t="shared" ca="1" si="138"/>
        <v>1.5884956430676273E-15</v>
      </c>
      <c r="L396" s="26"/>
      <c r="M396" s="47">
        <f t="shared" ca="1" si="129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4" t="s">
        <v>869</v>
      </c>
      <c r="B397" s="46">
        <v>3.3210299999999998E-19</v>
      </c>
      <c r="C397" s="26">
        <v>293</v>
      </c>
      <c r="D397" s="26">
        <v>294</v>
      </c>
      <c r="E397" s="26" t="e">
        <f t="shared" ca="1" si="130"/>
        <v>#N/A</v>
      </c>
      <c r="F397" s="26" t="s">
        <v>144</v>
      </c>
      <c r="G397" s="26">
        <v>8</v>
      </c>
      <c r="H397" s="26">
        <v>3</v>
      </c>
      <c r="I397" s="26" t="s">
        <v>6</v>
      </c>
      <c r="J397" s="26">
        <f t="shared" si="137"/>
        <v>-1</v>
      </c>
      <c r="K397" s="25">
        <f t="shared" ca="1" si="138"/>
        <v>3.3210299871661568E-19</v>
      </c>
      <c r="L397" s="26"/>
      <c r="M397" s="47">
        <f t="shared" ca="1" si="129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4" t="s">
        <v>870</v>
      </c>
      <c r="B398" s="46">
        <v>1.1595299999999999E-13</v>
      </c>
      <c r="C398" s="26">
        <v>294</v>
      </c>
      <c r="D398" s="26">
        <v>295</v>
      </c>
      <c r="E398" s="26" t="e">
        <f t="shared" ca="1" si="130"/>
        <v>#N/A</v>
      </c>
      <c r="F398" s="26" t="s">
        <v>144</v>
      </c>
      <c r="G398" s="26">
        <v>5</v>
      </c>
      <c r="H398" s="26">
        <v>4</v>
      </c>
      <c r="I398" s="26" t="s">
        <v>6</v>
      </c>
      <c r="J398" s="26">
        <f t="shared" si="137"/>
        <v>-1</v>
      </c>
      <c r="K398" s="25">
        <f t="shared" ca="1" si="138"/>
        <v>1.1595325411637857E-13</v>
      </c>
      <c r="L398" s="26"/>
      <c r="M398" s="47">
        <f t="shared" ca="1" si="129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5" t="s">
        <v>871</v>
      </c>
      <c r="B399" s="48">
        <v>2.43175E-17</v>
      </c>
      <c r="C399" s="30">
        <v>295</v>
      </c>
      <c r="D399" s="30">
        <v>296</v>
      </c>
      <c r="E399" s="30" t="e">
        <f t="shared" ca="1" si="130"/>
        <v>#N/A</v>
      </c>
      <c r="F399" s="30" t="s">
        <v>144</v>
      </c>
      <c r="G399" s="30">
        <v>7</v>
      </c>
      <c r="H399" s="30">
        <v>4</v>
      </c>
      <c r="I399" s="30" t="s">
        <v>6</v>
      </c>
      <c r="J399" s="52">
        <f t="shared" si="137"/>
        <v>-1</v>
      </c>
      <c r="K399" s="40">
        <f t="shared" ca="1" si="138"/>
        <v>2.4317549444092968E-17</v>
      </c>
      <c r="L399" s="30"/>
      <c r="M399" s="49">
        <f t="shared" ca="1" si="129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4">
        <v>2.1182099999999999E-9</v>
      </c>
      <c r="C400" s="22">
        <v>296</v>
      </c>
      <c r="D400" s="22">
        <v>297</v>
      </c>
      <c r="E400" s="22" t="e">
        <f t="shared" ca="1" si="130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7">
        <f ca="1">AF31</f>
        <v>2.1182141165016088E-9</v>
      </c>
      <c r="L400" s="22"/>
      <c r="M400" s="45">
        <f t="shared" ca="1" si="129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4" t="s">
        <v>873</v>
      </c>
      <c r="B401" s="46">
        <v>1.17129E-9</v>
      </c>
      <c r="C401" s="26">
        <v>297</v>
      </c>
      <c r="D401" s="26">
        <v>298</v>
      </c>
      <c r="E401" s="26" t="e">
        <f t="shared" ca="1" si="130"/>
        <v>#N/A</v>
      </c>
      <c r="F401" s="26" t="s">
        <v>144</v>
      </c>
      <c r="G401" s="26">
        <v>1</v>
      </c>
      <c r="H401" s="26">
        <v>4</v>
      </c>
      <c r="I401" s="26"/>
      <c r="J401" s="26">
        <v>-2</v>
      </c>
      <c r="K401" s="25">
        <f t="shared" ref="K401:K411" ca="1" si="139">AF32</f>
        <v>1.1712921658250101E-9</v>
      </c>
      <c r="L401" s="26"/>
      <c r="M401" s="47">
        <f t="shared" ca="1" si="129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4" t="s">
        <v>874</v>
      </c>
      <c r="B402" s="46">
        <v>2.1277299999999999E-11</v>
      </c>
      <c r="C402" s="26">
        <v>298</v>
      </c>
      <c r="D402" s="26">
        <v>299</v>
      </c>
      <c r="E402" s="26" t="e">
        <f t="shared" ca="1" si="130"/>
        <v>#N/A</v>
      </c>
      <c r="F402" s="26" t="s">
        <v>144</v>
      </c>
      <c r="G402" s="26">
        <v>1</v>
      </c>
      <c r="H402" s="26">
        <v>6</v>
      </c>
      <c r="I402" s="26"/>
      <c r="J402" s="26">
        <v>-2</v>
      </c>
      <c r="K402" s="25">
        <f t="shared" ca="1" si="139"/>
        <v>2.1277312869418599E-11</v>
      </c>
      <c r="L402" s="26"/>
      <c r="M402" s="47">
        <f t="shared" ca="1" si="129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4" t="s">
        <v>875</v>
      </c>
      <c r="B403" s="46">
        <v>4.4903400000000003E-15</v>
      </c>
      <c r="C403" s="26">
        <v>299</v>
      </c>
      <c r="D403" s="26">
        <v>300</v>
      </c>
      <c r="E403" s="26" t="e">
        <f t="shared" ca="1" si="130"/>
        <v>#N/A</v>
      </c>
      <c r="F403" s="26" t="s">
        <v>144</v>
      </c>
      <c r="G403" s="26">
        <v>1</v>
      </c>
      <c r="H403" s="26">
        <v>8</v>
      </c>
      <c r="I403" s="26"/>
      <c r="J403" s="26">
        <v>-2</v>
      </c>
      <c r="K403" s="25">
        <f t="shared" ca="1" si="139"/>
        <v>4.4903388395733703E-15</v>
      </c>
      <c r="L403" s="26"/>
      <c r="M403" s="47">
        <f t="shared" ca="1" si="129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4" t="s">
        <v>876</v>
      </c>
      <c r="B404" s="46">
        <v>1.18004E-9</v>
      </c>
      <c r="C404" s="26">
        <v>300</v>
      </c>
      <c r="D404" s="26">
        <v>301</v>
      </c>
      <c r="E404" s="26" t="e">
        <f t="shared" ca="1" si="130"/>
        <v>#N/A</v>
      </c>
      <c r="F404" s="26" t="s">
        <v>144</v>
      </c>
      <c r="G404" s="26">
        <v>2</v>
      </c>
      <c r="H404" s="26">
        <v>3</v>
      </c>
      <c r="I404" s="26"/>
      <c r="J404" s="26">
        <v>-2</v>
      </c>
      <c r="K404" s="25">
        <f t="shared" ca="1" si="139"/>
        <v>1.1800447003076587E-9</v>
      </c>
      <c r="L404" s="26"/>
      <c r="M404" s="47">
        <f t="shared" ca="1" si="129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4" t="s">
        <v>877</v>
      </c>
      <c r="B405" s="46">
        <v>5.4636199999999998E-10</v>
      </c>
      <c r="C405" s="26">
        <v>301</v>
      </c>
      <c r="D405" s="26">
        <v>302</v>
      </c>
      <c r="E405" s="26" t="e">
        <f t="shared" ca="1" si="130"/>
        <v>#N/A</v>
      </c>
      <c r="F405" s="26" t="s">
        <v>144</v>
      </c>
      <c r="G405" s="26">
        <v>2</v>
      </c>
      <c r="H405" s="26">
        <v>5</v>
      </c>
      <c r="I405" s="26"/>
      <c r="J405" s="26">
        <v>-2</v>
      </c>
      <c r="K405" s="25">
        <f t="shared" ca="1" si="139"/>
        <v>5.4636158821208924E-10</v>
      </c>
      <c r="L405" s="26"/>
      <c r="M405" s="47">
        <f t="shared" ca="1" si="129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4" t="s">
        <v>878</v>
      </c>
      <c r="B406" s="46">
        <v>1.5356500000000001E-13</v>
      </c>
      <c r="C406" s="26">
        <v>302</v>
      </c>
      <c r="D406" s="26">
        <v>303</v>
      </c>
      <c r="E406" s="26" t="e">
        <f t="shared" ca="1" si="130"/>
        <v>#N/A</v>
      </c>
      <c r="F406" s="26" t="s">
        <v>144</v>
      </c>
      <c r="G406" s="26">
        <v>2</v>
      </c>
      <c r="H406" s="26">
        <v>7</v>
      </c>
      <c r="I406" s="26"/>
      <c r="J406" s="26">
        <v>-2</v>
      </c>
      <c r="K406" s="25">
        <f t="shared" ca="1" si="139"/>
        <v>1.5356458683334849E-13</v>
      </c>
      <c r="L406" s="26"/>
      <c r="M406" s="47">
        <f t="shared" ca="1" si="129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4" t="s">
        <v>879</v>
      </c>
      <c r="B407" s="46">
        <v>1.5620600000000001E-11</v>
      </c>
      <c r="C407" s="26">
        <v>303</v>
      </c>
      <c r="D407" s="26">
        <v>304</v>
      </c>
      <c r="E407" s="26" t="e">
        <f t="shared" ca="1" si="130"/>
        <v>#N/A</v>
      </c>
      <c r="F407" s="26" t="s">
        <v>144</v>
      </c>
      <c r="G407" s="26">
        <v>3</v>
      </c>
      <c r="H407" s="26">
        <v>4</v>
      </c>
      <c r="I407" s="26"/>
      <c r="J407" s="26">
        <v>-2</v>
      </c>
      <c r="K407" s="25">
        <f t="shared" ca="1" si="139"/>
        <v>1.5620606704449668E-11</v>
      </c>
      <c r="L407" s="26"/>
      <c r="M407" s="47">
        <f t="shared" ca="1" si="129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4" t="s">
        <v>880</v>
      </c>
      <c r="B408" s="46">
        <v>1.4037100000000001E-12</v>
      </c>
      <c r="C408" s="26">
        <v>304</v>
      </c>
      <c r="D408" s="26">
        <v>305</v>
      </c>
      <c r="E408" s="26" t="e">
        <f t="shared" ca="1" si="130"/>
        <v>#N/A</v>
      </c>
      <c r="F408" s="26" t="s">
        <v>144</v>
      </c>
      <c r="G408" s="26">
        <v>3</v>
      </c>
      <c r="H408" s="26">
        <v>6</v>
      </c>
      <c r="I408" s="26"/>
      <c r="J408" s="26">
        <v>-2</v>
      </c>
      <c r="K408" s="25">
        <f t="shared" ca="1" si="139"/>
        <v>1.4037116311439317E-12</v>
      </c>
      <c r="L408" s="26"/>
      <c r="M408" s="47">
        <f t="shared" ca="1" si="129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4" t="s">
        <v>881</v>
      </c>
      <c r="B409" s="46">
        <v>2.9347099999999998E-16</v>
      </c>
      <c r="C409" s="26">
        <v>305</v>
      </c>
      <c r="D409" s="26">
        <v>306</v>
      </c>
      <c r="E409" s="26" t="e">
        <f t="shared" ca="1" si="130"/>
        <v>#N/A</v>
      </c>
      <c r="F409" s="26" t="s">
        <v>144</v>
      </c>
      <c r="G409" s="26">
        <v>3</v>
      </c>
      <c r="H409" s="26">
        <v>8</v>
      </c>
      <c r="I409" s="26"/>
      <c r="J409" s="26">
        <v>-2</v>
      </c>
      <c r="K409" s="25">
        <f t="shared" ca="1" si="139"/>
        <v>2.934706456833795E-16</v>
      </c>
      <c r="L409" s="26"/>
      <c r="M409" s="47">
        <f t="shared" ca="1" si="129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4" t="s">
        <v>882</v>
      </c>
      <c r="B410" s="46">
        <v>7.8929900000000003E-12</v>
      </c>
      <c r="C410" s="26">
        <v>306</v>
      </c>
      <c r="D410" s="26">
        <v>307</v>
      </c>
      <c r="E410" s="26" t="e">
        <f t="shared" ca="1" si="130"/>
        <v>#N/A</v>
      </c>
      <c r="F410" s="26" t="s">
        <v>144</v>
      </c>
      <c r="G410" s="26">
        <v>4</v>
      </c>
      <c r="H410" s="26">
        <v>5</v>
      </c>
      <c r="I410" s="26"/>
      <c r="J410" s="26">
        <v>-2</v>
      </c>
      <c r="K410" s="25">
        <f t="shared" ca="1" si="139"/>
        <v>7.8929886514280525E-12</v>
      </c>
      <c r="L410" s="26"/>
      <c r="M410" s="47">
        <f t="shared" ca="1" si="129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5" t="s">
        <v>883</v>
      </c>
      <c r="B411" s="48">
        <v>1.6553100000000001E-15</v>
      </c>
      <c r="C411" s="30">
        <v>307</v>
      </c>
      <c r="D411" s="30">
        <v>308</v>
      </c>
      <c r="E411" s="30" t="e">
        <f t="shared" ca="1" si="130"/>
        <v>#N/A</v>
      </c>
      <c r="F411" s="30" t="s">
        <v>144</v>
      </c>
      <c r="G411" s="30">
        <v>4</v>
      </c>
      <c r="H411" s="30">
        <v>7</v>
      </c>
      <c r="I411" s="30"/>
      <c r="J411" s="52">
        <v>-2</v>
      </c>
      <c r="K411" s="40">
        <f t="shared" ca="1" si="139"/>
        <v>1.6553062115887167E-15</v>
      </c>
      <c r="L411" s="30"/>
      <c r="M411" s="49">
        <f t="shared" ca="1" si="129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4">
        <v>2.2662399999999998E-12</v>
      </c>
      <c r="C412" s="22">
        <v>308</v>
      </c>
      <c r="D412" s="22">
        <v>309</v>
      </c>
      <c r="E412" s="22" t="e">
        <f t="shared" ca="1" si="130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7">
        <f ca="1">AH31</f>
        <v>2.2662358083291419E-12</v>
      </c>
      <c r="L412" s="22"/>
      <c r="M412" s="45">
        <f t="shared" ca="1" si="129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4" t="s">
        <v>885</v>
      </c>
      <c r="B413" s="46">
        <v>2.11187E-10</v>
      </c>
      <c r="C413" s="26">
        <v>309</v>
      </c>
      <c r="D413" s="26">
        <v>310</v>
      </c>
      <c r="E413" s="26" t="e">
        <f t="shared" ca="1" si="130"/>
        <v>#N/A</v>
      </c>
      <c r="F413" s="26" t="s">
        <v>144</v>
      </c>
      <c r="G413" s="26">
        <v>1</v>
      </c>
      <c r="H413" s="26">
        <v>4</v>
      </c>
      <c r="I413" s="26" t="s">
        <v>9</v>
      </c>
      <c r="J413" s="26">
        <f t="shared" ref="J413:J423" si="140">J401+$J$105</f>
        <v>0</v>
      </c>
      <c r="K413" s="25">
        <f t="shared" ref="K413:K423" ca="1" si="141">AH32</f>
        <v>2.111869823758162E-10</v>
      </c>
      <c r="L413" s="26"/>
      <c r="M413" s="47">
        <f t="shared" ca="1" si="129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4" t="s">
        <v>886</v>
      </c>
      <c r="B414" s="46">
        <v>7.2764400000000004E-15</v>
      </c>
      <c r="C414" s="26">
        <v>310</v>
      </c>
      <c r="D414" s="26">
        <v>311</v>
      </c>
      <c r="E414" s="26" t="e">
        <f t="shared" ca="1" si="130"/>
        <v>#N/A</v>
      </c>
      <c r="F414" s="26" t="s">
        <v>144</v>
      </c>
      <c r="G414" s="26">
        <v>1</v>
      </c>
      <c r="H414" s="26">
        <v>6</v>
      </c>
      <c r="I414" s="26" t="s">
        <v>9</v>
      </c>
      <c r="J414" s="26">
        <f t="shared" si="140"/>
        <v>0</v>
      </c>
      <c r="K414" s="25">
        <f t="shared" ca="1" si="141"/>
        <v>7.2764355297185782E-15</v>
      </c>
      <c r="L414" s="26"/>
      <c r="M414" s="47">
        <f t="shared" ca="1" si="129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4" t="s">
        <v>887</v>
      </c>
      <c r="B415" s="46">
        <v>7.3498899999999992E-15</v>
      </c>
      <c r="C415" s="26">
        <v>311</v>
      </c>
      <c r="D415" s="26">
        <v>312</v>
      </c>
      <c r="E415" s="26" t="e">
        <f t="shared" ca="1" si="130"/>
        <v>#N/A</v>
      </c>
      <c r="F415" s="26" t="s">
        <v>144</v>
      </c>
      <c r="G415" s="26">
        <v>1</v>
      </c>
      <c r="H415" s="26">
        <v>8</v>
      </c>
      <c r="I415" s="26" t="s">
        <v>9</v>
      </c>
      <c r="J415" s="26">
        <f t="shared" si="140"/>
        <v>0</v>
      </c>
      <c r="K415" s="25">
        <f t="shared" ca="1" si="141"/>
        <v>7.3498930586858116E-15</v>
      </c>
      <c r="L415" s="26"/>
      <c r="M415" s="47">
        <f t="shared" ca="1" si="129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4" t="s">
        <v>888</v>
      </c>
      <c r="B416" s="46">
        <v>2.1276499999999999E-10</v>
      </c>
      <c r="C416" s="26">
        <v>312</v>
      </c>
      <c r="D416" s="26">
        <v>313</v>
      </c>
      <c r="E416" s="26" t="e">
        <f t="shared" ca="1" si="130"/>
        <v>#N/A</v>
      </c>
      <c r="F416" s="26" t="s">
        <v>144</v>
      </c>
      <c r="G416" s="26">
        <v>2</v>
      </c>
      <c r="H416" s="26">
        <v>3</v>
      </c>
      <c r="I416" s="26" t="s">
        <v>9</v>
      </c>
      <c r="J416" s="26">
        <f t="shared" si="140"/>
        <v>0</v>
      </c>
      <c r="K416" s="25">
        <f t="shared" ca="1" si="141"/>
        <v>2.1276508679712338E-10</v>
      </c>
      <c r="L416" s="26"/>
      <c r="M416" s="47">
        <f t="shared" ca="1" si="129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4" t="s">
        <v>889</v>
      </c>
      <c r="B417" s="46">
        <v>3.5060300000000001E-14</v>
      </c>
      <c r="C417" s="26">
        <v>313</v>
      </c>
      <c r="D417" s="26">
        <v>314</v>
      </c>
      <c r="E417" s="26" t="e">
        <f t="shared" ca="1" si="130"/>
        <v>#N/A</v>
      </c>
      <c r="F417" s="26" t="s">
        <v>144</v>
      </c>
      <c r="G417" s="26">
        <v>2</v>
      </c>
      <c r="H417" s="26">
        <v>5</v>
      </c>
      <c r="I417" s="26" t="s">
        <v>9</v>
      </c>
      <c r="J417" s="26">
        <f t="shared" si="140"/>
        <v>0</v>
      </c>
      <c r="K417" s="25">
        <f t="shared" ca="1" si="141"/>
        <v>3.5060281462440042E-14</v>
      </c>
      <c r="L417" s="26"/>
      <c r="M417" s="47">
        <f t="shared" ca="1" si="129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4" t="s">
        <v>890</v>
      </c>
      <c r="B418" s="46">
        <v>4.71657E-14</v>
      </c>
      <c r="C418" s="26">
        <v>314</v>
      </c>
      <c r="D418" s="26">
        <v>315</v>
      </c>
      <c r="E418" s="26" t="e">
        <f t="shared" ca="1" si="130"/>
        <v>#N/A</v>
      </c>
      <c r="F418" s="26" t="s">
        <v>144</v>
      </c>
      <c r="G418" s="26">
        <v>2</v>
      </c>
      <c r="H418" s="26">
        <v>7</v>
      </c>
      <c r="I418" s="26" t="s">
        <v>9</v>
      </c>
      <c r="J418" s="26">
        <f t="shared" si="140"/>
        <v>0</v>
      </c>
      <c r="K418" s="25">
        <f t="shared" ca="1" si="141"/>
        <v>4.7165703341592814E-14</v>
      </c>
      <c r="L418" s="26"/>
      <c r="M418" s="47">
        <f t="shared" ca="1" si="129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4" t="s">
        <v>891</v>
      </c>
      <c r="B419" s="46">
        <v>4.7464200000000004E-10</v>
      </c>
      <c r="C419" s="26">
        <v>315</v>
      </c>
      <c r="D419" s="26">
        <v>316</v>
      </c>
      <c r="E419" s="26" t="e">
        <f t="shared" ca="1" si="130"/>
        <v>#N/A</v>
      </c>
      <c r="F419" s="26" t="s">
        <v>144</v>
      </c>
      <c r="G419" s="26">
        <v>3</v>
      </c>
      <c r="H419" s="26">
        <v>4</v>
      </c>
      <c r="I419" s="26" t="s">
        <v>9</v>
      </c>
      <c r="J419" s="26">
        <f t="shared" si="140"/>
        <v>0</v>
      </c>
      <c r="K419" s="25">
        <f t="shared" ca="1" si="141"/>
        <v>4.7464233371552519E-10</v>
      </c>
      <c r="L419" s="26"/>
      <c r="M419" s="47">
        <f t="shared" ca="1" si="129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4" t="s">
        <v>892</v>
      </c>
      <c r="B420" s="46">
        <v>8.0899599999999997E-14</v>
      </c>
      <c r="C420" s="26">
        <v>316</v>
      </c>
      <c r="D420" s="26">
        <v>317</v>
      </c>
      <c r="E420" s="26" t="e">
        <f t="shared" ca="1" si="130"/>
        <v>#N/A</v>
      </c>
      <c r="F420" s="26" t="s">
        <v>144</v>
      </c>
      <c r="G420" s="26">
        <v>3</v>
      </c>
      <c r="H420" s="26">
        <v>6</v>
      </c>
      <c r="I420" s="26" t="s">
        <v>9</v>
      </c>
      <c r="J420" s="26">
        <f t="shared" si="140"/>
        <v>0</v>
      </c>
      <c r="K420" s="25">
        <f t="shared" ca="1" si="141"/>
        <v>8.0899618068082224E-14</v>
      </c>
      <c r="L420" s="26"/>
      <c r="M420" s="47">
        <f t="shared" ca="1" si="129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4" t="s">
        <v>893</v>
      </c>
      <c r="B421" s="46">
        <v>8.0953099999999996E-14</v>
      </c>
      <c r="C421" s="26">
        <v>317</v>
      </c>
      <c r="D421" s="26">
        <v>318</v>
      </c>
      <c r="E421" s="26" t="e">
        <f t="shared" ca="1" si="130"/>
        <v>#N/A</v>
      </c>
      <c r="F421" s="26" t="s">
        <v>144</v>
      </c>
      <c r="G421" s="26">
        <v>3</v>
      </c>
      <c r="H421" s="26">
        <v>8</v>
      </c>
      <c r="I421" s="26" t="s">
        <v>9</v>
      </c>
      <c r="J421" s="26">
        <f t="shared" si="140"/>
        <v>0</v>
      </c>
      <c r="K421" s="25">
        <f t="shared" ca="1" si="141"/>
        <v>8.0953054558241639E-14</v>
      </c>
      <c r="L421" s="26"/>
      <c r="M421" s="47">
        <f t="shared" ca="1" si="129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4" t="s">
        <v>894</v>
      </c>
      <c r="B422" s="46">
        <v>8.5357799999999994E-14</v>
      </c>
      <c r="C422" s="26">
        <v>318</v>
      </c>
      <c r="D422" s="26">
        <v>319</v>
      </c>
      <c r="E422" s="26" t="e">
        <f t="shared" ca="1" si="130"/>
        <v>#N/A</v>
      </c>
      <c r="F422" s="26" t="s">
        <v>144</v>
      </c>
      <c r="G422" s="26">
        <v>4</v>
      </c>
      <c r="H422" s="26">
        <v>5</v>
      </c>
      <c r="I422" s="26" t="s">
        <v>9</v>
      </c>
      <c r="J422" s="26">
        <f t="shared" si="140"/>
        <v>0</v>
      </c>
      <c r="K422" s="25">
        <f t="shared" ca="1" si="141"/>
        <v>8.5357833686154883E-14</v>
      </c>
      <c r="L422" s="26"/>
      <c r="M422" s="47">
        <f t="shared" ca="1" si="129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5" t="s">
        <v>895</v>
      </c>
      <c r="B423" s="48">
        <v>8.5680199999999996E-14</v>
      </c>
      <c r="C423" s="30">
        <v>319</v>
      </c>
      <c r="D423" s="30">
        <v>320</v>
      </c>
      <c r="E423" s="30" t="e">
        <f t="shared" ca="1" si="130"/>
        <v>#N/A</v>
      </c>
      <c r="F423" s="30" t="s">
        <v>144</v>
      </c>
      <c r="G423" s="30">
        <v>4</v>
      </c>
      <c r="H423" s="30">
        <v>7</v>
      </c>
      <c r="I423" s="30" t="s">
        <v>9</v>
      </c>
      <c r="J423" s="52">
        <f t="shared" si="140"/>
        <v>0</v>
      </c>
      <c r="K423" s="40">
        <f t="shared" ca="1" si="141"/>
        <v>8.5680156461118183E-14</v>
      </c>
      <c r="L423" s="30"/>
      <c r="M423" s="49">
        <f t="shared" ca="1" si="129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4">
        <v>3.7273299999999996E-12</v>
      </c>
      <c r="C424" s="22">
        <v>320</v>
      </c>
      <c r="D424" s="22">
        <v>321</v>
      </c>
      <c r="E424" s="22" t="e">
        <f t="shared" ca="1" si="130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7">
        <f ca="1">AG31</f>
        <v>3.7273257532582317E-12</v>
      </c>
      <c r="L424" s="22"/>
      <c r="M424" s="45">
        <f t="shared" ref="M424:M459" ca="1" si="142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4" t="s">
        <v>897</v>
      </c>
      <c r="B425" s="46">
        <v>3.4734399999999999E-10</v>
      </c>
      <c r="C425" s="26">
        <v>321</v>
      </c>
      <c r="D425" s="26">
        <v>322</v>
      </c>
      <c r="E425" s="26" t="e">
        <f t="shared" ref="E425:E459" ca="1" si="143">OFFSET($B$71,_xlfn.XMATCH($A425,$D$72:$D$99),0)</f>
        <v>#N/A</v>
      </c>
      <c r="F425" s="26" t="s">
        <v>144</v>
      </c>
      <c r="G425" s="26">
        <v>1</v>
      </c>
      <c r="H425" s="26">
        <v>4</v>
      </c>
      <c r="I425" s="26" t="s">
        <v>7</v>
      </c>
      <c r="J425" s="26">
        <f t="shared" ref="J425:J435" si="144">J401+$J$104</f>
        <v>0</v>
      </c>
      <c r="K425" s="25">
        <f t="shared" ref="K425:K435" ca="1" si="145">AG32</f>
        <v>3.4734367680062118E-10</v>
      </c>
      <c r="L425" s="26"/>
      <c r="M425" s="47">
        <f t="shared" ca="1" si="142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4" t="s">
        <v>898</v>
      </c>
      <c r="B426" s="46">
        <v>1.6672899999999999E-10</v>
      </c>
      <c r="C426" s="26">
        <v>322</v>
      </c>
      <c r="D426" s="26">
        <v>323</v>
      </c>
      <c r="E426" s="26" t="e">
        <f t="shared" ca="1" si="143"/>
        <v>#N/A</v>
      </c>
      <c r="F426" s="26" t="s">
        <v>144</v>
      </c>
      <c r="G426" s="26">
        <v>1</v>
      </c>
      <c r="H426" s="26">
        <v>6</v>
      </c>
      <c r="I426" s="26" t="s">
        <v>7</v>
      </c>
      <c r="J426" s="26">
        <f t="shared" si="144"/>
        <v>0</v>
      </c>
      <c r="K426" s="25">
        <f t="shared" ca="1" si="145"/>
        <v>1.6672892050694415E-10</v>
      </c>
      <c r="L426" s="26"/>
      <c r="M426" s="47">
        <f t="shared" ca="1" si="142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4" t="s">
        <v>899</v>
      </c>
      <c r="B427" s="46">
        <v>1.6841200000000001E-10</v>
      </c>
      <c r="C427" s="26">
        <v>323</v>
      </c>
      <c r="D427" s="26">
        <v>324</v>
      </c>
      <c r="E427" s="26" t="e">
        <f t="shared" ca="1" si="143"/>
        <v>#N/A</v>
      </c>
      <c r="F427" s="26" t="s">
        <v>144</v>
      </c>
      <c r="G427" s="26">
        <v>1</v>
      </c>
      <c r="H427" s="26">
        <v>8</v>
      </c>
      <c r="I427" s="26" t="s">
        <v>7</v>
      </c>
      <c r="J427" s="26">
        <f t="shared" si="144"/>
        <v>0</v>
      </c>
      <c r="K427" s="25">
        <f t="shared" ca="1" si="145"/>
        <v>1.6841209277690975E-10</v>
      </c>
      <c r="L427" s="26"/>
      <c r="M427" s="47">
        <f t="shared" ca="1" si="142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4" t="s">
        <v>900</v>
      </c>
      <c r="B428" s="46">
        <v>3.4993900000000003E-10</v>
      </c>
      <c r="C428" s="26">
        <v>324</v>
      </c>
      <c r="D428" s="26">
        <v>325</v>
      </c>
      <c r="E428" s="26" t="e">
        <f t="shared" ca="1" si="143"/>
        <v>#N/A</v>
      </c>
      <c r="F428" s="26" t="s">
        <v>144</v>
      </c>
      <c r="G428" s="26">
        <v>2</v>
      </c>
      <c r="H428" s="26">
        <v>3</v>
      </c>
      <c r="I428" s="26" t="s">
        <v>7</v>
      </c>
      <c r="J428" s="26">
        <f t="shared" si="144"/>
        <v>0</v>
      </c>
      <c r="K428" s="25">
        <f t="shared" ca="1" si="145"/>
        <v>3.4993921837191326E-10</v>
      </c>
      <c r="L428" s="26"/>
      <c r="M428" s="47">
        <f t="shared" ca="1" si="142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4" t="s">
        <v>901</v>
      </c>
      <c r="B429" s="46">
        <v>8.0335499999999996E-10</v>
      </c>
      <c r="C429" s="26">
        <v>325</v>
      </c>
      <c r="D429" s="26">
        <v>326</v>
      </c>
      <c r="E429" s="26" t="e">
        <f t="shared" ca="1" si="143"/>
        <v>#N/A</v>
      </c>
      <c r="F429" s="26" t="s">
        <v>144</v>
      </c>
      <c r="G429" s="26">
        <v>2</v>
      </c>
      <c r="H429" s="26">
        <v>5</v>
      </c>
      <c r="I429" s="26" t="s">
        <v>7</v>
      </c>
      <c r="J429" s="26">
        <f t="shared" si="144"/>
        <v>0</v>
      </c>
      <c r="K429" s="25">
        <f t="shared" ca="1" si="145"/>
        <v>8.0335527704845007E-10</v>
      </c>
      <c r="L429" s="26"/>
      <c r="M429" s="47">
        <f t="shared" ca="1" si="142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4" t="s">
        <v>902</v>
      </c>
      <c r="B430" s="46">
        <v>1.0807300000000001E-9</v>
      </c>
      <c r="C430" s="26">
        <v>326</v>
      </c>
      <c r="D430" s="26">
        <v>327</v>
      </c>
      <c r="E430" s="26" t="e">
        <f t="shared" ca="1" si="143"/>
        <v>#N/A</v>
      </c>
      <c r="F430" s="26" t="s">
        <v>144</v>
      </c>
      <c r="G430" s="26">
        <v>2</v>
      </c>
      <c r="H430" s="26">
        <v>7</v>
      </c>
      <c r="I430" s="26" t="s">
        <v>7</v>
      </c>
      <c r="J430" s="26">
        <f t="shared" si="144"/>
        <v>0</v>
      </c>
      <c r="K430" s="25">
        <f t="shared" ca="1" si="145"/>
        <v>1.0807333853198698E-9</v>
      </c>
      <c r="L430" s="26"/>
      <c r="M430" s="47">
        <f t="shared" ca="1" si="142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4" t="s">
        <v>903</v>
      </c>
      <c r="B431" s="46">
        <v>7.8065400000000002E-10</v>
      </c>
      <c r="C431" s="26">
        <v>327</v>
      </c>
      <c r="D431" s="26">
        <v>328</v>
      </c>
      <c r="E431" s="26" t="e">
        <f t="shared" ca="1" si="143"/>
        <v>#N/A</v>
      </c>
      <c r="F431" s="26" t="s">
        <v>144</v>
      </c>
      <c r="G431" s="26">
        <v>3</v>
      </c>
      <c r="H431" s="26">
        <v>4</v>
      </c>
      <c r="I431" s="26" t="s">
        <v>7</v>
      </c>
      <c r="J431" s="26">
        <f t="shared" si="144"/>
        <v>0</v>
      </c>
      <c r="K431" s="25">
        <f t="shared" ca="1" si="145"/>
        <v>7.8065424063210253E-10</v>
      </c>
      <c r="L431" s="26"/>
      <c r="M431" s="47">
        <f t="shared" ca="1" si="142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4" t="s">
        <v>904</v>
      </c>
      <c r="B432" s="46">
        <v>1.8536999999999999E-9</v>
      </c>
      <c r="C432" s="26">
        <v>328</v>
      </c>
      <c r="D432" s="26">
        <v>329</v>
      </c>
      <c r="E432" s="26" t="e">
        <f t="shared" ca="1" si="143"/>
        <v>#N/A</v>
      </c>
      <c r="F432" s="26" t="s">
        <v>144</v>
      </c>
      <c r="G432" s="26">
        <v>3</v>
      </c>
      <c r="H432" s="26">
        <v>6</v>
      </c>
      <c r="I432" s="26" t="s">
        <v>7</v>
      </c>
      <c r="J432" s="26">
        <f t="shared" si="144"/>
        <v>0</v>
      </c>
      <c r="K432" s="25">
        <f t="shared" ca="1" si="145"/>
        <v>1.8536969007457275E-9</v>
      </c>
      <c r="L432" s="26"/>
      <c r="M432" s="47">
        <f t="shared" ca="1" si="142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4" t="s">
        <v>905</v>
      </c>
      <c r="B433" s="46">
        <v>1.85492E-9</v>
      </c>
      <c r="C433" s="26">
        <v>329</v>
      </c>
      <c r="D433" s="26">
        <v>330</v>
      </c>
      <c r="E433" s="26" t="e">
        <f t="shared" ca="1" si="143"/>
        <v>#N/A</v>
      </c>
      <c r="F433" s="26" t="s">
        <v>144</v>
      </c>
      <c r="G433" s="26">
        <v>3</v>
      </c>
      <c r="H433" s="26">
        <v>8</v>
      </c>
      <c r="I433" s="26" t="s">
        <v>7</v>
      </c>
      <c r="J433" s="26">
        <f t="shared" si="144"/>
        <v>0</v>
      </c>
      <c r="K433" s="25">
        <f t="shared" ca="1" si="145"/>
        <v>1.8549213200762602E-9</v>
      </c>
      <c r="L433" s="26"/>
      <c r="M433" s="47">
        <f t="shared" ca="1" si="142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4" t="s">
        <v>906</v>
      </c>
      <c r="B434" s="46">
        <v>1.95585E-9</v>
      </c>
      <c r="C434" s="26">
        <v>330</v>
      </c>
      <c r="D434" s="26">
        <v>331</v>
      </c>
      <c r="E434" s="26" t="e">
        <f t="shared" ca="1" si="143"/>
        <v>#N/A</v>
      </c>
      <c r="F434" s="26" t="s">
        <v>144</v>
      </c>
      <c r="G434" s="26">
        <v>4</v>
      </c>
      <c r="H434" s="26">
        <v>5</v>
      </c>
      <c r="I434" s="26" t="s">
        <v>7</v>
      </c>
      <c r="J434" s="26">
        <f t="shared" si="144"/>
        <v>0</v>
      </c>
      <c r="K434" s="25">
        <f t="shared" ca="1" si="145"/>
        <v>1.9558504173064938E-9</v>
      </c>
      <c r="L434" s="26"/>
      <c r="M434" s="47">
        <f t="shared" ca="1" si="142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5" t="s">
        <v>907</v>
      </c>
      <c r="B435" s="48">
        <v>1.9632399999999999E-9</v>
      </c>
      <c r="C435" s="30">
        <v>331</v>
      </c>
      <c r="D435" s="30">
        <v>332</v>
      </c>
      <c r="E435" s="30" t="e">
        <f t="shared" ca="1" si="143"/>
        <v>#N/A</v>
      </c>
      <c r="F435" s="30" t="s">
        <v>144</v>
      </c>
      <c r="G435" s="30">
        <v>4</v>
      </c>
      <c r="H435" s="30">
        <v>7</v>
      </c>
      <c r="I435" s="30" t="s">
        <v>7</v>
      </c>
      <c r="J435" s="52">
        <f t="shared" si="144"/>
        <v>0</v>
      </c>
      <c r="K435" s="40">
        <f t="shared" ca="1" si="145"/>
        <v>1.9632359741639614E-9</v>
      </c>
      <c r="L435" s="30"/>
      <c r="M435" s="49">
        <f t="shared" ca="1" si="142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4">
        <v>2.9334199999999998E-13</v>
      </c>
      <c r="C436" s="22">
        <v>332</v>
      </c>
      <c r="D436" s="22">
        <v>333</v>
      </c>
      <c r="E436" s="22" t="e">
        <f t="shared" ca="1" si="143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7">
        <f ca="1">AJ31</f>
        <v>2.9334160573230187E-13</v>
      </c>
      <c r="L436" s="22"/>
      <c r="M436" s="45">
        <f t="shared" ca="1" si="142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4" t="s">
        <v>909</v>
      </c>
      <c r="B437" s="46">
        <v>2.7336000000000001E-11</v>
      </c>
      <c r="C437" s="26">
        <v>333</v>
      </c>
      <c r="D437" s="26">
        <v>334</v>
      </c>
      <c r="E437" s="26" t="e">
        <f t="shared" ca="1" si="143"/>
        <v>#N/A</v>
      </c>
      <c r="F437" s="26" t="s">
        <v>144</v>
      </c>
      <c r="G437" s="26">
        <v>1</v>
      </c>
      <c r="H437" s="26">
        <v>4</v>
      </c>
      <c r="I437" s="26" t="s">
        <v>34</v>
      </c>
      <c r="J437" s="26">
        <f t="shared" ref="J437:J447" si="146">J401+$J$171</f>
        <v>-1</v>
      </c>
      <c r="K437" s="25">
        <f t="shared" ref="K437:K447" ca="1" si="147">AJ32</f>
        <v>2.733604697807503E-11</v>
      </c>
      <c r="L437" s="26"/>
      <c r="M437" s="47">
        <f t="shared" ca="1" si="142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4" t="s">
        <v>910</v>
      </c>
      <c r="B438" s="46">
        <v>1.31216E-11</v>
      </c>
      <c r="C438" s="26">
        <v>334</v>
      </c>
      <c r="D438" s="26">
        <v>335</v>
      </c>
      <c r="E438" s="26" t="e">
        <f t="shared" ca="1" si="143"/>
        <v>#N/A</v>
      </c>
      <c r="F438" s="26" t="s">
        <v>144</v>
      </c>
      <c r="G438" s="26">
        <v>1</v>
      </c>
      <c r="H438" s="26">
        <v>6</v>
      </c>
      <c r="I438" s="26" t="s">
        <v>34</v>
      </c>
      <c r="J438" s="26">
        <f t="shared" si="146"/>
        <v>-1</v>
      </c>
      <c r="K438" s="25">
        <f t="shared" ca="1" si="147"/>
        <v>1.3121613859686686E-11</v>
      </c>
      <c r="L438" s="26"/>
      <c r="M438" s="47">
        <f t="shared" ca="1" si="142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4" t="s">
        <v>911</v>
      </c>
      <c r="B439" s="46">
        <v>1.3254099999999999E-11</v>
      </c>
      <c r="C439" s="26">
        <v>335</v>
      </c>
      <c r="D439" s="26">
        <v>336</v>
      </c>
      <c r="E439" s="26" t="e">
        <f t="shared" ca="1" si="143"/>
        <v>#N/A</v>
      </c>
      <c r="F439" s="26" t="s">
        <v>144</v>
      </c>
      <c r="G439" s="26">
        <v>1</v>
      </c>
      <c r="H439" s="26">
        <v>8</v>
      </c>
      <c r="I439" s="26" t="s">
        <v>34</v>
      </c>
      <c r="J439" s="26">
        <f t="shared" si="146"/>
        <v>-1</v>
      </c>
      <c r="K439" s="25">
        <f t="shared" ca="1" si="147"/>
        <v>1.3254080000045946E-11</v>
      </c>
      <c r="L439" s="26"/>
      <c r="M439" s="47">
        <f t="shared" ca="1" si="142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4" t="s">
        <v>912</v>
      </c>
      <c r="B440" s="46">
        <v>2.7540300000000001E-11</v>
      </c>
      <c r="C440" s="26">
        <v>336</v>
      </c>
      <c r="D440" s="26">
        <v>337</v>
      </c>
      <c r="E440" s="26" t="e">
        <f t="shared" ca="1" si="143"/>
        <v>#N/A</v>
      </c>
      <c r="F440" s="26" t="s">
        <v>144</v>
      </c>
      <c r="G440" s="26">
        <v>2</v>
      </c>
      <c r="H440" s="26">
        <v>3</v>
      </c>
      <c r="I440" s="26" t="s">
        <v>34</v>
      </c>
      <c r="J440" s="26">
        <f t="shared" si="146"/>
        <v>-1</v>
      </c>
      <c r="K440" s="25">
        <f t="shared" ca="1" si="147"/>
        <v>2.7540316844104903E-11</v>
      </c>
      <c r="L440" s="26"/>
      <c r="M440" s="47">
        <f t="shared" ca="1" si="142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4" t="s">
        <v>913</v>
      </c>
      <c r="B441" s="46">
        <v>6.3224300000000003E-11</v>
      </c>
      <c r="C441" s="26">
        <v>337</v>
      </c>
      <c r="D441" s="26">
        <v>338</v>
      </c>
      <c r="E441" s="26" t="e">
        <f t="shared" ca="1" si="143"/>
        <v>#N/A</v>
      </c>
      <c r="F441" s="26" t="s">
        <v>144</v>
      </c>
      <c r="G441" s="26">
        <v>2</v>
      </c>
      <c r="H441" s="26">
        <v>5</v>
      </c>
      <c r="I441" s="26" t="s">
        <v>34</v>
      </c>
      <c r="J441" s="26">
        <f t="shared" si="146"/>
        <v>-1</v>
      </c>
      <c r="K441" s="25">
        <f t="shared" ca="1" si="147"/>
        <v>6.3224290696060385E-11</v>
      </c>
      <c r="L441" s="26"/>
      <c r="M441" s="47">
        <f t="shared" ca="1" si="142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4" t="s">
        <v>914</v>
      </c>
      <c r="B442" s="46">
        <v>8.5054000000000002E-11</v>
      </c>
      <c r="C442" s="26">
        <v>338</v>
      </c>
      <c r="D442" s="26">
        <v>339</v>
      </c>
      <c r="E442" s="26" t="e">
        <f t="shared" ca="1" si="143"/>
        <v>#N/A</v>
      </c>
      <c r="F442" s="26" t="s">
        <v>144</v>
      </c>
      <c r="G442" s="26">
        <v>2</v>
      </c>
      <c r="H442" s="26">
        <v>7</v>
      </c>
      <c r="I442" s="26" t="s">
        <v>34</v>
      </c>
      <c r="J442" s="26">
        <f t="shared" si="146"/>
        <v>-1</v>
      </c>
      <c r="K442" s="25">
        <f t="shared" ca="1" si="147"/>
        <v>8.5054027365628421E-11</v>
      </c>
      <c r="L442" s="26"/>
      <c r="M442" s="47">
        <f t="shared" ca="1" si="142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4" t="s">
        <v>915</v>
      </c>
      <c r="B443" s="46">
        <v>6.14377E-11</v>
      </c>
      <c r="C443" s="26">
        <v>339</v>
      </c>
      <c r="D443" s="26">
        <v>340</v>
      </c>
      <c r="E443" s="26" t="e">
        <f t="shared" ca="1" si="143"/>
        <v>#N/A</v>
      </c>
      <c r="F443" s="26" t="s">
        <v>144</v>
      </c>
      <c r="G443" s="26">
        <v>3</v>
      </c>
      <c r="H443" s="26">
        <v>4</v>
      </c>
      <c r="I443" s="26" t="s">
        <v>34</v>
      </c>
      <c r="J443" s="26">
        <f t="shared" si="146"/>
        <v>-1</v>
      </c>
      <c r="K443" s="25">
        <f t="shared" ca="1" si="147"/>
        <v>6.1437712619717622E-11</v>
      </c>
      <c r="L443" s="26"/>
      <c r="M443" s="47">
        <f t="shared" ca="1" si="142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4" t="s">
        <v>916</v>
      </c>
      <c r="B444" s="46">
        <v>1.4588599999999999E-10</v>
      </c>
      <c r="C444" s="26">
        <v>340</v>
      </c>
      <c r="D444" s="26">
        <v>341</v>
      </c>
      <c r="E444" s="26" t="e">
        <f t="shared" ca="1" si="143"/>
        <v>#N/A</v>
      </c>
      <c r="F444" s="26" t="s">
        <v>144</v>
      </c>
      <c r="G444" s="26">
        <v>3</v>
      </c>
      <c r="H444" s="26">
        <v>6</v>
      </c>
      <c r="I444" s="26" t="s">
        <v>34</v>
      </c>
      <c r="J444" s="26">
        <f t="shared" si="146"/>
        <v>-1</v>
      </c>
      <c r="K444" s="25">
        <f t="shared" ca="1" si="147"/>
        <v>1.4588647770600982E-10</v>
      </c>
      <c r="L444" s="26"/>
      <c r="M444" s="47">
        <f t="shared" ca="1" si="142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4" t="s">
        <v>917</v>
      </c>
      <c r="B445" s="46">
        <v>1.45983E-10</v>
      </c>
      <c r="C445" s="26">
        <v>341</v>
      </c>
      <c r="D445" s="26">
        <v>342</v>
      </c>
      <c r="E445" s="26" t="e">
        <f t="shared" ca="1" si="143"/>
        <v>#N/A</v>
      </c>
      <c r="F445" s="26" t="s">
        <v>144</v>
      </c>
      <c r="G445" s="26">
        <v>3</v>
      </c>
      <c r="H445" s="26">
        <v>8</v>
      </c>
      <c r="I445" s="26" t="s">
        <v>34</v>
      </c>
      <c r="J445" s="26">
        <f t="shared" si="146"/>
        <v>-1</v>
      </c>
      <c r="K445" s="25">
        <f t="shared" ca="1" si="147"/>
        <v>1.4598283985847103E-10</v>
      </c>
      <c r="L445" s="26"/>
      <c r="M445" s="47">
        <f t="shared" ca="1" si="142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4" t="s">
        <v>918</v>
      </c>
      <c r="B446" s="46">
        <v>1.53926E-10</v>
      </c>
      <c r="C446" s="26">
        <v>342</v>
      </c>
      <c r="D446" s="26">
        <v>343</v>
      </c>
      <c r="E446" s="26" t="e">
        <f t="shared" ca="1" si="143"/>
        <v>#N/A</v>
      </c>
      <c r="F446" s="26" t="s">
        <v>144</v>
      </c>
      <c r="G446" s="26">
        <v>4</v>
      </c>
      <c r="H446" s="26">
        <v>5</v>
      </c>
      <c r="I446" s="26" t="s">
        <v>34</v>
      </c>
      <c r="J446" s="26">
        <f t="shared" si="146"/>
        <v>-1</v>
      </c>
      <c r="K446" s="25">
        <f t="shared" ca="1" si="147"/>
        <v>1.5392598875570597E-10</v>
      </c>
      <c r="L446" s="26"/>
      <c r="M446" s="47">
        <f t="shared" ca="1" si="142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5" t="s">
        <v>919</v>
      </c>
      <c r="B447" s="48">
        <v>1.5450699999999999E-10</v>
      </c>
      <c r="C447" s="30">
        <v>343</v>
      </c>
      <c r="D447" s="30">
        <v>344</v>
      </c>
      <c r="E447" s="30" t="e">
        <f t="shared" ca="1" si="143"/>
        <v>#N/A</v>
      </c>
      <c r="F447" s="30" t="s">
        <v>144</v>
      </c>
      <c r="G447" s="30">
        <v>4</v>
      </c>
      <c r="H447" s="30">
        <v>7</v>
      </c>
      <c r="I447" s="30" t="s">
        <v>34</v>
      </c>
      <c r="J447" s="52">
        <f t="shared" si="146"/>
        <v>-1</v>
      </c>
      <c r="K447" s="40">
        <f t="shared" ca="1" si="147"/>
        <v>1.5450723419847494E-10</v>
      </c>
      <c r="L447" s="30"/>
      <c r="M447" s="49">
        <f t="shared" ca="1" si="142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4">
        <v>3.8001099999999996E-12</v>
      </c>
      <c r="C448" s="22">
        <v>344</v>
      </c>
      <c r="D448" s="22">
        <v>345</v>
      </c>
      <c r="E448" s="22" t="e">
        <f t="shared" ca="1" si="143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7">
        <f ca="1">AI31</f>
        <v>3.8001074129063494E-12</v>
      </c>
      <c r="L448" s="22"/>
      <c r="M448" s="45">
        <f t="shared" ca="1" si="142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4" t="s">
        <v>921</v>
      </c>
      <c r="B449" s="46">
        <v>3.5412600000000001E-10</v>
      </c>
      <c r="C449" s="26">
        <v>345</v>
      </c>
      <c r="D449" s="26">
        <v>346</v>
      </c>
      <c r="E449" s="26" t="e">
        <f t="shared" ca="1" si="143"/>
        <v>#N/A</v>
      </c>
      <c r="F449" s="26" t="s">
        <v>144</v>
      </c>
      <c r="G449" s="26">
        <v>1</v>
      </c>
      <c r="H449" s="26">
        <v>4</v>
      </c>
      <c r="I449" s="26" t="s">
        <v>10</v>
      </c>
      <c r="J449" s="26">
        <f t="shared" ref="J449:J459" si="148">J401+$J$106</f>
        <v>0</v>
      </c>
      <c r="K449" s="25">
        <f t="shared" ref="K449:K459" ca="1" si="149">AI32</f>
        <v>3.5412608621137104E-10</v>
      </c>
      <c r="L449" s="26"/>
      <c r="M449" s="47">
        <f t="shared" ca="1" si="142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4" t="s">
        <v>922</v>
      </c>
      <c r="B450" s="46">
        <v>1.22014E-14</v>
      </c>
      <c r="C450" s="26">
        <v>346</v>
      </c>
      <c r="D450" s="26">
        <v>347</v>
      </c>
      <c r="E450" s="26" t="e">
        <f t="shared" ca="1" si="143"/>
        <v>#N/A</v>
      </c>
      <c r="F450" s="26" t="s">
        <v>144</v>
      </c>
      <c r="G450" s="26">
        <v>1</v>
      </c>
      <c r="H450" s="26">
        <v>6</v>
      </c>
      <c r="I450" s="26" t="s">
        <v>10</v>
      </c>
      <c r="J450" s="26">
        <f t="shared" si="148"/>
        <v>0</v>
      </c>
      <c r="K450" s="25">
        <f t="shared" ca="1" si="149"/>
        <v>1.2201394265500335E-14</v>
      </c>
      <c r="L450" s="26"/>
      <c r="M450" s="47">
        <f t="shared" ca="1" si="142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4" t="s">
        <v>923</v>
      </c>
      <c r="B451" s="46">
        <v>1.23246E-14</v>
      </c>
      <c r="C451" s="26">
        <v>347</v>
      </c>
      <c r="D451" s="26">
        <v>348</v>
      </c>
      <c r="E451" s="26" t="e">
        <f t="shared" ca="1" si="143"/>
        <v>#N/A</v>
      </c>
      <c r="F451" s="26" t="s">
        <v>144</v>
      </c>
      <c r="G451" s="26">
        <v>1</v>
      </c>
      <c r="H451" s="26">
        <v>8</v>
      </c>
      <c r="I451" s="26" t="s">
        <v>10</v>
      </c>
      <c r="J451" s="26">
        <f t="shared" si="148"/>
        <v>0</v>
      </c>
      <c r="K451" s="25">
        <f t="shared" ca="1" si="149"/>
        <v>1.2324570547216571E-14</v>
      </c>
      <c r="L451" s="26"/>
      <c r="M451" s="47">
        <f t="shared" ca="1" si="142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4" t="s">
        <v>924</v>
      </c>
      <c r="B452" s="46">
        <v>3.5677200000000002E-10</v>
      </c>
      <c r="C452" s="26">
        <v>348</v>
      </c>
      <c r="D452" s="26">
        <v>349</v>
      </c>
      <c r="E452" s="26" t="e">
        <f t="shared" ca="1" si="143"/>
        <v>#N/A</v>
      </c>
      <c r="F452" s="26" t="s">
        <v>144</v>
      </c>
      <c r="G452" s="26">
        <v>2</v>
      </c>
      <c r="H452" s="26">
        <v>3</v>
      </c>
      <c r="I452" s="26" t="s">
        <v>10</v>
      </c>
      <c r="J452" s="26">
        <f t="shared" si="148"/>
        <v>0</v>
      </c>
      <c r="K452" s="25">
        <f t="shared" ca="1" si="149"/>
        <v>3.5677230964836242E-10</v>
      </c>
      <c r="L452" s="26"/>
      <c r="M452" s="47">
        <f t="shared" ca="1" si="142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4" t="s">
        <v>925</v>
      </c>
      <c r="B453" s="46">
        <v>5.8790399999999999E-14</v>
      </c>
      <c r="C453" s="26">
        <v>349</v>
      </c>
      <c r="D453" s="26">
        <v>350</v>
      </c>
      <c r="E453" s="26" t="e">
        <f t="shared" ca="1" si="143"/>
        <v>#N/A</v>
      </c>
      <c r="F453" s="26" t="s">
        <v>144</v>
      </c>
      <c r="G453" s="26">
        <v>2</v>
      </c>
      <c r="H453" s="26">
        <v>5</v>
      </c>
      <c r="I453" s="26" t="s">
        <v>10</v>
      </c>
      <c r="J453" s="26">
        <f t="shared" si="148"/>
        <v>0</v>
      </c>
      <c r="K453" s="25">
        <f t="shared" ca="1" si="149"/>
        <v>5.8790367266428378E-14</v>
      </c>
      <c r="L453" s="26"/>
      <c r="M453" s="47">
        <f t="shared" ca="1" si="142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4" t="s">
        <v>926</v>
      </c>
      <c r="B454" s="46">
        <v>7.9089199999999999E-14</v>
      </c>
      <c r="C454" s="26">
        <v>350</v>
      </c>
      <c r="D454" s="26">
        <v>351</v>
      </c>
      <c r="E454" s="26" t="e">
        <f t="shared" ca="1" si="143"/>
        <v>#N/A</v>
      </c>
      <c r="F454" s="26" t="s">
        <v>144</v>
      </c>
      <c r="G454" s="26">
        <v>2</v>
      </c>
      <c r="H454" s="26">
        <v>7</v>
      </c>
      <c r="I454" s="26" t="s">
        <v>10</v>
      </c>
      <c r="J454" s="26">
        <f t="shared" si="148"/>
        <v>0</v>
      </c>
      <c r="K454" s="25">
        <f t="shared" ca="1" si="149"/>
        <v>7.9089183148807183E-14</v>
      </c>
      <c r="L454" s="26"/>
      <c r="M454" s="47">
        <f t="shared" ca="1" si="142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4" t="s">
        <v>927</v>
      </c>
      <c r="B455" s="46">
        <v>7.95898E-10</v>
      </c>
      <c r="C455" s="26">
        <v>351</v>
      </c>
      <c r="D455" s="26">
        <v>352</v>
      </c>
      <c r="E455" s="26" t="e">
        <f t="shared" ca="1" si="143"/>
        <v>#N/A</v>
      </c>
      <c r="F455" s="26" t="s">
        <v>144</v>
      </c>
      <c r="G455" s="26">
        <v>3</v>
      </c>
      <c r="H455" s="26">
        <v>4</v>
      </c>
      <c r="I455" s="26" t="s">
        <v>10</v>
      </c>
      <c r="J455" s="26">
        <f t="shared" si="148"/>
        <v>0</v>
      </c>
      <c r="K455" s="25">
        <f t="shared" ca="1" si="149"/>
        <v>7.9589769264186553E-10</v>
      </c>
      <c r="L455" s="26"/>
      <c r="M455" s="47">
        <f t="shared" ca="1" si="142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4" t="s">
        <v>928</v>
      </c>
      <c r="B456" s="46">
        <v>1.3565499999999999E-13</v>
      </c>
      <c r="C456" s="26">
        <v>352</v>
      </c>
      <c r="D456" s="26">
        <v>353</v>
      </c>
      <c r="E456" s="26" t="e">
        <f t="shared" ca="1" si="143"/>
        <v>#N/A</v>
      </c>
      <c r="F456" s="26" t="s">
        <v>144</v>
      </c>
      <c r="G456" s="26">
        <v>3</v>
      </c>
      <c r="H456" s="26">
        <v>6</v>
      </c>
      <c r="I456" s="26" t="s">
        <v>10</v>
      </c>
      <c r="J456" s="26">
        <f t="shared" si="148"/>
        <v>0</v>
      </c>
      <c r="K456" s="25">
        <f t="shared" ca="1" si="149"/>
        <v>1.3565544997211597E-13</v>
      </c>
      <c r="L456" s="26"/>
      <c r="M456" s="47">
        <f t="shared" ca="1" si="142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4" t="s">
        <v>929</v>
      </c>
      <c r="B457" s="46">
        <v>1.3574499999999999E-13</v>
      </c>
      <c r="C457" s="26">
        <v>353</v>
      </c>
      <c r="D457" s="26">
        <v>354</v>
      </c>
      <c r="E457" s="26" t="e">
        <f t="shared" ca="1" si="143"/>
        <v>#N/A</v>
      </c>
      <c r="F457" s="26" t="s">
        <v>144</v>
      </c>
      <c r="G457" s="26">
        <v>3</v>
      </c>
      <c r="H457" s="26">
        <v>8</v>
      </c>
      <c r="I457" s="26" t="s">
        <v>10</v>
      </c>
      <c r="J457" s="26">
        <f t="shared" si="148"/>
        <v>0</v>
      </c>
      <c r="K457" s="25">
        <f t="shared" ca="1" si="149"/>
        <v>1.3574505424084572E-13</v>
      </c>
      <c r="L457" s="26"/>
      <c r="M457" s="47">
        <f t="shared" ca="1" si="142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4" t="s">
        <v>930</v>
      </c>
      <c r="B458" s="46">
        <v>1.4313099999999999E-13</v>
      </c>
      <c r="C458" s="26">
        <v>354</v>
      </c>
      <c r="D458" s="26">
        <v>355</v>
      </c>
      <c r="E458" s="26" t="e">
        <f t="shared" ca="1" si="143"/>
        <v>#N/A</v>
      </c>
      <c r="F458" s="26" t="s">
        <v>144</v>
      </c>
      <c r="G458" s="26">
        <v>4</v>
      </c>
      <c r="H458" s="26">
        <v>5</v>
      </c>
      <c r="I458" s="26" t="s">
        <v>10</v>
      </c>
      <c r="J458" s="26">
        <f t="shared" si="148"/>
        <v>0</v>
      </c>
      <c r="K458" s="25">
        <f t="shared" ca="1" si="149"/>
        <v>1.4313114961303886E-13</v>
      </c>
      <c r="L458" s="26"/>
      <c r="M458" s="47">
        <f t="shared" ca="1" si="142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5" t="s">
        <v>931</v>
      </c>
      <c r="B459" s="48">
        <v>1.43672E-13</v>
      </c>
      <c r="C459" s="30">
        <v>355</v>
      </c>
      <c r="D459" s="30">
        <v>356</v>
      </c>
      <c r="E459" s="30" t="e">
        <f t="shared" ca="1" si="143"/>
        <v>#N/A</v>
      </c>
      <c r="F459" s="30" t="s">
        <v>144</v>
      </c>
      <c r="G459" s="30">
        <v>4</v>
      </c>
      <c r="H459" s="30">
        <v>7</v>
      </c>
      <c r="I459" s="30" t="s">
        <v>10</v>
      </c>
      <c r="J459" s="52">
        <f t="shared" si="148"/>
        <v>0</v>
      </c>
      <c r="K459" s="40">
        <f t="shared" ca="1" si="149"/>
        <v>1.4367163227683971E-13</v>
      </c>
      <c r="L459" s="30"/>
      <c r="M459" s="49">
        <f t="shared" ca="1" si="142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60" t="s">
        <v>1001</v>
      </c>
    </row>
    <row r="463" spans="1:20" x14ac:dyDescent="0.2">
      <c r="B463" s="21">
        <f t="shared" ref="B463:B478" si="150">SUMIFS(B$104:B$459,$F$104:$F$459,$F463,$G$104:$G$459,$G463,$H$104:$H$459,$H463)</f>
        <v>8.2249984759999993E-10</v>
      </c>
      <c r="C463" s="36">
        <f>B463/E463</f>
        <v>0.99999981471124599</v>
      </c>
      <c r="D463" s="22"/>
      <c r="E463" s="37">
        <f t="shared" ref="E463:E470" si="151">S20</f>
        <v>8.2250000000000011E-10</v>
      </c>
      <c r="F463" s="22" t="s">
        <v>143</v>
      </c>
      <c r="G463" s="22">
        <v>1</v>
      </c>
      <c r="H463" s="22">
        <v>0</v>
      </c>
      <c r="I463" s="22"/>
      <c r="J463" s="36">
        <f ca="1">K463/E463</f>
        <v>1</v>
      </c>
      <c r="K463" s="23">
        <f t="shared" ref="K463:K479" ca="1" si="152">SUMIFS(K$104:K$459,$F$104:$F$459,$F463,$G$104:$G$459,$G463,$H$104:$H$459,$H463)</f>
        <v>8.2250000000000011E-10</v>
      </c>
    </row>
    <row r="464" spans="1:20" x14ac:dyDescent="0.2">
      <c r="B464" s="34">
        <f t="shared" si="150"/>
        <v>8.2249987570000001E-10</v>
      </c>
      <c r="C464" s="38">
        <f t="shared" ref="C464:C514" si="153">B464/E464</f>
        <v>0.99999984887537985</v>
      </c>
      <c r="D464" s="26"/>
      <c r="E464" s="25">
        <f t="shared" si="151"/>
        <v>8.2250000000000011E-10</v>
      </c>
      <c r="F464" s="26" t="s">
        <v>143</v>
      </c>
      <c r="G464" s="26">
        <v>2</v>
      </c>
      <c r="H464" s="26">
        <v>0</v>
      </c>
      <c r="I464" s="26"/>
      <c r="J464" s="38">
        <f t="shared" ref="J464:J514" ca="1" si="154">K464/E464</f>
        <v>1</v>
      </c>
      <c r="K464" s="28">
        <f t="shared" ca="1" si="152"/>
        <v>8.2250000000000011E-10</v>
      </c>
    </row>
    <row r="465" spans="2:11" x14ac:dyDescent="0.2">
      <c r="B465" s="34">
        <f t="shared" si="150"/>
        <v>8.2250016599999996E-10</v>
      </c>
      <c r="C465" s="38">
        <f t="shared" si="153"/>
        <v>1.000000201823708</v>
      </c>
      <c r="D465" s="26"/>
      <c r="E465" s="25">
        <f t="shared" si="151"/>
        <v>8.2250000000000011E-10</v>
      </c>
      <c r="F465" s="26" t="s">
        <v>143</v>
      </c>
      <c r="G465" s="26">
        <v>3</v>
      </c>
      <c r="H465" s="26">
        <v>0</v>
      </c>
      <c r="I465" s="26"/>
      <c r="J465" s="38">
        <f t="shared" ca="1" si="154"/>
        <v>1</v>
      </c>
      <c r="K465" s="28">
        <f t="shared" ca="1" si="152"/>
        <v>8.2250000000000011E-10</v>
      </c>
    </row>
    <row r="466" spans="2:11" x14ac:dyDescent="0.2">
      <c r="B466" s="34">
        <f t="shared" si="150"/>
        <v>8.2249877399999988E-10</v>
      </c>
      <c r="C466" s="38">
        <f t="shared" si="153"/>
        <v>0.99999850942249213</v>
      </c>
      <c r="D466" s="26"/>
      <c r="E466" s="25">
        <f t="shared" si="151"/>
        <v>8.2250000000000011E-10</v>
      </c>
      <c r="F466" s="26" t="s">
        <v>143</v>
      </c>
      <c r="G466" s="26">
        <v>4</v>
      </c>
      <c r="H466" s="26">
        <v>0</v>
      </c>
      <c r="I466" s="26"/>
      <c r="J466" s="38">
        <f t="shared" ca="1" si="154"/>
        <v>1</v>
      </c>
      <c r="K466" s="28">
        <f t="shared" ca="1" si="152"/>
        <v>8.2250000000000011E-10</v>
      </c>
    </row>
    <row r="467" spans="2:11" x14ac:dyDescent="0.2">
      <c r="B467" s="34">
        <f t="shared" si="150"/>
        <v>4.1124980300000002E-10</v>
      </c>
      <c r="C467" s="38">
        <f t="shared" si="153"/>
        <v>0.99999952097264433</v>
      </c>
      <c r="D467" s="26"/>
      <c r="E467" s="25">
        <f t="shared" si="151"/>
        <v>4.1125000000000005E-10</v>
      </c>
      <c r="F467" s="26" t="s">
        <v>143</v>
      </c>
      <c r="G467" s="26">
        <v>5</v>
      </c>
      <c r="H467" s="26">
        <v>0</v>
      </c>
      <c r="I467" s="26"/>
      <c r="J467" s="38">
        <f t="shared" ca="1" si="154"/>
        <v>1</v>
      </c>
      <c r="K467" s="28">
        <f t="shared" ca="1" si="152"/>
        <v>4.1125000000000005E-10</v>
      </c>
    </row>
    <row r="468" spans="2:11" x14ac:dyDescent="0.2">
      <c r="B468" s="34">
        <f t="shared" si="150"/>
        <v>4.1124967900000003E-10</v>
      </c>
      <c r="C468" s="38">
        <f t="shared" si="153"/>
        <v>0.9999992194528875</v>
      </c>
      <c r="D468" s="26"/>
      <c r="E468" s="25">
        <f t="shared" si="151"/>
        <v>4.1125000000000005E-10</v>
      </c>
      <c r="F468" s="26" t="s">
        <v>143</v>
      </c>
      <c r="G468" s="26">
        <v>6</v>
      </c>
      <c r="H468" s="26">
        <v>0</v>
      </c>
      <c r="I468" s="26"/>
      <c r="J468" s="38">
        <f t="shared" ca="1" si="154"/>
        <v>1</v>
      </c>
      <c r="K468" s="28">
        <f t="shared" ca="1" si="152"/>
        <v>4.1125000000000005E-10</v>
      </c>
    </row>
    <row r="469" spans="2:11" x14ac:dyDescent="0.2">
      <c r="B469" s="34">
        <f t="shared" si="150"/>
        <v>4.1124974699999999E-10</v>
      </c>
      <c r="C469" s="38">
        <f t="shared" si="153"/>
        <v>0.99999938480243145</v>
      </c>
      <c r="D469" s="26"/>
      <c r="E469" s="25">
        <f t="shared" si="151"/>
        <v>4.1125000000000005E-10</v>
      </c>
      <c r="F469" s="26" t="s">
        <v>143</v>
      </c>
      <c r="G469" s="26">
        <v>7</v>
      </c>
      <c r="H469" s="26">
        <v>0</v>
      </c>
      <c r="I469" s="26"/>
      <c r="J469" s="38">
        <f t="shared" ca="1" si="154"/>
        <v>1</v>
      </c>
      <c r="K469" s="28">
        <f t="shared" ca="1" si="152"/>
        <v>4.1125000000000005E-10</v>
      </c>
    </row>
    <row r="470" spans="2:11" x14ac:dyDescent="0.2">
      <c r="B470" s="35">
        <f t="shared" si="150"/>
        <v>4.1124945370000006E-10</v>
      </c>
      <c r="C470" s="39">
        <f t="shared" si="153"/>
        <v>0.99999867161094225</v>
      </c>
      <c r="D470" s="30"/>
      <c r="E470" s="40">
        <f t="shared" si="151"/>
        <v>4.1125000000000005E-10</v>
      </c>
      <c r="F470" s="30" t="s">
        <v>143</v>
      </c>
      <c r="G470" s="30">
        <v>8</v>
      </c>
      <c r="H470" s="30">
        <v>0</v>
      </c>
      <c r="I470" s="30"/>
      <c r="J470" s="39">
        <f t="shared" ca="1" si="154"/>
        <v>0.99999999999999989</v>
      </c>
      <c r="K470" s="31">
        <f t="shared" ca="1" si="152"/>
        <v>4.1125E-10</v>
      </c>
    </row>
    <row r="471" spans="2:11" x14ac:dyDescent="0.2">
      <c r="B471" s="21">
        <f t="shared" si="150"/>
        <v>1.2770955120400001E-8</v>
      </c>
      <c r="C471" s="36">
        <f t="shared" si="153"/>
        <v>0.99999648581943479</v>
      </c>
      <c r="D471" s="22"/>
      <c r="E471" s="37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6">
        <f t="shared" ca="1" si="154"/>
        <v>1</v>
      </c>
      <c r="K471" s="23">
        <f t="shared" ca="1" si="152"/>
        <v>1.2770999999999999E-8</v>
      </c>
    </row>
    <row r="472" spans="2:11" x14ac:dyDescent="0.2">
      <c r="B472" s="34">
        <f t="shared" si="150"/>
        <v>1.2771007394E-8</v>
      </c>
      <c r="C472" s="38">
        <f t="shared" si="153"/>
        <v>1.0000005789679745</v>
      </c>
      <c r="D472" s="26"/>
      <c r="E472" s="25">
        <f t="shared" ref="E472:E478" si="155">AB21</f>
        <v>1.2770999999999999E-8</v>
      </c>
      <c r="F472" s="26" t="s">
        <v>144</v>
      </c>
      <c r="G472" s="26">
        <v>2</v>
      </c>
      <c r="H472" s="26">
        <v>0</v>
      </c>
      <c r="I472" s="26"/>
      <c r="J472" s="38">
        <f t="shared" ca="1" si="154"/>
        <v>1</v>
      </c>
      <c r="K472" s="28">
        <f t="shared" ca="1" si="152"/>
        <v>1.2770999999999999E-8</v>
      </c>
    </row>
    <row r="473" spans="2:11" x14ac:dyDescent="0.2">
      <c r="B473" s="34">
        <f t="shared" si="150"/>
        <v>1.277101697E-8</v>
      </c>
      <c r="C473" s="38">
        <f t="shared" si="153"/>
        <v>1.0000013287917939</v>
      </c>
      <c r="D473" s="26"/>
      <c r="E473" s="25">
        <f t="shared" si="155"/>
        <v>1.2770999999999999E-8</v>
      </c>
      <c r="F473" s="26" t="s">
        <v>144</v>
      </c>
      <c r="G473" s="26">
        <v>3</v>
      </c>
      <c r="H473" s="26">
        <v>0</v>
      </c>
      <c r="I473" s="26"/>
      <c r="J473" s="38">
        <f t="shared" ca="1" si="154"/>
        <v>1.0000000000000002</v>
      </c>
      <c r="K473" s="28">
        <f t="shared" ca="1" si="152"/>
        <v>1.2771000000000001E-8</v>
      </c>
    </row>
    <row r="474" spans="2:11" x14ac:dyDescent="0.2">
      <c r="B474" s="34">
        <f t="shared" si="150"/>
        <v>1.27709987E-8</v>
      </c>
      <c r="C474" s="38">
        <f t="shared" si="153"/>
        <v>0.99999989820687507</v>
      </c>
      <c r="D474" s="26"/>
      <c r="E474" s="25">
        <f t="shared" si="155"/>
        <v>1.2770999999999999E-8</v>
      </c>
      <c r="F474" s="26" t="s">
        <v>144</v>
      </c>
      <c r="G474" s="26">
        <v>4</v>
      </c>
      <c r="H474" s="26">
        <v>0</v>
      </c>
      <c r="I474" s="26"/>
      <c r="J474" s="38">
        <f t="shared" ca="1" si="154"/>
        <v>1</v>
      </c>
      <c r="K474" s="28">
        <f t="shared" ca="1" si="152"/>
        <v>1.2770999999999999E-8</v>
      </c>
    </row>
    <row r="475" spans="2:11" x14ac:dyDescent="0.2">
      <c r="B475" s="34">
        <f t="shared" si="150"/>
        <v>6.3855012401999999E-9</v>
      </c>
      <c r="C475" s="38">
        <f t="shared" si="153"/>
        <v>1.0000001942212826</v>
      </c>
      <c r="D475" s="26"/>
      <c r="E475" s="25">
        <f t="shared" si="155"/>
        <v>6.3854999999999995E-9</v>
      </c>
      <c r="F475" s="26" t="s">
        <v>144</v>
      </c>
      <c r="G475" s="26">
        <v>5</v>
      </c>
      <c r="H475" s="26">
        <v>0</v>
      </c>
      <c r="I475" s="26"/>
      <c r="J475" s="38">
        <f t="shared" ca="1" si="154"/>
        <v>1</v>
      </c>
      <c r="K475" s="28">
        <f t="shared" ca="1" si="152"/>
        <v>6.3854999999999995E-9</v>
      </c>
    </row>
    <row r="476" spans="2:11" x14ac:dyDescent="0.2">
      <c r="B476" s="34">
        <f t="shared" si="150"/>
        <v>6.3854990361000016E-9</v>
      </c>
      <c r="C476" s="38">
        <f t="shared" si="153"/>
        <v>0.99999984904862615</v>
      </c>
      <c r="D476" s="26"/>
      <c r="E476" s="25">
        <f t="shared" si="155"/>
        <v>6.3854999999999995E-9</v>
      </c>
      <c r="F476" s="26" t="s">
        <v>144</v>
      </c>
      <c r="G476" s="26">
        <v>6</v>
      </c>
      <c r="H476" s="26">
        <v>0</v>
      </c>
      <c r="I476" s="26"/>
      <c r="J476" s="38">
        <f t="shared" ca="1" si="154"/>
        <v>0.99999999999999989</v>
      </c>
      <c r="K476" s="28">
        <f t="shared" ca="1" si="152"/>
        <v>6.3854999999999987E-9</v>
      </c>
    </row>
    <row r="477" spans="2:11" x14ac:dyDescent="0.2">
      <c r="B477" s="34">
        <f t="shared" si="150"/>
        <v>6.3855010616000002E-9</v>
      </c>
      <c r="C477" s="38">
        <f t="shared" si="153"/>
        <v>1.000000166251664</v>
      </c>
      <c r="D477" s="26"/>
      <c r="E477" s="25">
        <f t="shared" si="155"/>
        <v>6.3854999999999995E-9</v>
      </c>
      <c r="F477" s="26" t="s">
        <v>144</v>
      </c>
      <c r="G477" s="26">
        <v>7</v>
      </c>
      <c r="H477" s="26">
        <v>0</v>
      </c>
      <c r="I477" s="26"/>
      <c r="J477" s="38">
        <f t="shared" ca="1" si="154"/>
        <v>0.99999999999999989</v>
      </c>
      <c r="K477" s="28">
        <f t="shared" ca="1" si="152"/>
        <v>6.3854999999999987E-9</v>
      </c>
    </row>
    <row r="478" spans="2:11" x14ac:dyDescent="0.2">
      <c r="B478" s="35">
        <f t="shared" si="150"/>
        <v>6.3854968297000011E-9</v>
      </c>
      <c r="C478" s="39">
        <f t="shared" si="153"/>
        <v>0.99999950351577815</v>
      </c>
      <c r="D478" s="30"/>
      <c r="E478" s="40">
        <f t="shared" si="155"/>
        <v>6.3854999999999995E-9</v>
      </c>
      <c r="F478" s="30" t="s">
        <v>144</v>
      </c>
      <c r="G478" s="30">
        <v>8</v>
      </c>
      <c r="H478" s="30">
        <v>0</v>
      </c>
      <c r="I478" s="30"/>
      <c r="J478" s="39">
        <f t="shared" ca="1" si="154"/>
        <v>0.99999999999999989</v>
      </c>
      <c r="K478" s="31">
        <f t="shared" ca="1" si="152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6">
        <f t="shared" si="153"/>
        <v>0.99958220702249223</v>
      </c>
      <c r="D479" s="22"/>
      <c r="E479" s="41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6">
        <f t="shared" ca="1" si="154"/>
        <v>0.99958141556237345</v>
      </c>
      <c r="K479" s="23">
        <f t="shared" ca="1" si="152"/>
        <v>2.0553892857501307E-10</v>
      </c>
    </row>
    <row r="480" spans="2:11" x14ac:dyDescent="0.2">
      <c r="B480" s="34">
        <f t="shared" ref="B480:B502" si="156">SUMIFS(B$104:B$459,$F$104:$F$459,$F480,$G$104:$G$459,$G480,$H$104:$H$459,$H480)</f>
        <v>2.0559470244899999E-10</v>
      </c>
      <c r="C480" s="38">
        <f t="shared" si="153"/>
        <v>0.99985265628692988</v>
      </c>
      <c r="D480" s="26"/>
      <c r="E480" s="42">
        <f t="shared" ref="E480:E490" si="157">Q32</f>
        <v>2.0562500000000003E-10</v>
      </c>
      <c r="F480" s="26" t="s">
        <v>143</v>
      </c>
      <c r="G480" s="26">
        <v>1</v>
      </c>
      <c r="H480" s="26">
        <v>4</v>
      </c>
      <c r="I480" s="26"/>
      <c r="J480" s="38">
        <f t="shared" ca="1" si="154"/>
        <v>0.99985361787560878</v>
      </c>
      <c r="K480" s="28">
        <f ca="1">SUMIFS(K$104:K$459,$F$104:$F$459,$F480,$G$104:$G$459,$G480,$H$104:$H$459,$H480)</f>
        <v>2.0559490017567209E-10</v>
      </c>
    </row>
    <row r="481" spans="2:11" x14ac:dyDescent="0.2">
      <c r="B481" s="34">
        <f t="shared" si="156"/>
        <v>2.0562501431999999E-10</v>
      </c>
      <c r="C481" s="38">
        <f t="shared" si="153"/>
        <v>1.0000000696413371</v>
      </c>
      <c r="D481" s="26"/>
      <c r="E481" s="42">
        <f t="shared" si="157"/>
        <v>2.0562500000000003E-10</v>
      </c>
      <c r="F481" s="26" t="s">
        <v>143</v>
      </c>
      <c r="G481" s="26">
        <v>1</v>
      </c>
      <c r="H481" s="26">
        <v>6</v>
      </c>
      <c r="I481" s="26"/>
      <c r="J481" s="38">
        <f t="shared" ca="1" si="154"/>
        <v>0.99999976677228242</v>
      </c>
      <c r="K481" s="28">
        <f ca="1">SUMIFS(K$104:K$459,$F$104:$F$459,$F481,$G$104:$G$459,$G481,$H$104:$H$459,$H481)</f>
        <v>2.0562495204255061E-10</v>
      </c>
    </row>
    <row r="482" spans="2:11" x14ac:dyDescent="0.2">
      <c r="B482" s="34">
        <f t="shared" si="156"/>
        <v>2.0562506361300002E-10</v>
      </c>
      <c r="C482" s="38">
        <f t="shared" si="153"/>
        <v>1.0000003093641336</v>
      </c>
      <c r="D482" s="26"/>
      <c r="E482" s="42">
        <f t="shared" si="157"/>
        <v>2.0562500000000003E-10</v>
      </c>
      <c r="F482" s="26" t="s">
        <v>143</v>
      </c>
      <c r="G482" s="26">
        <v>1</v>
      </c>
      <c r="H482" s="26">
        <v>8</v>
      </c>
      <c r="I482" s="26"/>
      <c r="J482" s="38">
        <f t="shared" ca="1" si="154"/>
        <v>0.9999999987940672</v>
      </c>
      <c r="K482" s="28">
        <f ca="1">SUMIFS(K$104:K$459,$F$104:$F$459,$F482,$G$104:$G$459,$G482,$H$104:$H$459,$H482)</f>
        <v>2.056249997520301E-10</v>
      </c>
    </row>
    <row r="483" spans="2:11" x14ac:dyDescent="0.2">
      <c r="B483" s="34">
        <f t="shared" si="156"/>
        <v>2.0550659384200001E-10</v>
      </c>
      <c r="C483" s="38">
        <f t="shared" si="153"/>
        <v>0.99942416458115491</v>
      </c>
      <c r="D483" s="26"/>
      <c r="E483" s="42">
        <f t="shared" si="157"/>
        <v>2.0562500000000003E-10</v>
      </c>
      <c r="F483" s="26" t="s">
        <v>143</v>
      </c>
      <c r="G483" s="26">
        <v>2</v>
      </c>
      <c r="H483" s="26">
        <v>3</v>
      </c>
      <c r="I483" s="26"/>
      <c r="J483" s="38">
        <f t="shared" ca="1" si="154"/>
        <v>0.99942257245659494</v>
      </c>
      <c r="K483" s="28">
        <f ca="1">SUMIFS(K$104:K$459,$F$104:$F$459,$F483,$G$104:$G$459,$G483,$H$104:$H$459,$H483)</f>
        <v>2.0550626646138736E-10</v>
      </c>
    </row>
    <row r="484" spans="2:11" x14ac:dyDescent="0.2">
      <c r="B484" s="34">
        <f t="shared" si="156"/>
        <v>2.0562401174999999E-10</v>
      </c>
      <c r="C484" s="38">
        <f t="shared" si="153"/>
        <v>0.99999519392097247</v>
      </c>
      <c r="D484" s="26"/>
      <c r="E484" s="42">
        <f t="shared" si="157"/>
        <v>2.0562500000000003E-10</v>
      </c>
      <c r="F484" s="26" t="s">
        <v>143</v>
      </c>
      <c r="G484" s="26">
        <v>2</v>
      </c>
      <c r="H484" s="26">
        <v>5</v>
      </c>
      <c r="I484" s="26"/>
      <c r="J484" s="38">
        <f t="shared" ca="1" si="154"/>
        <v>0.99999671962578629</v>
      </c>
      <c r="K484" s="28">
        <f ca="1">SUMIFS(K$104:K$459,$F$104:$F$459,$F484,$G$104:$G$459,$G484,$H$104:$H$459,$H484)</f>
        <v>2.0562432547305233E-10</v>
      </c>
    </row>
    <row r="485" spans="2:11" x14ac:dyDescent="0.2">
      <c r="B485" s="34">
        <f t="shared" si="156"/>
        <v>2.0562477001E-10</v>
      </c>
      <c r="C485" s="38">
        <f t="shared" si="153"/>
        <v>0.99999888150759864</v>
      </c>
      <c r="D485" s="26"/>
      <c r="E485" s="42">
        <f t="shared" si="157"/>
        <v>2.0562500000000003E-10</v>
      </c>
      <c r="F485" s="26" t="s">
        <v>143</v>
      </c>
      <c r="G485" s="26">
        <v>2</v>
      </c>
      <c r="H485" s="26">
        <v>7</v>
      </c>
      <c r="I485" s="26"/>
      <c r="J485" s="38">
        <f t="shared" ca="1" si="154"/>
        <v>0.99999998301715953</v>
      </c>
      <c r="K485" s="28">
        <f ca="1">SUMIFS(K$104:K$459,$F$104:$F$459,$F485,$G$104:$G$459,$G485,$H$104:$H$459,$H485)</f>
        <v>2.0562499650790345E-10</v>
      </c>
    </row>
    <row r="486" spans="2:11" x14ac:dyDescent="0.2">
      <c r="B486" s="34">
        <f t="shared" si="156"/>
        <v>2.0558219359000001E-10</v>
      </c>
      <c r="C486" s="38">
        <f t="shared" si="153"/>
        <v>0.99979182293009106</v>
      </c>
      <c r="D486" s="26"/>
      <c r="E486" s="42">
        <f t="shared" si="157"/>
        <v>2.0562500000000003E-10</v>
      </c>
      <c r="F486" s="26" t="s">
        <v>143</v>
      </c>
      <c r="G486" s="26">
        <v>3</v>
      </c>
      <c r="H486" s="26">
        <v>4</v>
      </c>
      <c r="I486" s="26"/>
      <c r="J486" s="38">
        <f t="shared" ca="1" si="154"/>
        <v>0.99979302508084844</v>
      </c>
      <c r="K486" s="28">
        <f ca="1">SUMIFS(K$104:K$459,$F$104:$F$459,$F486,$G$104:$G$459,$G486,$H$104:$H$459,$H486)</f>
        <v>2.055824407822495E-10</v>
      </c>
    </row>
    <row r="487" spans="2:11" x14ac:dyDescent="0.2">
      <c r="B487" s="34">
        <f t="shared" si="156"/>
        <v>2.0562503239000001E-10</v>
      </c>
      <c r="C487" s="38">
        <f t="shared" si="153"/>
        <v>1.0000001575197568</v>
      </c>
      <c r="D487" s="26"/>
      <c r="E487" s="42">
        <f t="shared" si="157"/>
        <v>2.0562500000000003E-10</v>
      </c>
      <c r="F487" s="26" t="s">
        <v>143</v>
      </c>
      <c r="G487" s="26">
        <v>3</v>
      </c>
      <c r="H487" s="26">
        <v>6</v>
      </c>
      <c r="I487" s="26"/>
      <c r="J487" s="38">
        <f t="shared" ca="1" si="154"/>
        <v>0.99999976302062377</v>
      </c>
      <c r="K487" s="28">
        <f ca="1">SUMIFS(K$104:K$459,$F$104:$F$459,$F487,$G$104:$G$459,$G487,$H$104:$H$459,$H487)</f>
        <v>2.0562495127111579E-10</v>
      </c>
    </row>
    <row r="488" spans="2:11" x14ac:dyDescent="0.2">
      <c r="B488" s="34">
        <f t="shared" si="156"/>
        <v>2.0562472428360001E-10</v>
      </c>
      <c r="C488" s="38">
        <f t="shared" si="153"/>
        <v>0.99999865912996955</v>
      </c>
      <c r="D488" s="26"/>
      <c r="E488" s="42">
        <f t="shared" si="157"/>
        <v>2.0562500000000003E-10</v>
      </c>
      <c r="F488" s="26" t="s">
        <v>143</v>
      </c>
      <c r="G488" s="26">
        <v>3</v>
      </c>
      <c r="H488" s="26">
        <v>8</v>
      </c>
      <c r="I488" s="26"/>
      <c r="J488" s="38">
        <f t="shared" ca="1" si="154"/>
        <v>0.99999999877522072</v>
      </c>
      <c r="K488" s="28">
        <f ca="1">SUMIFS(K$104:K$459,$F$104:$F$459,$F488,$G$104:$G$459,$G488,$H$104:$H$459,$H488)</f>
        <v>2.0562499974815478E-10</v>
      </c>
    </row>
    <row r="489" spans="2:11" x14ac:dyDescent="0.2">
      <c r="B489" s="34">
        <f t="shared" si="156"/>
        <v>2.0562481314E-10</v>
      </c>
      <c r="C489" s="38">
        <f t="shared" si="153"/>
        <v>0.99999909125835851</v>
      </c>
      <c r="D489" s="26"/>
      <c r="E489" s="42">
        <f t="shared" si="157"/>
        <v>2.0562500000000003E-10</v>
      </c>
      <c r="F489" s="26" t="s">
        <v>143</v>
      </c>
      <c r="G489" s="26">
        <v>4</v>
      </c>
      <c r="H489" s="26">
        <v>5</v>
      </c>
      <c r="I489" s="26"/>
      <c r="J489" s="38">
        <f t="shared" ca="1" si="154"/>
        <v>0.9999967011772406</v>
      </c>
      <c r="K489" s="28">
        <f ca="1">SUMIFS(K$104:K$459,$F$104:$F$459,$F489,$G$104:$G$459,$G489,$H$104:$H$459,$H489)</f>
        <v>2.0562432167957012E-10</v>
      </c>
    </row>
    <row r="490" spans="2:11" x14ac:dyDescent="0.2">
      <c r="B490" s="35">
        <f t="shared" si="156"/>
        <v>2.0562542093E-10</v>
      </c>
      <c r="C490" s="39">
        <f t="shared" si="153"/>
        <v>1.0000020470759876</v>
      </c>
      <c r="D490" s="30"/>
      <c r="E490" s="43">
        <f t="shared" si="157"/>
        <v>2.0562500000000003E-10</v>
      </c>
      <c r="F490" s="30" t="s">
        <v>143</v>
      </c>
      <c r="G490" s="30">
        <v>4</v>
      </c>
      <c r="H490" s="30">
        <v>7</v>
      </c>
      <c r="I490" s="30"/>
      <c r="J490" s="39">
        <f t="shared" ca="1" si="154"/>
        <v>0.99999998294927228</v>
      </c>
      <c r="K490" s="31">
        <f ca="1">SUMIFS(K$104:K$459,$F$104:$F$459,$F490,$G$104:$G$459,$G490,$H$104:$H$459,$H490)</f>
        <v>2.0562499649394413E-10</v>
      </c>
    </row>
    <row r="491" spans="2:11" x14ac:dyDescent="0.2">
      <c r="B491" s="21">
        <f t="shared" si="156"/>
        <v>2.1284816712398998E-9</v>
      </c>
      <c r="C491" s="36">
        <f t="shared" si="153"/>
        <v>0.99999138888414352</v>
      </c>
      <c r="D491" s="22"/>
      <c r="E491" s="41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6">
        <f t="shared" ca="1" si="154"/>
        <v>0.99999331752002041</v>
      </c>
      <c r="K491" s="23">
        <f ca="1">SUMIFS(K$104:K$459,$F$104:$F$459,$F491,$G$104:$G$459,$G491,$H$104:$H$459,$H491)</f>
        <v>2.1284857763413638E-9</v>
      </c>
    </row>
    <row r="492" spans="2:11" x14ac:dyDescent="0.2">
      <c r="B492" s="34">
        <f t="shared" si="156"/>
        <v>2.1284902155440001E-9</v>
      </c>
      <c r="C492" s="38">
        <f t="shared" si="153"/>
        <v>0.99999540312144697</v>
      </c>
      <c r="D492" s="26"/>
      <c r="E492" s="42">
        <f t="shared" ref="E492:E502" si="158">AB32</f>
        <v>2.1285000000000002E-9</v>
      </c>
      <c r="F492" s="26" t="s">
        <v>144</v>
      </c>
      <c r="G492" s="26">
        <v>1</v>
      </c>
      <c r="H492" s="26">
        <v>4</v>
      </c>
      <c r="I492" s="26"/>
      <c r="J492" s="38">
        <f t="shared" ca="1" si="154"/>
        <v>0.99999630484171176</v>
      </c>
      <c r="K492" s="28">
        <f ca="1">SUMIFS(K$104:K$459,$F$104:$F$459,$F492,$G$104:$G$459,$G492,$H$104:$H$459,$H492)</f>
        <v>2.1284921348555838E-9</v>
      </c>
    </row>
    <row r="493" spans="2:11" x14ac:dyDescent="0.2">
      <c r="B493" s="34">
        <f t="shared" si="156"/>
        <v>2.1285003197400006E-9</v>
      </c>
      <c r="C493" s="38">
        <f t="shared" si="153"/>
        <v>1.0000001502184639</v>
      </c>
      <c r="D493" s="26"/>
      <c r="E493" s="42">
        <f t="shared" si="158"/>
        <v>2.1285000000000002E-9</v>
      </c>
      <c r="F493" s="26" t="s">
        <v>144</v>
      </c>
      <c r="G493" s="26">
        <v>1</v>
      </c>
      <c r="H493" s="26">
        <v>6</v>
      </c>
      <c r="I493" s="26"/>
      <c r="J493" s="38">
        <f t="shared" ca="1" si="154"/>
        <v>0.99999993287495526</v>
      </c>
      <c r="K493" s="28">
        <f ca="1">SUMIFS(K$104:K$459,$F$104:$F$459,$F493,$G$104:$G$459,$G493,$H$104:$H$459,$H493)</f>
        <v>2.1284998571243426E-9</v>
      </c>
    </row>
    <row r="494" spans="2:11" x14ac:dyDescent="0.2">
      <c r="B494" s="34">
        <f t="shared" si="156"/>
        <v>2.1285033374300005E-9</v>
      </c>
      <c r="C494" s="38">
        <f t="shared" si="153"/>
        <v>1.000001567972751</v>
      </c>
      <c r="D494" s="26"/>
      <c r="E494" s="42">
        <f t="shared" si="158"/>
        <v>2.1285000000000002E-9</v>
      </c>
      <c r="F494" s="26" t="s">
        <v>144</v>
      </c>
      <c r="G494" s="26">
        <v>1</v>
      </c>
      <c r="H494" s="26">
        <v>8</v>
      </c>
      <c r="I494" s="26"/>
      <c r="J494" s="38">
        <f t="shared" ca="1" si="154"/>
        <v>0.999999999985834</v>
      </c>
      <c r="K494" s="28">
        <f ca="1">SUMIFS(K$104:K$459,$F$104:$F$459,$F494,$G$104:$G$459,$G494,$H$104:$H$459,$H494)</f>
        <v>2.1284999999698479E-9</v>
      </c>
    </row>
    <row r="495" spans="2:11" x14ac:dyDescent="0.2">
      <c r="B495" s="34">
        <f t="shared" si="156"/>
        <v>2.128391806408E-9</v>
      </c>
      <c r="C495" s="38">
        <f t="shared" si="153"/>
        <v>0.99994916908996934</v>
      </c>
      <c r="D495" s="26"/>
      <c r="E495" s="42">
        <f t="shared" si="158"/>
        <v>2.1285000000000002E-9</v>
      </c>
      <c r="F495" s="26" t="s">
        <v>144</v>
      </c>
      <c r="G495" s="26">
        <v>2</v>
      </c>
      <c r="H495" s="26">
        <v>3</v>
      </c>
      <c r="I495" s="26"/>
      <c r="J495" s="38">
        <f t="shared" ca="1" si="154"/>
        <v>0.99995167191345824</v>
      </c>
      <c r="K495" s="28">
        <f ca="1">SUMIFS(K$104:K$459,$F$104:$F$459,$F495,$G$104:$G$459,$G495,$H$104:$H$459,$H495)</f>
        <v>2.1283971336677962E-9</v>
      </c>
    </row>
    <row r="496" spans="2:11" x14ac:dyDescent="0.2">
      <c r="B496" s="34">
        <f t="shared" si="156"/>
        <v>2.1284525092999999E-9</v>
      </c>
      <c r="C496" s="38">
        <f t="shared" si="153"/>
        <v>0.9999776881841671</v>
      </c>
      <c r="D496" s="26"/>
      <c r="E496" s="42">
        <f t="shared" si="158"/>
        <v>2.1285000000000002E-9</v>
      </c>
      <c r="F496" s="26" t="s">
        <v>144</v>
      </c>
      <c r="G496" s="26">
        <v>2</v>
      </c>
      <c r="H496" s="26">
        <v>5</v>
      </c>
      <c r="I496" s="26"/>
      <c r="J496" s="38">
        <f t="shared" ca="1" si="154"/>
        <v>0.99997762405940116</v>
      </c>
      <c r="K496" s="28">
        <f ca="1">SUMIFS(K$104:K$459,$F$104:$F$459,$F496,$G$104:$G$459,$G496,$H$104:$H$459,$H496)</f>
        <v>2.1284523728104355E-9</v>
      </c>
    </row>
    <row r="497" spans="2:11" x14ac:dyDescent="0.2">
      <c r="B497" s="34">
        <f t="shared" si="156"/>
        <v>2.1284967092999995E-9</v>
      </c>
      <c r="C497" s="38">
        <f t="shared" si="153"/>
        <v>0.99999845398167686</v>
      </c>
      <c r="D497" s="26"/>
      <c r="E497" s="42">
        <f t="shared" si="158"/>
        <v>2.1285000000000002E-9</v>
      </c>
      <c r="F497" s="26" t="s">
        <v>144</v>
      </c>
      <c r="G497" s="26">
        <v>2</v>
      </c>
      <c r="H497" s="26">
        <v>7</v>
      </c>
      <c r="I497" s="26"/>
      <c r="J497" s="38">
        <f t="shared" ca="1" si="154"/>
        <v>0.99999999371084614</v>
      </c>
      <c r="K497" s="28">
        <f ca="1">SUMIFS(K$104:K$459,$F$104:$F$459,$F497,$G$104:$G$459,$G497,$H$104:$H$459,$H497)</f>
        <v>2.1284999866135362E-9</v>
      </c>
    </row>
    <row r="498" spans="2:11" x14ac:dyDescent="0.2">
      <c r="B498" s="34">
        <f t="shared" si="156"/>
        <v>2.1284820366850001E-9</v>
      </c>
      <c r="C498" s="38">
        <f t="shared" si="153"/>
        <v>0.99999156057552263</v>
      </c>
      <c r="D498" s="26"/>
      <c r="E498" s="42">
        <f t="shared" si="158"/>
        <v>2.1285000000000002E-9</v>
      </c>
      <c r="F498" s="26" t="s">
        <v>144</v>
      </c>
      <c r="G498" s="26">
        <v>3</v>
      </c>
      <c r="H498" s="26">
        <v>4</v>
      </c>
      <c r="I498" s="26"/>
      <c r="J498" s="38">
        <f t="shared" ca="1" si="154"/>
        <v>0.99999169513890696</v>
      </c>
      <c r="K498" s="28">
        <f ca="1">SUMIFS(K$104:K$459,$F$104:$F$459,$F498,$G$104:$G$459,$G498,$H$104:$H$459,$H498)</f>
        <v>2.1284823231031636E-9</v>
      </c>
    </row>
    <row r="499" spans="2:11" x14ac:dyDescent="0.2">
      <c r="B499" s="34">
        <f t="shared" si="156"/>
        <v>2.1285011536000002E-9</v>
      </c>
      <c r="C499" s="38">
        <f t="shared" si="153"/>
        <v>1.0000005419779188</v>
      </c>
      <c r="D499" s="26"/>
      <c r="E499" s="42">
        <f t="shared" si="158"/>
        <v>2.1285000000000002E-9</v>
      </c>
      <c r="F499" s="26" t="s">
        <v>144</v>
      </c>
      <c r="G499" s="26">
        <v>3</v>
      </c>
      <c r="H499" s="26">
        <v>6</v>
      </c>
      <c r="I499" s="26"/>
      <c r="J499" s="38">
        <f t="shared" ca="1" si="154"/>
        <v>0.99999925370183529</v>
      </c>
      <c r="K499" s="28">
        <f ca="1">SUMIFS(K$104:K$459,$F$104:$F$459,$F499,$G$104:$G$459,$G499,$H$104:$H$459,$H499)</f>
        <v>2.1284984115043566E-9</v>
      </c>
    </row>
    <row r="500" spans="2:11" x14ac:dyDescent="0.2">
      <c r="B500" s="34">
        <f t="shared" si="156"/>
        <v>2.1284989755710002E-9</v>
      </c>
      <c r="C500" s="38">
        <f t="shared" si="153"/>
        <v>0.99999951870848014</v>
      </c>
      <c r="D500" s="26"/>
      <c r="E500" s="42">
        <f t="shared" si="158"/>
        <v>2.1285000000000002E-9</v>
      </c>
      <c r="F500" s="26" t="s">
        <v>144</v>
      </c>
      <c r="G500" s="26">
        <v>3</v>
      </c>
      <c r="H500" s="26">
        <v>8</v>
      </c>
      <c r="I500" s="26"/>
      <c r="J500" s="38">
        <f t="shared" ca="1" si="154"/>
        <v>0.99999999984397314</v>
      </c>
      <c r="K500" s="28">
        <f ca="1">SUMIFS(K$104:K$459,$F$104:$F$459,$F500,$G$104:$G$459,$G500,$H$104:$H$459,$H500)</f>
        <v>2.1284999996678972E-9</v>
      </c>
    </row>
    <row r="501" spans="2:11" x14ac:dyDescent="0.2">
      <c r="B501" s="34">
        <f t="shared" si="156"/>
        <v>2.1283835968000005E-9</v>
      </c>
      <c r="C501" s="38">
        <f t="shared" si="153"/>
        <v>0.99994531209772153</v>
      </c>
      <c r="D501" s="26"/>
      <c r="E501" s="42">
        <f t="shared" si="158"/>
        <v>2.1285000000000002E-9</v>
      </c>
      <c r="F501" s="26" t="s">
        <v>144</v>
      </c>
      <c r="G501" s="26">
        <v>4</v>
      </c>
      <c r="H501" s="26">
        <v>5</v>
      </c>
      <c r="I501" s="26"/>
      <c r="J501" s="38">
        <f t="shared" ca="1" si="154"/>
        <v>0.99994552348878729</v>
      </c>
      <c r="K501" s="28">
        <f ca="1">SUMIFS(K$104:K$459,$F$104:$F$459,$F501,$G$104:$G$459,$G501,$H$104:$H$459,$H501)</f>
        <v>2.128384046745884E-9</v>
      </c>
    </row>
    <row r="502" spans="2:11" x14ac:dyDescent="0.2">
      <c r="B502" s="35">
        <f t="shared" si="156"/>
        <v>2.1285037995099999E-9</v>
      </c>
      <c r="C502" s="39">
        <f t="shared" si="153"/>
        <v>1.0000017850645992</v>
      </c>
      <c r="D502" s="30"/>
      <c r="E502" s="43">
        <f t="shared" si="158"/>
        <v>2.1285000000000002E-9</v>
      </c>
      <c r="F502" s="30" t="s">
        <v>144</v>
      </c>
      <c r="G502" s="30">
        <v>4</v>
      </c>
      <c r="H502" s="30">
        <v>7</v>
      </c>
      <c r="I502" s="30"/>
      <c r="J502" s="39">
        <f t="shared" ca="1" si="154"/>
        <v>0.99999998857526429</v>
      </c>
      <c r="K502" s="31">
        <f ca="1">SUMIFS(K$104:K$459,$F$104:$F$459,$F502,$G$104:$G$459,$G502,$H$104:$H$459,$H502)</f>
        <v>2.1284999756824503E-9</v>
      </c>
    </row>
    <row r="503" spans="2:11" x14ac:dyDescent="0.2">
      <c r="K503" s="4"/>
    </row>
    <row r="504" spans="2:11" x14ac:dyDescent="0.2">
      <c r="B504" s="21">
        <f t="shared" ref="B504:B510" si="159">SUMIFS(B$104:B$459,$F$104:$F$459,$F504,$I$104:$I$459,$I504)</f>
        <v>2.8645690610000003E-9</v>
      </c>
      <c r="C504" s="36">
        <f t="shared" ca="1" si="153"/>
        <v>0.99999964253983298</v>
      </c>
      <c r="D504" s="22"/>
      <c r="E504" s="41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6">
        <f t="shared" ca="1" si="154"/>
        <v>1</v>
      </c>
      <c r="K504" s="23">
        <f ca="1">SUMIFS(K$104:K$459,$F$104:$F$459,$F504,$I$104:$I$459,$I504)</f>
        <v>2.8645700849697012E-9</v>
      </c>
    </row>
    <row r="505" spans="2:11" x14ac:dyDescent="0.2">
      <c r="B505" s="34">
        <f t="shared" si="159"/>
        <v>2.714290055E-10</v>
      </c>
      <c r="C505" s="38">
        <f t="shared" ca="1" si="153"/>
        <v>0.99999788435432224</v>
      </c>
      <c r="D505" s="26"/>
      <c r="E505" s="26">
        <f ca="1">SUM(_xlfn.ANCHORARRAY(W20),_xlfn.ANCHORARRAY(W31))</f>
        <v>2.714295797488172E-10</v>
      </c>
      <c r="F505" s="26" t="s">
        <v>143</v>
      </c>
      <c r="G505" s="26"/>
      <c r="H505" s="26"/>
      <c r="I505" s="26" t="s">
        <v>9</v>
      </c>
      <c r="J505" s="38">
        <f t="shared" ca="1" si="154"/>
        <v>1</v>
      </c>
      <c r="K505" s="28">
        <f ca="1">SUMIFS(K$104:K$459,$F$104:$F$459,$F505,$I$104:$I$459,$I505)</f>
        <v>2.714295797488172E-10</v>
      </c>
    </row>
    <row r="506" spans="2:11" x14ac:dyDescent="0.2">
      <c r="B506" s="34">
        <f t="shared" si="159"/>
        <v>3.4438965166000009E-10</v>
      </c>
      <c r="C506" s="38">
        <f t="shared" ca="1" si="153"/>
        <v>0.99999843951654288</v>
      </c>
      <c r="D506" s="26"/>
      <c r="E506" s="26">
        <f ca="1">SUM(_xlfn.ANCHORARRAY(X20),_xlfn.ANCHORARRAY(X31))</f>
        <v>3.4439018907519295E-10</v>
      </c>
      <c r="F506" s="26" t="s">
        <v>143</v>
      </c>
      <c r="G506" s="26"/>
      <c r="H506" s="26"/>
      <c r="I506" s="26" t="s">
        <v>10</v>
      </c>
      <c r="J506" s="38">
        <f t="shared" ca="1" si="154"/>
        <v>1</v>
      </c>
      <c r="K506" s="28">
        <f ca="1">SUMIFS(K$104:K$459,$F$104:$F$459,$F506,$I$104:$I$459,$I506)</f>
        <v>3.4439018907519295E-10</v>
      </c>
    </row>
    <row r="507" spans="2:11" x14ac:dyDescent="0.2">
      <c r="B507" s="35">
        <f t="shared" si="159"/>
        <v>1.0911915129999998E-10</v>
      </c>
      <c r="C507" s="39">
        <f t="shared" ca="1" si="153"/>
        <v>1.000000139652184</v>
      </c>
      <c r="D507" s="30"/>
      <c r="E507" s="30">
        <f ca="1">SUM(_xlfn.ANCHORARRAY(Y20),_xlfn.ANCHORARRAY(Y31))</f>
        <v>1.0911913606127431E-10</v>
      </c>
      <c r="F507" s="30" t="s">
        <v>143</v>
      </c>
      <c r="G507" s="30"/>
      <c r="H507" s="30"/>
      <c r="I507" s="30" t="s">
        <v>34</v>
      </c>
      <c r="J507" s="39">
        <f t="shared" ca="1" si="154"/>
        <v>1</v>
      </c>
      <c r="K507" s="31">
        <f ca="1">SUMIFS(K$104:K$459,$F$104:$F$459,$F507,$I$104:$I$459,$I507)</f>
        <v>1.0911913606127431E-10</v>
      </c>
    </row>
    <row r="508" spans="2:11" x14ac:dyDescent="0.2">
      <c r="B508" s="21">
        <f t="shared" si="159"/>
        <v>1.1890058799E-8</v>
      </c>
      <c r="C508" s="36">
        <f t="shared" ca="1" si="153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6">
        <f t="shared" ca="1" si="154"/>
        <v>1</v>
      </c>
      <c r="K508" s="23">
        <f ca="1">SUMIFS(K$104:K$459,$F$104:$F$459,$F508,$I$104:$I$459,$I508)</f>
        <v>1.1890056790275446E-8</v>
      </c>
    </row>
    <row r="509" spans="2:11" x14ac:dyDescent="0.2">
      <c r="B509" s="34">
        <f t="shared" si="159"/>
        <v>4.6787508993300003E-9</v>
      </c>
      <c r="C509" s="38">
        <f t="shared" ca="1" si="153"/>
        <v>0.99999981677688254</v>
      </c>
      <c r="D509" s="26"/>
      <c r="E509" s="26">
        <f ca="1">SUM(_xlfn.ANCHORARRAY(AF20),_xlfn.ANCHORARRAY(AH31))</f>
        <v>4.678751756585483E-9</v>
      </c>
      <c r="F509" s="26" t="s">
        <v>144</v>
      </c>
      <c r="G509" s="26"/>
      <c r="H509" s="26"/>
      <c r="I509" s="26" t="s">
        <v>9</v>
      </c>
      <c r="J509" s="38">
        <f t="shared" ca="1" si="154"/>
        <v>1</v>
      </c>
      <c r="K509" s="28">
        <f ca="1">SUMIFS(K$104:K$459,$F$104:$F$459,$F509,$I$104:$I$459,$I509)</f>
        <v>4.678751756585483E-9</v>
      </c>
    </row>
    <row r="510" spans="2:11" x14ac:dyDescent="0.2">
      <c r="B510" s="34">
        <f t="shared" si="159"/>
        <v>7.8455013218000004E-9</v>
      </c>
      <c r="C510" s="38">
        <f t="shared" ca="1" si="153"/>
        <v>0.99999981981801445</v>
      </c>
      <c r="D510" s="26"/>
      <c r="E510" s="26">
        <f ca="1">SUM(_xlfn.ANCHORARRAY(AG20),_xlfn.ANCHORARRAY(AI31))</f>
        <v>7.8455027354182607E-9</v>
      </c>
      <c r="F510" s="26" t="s">
        <v>144</v>
      </c>
      <c r="G510" s="26"/>
      <c r="H510" s="26"/>
      <c r="I510" s="26" t="s">
        <v>10</v>
      </c>
      <c r="J510" s="38">
        <f t="shared" ca="1" si="154"/>
        <v>1</v>
      </c>
      <c r="K510" s="28">
        <f ca="1">SUMIFS(K$104:K$459,$F$104:$F$459,$F510,$I$104:$I$459,$I510)</f>
        <v>7.8455027354182607E-9</v>
      </c>
    </row>
    <row r="511" spans="2:11" x14ac:dyDescent="0.2">
      <c r="B511" s="35">
        <f>SUMIFS(B$104:B$459,$F$104:$F$459,$F511,$I$104:$I$459,$I511)</f>
        <v>9.3575026059999992E-10</v>
      </c>
      <c r="C511" s="39">
        <f t="shared" ca="1" si="153"/>
        <v>0.99999933880291048</v>
      </c>
      <c r="D511" s="30"/>
      <c r="E511" s="30">
        <f ca="1">SUM(_xlfn.ANCHORARRAY(AH20),_xlfn.ANCHORARRAY(AJ31))</f>
        <v>9.3575087931575784E-10</v>
      </c>
      <c r="F511" s="30" t="s">
        <v>144</v>
      </c>
      <c r="G511" s="30"/>
      <c r="H511" s="30"/>
      <c r="I511" s="30" t="s">
        <v>34</v>
      </c>
      <c r="J511" s="39">
        <f t="shared" ca="1" si="154"/>
        <v>1</v>
      </c>
      <c r="K511" s="31">
        <f ca="1">SUMIFS(K$104:K$459,$F$104:$F$459,$F511,$I$104:$I$459,$I511)</f>
        <v>9.3575087931575784E-10</v>
      </c>
    </row>
    <row r="512" spans="2:11" x14ac:dyDescent="0.2">
      <c r="K512" s="4"/>
    </row>
    <row r="513" spans="2:11" x14ac:dyDescent="0.2">
      <c r="B513" s="85">
        <f>(SUMPRODUCT(B$212:B$335,$J$212:$J$335)+SUMPRODUCT(B$116:B$135,$J$116:$J$135))/$N$11</f>
        <v>-1.0557851013922375E-3</v>
      </c>
      <c r="C513" s="36">
        <f t="shared" si="153"/>
        <v>1.0000029375308896</v>
      </c>
      <c r="D513" s="22"/>
      <c r="E513" s="86">
        <f>$N$9</f>
        <v>-1.0557819999999999E-3</v>
      </c>
      <c r="F513" s="61" t="s">
        <v>143</v>
      </c>
      <c r="G513" s="61" t="s">
        <v>1012</v>
      </c>
      <c r="H513" s="22"/>
      <c r="I513" s="22"/>
      <c r="J513" s="36">
        <f t="shared" ca="1" si="154"/>
        <v>1.0000017915836794</v>
      </c>
      <c r="K513" s="87">
        <f ca="1">(SUMPRODUCT(K$212:K$335,$J$212:$J$335)+SUMPRODUCT(K$116:K$135,$J$116:$J$135))/$N$11</f>
        <v>-1.0557838915218002E-3</v>
      </c>
    </row>
    <row r="514" spans="2:11" x14ac:dyDescent="0.2">
      <c r="B514" s="29">
        <f>(SUMPRODUCT(B$336:B$459,$J$336:$J$459)+SUMPRODUCT(B$136:B$155,$J$136:$J$155))/$O$11</f>
        <v>-2.7572970181235705E-3</v>
      </c>
      <c r="C514" s="39">
        <f t="shared" si="153"/>
        <v>1.000092497003517</v>
      </c>
      <c r="D514" s="30"/>
      <c r="E514" s="88">
        <f>$O$9</f>
        <v>-2.7570419999999999E-3</v>
      </c>
      <c r="F514" s="63" t="s">
        <v>144</v>
      </c>
      <c r="G514" s="63" t="s">
        <v>1012</v>
      </c>
      <c r="H514" s="30"/>
      <c r="I514" s="30"/>
      <c r="J514" s="39">
        <f t="shared" ca="1" si="154"/>
        <v>1.0000931875902312</v>
      </c>
      <c r="K514" s="32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tabSelected="1" topLeftCell="A112" workbookViewId="0">
      <pane xSplit="4" topLeftCell="E1" activePane="topRight" state="frozen"/>
      <selection pane="topRight" activeCell="C125" sqref="C125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9" customFormat="1" ht="25.5" x14ac:dyDescent="0.2">
      <c r="B19" s="54" t="s">
        <v>172</v>
      </c>
      <c r="C19" s="54" t="s">
        <v>943</v>
      </c>
      <c r="D19" s="54" t="s">
        <v>176</v>
      </c>
      <c r="E19" s="54" t="s">
        <v>177</v>
      </c>
      <c r="F19" s="54" t="s">
        <v>178</v>
      </c>
      <c r="G19" s="54" t="s">
        <v>179</v>
      </c>
      <c r="H19" s="54" t="s">
        <v>180</v>
      </c>
      <c r="I19" s="54" t="s">
        <v>181</v>
      </c>
      <c r="J19" s="54" t="s">
        <v>206</v>
      </c>
      <c r="K19" s="54" t="s">
        <v>210</v>
      </c>
      <c r="L19" s="54" t="s">
        <v>228</v>
      </c>
      <c r="M19" s="54" t="s">
        <v>947</v>
      </c>
      <c r="N19" s="54" t="s">
        <v>229</v>
      </c>
      <c r="O19" s="54" t="s">
        <v>230</v>
      </c>
      <c r="P19" s="54" t="s">
        <v>226</v>
      </c>
      <c r="Q19" s="54" t="s">
        <v>227</v>
      </c>
      <c r="R19" s="54" t="s">
        <v>231</v>
      </c>
      <c r="S19" s="55" t="s">
        <v>965</v>
      </c>
      <c r="T19" s="56" t="s">
        <v>968</v>
      </c>
      <c r="U19" s="56" t="s">
        <v>967</v>
      </c>
      <c r="V19" s="56" t="s">
        <v>986</v>
      </c>
      <c r="W19" s="56" t="s">
        <v>987</v>
      </c>
      <c r="X19" s="56" t="s">
        <v>988</v>
      </c>
      <c r="Y19" s="56" t="s">
        <v>989</v>
      </c>
      <c r="Z19" s="56" t="s">
        <v>966</v>
      </c>
      <c r="AA19" s="56" t="s">
        <v>977</v>
      </c>
      <c r="AB19" s="55" t="s">
        <v>972</v>
      </c>
      <c r="AC19" s="56" t="s">
        <v>969</v>
      </c>
      <c r="AD19" s="56" t="s">
        <v>970</v>
      </c>
      <c r="AE19" s="56" t="s">
        <v>978</v>
      </c>
      <c r="AF19" s="56" t="s">
        <v>979</v>
      </c>
      <c r="AG19" s="56" t="s">
        <v>980</v>
      </c>
      <c r="AH19" s="56" t="s">
        <v>981</v>
      </c>
      <c r="AI19" s="56" t="s">
        <v>971</v>
      </c>
      <c r="AJ19" s="57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>1/(1+(F20*EXP(2*N$8*N$9)/$N$81))</f>
        <v>4.8080331209433022E-4</v>
      </c>
      <c r="K20" s="4">
        <f>1/(1+(G20*EXP(2*O$8*O$9)/$N$81))</f>
        <v>6.714884494322261E-6</v>
      </c>
      <c r="L20" s="4">
        <f ca="1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ca="1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25" cm="1">
        <f t="array" aca="1" ref="T20:T27" ca="1">$L$20:$L$27*$H$20:$H$27*$N$11</f>
        <v>3.9067280078493694E-13</v>
      </c>
      <c r="U20" s="25">
        <f ca="1">T20/J20-T20</f>
        <v>8.1215115242751059E-10</v>
      </c>
      <c r="V20" s="26" cm="1">
        <f t="array" aca="1" ref="V20:V27" ca="1">TRANSPOSE($ER$82:$EY$82)</f>
        <v>5.2723073577671014E-13</v>
      </c>
      <c r="W20" s="26" cm="1">
        <f t="array" aca="1" ref="W20:W27" ca="1">TRANSPOSE($ER$83:$EY$83)</f>
        <v>4.0356032925509371E-12</v>
      </c>
      <c r="X20" s="26" cm="1">
        <f t="array" aca="1" ref="X20:X27" ca="1">TRANSPOSE($ER$84:$EY$84)</f>
        <v>5.3752571145298118E-12</v>
      </c>
      <c r="Y20" s="26" cm="1">
        <f t="array" aca="1" ref="Y20:Y27" ca="1">TRANSPOSE($ER$102:$EY$102)</f>
        <v>2.0083628847053718E-14</v>
      </c>
      <c r="Z20" s="26">
        <f ca="1">SUM(V20:Y20)</f>
        <v>9.9581747717045117E-12</v>
      </c>
      <c r="AA20" s="25">
        <f ca="1">SUM(T20:Y20)-S20</f>
        <v>0</v>
      </c>
      <c r="AB20" s="24" cm="1">
        <f t="array" ref="AB20:AB27">$I$20:$I$27*$O$11</f>
        <v>1.2770999999999999E-8</v>
      </c>
      <c r="AC20" s="25" cm="1">
        <f t="array" aca="1" ref="AC20:AC27" ca="1">$P$20:$P$27*$I$20:$I$27*$O$11</f>
        <v>8.5676759407797546E-14</v>
      </c>
      <c r="AD20" s="25" cm="1">
        <f t="array" aca="1" ref="AD20:AD27" ca="1">_xlfn.ANCHORARRAY(AC20)*(1/K20:K27-1)</f>
        <v>1.2759144877428253E-8</v>
      </c>
      <c r="AE20" s="26" cm="1">
        <f t="array" aca="1" ref="AE20:AE27" ca="1">TRANSPOSE($FX$82:$GE$82)</f>
        <v>2.8048893112197516E-13</v>
      </c>
      <c r="AF20" s="26" cm="1">
        <f t="array" aca="1" ref="AF20:AF27" ca="1">TRANSPOSE($FX$83:$GE$83)</f>
        <v>4.2837436623786793E-12</v>
      </c>
      <c r="AG20" s="26" cm="1">
        <f t="array" aca="1" ref="AG20:AG27" ca="1">TRANSPOSE($FX$84:$GE$84)</f>
        <v>7.1831386595192046E-12</v>
      </c>
      <c r="AH20" s="26" cm="1">
        <f t="array" aca="1" ref="AH20:AH27" ca="1">TRANSPOSE($FX$102:$GE$102)</f>
        <v>2.2074559320052245E-14</v>
      </c>
      <c r="AI20" s="25">
        <f ca="1">SUM(AE20:AH20)</f>
        <v>1.1769445812339911E-11</v>
      </c>
      <c r="AJ20" s="27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3">10^-D21</f>
        <v>1.8908917484896439E-4</v>
      </c>
      <c r="G21" s="4">
        <f t="shared" si="3"/>
        <v>1.9800067311173839E-3</v>
      </c>
      <c r="H21" s="4">
        <f t="shared" ref="H21:I27" si="4">(1-D$10)*D$5/$C21</f>
        <v>4.1124999999999999E-4</v>
      </c>
      <c r="I21" s="4">
        <f t="shared" si="4"/>
        <v>7.0949999999999995E-4</v>
      </c>
      <c r="J21" s="11">
        <f>1/(1+(F21*EXP(2*N$8*N$9)/$N$81))</f>
        <v>1.8823110720629442E-3</v>
      </c>
      <c r="K21" s="4">
        <f>1/(1+(G21*EXP(2*O$8*O$9)/$N$81))</f>
        <v>8.7163957382617457E-5</v>
      </c>
      <c r="L21" s="4">
        <f ca="1">$J21*(1-OFFSET($EB$75,0,$B21-1))</f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ca="1">$K21*(1-OFFSET($FH$75,0,$B21-1))</f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 s="26">
        <f ca="1"/>
        <v>1.4773194418642755E-12</v>
      </c>
      <c r="U21" s="26">
        <f t="shared" ref="U21:U27" ca="1" si="5">T21/J21-T21</f>
        <v>7.8336609129427266E-10</v>
      </c>
      <c r="V21" s="26">
        <f ca="1"/>
        <v>1.993709863462223E-12</v>
      </c>
      <c r="W21" s="26">
        <f ca="1"/>
        <v>1.5260533089988415E-11</v>
      </c>
      <c r="X21" s="26">
        <f ca="1"/>
        <v>2.0326400569374713E-11</v>
      </c>
      <c r="Y21" s="26">
        <f ca="1"/>
        <v>7.5945741037835357E-14</v>
      </c>
      <c r="Z21" s="26">
        <f t="shared" ref="Z21:Z27" ca="1" si="6">SUM(V21:Y21)</f>
        <v>3.7656589263863188E-11</v>
      </c>
      <c r="AA21" s="25">
        <f t="shared" ref="AA21:AA27" ca="1" si="7">SUM(T21:Y21)-S21</f>
        <v>0</v>
      </c>
      <c r="AB21" s="24">
        <v>1.2770999999999999E-8</v>
      </c>
      <c r="AC21" s="26">
        <f ca="1"/>
        <v>1.0999997853250746E-12</v>
      </c>
      <c r="AD21" s="26">
        <f ca="1"/>
        <v>1.2618792652592576E-8</v>
      </c>
      <c r="AE21" s="26">
        <f ca="1"/>
        <v>3.6011838700817146E-12</v>
      </c>
      <c r="AF21" s="26">
        <f ca="1"/>
        <v>5.4998778450242592E-11</v>
      </c>
      <c r="AG21" s="26">
        <f ca="1"/>
        <v>9.2223971098424247E-11</v>
      </c>
      <c r="AH21" s="26">
        <f ca="1"/>
        <v>2.8341420335037961E-13</v>
      </c>
      <c r="AI21" s="26">
        <f t="shared" ref="AI21:AI27" ca="1" si="8">SUM(AE21:AH21)</f>
        <v>1.5110734762209895E-10</v>
      </c>
      <c r="AJ21" s="27">
        <f t="shared" ref="AJ21:AJ27" ca="1" si="9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3"/>
        <v>4.8231784822393027E-5</v>
      </c>
      <c r="G22" s="4">
        <f t="shared" si="3"/>
        <v>1.5252229565390185E-4</v>
      </c>
      <c r="H22" s="4">
        <f t="shared" si="4"/>
        <v>4.1124999999999999E-4</v>
      </c>
      <c r="I22" s="4">
        <f t="shared" si="4"/>
        <v>7.0949999999999995E-4</v>
      </c>
      <c r="J22" s="11">
        <f>1/(1+(F22*EXP(2*N$8*N$9)/$N$81))</f>
        <v>7.3391182560217059E-3</v>
      </c>
      <c r="K22" s="4">
        <f>1/(1+(G22*EXP(2*O$8*O$9)/$N$81))</f>
        <v>1.1303604210863313E-3</v>
      </c>
      <c r="L22" s="4">
        <f ca="1">$J22*(1-OFFSET($EB$75,0,$B22-1))</f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ca="1">$K22*(1-OFFSET($FH$75,0,$B22-1))</f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 s="26">
        <f ca="1"/>
        <v>5.0851347854384447E-12</v>
      </c>
      <c r="U22" s="26">
        <f t="shared" ca="1" si="5"/>
        <v>6.8779575472279643E-10</v>
      </c>
      <c r="V22" s="26">
        <f ca="1"/>
        <v>6.8626209684004876E-12</v>
      </c>
      <c r="W22" s="26">
        <f ca="1"/>
        <v>5.2528833955035668E-11</v>
      </c>
      <c r="X22" s="26">
        <f ca="1"/>
        <v>6.9966239981006957E-11</v>
      </c>
      <c r="Y22" s="26">
        <f ca="1"/>
        <v>2.61415587322161E-13</v>
      </c>
      <c r="Z22" s="26">
        <f t="shared" ca="1" si="6"/>
        <v>1.2961911049176526E-10</v>
      </c>
      <c r="AA22" s="25">
        <f t="shared" ca="1" si="7"/>
        <v>0</v>
      </c>
      <c r="AB22" s="24">
        <v>1.2770999999999999E-8</v>
      </c>
      <c r="AC22" s="26">
        <f ca="1"/>
        <v>1.2495549084828915E-11</v>
      </c>
      <c r="AD22" s="26">
        <f ca="1"/>
        <v>1.1041986589293728E-8</v>
      </c>
      <c r="AE22" s="26">
        <f ca="1"/>
        <v>4.0907980540016263E-11</v>
      </c>
      <c r="AF22" s="26">
        <f ca="1"/>
        <v>6.2476369986521615E-10</v>
      </c>
      <c r="AG22" s="26">
        <f ca="1"/>
        <v>1.0476267114158088E-9</v>
      </c>
      <c r="AH22" s="26">
        <f ca="1"/>
        <v>3.2194698004016286E-12</v>
      </c>
      <c r="AI22" s="26">
        <f t="shared" ca="1" si="8"/>
        <v>1.7165178616214429E-9</v>
      </c>
      <c r="AJ22" s="27">
        <f t="shared" ca="1" si="9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3"/>
        <v>1.2302687708123824E-5</v>
      </c>
      <c r="G23" s="4">
        <f t="shared" si="3"/>
        <v>1.1748975549395286E-5</v>
      </c>
      <c r="H23" s="4">
        <f t="shared" si="4"/>
        <v>4.1124999999999999E-4</v>
      </c>
      <c r="I23" s="4">
        <f t="shared" si="4"/>
        <v>7.0949999999999995E-4</v>
      </c>
      <c r="J23" s="11">
        <f>1/(1+(F23*EXP(2*N$8*N$9)/$N$81))</f>
        <v>2.8168724520015936E-2</v>
      </c>
      <c r="K23" s="4">
        <f>1/(1+(G23*EXP(2*O$8*O$9)/$N$81))</f>
        <v>1.4477974179848457E-2</v>
      </c>
      <c r="L23" s="4">
        <f ca="1">$J23*(1-OFFSET($EB$75,0,$B23-1))</f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ca="1">$K23*(1-OFFSET($FH$75,0,$B23-1))</f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 s="26">
        <f ca="1"/>
        <v>1.348577906003266E-11</v>
      </c>
      <c r="U23" s="26">
        <f t="shared" ca="1" si="5"/>
        <v>4.6526429890143237E-10</v>
      </c>
      <c r="V23" s="26">
        <f ca="1"/>
        <v>1.8199672979684216E-11</v>
      </c>
      <c r="W23" s="26">
        <f ca="1"/>
        <v>1.3930648427004766E-10</v>
      </c>
      <c r="X23" s="26">
        <f ca="1"/>
        <v>1.855504905685071E-10</v>
      </c>
      <c r="Y23" s="26">
        <f ca="1"/>
        <v>6.9327422029608492E-13</v>
      </c>
      <c r="Z23" s="26">
        <f t="shared" ca="1" si="6"/>
        <v>3.4374992203853506E-10</v>
      </c>
      <c r="AA23" s="25">
        <f t="shared" ca="1" si="7"/>
        <v>0</v>
      </c>
      <c r="AB23" s="24">
        <v>1.2770999999999999E-8</v>
      </c>
      <c r="AC23" s="26">
        <f ca="1"/>
        <v>6.1862777429078359E-11</v>
      </c>
      <c r="AD23" s="26">
        <f ca="1"/>
        <v>4.2110262787749083E-9</v>
      </c>
      <c r="AE23" s="26">
        <f ca="1"/>
        <v>2.0252661792130803E-10</v>
      </c>
      <c r="AF23" s="26">
        <f ca="1"/>
        <v>3.0930707764938979E-9</v>
      </c>
      <c r="AG23" s="26">
        <f ca="1"/>
        <v>5.1865746464682734E-9</v>
      </c>
      <c r="AH23" s="26">
        <f ca="1"/>
        <v>1.5938902912533536E-11</v>
      </c>
      <c r="AI23" s="26">
        <f t="shared" ca="1" si="8"/>
        <v>8.4981109437960123E-9</v>
      </c>
      <c r="AJ23" s="27">
        <f t="shared" ca="1" si="9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3"/>
        <v>1.4621771744567123E-7</v>
      </c>
      <c r="G24" s="4">
        <f t="shared" si="3"/>
        <v>1.3182567385564024E-7</v>
      </c>
      <c r="H24" s="4">
        <f t="shared" si="4"/>
        <v>2.05625E-4</v>
      </c>
      <c r="I24" s="4">
        <f t="shared" si="4"/>
        <v>3.5474999999999998E-4</v>
      </c>
      <c r="J24" s="11">
        <f>1/(1+(F24*EXP(2*N$8*N$9)/$N$81))</f>
        <v>0.7092009432960511</v>
      </c>
      <c r="K24" s="4">
        <f>1/(1+(G24*EXP(2*O$8*O$9)/$N$81))</f>
        <v>0.5669696427651113</v>
      </c>
      <c r="L24" s="4">
        <f ca="1">$J24*(1-OFFSET($EB$75,0,$B24-1))</f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ca="1">$K24*(1-OFFSET($FH$75,0,$B24-1))</f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 s="26">
        <f ca="1"/>
        <v>1.459078683507762E-10</v>
      </c>
      <c r="U24" s="26">
        <f t="shared" ca="1" si="5"/>
        <v>5.982771298201392E-11</v>
      </c>
      <c r="V24" s="26">
        <f ca="1"/>
        <v>1.9690931293816639E-10</v>
      </c>
      <c r="W24" s="26">
        <f ca="1"/>
        <v>6.0003143650913016E-13</v>
      </c>
      <c r="X24" s="26">
        <f ca="1"/>
        <v>5.0427191280871833E-13</v>
      </c>
      <c r="Y24" s="26">
        <f ca="1"/>
        <v>7.5008023797257138E-12</v>
      </c>
      <c r="Z24" s="26">
        <f t="shared" ca="1" si="6"/>
        <v>2.0551441866720996E-10</v>
      </c>
      <c r="AA24" s="25">
        <f t="shared" ca="1" si="7"/>
        <v>0</v>
      </c>
      <c r="AB24" s="24">
        <v>6.3854999999999995E-9</v>
      </c>
      <c r="AC24" s="26">
        <f ca="1"/>
        <v>3.5895011030643377E-9</v>
      </c>
      <c r="AD24" s="26">
        <f ca="1"/>
        <v>2.7415276369548607E-9</v>
      </c>
      <c r="AE24" s="26">
        <f ca="1"/>
        <v>5.0360123557934733E-11</v>
      </c>
      <c r="AF24" s="26">
        <f ca="1"/>
        <v>5.5207049147064089E-14</v>
      </c>
      <c r="AG24" s="26">
        <f ca="1"/>
        <v>9.2573207049940739E-14</v>
      </c>
      <c r="AH24" s="26">
        <f ca="1"/>
        <v>3.9633561666694055E-12</v>
      </c>
      <c r="AI24" s="26">
        <f t="shared" ca="1" si="8"/>
        <v>5.4471259980801142E-11</v>
      </c>
      <c r="AJ24" s="27">
        <f t="shared" ca="1" si="9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3"/>
        <v>1.0511547730228644E-8</v>
      </c>
      <c r="G25" s="4">
        <f t="shared" si="3"/>
        <v>1.9054607179632436E-9</v>
      </c>
      <c r="H25" s="4">
        <f t="shared" si="4"/>
        <v>2.05625E-4</v>
      </c>
      <c r="I25" s="4">
        <f t="shared" si="4"/>
        <v>3.5474999999999998E-4</v>
      </c>
      <c r="J25" s="11">
        <f>1/(1+(F25*EXP(2*N$8*N$9)/$N$81))</f>
        <v>0.97136656147085787</v>
      </c>
      <c r="K25" s="4">
        <f>1/(1+(G25*EXP(2*O$8*O$9)/$N$81))</f>
        <v>0.98908081273599846</v>
      </c>
      <c r="L25" s="4">
        <f ca="1">$J25*(1-OFFSET($EB$75,0,$B25-1))</f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ca="1">$K25*(1-OFFSET($FH$75,0,$B25-1))</f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 s="26">
        <f ca="1"/>
        <v>1.68683394297017E-10</v>
      </c>
      <c r="U25" s="26">
        <f t="shared" ca="1" si="5"/>
        <v>4.9723614061586016E-12</v>
      </c>
      <c r="V25" s="26">
        <f ca="1"/>
        <v>2.276459223929629E-10</v>
      </c>
      <c r="W25" s="26">
        <f ca="1"/>
        <v>6.9369349672043733E-13</v>
      </c>
      <c r="X25" s="26">
        <f ca="1"/>
        <v>5.8298636572995717E-13</v>
      </c>
      <c r="Y25" s="26">
        <f ca="1"/>
        <v>8.6716420414111643E-12</v>
      </c>
      <c r="Z25" s="26">
        <f t="shared" ca="1" si="6"/>
        <v>2.3759424429682445E-10</v>
      </c>
      <c r="AA25" s="25">
        <f t="shared" ca="1" si="7"/>
        <v>0</v>
      </c>
      <c r="AB25" s="24">
        <v>6.3854999999999995E-9</v>
      </c>
      <c r="AC25" s="26">
        <f ca="1"/>
        <v>6.2223809434152933E-9</v>
      </c>
      <c r="AD25" s="26">
        <f ca="1"/>
        <v>6.8693419055578278E-11</v>
      </c>
      <c r="AE25" s="26">
        <f ca="1"/>
        <v>8.7299004551752053E-11</v>
      </c>
      <c r="AF25" s="26">
        <f ca="1"/>
        <v>9.5701124109314966E-14</v>
      </c>
      <c r="AG25" s="26">
        <f ca="1"/>
        <v>1.604751587697353E-13</v>
      </c>
      <c r="AH25" s="26">
        <f ca="1"/>
        <v>6.8704566944965694E-12</v>
      </c>
      <c r="AI25" s="26">
        <f t="shared" ca="1" si="8"/>
        <v>9.4425637529127662E-11</v>
      </c>
      <c r="AJ25" s="27">
        <f t="shared" ca="1" si="9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3"/>
        <v>7.5567200483709833E-10</v>
      </c>
      <c r="G26" s="4">
        <f t="shared" si="3"/>
        <v>2.7542287033381602E-11</v>
      </c>
      <c r="H26" s="4">
        <f t="shared" si="4"/>
        <v>2.05625E-4</v>
      </c>
      <c r="I26" s="4">
        <f t="shared" si="4"/>
        <v>3.5474999999999998E-4</v>
      </c>
      <c r="J26" s="11">
        <f>1/(1+(F26*EXP(2*N$8*N$9)/$N$81))</f>
        <v>0.99788535402190559</v>
      </c>
      <c r="K26" s="4">
        <f>1/(1+(G26*EXP(2*O$8*O$9)/$N$81))</f>
        <v>0.99984045278005362</v>
      </c>
      <c r="L26" s="4">
        <f ca="1">$J26*(1-OFFSET($EB$75,0,$B26-1))</f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ca="1">$K26*(1-OFFSET($FH$75,0,$B26-1))</f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 s="26">
        <f ca="1"/>
        <v>1.7059778134593475E-10</v>
      </c>
      <c r="U26" s="26">
        <f t="shared" ca="1" si="5"/>
        <v>3.6151839561631448E-13</v>
      </c>
      <c r="V26" s="26">
        <f ca="1"/>
        <v>2.3022947489606631E-10</v>
      </c>
      <c r="W26" s="26">
        <f ca="1"/>
        <v>7.0156622095375319E-13</v>
      </c>
      <c r="X26" s="26">
        <f ca="1"/>
        <v>5.8960267525408204E-13</v>
      </c>
      <c r="Y26" s="26">
        <f ca="1"/>
        <v>8.7700564661748572E-12</v>
      </c>
      <c r="Z26" s="26">
        <f t="shared" ca="1" si="6"/>
        <v>2.4029070025844904E-10</v>
      </c>
      <c r="AA26" s="25">
        <f t="shared" ca="1" si="7"/>
        <v>0</v>
      </c>
      <c r="AB26" s="24">
        <v>6.3854999999999995E-9</v>
      </c>
      <c r="AC26" s="26">
        <f ca="1"/>
        <v>6.2890589509318147E-9</v>
      </c>
      <c r="AD26" s="26">
        <f ca="1"/>
        <v>1.003561987225269E-12</v>
      </c>
      <c r="AE26" s="26">
        <f ca="1"/>
        <v>8.823448628046981E-11</v>
      </c>
      <c r="AF26" s="26">
        <f ca="1"/>
        <v>9.6726641564888502E-14</v>
      </c>
      <c r="AG26" s="26">
        <f ca="1"/>
        <v>1.6219478409321964E-13</v>
      </c>
      <c r="AH26" s="26">
        <f ca="1"/>
        <v>6.9440793748312334E-12</v>
      </c>
      <c r="AI26" s="26">
        <f t="shared" ca="1" si="8"/>
        <v>9.5437487080959151E-11</v>
      </c>
      <c r="AJ26" s="27">
        <f t="shared" ca="1" si="9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3"/>
        <v>5.4325033149243044E-11</v>
      </c>
      <c r="G27" s="4">
        <f t="shared" si="3"/>
        <v>3.9810717055349631E-13</v>
      </c>
      <c r="H27" s="4">
        <f t="shared" si="4"/>
        <v>2.05625E-4</v>
      </c>
      <c r="I27" s="4">
        <f t="shared" si="4"/>
        <v>3.5474999999999998E-4</v>
      </c>
      <c r="J27" s="11">
        <f>1/(1+(F27*EXP(2*N$8*N$9)/$N$81))</f>
        <v>0.99984767978923272</v>
      </c>
      <c r="K27" s="4">
        <f>1/(1+(G27*EXP(2*O$8*O$9)/$N$81))</f>
        <v>0.99999769347834999</v>
      </c>
      <c r="L27" s="4">
        <f ca="1">$J27*(1-OFFSET($EB$75,0,$B27-1))</f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ca="1">$K27*(1-OFFSET($FH$75,0,$B27-1))</f>
        <v>0.9850494432848782</v>
      </c>
      <c r="Q27">
        <f ca="1"/>
        <v>1.3858367946979699E-2</v>
      </c>
      <c r="R27" s="4">
        <f ca="1"/>
        <v>4.9162560291910478E-6</v>
      </c>
      <c r="S27" s="29">
        <v>4.1125000000000005E-10</v>
      </c>
      <c r="T27" s="30">
        <f ca="1"/>
        <v>1.7073708160900305E-10</v>
      </c>
      <c r="U27" s="30">
        <f t="shared" ca="1" si="5"/>
        <v>2.6010670207228888E-14</v>
      </c>
      <c r="V27" s="30">
        <f ca="1"/>
        <v>2.3041746694476735E-10</v>
      </c>
      <c r="W27" s="30">
        <f ca="1"/>
        <v>7.0213907927797996E-13</v>
      </c>
      <c r="X27" s="30">
        <f ca="1"/>
        <v>5.9008411063454616E-13</v>
      </c>
      <c r="Y27" s="30">
        <f ca="1"/>
        <v>8.7772175861098481E-12</v>
      </c>
      <c r="Z27" s="30">
        <f t="shared" ca="1" si="6"/>
        <v>2.4048690772078975E-10</v>
      </c>
      <c r="AA27" s="40">
        <f t="shared" ca="1" si="7"/>
        <v>0</v>
      </c>
      <c r="AB27" s="29">
        <v>6.3854999999999995E-9</v>
      </c>
      <c r="AC27" s="30">
        <f ca="1"/>
        <v>6.2900332200955897E-9</v>
      </c>
      <c r="AD27" s="30">
        <f ca="1"/>
        <v>1.4508131264888333E-14</v>
      </c>
      <c r="AE27" s="30">
        <f ca="1"/>
        <v>8.8248155120249385E-11</v>
      </c>
      <c r="AF27" s="30">
        <f ca="1"/>
        <v>9.6741625966358967E-14</v>
      </c>
      <c r="AG27" s="30">
        <f ca="1"/>
        <v>1.6221991048778836E-13</v>
      </c>
      <c r="AH27" s="30">
        <f ca="1"/>
        <v>6.9451551164419384E-12</v>
      </c>
      <c r="AI27" s="30">
        <f t="shared" ca="1" si="8"/>
        <v>9.5452271773145481E-11</v>
      </c>
      <c r="AJ27" s="32">
        <f t="shared" ca="1" si="9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9" customFormat="1" ht="25.5" x14ac:dyDescent="0.2">
      <c r="B30" s="54" t="s">
        <v>173</v>
      </c>
      <c r="C30" s="54" t="s">
        <v>174</v>
      </c>
      <c r="D30" s="54" t="s">
        <v>175</v>
      </c>
      <c r="E30" s="54" t="s">
        <v>211</v>
      </c>
      <c r="F30" s="54" t="s">
        <v>212</v>
      </c>
      <c r="G30" s="54" t="s">
        <v>232</v>
      </c>
      <c r="H30" s="54" t="s">
        <v>233</v>
      </c>
      <c r="I30" s="54" t="s">
        <v>234</v>
      </c>
      <c r="J30" s="54" t="s">
        <v>235</v>
      </c>
      <c r="K30" s="54" t="s">
        <v>236</v>
      </c>
      <c r="L30" s="54" t="s">
        <v>241</v>
      </c>
      <c r="M30" s="54" t="s">
        <v>237</v>
      </c>
      <c r="N30" s="54" t="s">
        <v>238</v>
      </c>
      <c r="O30" s="54" t="s">
        <v>239</v>
      </c>
      <c r="P30" s="54" t="s">
        <v>240</v>
      </c>
      <c r="Q30" s="55" t="s">
        <v>965</v>
      </c>
      <c r="R30" s="56" t="s">
        <v>990</v>
      </c>
      <c r="S30" s="56" t="s">
        <v>983</v>
      </c>
      <c r="T30" s="56" t="s">
        <v>984</v>
      </c>
      <c r="U30" s="56" t="s">
        <v>985</v>
      </c>
      <c r="V30" s="56" t="s">
        <v>986</v>
      </c>
      <c r="W30" s="56" t="s">
        <v>987</v>
      </c>
      <c r="X30" s="56" t="s">
        <v>988</v>
      </c>
      <c r="Y30" s="56" t="s">
        <v>989</v>
      </c>
      <c r="Z30" s="56" t="s">
        <v>966</v>
      </c>
      <c r="AA30" s="57" t="s">
        <v>977</v>
      </c>
      <c r="AB30" s="55" t="s">
        <v>972</v>
      </c>
      <c r="AC30" s="56" t="s">
        <v>991</v>
      </c>
      <c r="AD30" s="56" t="s">
        <v>993</v>
      </c>
      <c r="AE30" s="56" t="s">
        <v>992</v>
      </c>
      <c r="AF30" s="56" t="s">
        <v>994</v>
      </c>
      <c r="AG30" s="58" t="s">
        <v>995</v>
      </c>
      <c r="AH30" s="58" t="s">
        <v>996</v>
      </c>
      <c r="AI30" s="58" t="s">
        <v>997</v>
      </c>
      <c r="AJ30" s="58" t="s">
        <v>998</v>
      </c>
      <c r="AK30" s="56" t="s">
        <v>971</v>
      </c>
      <c r="AL30" s="57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0">D$10*D$5/16</f>
        <v>1.028125E-4</v>
      </c>
      <c r="F31" s="4">
        <f t="shared" si="10"/>
        <v>1.1825E-4</v>
      </c>
      <c r="G31" s="4">
        <f ca="1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ca="1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ca="1">2*OFFSET($K$19,$C31,0)*OFFSET($K$19,$D31,0)*(1-OFFSET($CJ$75,0,$B31-1))</f>
        <v>1.1650443501963554E-9</v>
      </c>
      <c r="M31" s="4">
        <f ca="1">OFFSET($K$19,$C31,0)*(1-OFFSET($K$19,$D31,0))*(1-OFFSET($CJ$75,0,$B31-1))</f>
        <v>6.682479979692747E-6</v>
      </c>
      <c r="N31" s="4">
        <f ca="1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3" cm="1">
        <f t="array" ref="Q31:Q42">$E$31:$E$42*$N$11</f>
        <v>2.0562500000000003E-10</v>
      </c>
      <c r="R31" s="25" cm="1">
        <f t="array" aca="1" ref="R31:R42" ca="1">$E$31:$E$42*($G$31:$G$42/2)*$N$11</f>
        <v>1.6231873058500325E-16</v>
      </c>
      <c r="S31" s="25" cm="1">
        <f t="array" aca="1" ref="S31:S42" ca="1">$E$31:$E$42*$I$31:$I$42*$N$11</f>
        <v>3.3743670877602556E-13</v>
      </c>
      <c r="T31" s="25" cm="1">
        <f t="array" aca="1" ref="T31:T42" ca="1">$E$31:$E$42*$H$31:$H$42*$N$11</f>
        <v>8.6071424986975902E-14</v>
      </c>
      <c r="U31" s="46">
        <f ca="1">(1-OFFSET($J$19,$C31,0))*(1-OFFSET($J$19,$D31,0))*(1-OFFSET($AN$75,0,$B31-1))*$E31*$N$11</f>
        <v>1.7892980226368949E-10</v>
      </c>
      <c r="V31" s="26" cm="1">
        <f t="array" aca="1" ref="V31:V42" ca="1">TRANSPOSE($BL$82:$BW$82)</f>
        <v>1.9425842830684535E-11</v>
      </c>
      <c r="W31" s="26" cm="1">
        <f t="array" aca="1" ref="W31:W42" ca="1">TRANSPOSE($BL$83:$BW$83)</f>
        <v>2.9667955444602403E-12</v>
      </c>
      <c r="X31" s="26" cm="1">
        <f t="array" aca="1" ref="X31:X42" ca="1">TRANSPOSE($BL$84:$BW$84)</f>
        <v>3.1389065992609037E-12</v>
      </c>
      <c r="Y31" s="26" cm="1">
        <f t="array" aca="1" ref="Y31:Y42" ca="1">TRANSPOSE($BL$102:$BW$102)</f>
        <v>7.3998230941129746E-13</v>
      </c>
      <c r="Z31" s="26">
        <f ca="1">SUM(V31:Y31)</f>
        <v>2.6271527283816977E-11</v>
      </c>
      <c r="AA31" s="27">
        <f ca="1">SUM(R31:Y31)-Q31</f>
        <v>0</v>
      </c>
      <c r="AB31" s="33" cm="1">
        <f t="array" ref="AB31:AB42">$F$31:$F$42*$O$11</f>
        <v>2.1285000000000002E-9</v>
      </c>
      <c r="AC31" s="25" cm="1">
        <f t="array" aca="1" ref="AC31:AC42" ca="1">$F$31:$F$42*($L$31:$L$42/2)*$O$11</f>
        <v>1.2398984496964711E-18</v>
      </c>
      <c r="AD31" s="25" cm="1">
        <f t="array" aca="1" ref="AD31:AD42" ca="1">$F$31:$F$42*$N$31:$N$42*$O$11</f>
        <v>1.846480196301187E-13</v>
      </c>
      <c r="AE31" s="25" cm="1">
        <f t="array" aca="1" ref="AE31:AE42" ca="1">$F$31:$F$42*$M$31:$M$42*$O$11</f>
        <v>1.4223658636776013E-14</v>
      </c>
      <c r="AF31" s="46">
        <f ca="1">(1-OFFSET($K$19,$C31,0))*(1-OFFSET($K$19,$D31,0))*(1-OFFSET($CJ$75,0,$B31-1))*$F31*$O$11</f>
        <v>2.1182141165016088E-9</v>
      </c>
      <c r="AG31" s="26" cm="1">
        <f t="array" aca="1" ref="AG31:AG42" ca="1">TRANSPOSE($DH$82:$DS$82)</f>
        <v>3.7273257532582317E-12</v>
      </c>
      <c r="AH31" s="26" cm="1">
        <f t="array" aca="1" ref="AH31:AH42" ca="1">TRANSPOSE($DH$83:$DS$83)</f>
        <v>2.2662358083291419E-12</v>
      </c>
      <c r="AI31" s="26" cm="1">
        <f t="array" aca="1" ref="AI31:AI42" ca="1">TRANSPOSE($DH$84:$DS$84)</f>
        <v>3.8001074129063494E-12</v>
      </c>
      <c r="AJ31" s="26" cm="1">
        <f t="array" aca="1" ref="AJ31:AJ42" ca="1">TRANSPOSE($DH$102:$DS$102)</f>
        <v>2.9334160573230187E-13</v>
      </c>
      <c r="AK31" s="25">
        <f ca="1">SUM(AG31:AJ31)</f>
        <v>1.0087010580226023E-11</v>
      </c>
      <c r="AL31" s="27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0"/>
        <v>1.028125E-4</v>
      </c>
      <c r="F32" s="4">
        <f t="shared" si="10"/>
        <v>1.1825E-4</v>
      </c>
      <c r="G32" s="4">
        <f ca="1">2*OFFSET($J$19,$C32,0)*OFFSET($J$19,$D32,0)*(1-OFFSET($AN$75,0,$B32-1))</f>
        <v>8.4858304947910907E-6</v>
      </c>
      <c r="H32" s="4">
        <f ca="1">OFFSET($J$19,$C32,0)*(1-OFFSET($J$19,$D32,0))*(1-OFFSET($AN$75,0,B32-1))</f>
        <v>1.4638212439118108E-4</v>
      </c>
      <c r="I32" s="4">
        <f ca="1">OFFSET($J$19,$D32,0)*(1-OFFSET($J$19,$C32,0))*(1-OFFSET($AN$75,0,$B32-1))</f>
        <v>8.8203952281835207E-3</v>
      </c>
      <c r="J32">
        <f ca="1"/>
        <v>-0.6369231839388847</v>
      </c>
      <c r="K32">
        <f ca="1"/>
        <v>-6.5483664848716577E-5</v>
      </c>
      <c r="L32" s="4">
        <f ca="1">2*OFFSET($K$19,$C32,0)*OFFSET($K$19,$D32,0)*(1-OFFSET($CJ$75,0,$B32-1))</f>
        <v>1.0856866692675054E-7</v>
      </c>
      <c r="M32" s="4">
        <f ca="1">OFFSET($K$19,$C32,0)*(1-OFFSET($K$19,$D32,0))*(1-OFFSET($CJ$75,0,$B32-1))</f>
        <v>3.695158288069431E-6</v>
      </c>
      <c r="N32" s="4">
        <f ca="1">OFFSET($K$19,$D32,0)*(1-OFFSET($K$19,$C32,0))*(1-OFFSET($CJ$75,0,$B32-1))</f>
        <v>8.0841254970574362E-3</v>
      </c>
      <c r="O32" s="4">
        <f ca="1"/>
        <v>-1.1215105966140464</v>
      </c>
      <c r="P32" s="4">
        <f ca="1"/>
        <v>-1.32618628049611E-4</v>
      </c>
      <c r="Q32" s="34">
        <v>2.0562500000000003E-10</v>
      </c>
      <c r="R32" s="26">
        <f ca="1"/>
        <v>8.7244944774570918E-16</v>
      </c>
      <c r="S32" s="26">
        <f ca="1"/>
        <v>1.8136937687952367E-12</v>
      </c>
      <c r="T32" s="26">
        <f ca="1"/>
        <v>3.0099824327936615E-14</v>
      </c>
      <c r="U32" s="46">
        <f ca="1">(1-OFFSET($J$19,$C32,0))*(1-OFFSET($J$19,$D32,0))*(1-OFFSET($AN$75,0,$B32-1))*$E32*$N$11</f>
        <v>6.257309688998929E-11</v>
      </c>
      <c r="V32" s="26">
        <f ca="1"/>
        <v>1.0441226214956309E-10</v>
      </c>
      <c r="W32" s="26">
        <f ca="1"/>
        <v>1.5946275115694559E-11</v>
      </c>
      <c r="X32" s="26">
        <f ca="1"/>
        <v>1.6871357477850753E-11</v>
      </c>
      <c r="Y32" s="26">
        <f ca="1"/>
        <v>3.9773423243314113E-12</v>
      </c>
      <c r="Z32" s="26">
        <f t="shared" ref="Z32:Z42" ca="1" si="11">SUM(V32:Y32)</f>
        <v>1.4120723706743983E-10</v>
      </c>
      <c r="AA32" s="27">
        <f t="shared" ref="AA32:AA42" ca="1" si="12">SUM(R32:Y32)-Q32</f>
        <v>0</v>
      </c>
      <c r="AB32" s="34">
        <v>2.1285000000000002E-9</v>
      </c>
      <c r="AC32" s="26">
        <f ca="1"/>
        <v>1.1554420377679426E-16</v>
      </c>
      <c r="AD32" s="26">
        <f ca="1"/>
        <v>1.7207061120486754E-11</v>
      </c>
      <c r="AE32" s="26">
        <f ca="1"/>
        <v>7.8651444161557836E-15</v>
      </c>
      <c r="AF32" s="26">
        <f ca="1">(1-OFFSET($K$19,$C32,0))*(1-OFFSET($K$19,$D32,0))*(1-OFFSET($CJ$75,0,$B32-1))*$F32*$O$11</f>
        <v>1.1712921658250101E-9</v>
      </c>
      <c r="AG32" s="26">
        <f ca="1"/>
        <v>3.4734367680062118E-10</v>
      </c>
      <c r="AH32" s="26">
        <f ca="1"/>
        <v>2.111869823758162E-10</v>
      </c>
      <c r="AI32" s="26">
        <f ca="1"/>
        <v>3.5412608621137104E-10</v>
      </c>
      <c r="AJ32" s="26">
        <f ca="1"/>
        <v>2.733604697807503E-11</v>
      </c>
      <c r="AK32" s="26">
        <f t="shared" ref="AK32:AK42" ca="1" si="13">SUM(AG32:AJ32)</f>
        <v>9.3999279236588337E-10</v>
      </c>
      <c r="AL32" s="27">
        <f t="shared" ref="AL32:AL42" ca="1" si="14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0"/>
        <v>1.028125E-4</v>
      </c>
      <c r="F33" s="4">
        <f t="shared" si="10"/>
        <v>1.1825E-4</v>
      </c>
      <c r="G33" s="4">
        <f ca="1">2*OFFSET($J$19,$C33,0)*OFFSET($J$19,$D33,0)*(1-OFFSET($AN$75,0,$B33-1))</f>
        <v>1.5824128547587993E-5</v>
      </c>
      <c r="H33" s="4">
        <f ca="1">OFFSET($J$19,$C33,0)*(1-OFFSET($J$19,$D33,0))*(1-OFFSET($AN$75,0,B33-1))</f>
        <v>2.3322771753565112E-7</v>
      </c>
      <c r="I33" s="4">
        <f ca="1">OFFSET($J$19,$D33,0)*(1-OFFSET($J$19,$C33,0))*(1-OFFSET($AN$75,0,$B33-1))</f>
        <v>1.6448015078427969E-2</v>
      </c>
      <c r="J33">
        <f ca="1"/>
        <v>-5.3487638391724435E-2</v>
      </c>
      <c r="K33">
        <f ca="1"/>
        <v>-5.4991978221491682E-6</v>
      </c>
      <c r="L33" s="4">
        <f ca="1">2*OFFSET($K$19,$C33,0)*OFFSET($K$19,$D33,0)*(1-OFFSET($CJ$75,0,$B33-1))</f>
        <v>1.2160629206119197E-5</v>
      </c>
      <c r="M33" s="4">
        <f ca="1">OFFSET($K$19,$C33,0)*(1-OFFSET($K$19,$D33,0))*(1-OFFSET($CJ$75,0,$B33-1))</f>
        <v>6.7125044708123423E-8</v>
      </c>
      <c r="N33" s="4">
        <f ca="1">OFFSET($K$19,$D33,0)*(1-OFFSET($K$19,$C33,0))*(1-OFFSET($CJ$75,0,$B33-1))</f>
        <v>0.90549193803564243</v>
      </c>
      <c r="O33" s="4">
        <f ca="1"/>
        <v>-0.93164950555933612</v>
      </c>
      <c r="P33" s="4">
        <f ca="1"/>
        <v>-1.101675540323915E-4</v>
      </c>
      <c r="Q33" s="34">
        <v>2.0562500000000003E-10</v>
      </c>
      <c r="R33" s="26">
        <f ca="1"/>
        <v>1.6269182162988908E-15</v>
      </c>
      <c r="S33" s="26">
        <f ca="1"/>
        <v>3.3821231005017516E-12</v>
      </c>
      <c r="T33" s="26">
        <f ca="1"/>
        <v>4.7957449418268266E-17</v>
      </c>
      <c r="U33" s="46">
        <f ca="1">(1-OFFSET($J$19,$C33,0))*(1-OFFSET($J$19,$D33,0))*(1-OFFSET($AN$75,0,$B33-1))*$E33*$N$11</f>
        <v>9.9696466542526591E-14</v>
      </c>
      <c r="V33" s="26">
        <f ca="1"/>
        <v>1.9470493303081551E-10</v>
      </c>
      <c r="W33" s="26">
        <f ca="1"/>
        <v>1.1838173545927538E-14</v>
      </c>
      <c r="X33" s="26">
        <f ca="1"/>
        <v>7.9026996665314745E-15</v>
      </c>
      <c r="Y33" s="26">
        <f ca="1"/>
        <v>7.4168316532620564E-12</v>
      </c>
      <c r="Z33" s="26">
        <f t="shared" ca="1" si="11"/>
        <v>2.0214150555729003E-10</v>
      </c>
      <c r="AA33" s="27">
        <f t="shared" ca="1" si="12"/>
        <v>0</v>
      </c>
      <c r="AB33" s="34">
        <v>2.1285000000000002E-9</v>
      </c>
      <c r="AC33" s="26">
        <f ca="1"/>
        <v>1.2941949632612356E-14</v>
      </c>
      <c r="AD33" s="26">
        <f ca="1"/>
        <v>1.9273395901088649E-9</v>
      </c>
      <c r="AE33" s="26">
        <f ca="1"/>
        <v>1.4287565766124071E-16</v>
      </c>
      <c r="AF33" s="26">
        <f ca="1">(1-OFFSET($K$19,$C33,0))*(1-OFFSET($K$19,$D33,0))*(1-OFFSET($CJ$75,0,$B33-1))*$F33*$O$11</f>
        <v>2.1277312869418599E-11</v>
      </c>
      <c r="AG33" s="26">
        <f ca="1"/>
        <v>1.6672892050694415E-10</v>
      </c>
      <c r="AH33" s="26">
        <f ca="1"/>
        <v>7.2764355297185782E-15</v>
      </c>
      <c r="AI33" s="26">
        <f ca="1"/>
        <v>1.2201394265500335E-14</v>
      </c>
      <c r="AJ33" s="26">
        <f ca="1"/>
        <v>1.3121613859686686E-11</v>
      </c>
      <c r="AK33" s="26">
        <f t="shared" ca="1" si="13"/>
        <v>1.7987001219642606E-10</v>
      </c>
      <c r="AL33" s="27">
        <f t="shared" ca="1" si="14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0"/>
        <v>1.028125E-4</v>
      </c>
      <c r="F34" s="4">
        <f t="shared" si="10"/>
        <v>1.1825E-4</v>
      </c>
      <c r="G34" s="4">
        <f ca="1">2*OFFSET($J$19,$C34,0)*OFFSET($J$19,$D34,0)*(1-OFFSET($AN$75,0,$B34-1))</f>
        <v>1.5831768520749373E-5</v>
      </c>
      <c r="H34" s="4">
        <f ca="1">OFFSET($J$19,$C34,0)*(1-OFFSET($J$19,$D34,0))*(1-OFFSET($AN$75,0,B34-1))</f>
        <v>1.2059328468950459E-9</v>
      </c>
      <c r="I34" s="4">
        <f ca="1">OFFSET($J$19,$D34,0)*(1-OFFSET($J$19,$C34,0))*(1-OFFSET($AN$75,0,$B34-1))</f>
        <v>1.6455956267314251E-2</v>
      </c>
      <c r="J34">
        <f ca="1"/>
        <v>-5.254808403764466E-2</v>
      </c>
      <c r="K34">
        <f ca="1"/>
        <v>-5.4025998901203413E-6</v>
      </c>
      <c r="L34" s="4">
        <f ca="1">2*OFFSET($K$19,$C34,0)*OFFSET($K$19,$D34,0)*(1-OFFSET($CJ$75,0,$B34-1))</f>
        <v>1.2283393953847653E-5</v>
      </c>
      <c r="M34" s="4">
        <f ca="1">OFFSET($K$19,$C34,0)*(1-OFFSET($K$19,$D34,0))*(1-OFFSET($CJ$75,0,$B34-1))</f>
        <v>1.4165989719228185E-11</v>
      </c>
      <c r="N34" s="4">
        <f ca="1">OFFSET($K$19,$D34,0)*(1-OFFSET($K$19,$C34,0))*(1-OFFSET($CJ$75,0,$B34-1))</f>
        <v>0.91463311711930051</v>
      </c>
      <c r="O34" s="4">
        <f ca="1"/>
        <v>-0.92086429433700201</v>
      </c>
      <c r="P34" s="4">
        <f ca="1"/>
        <v>-1.0889220280535049E-4</v>
      </c>
      <c r="Q34" s="34">
        <v>2.0562500000000003E-10</v>
      </c>
      <c r="R34" s="26">
        <f ca="1"/>
        <v>1.6277037010395452E-15</v>
      </c>
      <c r="S34" s="26">
        <f ca="1"/>
        <v>3.3837560074664931E-12</v>
      </c>
      <c r="T34" s="26">
        <f ca="1"/>
        <v>2.4796994164279384E-19</v>
      </c>
      <c r="U34" s="46">
        <f ca="1">(1-OFFSET($J$19,$C34,0))*(1-OFFSET($J$19,$D34,0))*(1-OFFSET($AN$75,0,$B34-1))*$E34*$N$11</f>
        <v>5.154929482368573E-16</v>
      </c>
      <c r="V34" s="26">
        <f ca="1"/>
        <v>1.9479893760479581E-10</v>
      </c>
      <c r="W34" s="26">
        <f ca="1"/>
        <v>1.1843889078880745E-14</v>
      </c>
      <c r="X34" s="26">
        <f ca="1"/>
        <v>7.9065151318300806E-15</v>
      </c>
      <c r="Y34" s="26">
        <f ca="1"/>
        <v>7.4204125389078159E-12</v>
      </c>
      <c r="Z34" s="26">
        <f t="shared" ca="1" si="11"/>
        <v>2.0223910054791435E-10</v>
      </c>
      <c r="AA34" s="27">
        <f t="shared" ca="1" si="12"/>
        <v>0</v>
      </c>
      <c r="AB34" s="34">
        <v>2.1285000000000002E-9</v>
      </c>
      <c r="AC34" s="26">
        <f ca="1"/>
        <v>1.3072602015382366E-14</v>
      </c>
      <c r="AD34" s="26">
        <f ca="1"/>
        <v>1.9467965897884314E-9</v>
      </c>
      <c r="AE34" s="26">
        <f ca="1"/>
        <v>3.015230911737719E-20</v>
      </c>
      <c r="AF34" s="26">
        <f ca="1">(1-OFFSET($K$19,$C34,0))*(1-OFFSET($K$19,$D34,0))*(1-OFFSET($CJ$75,0,$B34-1))*$F34*$O$11</f>
        <v>4.4903388395733703E-15</v>
      </c>
      <c r="AG34" s="26">
        <f ca="1"/>
        <v>1.6841209277690975E-10</v>
      </c>
      <c r="AH34" s="26">
        <f ca="1"/>
        <v>7.3498930586858116E-15</v>
      </c>
      <c r="AI34" s="26">
        <f ca="1"/>
        <v>1.2324570547216571E-14</v>
      </c>
      <c r="AJ34" s="26">
        <f ca="1"/>
        <v>1.3254080000045946E-11</v>
      </c>
      <c r="AK34" s="26">
        <f t="shared" ca="1" si="13"/>
        <v>1.816858472405616E-10</v>
      </c>
      <c r="AL34" s="27">
        <f t="shared" ca="1" si="14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0"/>
        <v>1.028125E-4</v>
      </c>
      <c r="F35" s="4">
        <f t="shared" si="10"/>
        <v>1.1825E-4</v>
      </c>
      <c r="G35" s="4">
        <f ca="1">2*OFFSET($J$19,$C35,0)*OFFSET($J$19,$D35,0)*(1-OFFSET($AN$75,0,$B35-1))</f>
        <v>8.5382815083584096E-6</v>
      </c>
      <c r="H35" s="4">
        <f ca="1">OFFSET($J$19,$C35,0)*(1-OFFSET($J$19,$D35,0))*(1-OFFSET($AN$75,0,B35-1))</f>
        <v>5.7742754340490195E-4</v>
      </c>
      <c r="I35" s="4">
        <f ca="1">OFFSET($J$19,$D35,0)*(1-OFFSET($J$19,$C35,0))*(1-OFFSET($AN$75,0,$B35-1))</f>
        <v>2.2637623326517459E-3</v>
      </c>
      <c r="J35">
        <f ca="1"/>
        <v>-0.63467900206217864</v>
      </c>
      <c r="K35">
        <f ca="1"/>
        <v>-6.5252934899517737E-5</v>
      </c>
      <c r="L35" s="4">
        <f ca="1">2*OFFSET($K$19,$C35,0)*OFFSET($K$19,$D35,0)*(1-OFFSET($CJ$75,0,$B35-1))</f>
        <v>1.093799512747017E-7</v>
      </c>
      <c r="M35" s="4">
        <f ca="1">OFFSET($K$19,$C35,0)*(1-OFFSET($K$19,$D35,0))*(1-OFFSET($CJ$75,0,$B35-1))</f>
        <v>4.8328086541600501E-5</v>
      </c>
      <c r="N35" s="4">
        <f ca="1">OFFSET($K$19,$D35,0)*(1-OFFSET($K$19,$C35,0))*(1-OFFSET($CJ$75,0,$B35-1))</f>
        <v>6.2738327038775149E-4</v>
      </c>
      <c r="O35" s="4">
        <f ca="1"/>
        <v>-1.122418590125744</v>
      </c>
      <c r="P35" s="4">
        <f ca="1"/>
        <v>-1.3272599828236922E-4</v>
      </c>
      <c r="Q35" s="34">
        <v>2.0562500000000003E-10</v>
      </c>
      <c r="R35" s="26">
        <f ca="1"/>
        <v>8.7784206757809911E-16</v>
      </c>
      <c r="S35" s="26">
        <f ca="1"/>
        <v>4.6548612965151533E-13</v>
      </c>
      <c r="T35" s="26">
        <f ca="1"/>
        <v>1.1873353861263299E-13</v>
      </c>
      <c r="U35" s="46">
        <f ca="1">(1-OFFSET($J$19,$C35,0))*(1-OFFSET($J$19,$D35,0))*(1-OFFSET($AN$75,0,$B35-1))*$E35*$N$11</f>
        <v>6.2959861904437794E-11</v>
      </c>
      <c r="V35" s="26">
        <f ca="1"/>
        <v>1.0505763551425189E-10</v>
      </c>
      <c r="W35" s="26">
        <f ca="1"/>
        <v>1.6044839221229664E-11</v>
      </c>
      <c r="X35" s="26">
        <f ca="1"/>
        <v>1.697563952785319E-11</v>
      </c>
      <c r="Y35" s="26">
        <f ca="1"/>
        <v>4.0019263218957572E-12</v>
      </c>
      <c r="Z35" s="26">
        <f t="shared" ca="1" si="11"/>
        <v>1.420800405852305E-10</v>
      </c>
      <c r="AA35" s="27">
        <f t="shared" ca="1" si="12"/>
        <v>0</v>
      </c>
      <c r="AB35" s="34">
        <v>2.1285000000000002E-9</v>
      </c>
      <c r="AC35" s="26">
        <f ca="1"/>
        <v>1.1640761314410129E-16</v>
      </c>
      <c r="AD35" s="26">
        <f ca="1"/>
        <v>1.3353852910203292E-12</v>
      </c>
      <c r="AE35" s="26">
        <f ca="1"/>
        <v>1.0286633220379666E-13</v>
      </c>
      <c r="AF35" s="26">
        <f ca="1">(1-OFFSET($K$19,$C35,0))*(1-OFFSET($K$19,$D35,0))*(1-OFFSET($CJ$75,0,$B35-1))*$F35*$O$11</f>
        <v>1.1800447003076587E-9</v>
      </c>
      <c r="AG35" s="26">
        <f ca="1"/>
        <v>3.4993921837191326E-10</v>
      </c>
      <c r="AH35" s="26">
        <f ca="1"/>
        <v>2.1276508679712338E-10</v>
      </c>
      <c r="AI35" s="26">
        <f ca="1"/>
        <v>3.5677230964836242E-10</v>
      </c>
      <c r="AJ35" s="26">
        <f ca="1"/>
        <v>2.7540316844104903E-11</v>
      </c>
      <c r="AK35" s="26">
        <f t="shared" ca="1" si="13"/>
        <v>9.470169316615038E-10</v>
      </c>
      <c r="AL35" s="27">
        <f t="shared" ca="1" si="14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0"/>
        <v>1.028125E-4</v>
      </c>
      <c r="F36" s="4">
        <f t="shared" si="10"/>
        <v>1.1825E-4</v>
      </c>
      <c r="G36" s="4">
        <f ca="1">2*OFFSET($J$19,$C36,0)*OFFSET($J$19,$D36,0)*(1-OFFSET($AN$75,0,$B36-1))</f>
        <v>1.6000357862941716E-5</v>
      </c>
      <c r="H36" s="4">
        <f ca="1">OFFSET($J$19,$C36,0)*(1-OFFSET($J$19,$D36,0))*(1-OFFSET($AN$75,0,B36-1))</f>
        <v>3.2803742137203739E-6</v>
      </c>
      <c r="I36" s="4">
        <f ca="1">OFFSET($J$19,$D36,0)*(1-OFFSET($J$19,$C36,0))*(1-OFFSET($AN$75,0,$B36-1))</f>
        <v>4.2421894152374429E-3</v>
      </c>
      <c r="J36">
        <f ca="1"/>
        <v>-4.4195781279524393E-2</v>
      </c>
      <c r="K36">
        <f ca="1"/>
        <v>-4.5438787628011014E-6</v>
      </c>
      <c r="L36" s="4">
        <f ca="1">2*OFFSET($K$19,$C36,0)*OFFSET($K$19,$D36,0)*(1-OFFSET($CJ$75,0,$B36-1))</f>
        <v>5.8593947680231462E-5</v>
      </c>
      <c r="M36" s="4">
        <f ca="1">OFFSET($K$19,$C36,0)*(1-OFFSET($K$19,$D36,0))*(1-OFFSET($CJ$75,0,$B36-1))</f>
        <v>2.2375940598890867E-5</v>
      </c>
      <c r="N36" s="4">
        <f ca="1">OFFSET($K$19,$D36,0)*(1-OFFSET($K$19,$C36,0))*(1-OFFSET($CJ$75,0,$B36-1))</f>
        <v>0.33608410035061681</v>
      </c>
      <c r="O36" s="4">
        <f ca="1"/>
        <v>-0.87918726892463783</v>
      </c>
      <c r="P36" s="4">
        <f ca="1"/>
        <v>-1.0396389455033842E-4</v>
      </c>
      <c r="Q36" s="34">
        <v>2.0562500000000003E-10</v>
      </c>
      <c r="R36" s="26">
        <f ca="1"/>
        <v>1.6450367927836955E-15</v>
      </c>
      <c r="S36" s="26">
        <f ca="1"/>
        <v>8.723001985081993E-13</v>
      </c>
      <c r="T36" s="26">
        <f ca="1"/>
        <v>6.7452694769625192E-16</v>
      </c>
      <c r="U36" s="46">
        <f ca="1">(1-OFFSET($J$19,$C36,0))*(1-OFFSET($J$19,$D36,0))*(1-OFFSET($AN$75,0,$B36-1))*$E36*$N$11</f>
        <v>3.5767588479216312E-13</v>
      </c>
      <c r="V36" s="26">
        <f ca="1"/>
        <v>1.9687331260007519E-10</v>
      </c>
      <c r="W36" s="26">
        <f ca="1"/>
        <v>1.1970012289069585E-14</v>
      </c>
      <c r="X36" s="26">
        <f ca="1"/>
        <v>7.9907100329467418E-15</v>
      </c>
      <c r="Y36" s="26">
        <f ca="1"/>
        <v>7.4994310305619983E-12</v>
      </c>
      <c r="Z36" s="26">
        <f t="shared" ca="1" si="11"/>
        <v>2.0439270435295922E-10</v>
      </c>
      <c r="AA36" s="27">
        <f t="shared" ca="1" si="12"/>
        <v>0</v>
      </c>
      <c r="AB36" s="34">
        <v>2.1285000000000002E-9</v>
      </c>
      <c r="AC36" s="26">
        <f ca="1"/>
        <v>6.2358608818686345E-14</v>
      </c>
      <c r="AD36" s="26">
        <f ca="1"/>
        <v>7.15355007596288E-10</v>
      </c>
      <c r="AE36" s="26">
        <f ca="1"/>
        <v>4.7627189564739214E-14</v>
      </c>
      <c r="AF36" s="26">
        <f ca="1">(1-OFFSET($K$19,$C36,0))*(1-OFFSET($K$19,$D36,0))*(1-OFFSET($CJ$75,0,$B36-1))*$F36*$O$11</f>
        <v>5.4636158821208924E-10</v>
      </c>
      <c r="AG36" s="26">
        <f ca="1"/>
        <v>8.0335527704845007E-10</v>
      </c>
      <c r="AH36" s="26">
        <f ca="1"/>
        <v>3.5060281462440042E-14</v>
      </c>
      <c r="AI36" s="26">
        <f ca="1"/>
        <v>5.8790367266428378E-14</v>
      </c>
      <c r="AJ36" s="26">
        <f ca="1"/>
        <v>6.3224290696060385E-11</v>
      </c>
      <c r="AK36" s="26">
        <f t="shared" ca="1" si="13"/>
        <v>8.666734183932393E-10</v>
      </c>
      <c r="AL36" s="27">
        <f t="shared" ca="1" si="14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0"/>
        <v>1.028125E-4</v>
      </c>
      <c r="F37" s="4">
        <f t="shared" si="10"/>
        <v>1.1825E-4</v>
      </c>
      <c r="G37" s="4">
        <f ca="1">2*OFFSET($J$19,$C37,0)*OFFSET($J$19,$D37,0)*(1-OFFSET($AN$75,0,$B37-1))</f>
        <v>1.6028146355104949E-5</v>
      </c>
      <c r="H37" s="4">
        <f ca="1">OFFSET($J$19,$C37,0)*(1-OFFSET($J$19,$D37,0))*(1-OFFSET($AN$75,0,B37-1))</f>
        <v>1.6982840308019596E-8</v>
      </c>
      <c r="I37" s="4">
        <f ca="1">OFFSET($J$19,$D37,0)*(1-OFFSET($J$19,$C37,0))*(1-OFFSET($AN$75,0,$B37-1))</f>
        <v>4.2495570034082868E-3</v>
      </c>
      <c r="J37">
        <f ca="1"/>
        <v>-4.0802323202953739E-2</v>
      </c>
      <c r="K37">
        <f ca="1"/>
        <v>-4.1949888543036809E-6</v>
      </c>
      <c r="L37" s="4">
        <f ca="1">2*OFFSET($K$19,$C37,0)*OFFSET($K$19,$D37,0)*(1-OFFSET($CJ$75,0,$B37-1))</f>
        <v>7.8824944884121063E-5</v>
      </c>
      <c r="M37" s="4">
        <f ca="1">OFFSET($K$19,$C37,0)*(1-OFFSET($K$19,$D37,0))*(1-OFFSET($CJ$75,0,$B37-1))</f>
        <v>6.2891538263527454E-9</v>
      </c>
      <c r="N37" s="4">
        <f ca="1">OFFSET($K$19,$D37,0)*(1-OFFSET($K$19,$C37,0))*(1-OFFSET($CJ$75,0,$B37-1))</f>
        <v>0.45212537702942035</v>
      </c>
      <c r="O37" s="4">
        <f ca="1"/>
        <v>-0.49222928585054238</v>
      </c>
      <c r="P37" s="4">
        <f ca="1"/>
        <v>-5.820611305182664E-5</v>
      </c>
      <c r="Q37" s="34">
        <v>2.0562500000000003E-10</v>
      </c>
      <c r="R37" s="26">
        <f ca="1"/>
        <v>1.6478937971342278E-15</v>
      </c>
      <c r="S37" s="26">
        <f ca="1"/>
        <v>8.7381515882582916E-13</v>
      </c>
      <c r="T37" s="26">
        <f ca="1"/>
        <v>3.4920965383365302E-18</v>
      </c>
      <c r="U37" s="26">
        <f ca="1">(1-OFFSET($J$19,$C37,0))*(1-OFFSET($J$19,$D37,0))*(1-OFFSET($AN$75,0,$B37-1))*$E37*$N$11</f>
        <v>1.8517254549949074E-15</v>
      </c>
      <c r="V37" s="26">
        <f ca="1"/>
        <v>1.9721523073410541E-10</v>
      </c>
      <c r="W37" s="26">
        <f ca="1"/>
        <v>1.1990801111140722E-14</v>
      </c>
      <c r="X37" s="26">
        <f ca="1"/>
        <v>8.0045878339953389E-15</v>
      </c>
      <c r="Y37" s="26">
        <f ca="1"/>
        <v>7.5124556067749622E-12</v>
      </c>
      <c r="Z37" s="26">
        <f t="shared" ca="1" si="11"/>
        <v>2.047476817298255E-10</v>
      </c>
      <c r="AA37" s="27">
        <f t="shared" ca="1" si="12"/>
        <v>0</v>
      </c>
      <c r="AB37" s="34">
        <v>2.1285000000000002E-9</v>
      </c>
      <c r="AC37" s="26">
        <f ca="1"/>
        <v>8.3889447592925844E-14</v>
      </c>
      <c r="AD37" s="26">
        <f ca="1"/>
        <v>9.623488650071213E-10</v>
      </c>
      <c r="AE37" s="26">
        <f ca="1"/>
        <v>1.3386463919391819E-17</v>
      </c>
      <c r="AF37" s="26">
        <f ca="1">(1-OFFSET($K$19,$C37,0))*(1-OFFSET($K$19,$D37,0))*(1-OFFSET($CJ$75,0,$B37-1))*$F37*$O$11</f>
        <v>1.5356458683334849E-13</v>
      </c>
      <c r="AG37" s="26">
        <f ca="1"/>
        <v>1.0807333853198698E-9</v>
      </c>
      <c r="AH37" s="26">
        <f ca="1"/>
        <v>4.7165703341592814E-14</v>
      </c>
      <c r="AI37" s="26">
        <f ca="1"/>
        <v>7.9089183148807183E-14</v>
      </c>
      <c r="AJ37" s="26">
        <f ca="1"/>
        <v>8.5054027365628421E-11</v>
      </c>
      <c r="AK37" s="26">
        <f t="shared" ca="1" si="13"/>
        <v>1.1659136675719887E-9</v>
      </c>
      <c r="AL37" s="27">
        <f t="shared" ca="1" si="14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0"/>
        <v>1.028125E-4</v>
      </c>
      <c r="F38" s="4">
        <f t="shared" si="10"/>
        <v>1.1825E-4</v>
      </c>
      <c r="G38" s="4">
        <f ca="1">2*OFFSET($J$19,$C38,0)*OFFSET($J$19,$D38,0)*(1-OFFSET($AN$75,0,$B38-1))</f>
        <v>1.199841912322974E-5</v>
      </c>
      <c r="H38" s="4">
        <f ca="1">OFFSET($J$19,$C38,0)*(1-OFFSET($J$19,$D38,0))*(1-OFFSET($AN$75,0,B38-1))</f>
        <v>2.0697491915166761E-4</v>
      </c>
      <c r="I38" s="4">
        <f ca="1">OFFSET($J$19,$D38,0)*(1-OFFSET($J$19,$C38,0))*(1-OFFSET($AN$75,0,$B38-1))</f>
        <v>8.1142999001458107E-4</v>
      </c>
      <c r="J38">
        <f ca="1"/>
        <v>-8.4356999022017654E-2</v>
      </c>
      <c r="K38">
        <f ca="1"/>
        <v>-8.6729539619511892E-6</v>
      </c>
      <c r="L38" s="4">
        <f ca="1">2*OFFSET($K$19,$C38,0)*OFFSET($K$19,$D38,0)*(1-OFFSET($CJ$75,0,$B38-1))</f>
        <v>2.4400786856641948E-7</v>
      </c>
      <c r="M38" s="4">
        <f ca="1">OFFSET($K$19,$C38,0)*(1-OFFSET($K$19,$D38,0))*(1-OFFSET($CJ$75,0,$B38-1))</f>
        <v>8.3048610930784303E-6</v>
      </c>
      <c r="N38" s="4">
        <f ca="1">OFFSET($K$19,$D38,0)*(1-OFFSET($K$19,$C38,0))*(1-OFFSET($CJ$75,0,$B38-1))</f>
        <v>1.0781165333757882E-4</v>
      </c>
      <c r="O38" s="4">
        <f ca="1"/>
        <v>-4.3658012698887694E-2</v>
      </c>
      <c r="P38" s="4">
        <f ca="1"/>
        <v>-5.1625600016434702E-6</v>
      </c>
      <c r="Q38" s="34">
        <v>2.0562500000000003E-10</v>
      </c>
      <c r="R38" s="26">
        <f ca="1"/>
        <v>1.2335874661070579E-15</v>
      </c>
      <c r="S38" s="26">
        <f ca="1"/>
        <v>1.6685029169674825E-13</v>
      </c>
      <c r="T38" s="26">
        <f ca="1"/>
        <v>4.2559217750561657E-14</v>
      </c>
      <c r="U38" s="26">
        <f ca="1">(1-OFFSET($J$19,$C38,0))*(1-OFFSET($J$19,$D38,0))*(1-OFFSET($AN$75,0,$B38-1))*$E38*$N$11</f>
        <v>5.7563959517811534E-12</v>
      </c>
      <c r="V38" s="26">
        <f ca="1"/>
        <v>1.4763223041563124E-10</v>
      </c>
      <c r="W38" s="26">
        <f ca="1"/>
        <v>2.2547008499624926E-11</v>
      </c>
      <c r="X38" s="26">
        <f ca="1"/>
        <v>2.3855015525156579E-11</v>
      </c>
      <c r="Y38" s="26">
        <f ca="1"/>
        <v>5.6237065108927356E-12</v>
      </c>
      <c r="Z38" s="26">
        <f t="shared" ca="1" si="11"/>
        <v>1.9965796095130547E-10</v>
      </c>
      <c r="AA38" s="27">
        <f t="shared" ca="1" si="12"/>
        <v>0</v>
      </c>
      <c r="AB38" s="34">
        <v>2.1285000000000002E-9</v>
      </c>
      <c r="AC38" s="26">
        <f ca="1"/>
        <v>2.5968537412181192E-16</v>
      </c>
      <c r="AD38" s="26">
        <f ca="1"/>
        <v>2.2947710412903655E-13</v>
      </c>
      <c r="AE38" s="26">
        <f ca="1"/>
        <v>1.7676896836617437E-14</v>
      </c>
      <c r="AF38" s="26">
        <f ca="1">(1-OFFSET($K$19,$C38,0))*(1-OFFSET($K$19,$D38,0))*(1-OFFSET($CJ$75,0,$B38-1))*$F38*$O$11</f>
        <v>1.5620606704449668E-11</v>
      </c>
      <c r="AG38" s="26">
        <f ca="1"/>
        <v>7.8065424063210253E-10</v>
      </c>
      <c r="AH38" s="26">
        <f ca="1"/>
        <v>4.7464233371552519E-10</v>
      </c>
      <c r="AI38" s="26">
        <f ca="1"/>
        <v>7.9589769264186553E-10</v>
      </c>
      <c r="AJ38" s="26">
        <f ca="1"/>
        <v>6.1437712619717622E-11</v>
      </c>
      <c r="AK38" s="26">
        <f t="shared" ca="1" si="13"/>
        <v>2.1126319796092106E-9</v>
      </c>
      <c r="AL38" s="27">
        <f t="shared" ca="1" si="14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0"/>
        <v>1.028125E-4</v>
      </c>
      <c r="F39" s="4">
        <f t="shared" si="10"/>
        <v>1.1825E-4</v>
      </c>
      <c r="G39" s="4">
        <f ca="1">2*OFFSET($J$19,$C39,0)*OFFSET($J$19,$D39,0)*(1-OFFSET($AN$75,0,$B39-1))</f>
        <v>1.6078672590436089E-5</v>
      </c>
      <c r="H39" s="4">
        <f ca="1">OFFSET($J$19,$C39,0)*(1-OFFSET($J$19,$D39,0))*(1-OFFSET($AN$75,0,B39-1))</f>
        <v>2.3697937602017527E-7</v>
      </c>
      <c r="I39" s="4">
        <f ca="1">OFFSET($J$19,$D39,0)*(1-OFFSET($J$19,$C39,0))*(1-OFFSET($AN$75,0,$B39-1))</f>
        <v>1.0873696780808364E-3</v>
      </c>
      <c r="J39">
        <f ca="1"/>
        <v>-3.7801621080470582E-2</v>
      </c>
      <c r="K39">
        <f ca="1"/>
        <v>-3.8864791673358819E-6</v>
      </c>
      <c r="L39" s="4">
        <f ca="1">2*OFFSET($K$19,$C39,0)*OFFSET($K$19,$D39,0)*(1-OFFSET($CJ$75,0,$B39-1))</f>
        <v>1.352022228774778E-4</v>
      </c>
      <c r="M39" s="4">
        <f ca="1">OFFSET($K$19,$C39,0)*(1-OFFSET($K$19,$D39,0))*(1-OFFSET($CJ$75,0,$B39-1))</f>
        <v>7.4629816446682047E-7</v>
      </c>
      <c r="N39" s="4">
        <f ca="1">OFFSET($K$19,$D39,0)*(1-OFFSET($K$19,$C39,0))*(1-OFFSET($CJ$75,0,$B39-1))</f>
        <v>5.9737316132364736E-2</v>
      </c>
      <c r="O39" s="4">
        <f ca="1"/>
        <v>-0.12959660176259291</v>
      </c>
      <c r="P39" s="4">
        <f ca="1"/>
        <v>-1.532479815842661E-5</v>
      </c>
      <c r="Q39" s="34">
        <v>2.0562500000000003E-10</v>
      </c>
      <c r="R39" s="26">
        <f ca="1"/>
        <v>1.6530885257042107E-15</v>
      </c>
      <c r="S39" s="26">
        <f ca="1"/>
        <v>2.2359039005537203E-13</v>
      </c>
      <c r="T39" s="26">
        <f ca="1"/>
        <v>4.8728884194148549E-17</v>
      </c>
      <c r="U39" s="26">
        <f ca="1">(1-OFFSET($J$19,$C39,0))*(1-OFFSET($J$19,$D39,0))*(1-OFFSET($AN$75,0,$B39-1))*$E39*$N$11</f>
        <v>6.590881283439649E-15</v>
      </c>
      <c r="V39" s="26">
        <f ca="1"/>
        <v>1.9783692103679104E-10</v>
      </c>
      <c r="W39" s="26">
        <f ca="1"/>
        <v>1.2028600244323691E-14</v>
      </c>
      <c r="X39" s="26">
        <f ca="1"/>
        <v>8.0298210505925866E-15</v>
      </c>
      <c r="Y39" s="26">
        <f ca="1"/>
        <v>7.5361374531653411E-12</v>
      </c>
      <c r="Z39" s="26">
        <f t="shared" ca="1" si="11"/>
        <v>2.0539311691125129E-10</v>
      </c>
      <c r="AA39" s="27">
        <f t="shared" ca="1" si="12"/>
        <v>0</v>
      </c>
      <c r="AB39" s="34">
        <v>2.1285000000000002E-9</v>
      </c>
      <c r="AC39" s="26">
        <f ca="1"/>
        <v>1.4388896569735575E-13</v>
      </c>
      <c r="AD39" s="26">
        <f ca="1"/>
        <v>1.2715087738773836E-10</v>
      </c>
      <c r="AE39" s="26">
        <f ca="1"/>
        <v>1.5884956430676273E-15</v>
      </c>
      <c r="AF39" s="26">
        <f ca="1">(1-OFFSET($K$19,$C39,0))*(1-OFFSET($K$19,$D39,0))*(1-OFFSET($CJ$75,0,$B39-1))*$F39*$O$11</f>
        <v>1.4037116311439317E-12</v>
      </c>
      <c r="AG39" s="26">
        <f ca="1"/>
        <v>1.8536969007457275E-9</v>
      </c>
      <c r="AH39" s="26">
        <f ca="1"/>
        <v>8.0899618068082224E-14</v>
      </c>
      <c r="AI39" s="26">
        <f ca="1"/>
        <v>1.3565544997211597E-13</v>
      </c>
      <c r="AJ39" s="26">
        <f ca="1"/>
        <v>1.4588647770600982E-10</v>
      </c>
      <c r="AK39" s="26">
        <f t="shared" ca="1" si="13"/>
        <v>1.9997999335197775E-9</v>
      </c>
      <c r="AL39" s="27">
        <f t="shared" ca="1" si="14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0"/>
        <v>1.028125E-4</v>
      </c>
      <c r="F40" s="4">
        <f t="shared" si="10"/>
        <v>1.1825E-4</v>
      </c>
      <c r="G40" s="4">
        <f ca="1">2*OFFSET($J$19,$C40,0)*OFFSET($J$19,$D40,0)*(1-OFFSET($AN$75,0,$B40-1))</f>
        <v>1.6079189102536015E-5</v>
      </c>
      <c r="H40" s="4">
        <f ca="1">OFFSET($J$19,$C40,0)*(1-OFFSET($J$19,$D40,0))*(1-OFFSET($AN$75,0,B40-1))</f>
        <v>1.2247792951729716E-9</v>
      </c>
      <c r="I40" s="4">
        <f ca="1">OFFSET($J$19,$D40,0)*(1-OFFSET($J$19,$C40,0))*(1-OFFSET($AN$75,0,$B40-1))</f>
        <v>1.0874046087999403E-3</v>
      </c>
      <c r="J40">
        <f ca="1"/>
        <v>-3.7738823081800543E-2</v>
      </c>
      <c r="K40">
        <f ca="1"/>
        <v>-3.8800227480976181E-6</v>
      </c>
      <c r="L40" s="4">
        <f ca="1">2*OFFSET($K$19,$C40,0)*OFFSET($K$19,$D40,0)*(1-OFFSET($CJ$75,0,$B40-1))</f>
        <v>1.3529152777686819E-4</v>
      </c>
      <c r="M40" s="4">
        <f ca="1">OFFSET($K$19,$C40,0)*(1-OFFSET($K$19,$D40,0))*(1-OFFSET($CJ$75,0,$B40-1))</f>
        <v>1.560267788191758E-10</v>
      </c>
      <c r="N40" s="4">
        <f ca="1">OFFSET($K$19,$D40,0)*(1-OFFSET($K$19,$C40,0))*(1-OFFSET($CJ$75,0,$B40-1))</f>
        <v>5.9776774322426361E-2</v>
      </c>
      <c r="O40" s="4">
        <f ca="1"/>
        <v>-0.12836189395214936</v>
      </c>
      <c r="P40" s="4">
        <f ca="1"/>
        <v>-1.5178793959841663E-5</v>
      </c>
      <c r="Q40" s="34">
        <v>2.0562500000000003E-10</v>
      </c>
      <c r="R40" s="26">
        <f ca="1"/>
        <v>1.6531416296044843E-15</v>
      </c>
      <c r="S40" s="26">
        <f ca="1"/>
        <v>2.2359757268448775E-13</v>
      </c>
      <c r="T40" s="26">
        <f ca="1"/>
        <v>2.5184524256994229E-19</v>
      </c>
      <c r="U40" s="26">
        <f ca="1">(1-OFFSET($J$19,$C40,0))*(1-OFFSET($J$19,$D40,0))*(1-OFFSET($AN$75,0,$B40-1))*$E40*$N$11</f>
        <v>3.4063617975822083E-17</v>
      </c>
      <c r="V40" s="26">
        <f ca="1"/>
        <v>1.9784327636014052E-10</v>
      </c>
      <c r="W40" s="26">
        <f ca="1"/>
        <v>1.2028986651691909E-14</v>
      </c>
      <c r="X40" s="26">
        <f ca="1"/>
        <v>8.0300790009738771E-15</v>
      </c>
      <c r="Y40" s="26">
        <f ca="1"/>
        <v>7.5363795444295488E-12</v>
      </c>
      <c r="Z40" s="26">
        <f t="shared" ca="1" si="11"/>
        <v>2.0539971497022272E-10</v>
      </c>
      <c r="AA40" s="27">
        <f t="shared" ca="1" si="12"/>
        <v>0</v>
      </c>
      <c r="AB40" s="34">
        <v>2.1285000000000002E-9</v>
      </c>
      <c r="AC40" s="26">
        <f ca="1"/>
        <v>1.4398400843653199E-13</v>
      </c>
      <c r="AD40" s="26">
        <f ca="1"/>
        <v>1.272348641452845E-10</v>
      </c>
      <c r="AE40" s="26">
        <f ca="1"/>
        <v>3.3210299871661568E-19</v>
      </c>
      <c r="AF40" s="26">
        <f ca="1">(1-OFFSET($K$19,$C40,0))*(1-OFFSET($K$19,$D40,0))*(1-OFFSET($CJ$75,0,$B40-1))*$F40*$O$11</f>
        <v>2.934706456833795E-16</v>
      </c>
      <c r="AG40" s="26">
        <f ca="1"/>
        <v>1.8549213200762602E-9</v>
      </c>
      <c r="AH40" s="26">
        <f ca="1"/>
        <v>8.0953054558241639E-14</v>
      </c>
      <c r="AI40" s="26">
        <f ca="1"/>
        <v>1.3574505424084572E-13</v>
      </c>
      <c r="AJ40" s="26">
        <f ca="1"/>
        <v>1.4598283985847103E-10</v>
      </c>
      <c r="AK40" s="26">
        <f t="shared" ca="1" si="13"/>
        <v>2.0011208580435304E-9</v>
      </c>
      <c r="AL40" s="27">
        <f t="shared" ca="1" si="14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0"/>
        <v>1.028125E-4</v>
      </c>
      <c r="F41" s="4">
        <f t="shared" si="10"/>
        <v>1.1825E-4</v>
      </c>
      <c r="G41" s="4">
        <f ca="1">2*OFFSET($J$19,$C41,0)*OFFSET($J$19,$D41,0)*(1-OFFSET($AN$75,0,$B41-1))</f>
        <v>1.60903425146347E-5</v>
      </c>
      <c r="H41" s="4">
        <f ca="1">OFFSET($J$19,$C41,0)*(1-OFFSET($J$19,$D41,0))*(1-OFFSET($AN$75,0,B41-1))</f>
        <v>3.2988227592824666E-6</v>
      </c>
      <c r="I41" s="4">
        <f ca="1">OFFSET($J$19,$D41,0)*(1-OFFSET($J$19,$C41,0))*(1-OFFSET($AN$75,0,$B41-1))</f>
        <v>2.7756134428088771E-4</v>
      </c>
      <c r="J41">
        <f ca="1"/>
        <v>-3.7184990489444347E-2</v>
      </c>
      <c r="K41">
        <f ca="1"/>
        <v>-3.8230818346959966E-6</v>
      </c>
      <c r="L41" s="4">
        <f ca="1">2*OFFSET($K$19,$C41,0)*OFFSET($K$19,$D41,0)*(1-OFFSET($CJ$75,0,$B41-1))</f>
        <v>1.4265294608266631E-4</v>
      </c>
      <c r="M41" s="4">
        <f ca="1">OFFSET($K$19,$C41,0)*(1-OFFSET($K$19,$D41,0))*(1-OFFSET($CJ$75,0,$B41-1))</f>
        <v>5.4476511212768885E-5</v>
      </c>
      <c r="N41" s="4">
        <f ca="1">OFFSET($K$19,$D41,0)*(1-OFFSET($K$19,$C41,0))*(1-OFFSET($CJ$75,0,$B41-1))</f>
        <v>4.8552241724633925E-3</v>
      </c>
      <c r="O41" s="4">
        <f ca="1"/>
        <v>-8.4642830145063241E-2</v>
      </c>
      <c r="P41" s="4">
        <f ca="1"/>
        <v>-1.0009014664653728E-5</v>
      </c>
      <c r="Q41" s="34">
        <v>2.0562500000000003E-10</v>
      </c>
      <c r="R41" s="26">
        <f ca="1"/>
        <v>1.6542883397858803E-15</v>
      </c>
      <c r="S41" s="26">
        <f ca="1"/>
        <v>5.7073551417757538E-14</v>
      </c>
      <c r="T41" s="26">
        <f ca="1"/>
        <v>6.7832042987745723E-16</v>
      </c>
      <c r="U41" s="26">
        <f ca="1">(1-OFFSET($J$19,$C41,0))*(1-OFFSET($J$19,$D41,0))*(1-OFFSET($AN$75,0,$B41-1))*$E41*$N$11</f>
        <v>2.3402302368483936E-14</v>
      </c>
      <c r="V41" s="26">
        <f ca="1"/>
        <v>1.9798051136491017E-10</v>
      </c>
      <c r="W41" s="26">
        <f ca="1"/>
        <v>1.2037330620063692E-14</v>
      </c>
      <c r="X41" s="26">
        <f ca="1"/>
        <v>8.0356491065153652E-15</v>
      </c>
      <c r="Y41" s="26">
        <f ca="1"/>
        <v>7.5416071928073635E-12</v>
      </c>
      <c r="Z41" s="26">
        <f t="shared" ca="1" si="11"/>
        <v>2.0554219153744411E-10</v>
      </c>
      <c r="AA41" s="27">
        <f t="shared" ca="1" si="12"/>
        <v>0</v>
      </c>
      <c r="AB41" s="34">
        <v>2.1285000000000002E-9</v>
      </c>
      <c r="AC41" s="26">
        <f ca="1"/>
        <v>1.5181839786847763E-13</v>
      </c>
      <c r="AD41" s="26">
        <f ca="1"/>
        <v>1.0334344651088333E-11</v>
      </c>
      <c r="AE41" s="26">
        <f ca="1"/>
        <v>1.1595325411637857E-13</v>
      </c>
      <c r="AF41" s="26">
        <f ca="1">(1-OFFSET($K$19,$C41,0))*(1-OFFSET($K$19,$D41,0))*(1-OFFSET($CJ$75,0,$B41-1))*$F41*$O$11</f>
        <v>7.8929886514280525E-12</v>
      </c>
      <c r="AG41" s="26">
        <f ca="1"/>
        <v>1.9558504173064938E-9</v>
      </c>
      <c r="AH41" s="26">
        <f ca="1"/>
        <v>8.5357833686154883E-14</v>
      </c>
      <c r="AI41" s="26">
        <f ca="1"/>
        <v>1.4313114961303886E-13</v>
      </c>
      <c r="AJ41" s="26">
        <f ca="1"/>
        <v>1.5392598875570597E-10</v>
      </c>
      <c r="AK41" s="26">
        <f t="shared" ca="1" si="13"/>
        <v>2.110004895045499E-9</v>
      </c>
      <c r="AL41" s="27">
        <f t="shared" ca="1" si="14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0"/>
        <v>1.028125E-4</v>
      </c>
      <c r="F42" s="4">
        <f t="shared" si="10"/>
        <v>1.1825E-4</v>
      </c>
      <c r="G42" s="4">
        <f ca="1">2*OFFSET($J$19,$C42,0)*OFFSET($J$19,$D42,0)*(1-OFFSET($AN$75,0,$B42-1))</f>
        <v>1.6092217325135468E-5</v>
      </c>
      <c r="H42" s="4">
        <f ca="1">OFFSET($J$19,$C42,0)*(1-OFFSET($J$19,$D42,0))*(1-OFFSET($AN$75,0,B42-1))</f>
        <v>1.7050727575099717E-8</v>
      </c>
      <c r="I42" s="4">
        <f ca="1">OFFSET($J$19,$D42,0)*(1-OFFSET($J$19,$C42,0))*(1-OFFSET($AN$75,0,$B42-1))</f>
        <v>2.7759368510411089E-4</v>
      </c>
      <c r="J42">
        <f ca="1"/>
        <v>-3.6959569857156538E-2</v>
      </c>
      <c r="K42">
        <f ca="1"/>
        <v>-3.7999057759389065E-6</v>
      </c>
      <c r="L42" s="4">
        <f ca="1">2*OFFSET($K$19,$C42,0)*OFFSET($K$19,$D42,0)*(1-OFFSET($CJ$75,0,$B42-1))</f>
        <v>1.4319162298497446E-4</v>
      </c>
      <c r="M42" s="4">
        <f ca="1">OFFSET($K$19,$C42,0)*(1-OFFSET($K$19,$D42,0))*(1-OFFSET($CJ$75,0,$B42-1))</f>
        <v>1.142473546821375E-8</v>
      </c>
      <c r="N42" s="4">
        <f ca="1">OFFSET($K$19,$D42,0)*(1-OFFSET($K$19,$C42,0))*(1-OFFSET($CJ$75,0,$B42-1))</f>
        <v>4.8735581584696723E-3</v>
      </c>
      <c r="O42" s="4">
        <f ca="1"/>
        <v>-7.7464852087738123E-2</v>
      </c>
      <c r="P42" s="4">
        <f ca="1"/>
        <v>-9.160218759375034E-6</v>
      </c>
      <c r="Q42" s="35">
        <v>2.0562500000000003E-10</v>
      </c>
      <c r="R42" s="30">
        <f ca="1"/>
        <v>1.6544810937404907E-15</v>
      </c>
      <c r="S42" s="30">
        <f ca="1"/>
        <v>5.7080201499532817E-14</v>
      </c>
      <c r="T42" s="30">
        <f ca="1"/>
        <v>3.5060558576298798E-18</v>
      </c>
      <c r="U42" s="30">
        <f ca="1">(1-OFFSET($J$19,$C42,0))*(1-OFFSET($J$19,$D42,0))*(1-OFFSET($AN$75,0,$B42-1))*$E42*$N$11</f>
        <v>1.2096020654408344E-16</v>
      </c>
      <c r="V42" s="30">
        <f ca="1"/>
        <v>1.9800357960865001E-10</v>
      </c>
      <c r="W42" s="30">
        <f ca="1"/>
        <v>1.203873318274426E-14</v>
      </c>
      <c r="X42" s="30">
        <f ca="1"/>
        <v>8.0365854022695236E-15</v>
      </c>
      <c r="Y42" s="30">
        <f ca="1"/>
        <v>7.5424859239093011E-12</v>
      </c>
      <c r="Z42" s="30">
        <f t="shared" ca="1" si="11"/>
        <v>2.0556614085114431E-10</v>
      </c>
      <c r="AA42" s="32">
        <f t="shared" ca="1" si="12"/>
        <v>0</v>
      </c>
      <c r="AB42" s="35">
        <v>2.1285000000000002E-9</v>
      </c>
      <c r="AC42" s="30">
        <f ca="1"/>
        <v>1.5239168476175907E-13</v>
      </c>
      <c r="AD42" s="30">
        <f ca="1"/>
        <v>1.0373368540302698E-11</v>
      </c>
      <c r="AE42" s="30">
        <f ca="1"/>
        <v>2.4317549444092968E-17</v>
      </c>
      <c r="AF42" s="30">
        <f ca="1">(1-OFFSET($K$19,$C42,0))*(1-OFFSET($K$19,$D42,0))*(1-OFFSET($CJ$75,0,$B42-1))*$F42*$O$11</f>
        <v>1.6553062115887167E-15</v>
      </c>
      <c r="AG42" s="30">
        <f ca="1"/>
        <v>1.9632359741639614E-9</v>
      </c>
      <c r="AH42" s="30">
        <f ca="1"/>
        <v>8.5680156461118183E-14</v>
      </c>
      <c r="AI42" s="30">
        <f ca="1"/>
        <v>1.4367163227683971E-13</v>
      </c>
      <c r="AJ42" s="30">
        <f ca="1"/>
        <v>1.5450723419847494E-10</v>
      </c>
      <c r="AK42" s="30">
        <f t="shared" ca="1" si="13"/>
        <v>2.1179725601511744E-9</v>
      </c>
      <c r="AL42" s="32">
        <f t="shared" ca="1" si="14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5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5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60" t="s">
        <v>1006</v>
      </c>
      <c r="G44" s="4"/>
      <c r="H44" s="4"/>
      <c r="I44" s="4"/>
      <c r="L44" s="4"/>
      <c r="M44" s="4"/>
      <c r="N44" s="4"/>
      <c r="O44" s="4"/>
      <c r="P44" s="4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5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5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ca="1">IF(SIGN($D45)=SIGN(N$9),0,OFFSET($M$80,_xlfn.XMATCH($C45,$D$81:$D$108),0)*(N$10^ABS($D45)))</f>
        <v>1.1055235599141828E-7</v>
      </c>
      <c r="F45">
        <f ca="1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5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5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ca="1">IF(SIGN($D46)=SIGN(N$9),0,OFFSET($M$80,_xlfn.XMATCH($C46,$D$81:$D$108),0)*(N$10^ABS($D46)))</f>
        <v>1.5373774615732704E-6</v>
      </c>
      <c r="F46">
        <f ca="1">IF(SIGN($D46)=SIGN(O$9),0,OFFSET($M$80,_xlfn.XMATCH($C46,$D$81:$D$108),0)*(O$10^ABS($D46)))</f>
        <v>2.8158303323443093E-7</v>
      </c>
      <c r="G46" s="4"/>
      <c r="H46" s="4"/>
      <c r="I46" s="4"/>
      <c r="L46" s="4"/>
      <c r="M46" s="4"/>
      <c r="N46" s="4"/>
      <c r="O46" s="4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5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5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ca="1">IF(SIGN($D47)=SIGN(N$9),0,OFFSET($M$80,_xlfn.XMATCH($C47,$D$81:$D$108),0)*(N$10^ABS($D47)))</f>
        <v>5.8977757760505665E-4</v>
      </c>
      <c r="F47">
        <f ca="1">IF(SIGN($D47)=SIGN(O$9),0,OFFSET($M$80,_xlfn.XMATCH($C47,$D$81:$D$108),0)*(O$10^ABS($D47)))</f>
        <v>1.0802250155647415E-4</v>
      </c>
      <c r="G47" s="4"/>
      <c r="H47" s="4"/>
      <c r="I47" s="4"/>
      <c r="L47" s="4"/>
      <c r="M47" s="4"/>
      <c r="N47" s="4"/>
      <c r="O47" s="4"/>
      <c r="P47" s="4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5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5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ca="1">IF(SIGN($D48)=SIGN(N$9),0,OFFSET($M$80,_xlfn.XMATCH($C48,$D$81:$D$108),0)*(N$10^ABS($D48)))</f>
        <v>9.8896069702267167E-4</v>
      </c>
      <c r="F48">
        <f ca="1">IF(SIGN($D48)=SIGN(O$9),0,OFFSET($M$80,_xlfn.XMATCH($C48,$D$81:$D$108),0)*(O$10^ABS($D48)))</f>
        <v>1.8113609687779922E-4</v>
      </c>
      <c r="G48" s="4"/>
      <c r="H48" s="4"/>
      <c r="I48" s="4"/>
      <c r="L48" s="4"/>
      <c r="M48" s="4"/>
      <c r="N48" s="4"/>
      <c r="O48" s="4"/>
      <c r="P48" s="4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5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ca="1">IF(SIGN($D49)=SIGN(N$9),0,OFFSET($M$80,_xlfn.XMATCH($C49,$D$81:$D$108),0)*(N$10^ABS($D49)))</f>
        <v>5.5046885887633608E-4</v>
      </c>
      <c r="F49">
        <f ca="1">IF(SIGN($D49)=SIGN(O$9),0,OFFSET($M$80,_xlfn.XMATCH($C49,$D$81:$D$108),0)*(O$10^ABS($D49)))</f>
        <v>2.3558397296328252E-4</v>
      </c>
      <c r="G49" s="4"/>
      <c r="H49" s="4"/>
      <c r="I49" s="4"/>
      <c r="L49" s="4"/>
      <c r="M49" s="4"/>
      <c r="N49" s="4"/>
      <c r="O49" s="4"/>
      <c r="P49" s="4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5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ca="1">IF(SIGN($D50)=SIGN(N$9),0,OFFSET($M$80,_xlfn.XMATCH($C50,$D$81:$D$108),0)*(N$10^ABS($D50)))</f>
        <v>2.6866335466029074E-5</v>
      </c>
      <c r="F50">
        <f ca="1">IF(SIGN($D50)=SIGN(O$9),0,OFFSET($M$80,_xlfn.XMATCH($C50,$D$81:$D$108),0)*(O$10^ABS($D50)))</f>
        <v>1.1497976581220839E-5</v>
      </c>
      <c r="G50" s="4"/>
      <c r="H50" s="4"/>
      <c r="I50" s="4"/>
      <c r="L50" s="4"/>
      <c r="M50" s="4"/>
      <c r="N50" s="4"/>
      <c r="O50" s="4"/>
      <c r="P50" s="4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5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ca="1">IF(SIGN($D51)=SIGN(N$9),0,OFFSET($M$80,_xlfn.XMATCH($C51,$D$81:$D$108),0)*(N$10^ABS($D51)))</f>
        <v>0</v>
      </c>
      <c r="F51">
        <f ca="1">IF(SIGN($D51)=SIGN(O$9),0,OFFSET($M$80,_xlfn.XMATCH($C51,$D$81:$D$108),0)*(O$10^ABS($D51)))</f>
        <v>0</v>
      </c>
      <c r="G51" s="4"/>
      <c r="H51" s="4"/>
      <c r="I51" s="4"/>
      <c r="L51" s="4"/>
      <c r="M51" s="4"/>
      <c r="N51" s="4"/>
      <c r="O51" s="4"/>
      <c r="P51" s="4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5"/>
      <c r="AN51">
        <f ca="1">SUMPRODUCT(AN81:AN108,$E$81:$E$108)</f>
        <v>0.2519298346904445</v>
      </c>
      <c r="AO51">
        <f ca="1">SUMPRODUCT(AO81:AO108,$E$81:$E$108)</f>
        <v>1.3541015528780458</v>
      </c>
      <c r="AP51">
        <f ca="1">SUMPRODUCT(AP81:AP108,$E$81:$E$108)</f>
        <v>1.9300482891735826</v>
      </c>
      <c r="AQ51">
        <f ca="1">SUMPRODUCT(AQ81:AQ108,$E$81:$E$108)</f>
        <v>1.9309801267205873</v>
      </c>
      <c r="AR51">
        <f ca="1">SUMPRODUCT(AR81:AR108,$E$81:$E$108)</f>
        <v>1.3624712697802563</v>
      </c>
      <c r="AS51">
        <f ca="1">SUMPRODUCT(AS81:AS108,$E$81:$E$108)</f>
        <v>1.9515427485731616</v>
      </c>
      <c r="AT51">
        <f ca="1">SUMPRODUCT(AT81:AT108,$E$81:$E$108)</f>
        <v>1.9549320746644427</v>
      </c>
      <c r="AU51">
        <f ca="1">SUMPRODUCT(AU81:AU108,$E$81:$E$108)</f>
        <v>1.914612597649693</v>
      </c>
      <c r="AV51">
        <f ca="1">SUMPRODUCT(AV81:AV108,$E$81:$E$108)</f>
        <v>1.961094693589482</v>
      </c>
      <c r="AW51">
        <f ca="1">SUMPRODUCT(AW81:AW108,$E$81:$E$108)</f>
        <v>1.9611576918955176</v>
      </c>
      <c r="AX51">
        <f ca="1">SUMPRODUCT(AX81:AX108,$E$81:$E$108)</f>
        <v>1.962518059001001</v>
      </c>
      <c r="AY51">
        <f ca="1">SUMPRODUCT(AY81:AY108,$E$81:$E$108)</f>
        <v>1.9627467271896868</v>
      </c>
      <c r="CJ51">
        <f ca="1">SUMPRODUCT(CJ81:CJ108,$E$81:$E$108)</f>
        <v>9.3402299998683325E-3</v>
      </c>
      <c r="CK51">
        <f ca="1">SUMPRODUCT(CK81:CK108,$E$81:$E$108)</f>
        <v>0.87040147416194125</v>
      </c>
      <c r="CL51">
        <f ca="1">SUMPRODUCT(CL81:CL108,$E$81:$E$108)</f>
        <v>0.16284632865077067</v>
      </c>
      <c r="CM51">
        <f ca="1">SUMPRODUCT(CM81:CM108,$E$81:$E$108)</f>
        <v>0.16449030513557772</v>
      </c>
      <c r="CN51">
        <f ca="1">SUMPRODUCT(CN81:CN108,$E$81:$E$108)</f>
        <v>0.87690558913737515</v>
      </c>
      <c r="CO51">
        <f ca="1">SUMPRODUCT(CO81:CO108,$E$81:$E$108)</f>
        <v>0.7846476608364662</v>
      </c>
      <c r="CP51">
        <f ca="1">SUMPRODUCT(CP81:CP108,$E$81:$E$108)</f>
        <v>1.0555665058859991</v>
      </c>
      <c r="CQ51">
        <f ca="1">SUMPRODUCT(CQ81:CQ108,$E$81:$E$108)</f>
        <v>1.9562256267788132</v>
      </c>
      <c r="CR51">
        <f ca="1">SUMPRODUCT(CR81:CR108,$E$81:$E$108)</f>
        <v>1.8105301335840005</v>
      </c>
      <c r="CS51">
        <f ca="1">SUMPRODUCT(CS81:CS108,$E$81:$E$108)</f>
        <v>1.8117260400416206</v>
      </c>
      <c r="CT51">
        <f ca="1">SUMPRODUCT(CT81:CT108,$E$81:$E$108)</f>
        <v>1.9103048162251781</v>
      </c>
      <c r="CU51">
        <f ca="1">SUMPRODUCT(CU81:CU108,$E$81:$E$108)</f>
        <v>1.9175183867060719</v>
      </c>
      <c r="EB51">
        <f ca="1">SUMPRODUCT(EB$81:EB$108,$E$81:$E$108)</f>
        <v>2.4189988953874728E-2</v>
      </c>
      <c r="EC51">
        <f ca="1">SUMPRODUCT(EC$81:EC$108,$E$81:$E$108)</f>
        <v>9.1473839254332542E-2</v>
      </c>
      <c r="ED51">
        <f ca="1">SUMPRODUCT(ED$81:ED$108,$E$81:$E$108)</f>
        <v>0.31486541689508618</v>
      </c>
      <c r="EE51">
        <f ca="1">SUMPRODUCT(EE$81:EE$108,$E$81:$E$108)</f>
        <v>0.83502318523619934</v>
      </c>
      <c r="EF51">
        <f ca="1">SUMPRODUCT(EF$81:EF$108,$E$81:$E$108)</f>
        <v>0.98122318530016828</v>
      </c>
      <c r="EG51">
        <f ca="1">SUMPRODUCT(EG$81:EG$108,$E$81:$E$108)</f>
        <v>1.1343874688200306</v>
      </c>
      <c r="EH51">
        <f ca="1">SUMPRODUCT(EH$81:EH$108,$E$81:$E$108)</f>
        <v>1.1472616268710591</v>
      </c>
      <c r="EI51">
        <f ca="1">SUMPRODUCT(EI$81:EI$108,$E$81:$E$108)</f>
        <v>1.148198414238224</v>
      </c>
      <c r="FH51">
        <f ca="1">SUMPRODUCT(FH$81:FH$108,$E$81:$E$108)</f>
        <v>1.8414233079132231E-3</v>
      </c>
      <c r="FI51">
        <f ca="1">SUMPRODUCT(FI$81:FI$108,$E$81:$E$108)</f>
        <v>2.3641945113213332E-2</v>
      </c>
      <c r="FJ51">
        <f ca="1">SUMPRODUCT(FJ$81:FJ$108,$E$81:$E$108)</f>
        <v>0.26856285752427256</v>
      </c>
      <c r="FK51">
        <f ca="1">SUMPRODUCT(FK$81:FK$108,$E$81:$E$108)</f>
        <v>1.3295969763275775</v>
      </c>
      <c r="FL51">
        <f ca="1">SUMPRODUCT(FL$81:FL$108,$E$81:$E$108)</f>
        <v>1.6440241765708699E-2</v>
      </c>
      <c r="FM51">
        <f ca="1">SUMPRODUCT(FM$81:FM$108,$E$81:$E$108)</f>
        <v>2.8499071077246696E-2</v>
      </c>
      <c r="FN51">
        <f ca="1">SUMPRODUCT(FN$81:FN$108,$E$81:$E$108)</f>
        <v>2.8804462420654153E-2</v>
      </c>
      <c r="FO51">
        <f ca="1">SUMPRODUCT(FO$81:FO$108,$E$81:$E$108)</f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ca="1">IF(SIGN($D52)=SIGN(N$9),0,OFFSET($M$80,_xlfn.XMATCH($C52,$D$81:$D$108),0)*(N$10^ABS($D52)))</f>
        <v>0</v>
      </c>
      <c r="F52">
        <f ca="1">IF(SIGN($D52)=SIGN(O$9),0,OFFSET($M$80,_xlfn.XMATCH($C52,$D$81:$D$108),0)*(O$10^ABS($D52)))</f>
        <v>0</v>
      </c>
      <c r="G52" s="4"/>
      <c r="H52" s="4"/>
      <c r="I52" s="4"/>
      <c r="L52" s="4"/>
      <c r="M52" s="4"/>
      <c r="N52" s="4"/>
      <c r="O52" s="4"/>
      <c r="P52" s="4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5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ca="1">IF(SIGN($D53)=SIGN(N$9),0,OFFSET($M$80,_xlfn.XMATCH($C53,$D$81:$D$108),0)*(N$10^ABS($D53)))</f>
        <v>0</v>
      </c>
      <c r="F53">
        <f ca="1">IF(SIGN($D53)=SIGN(O$9),0,OFFSET($M$80,_xlfn.XMATCH($C53,$D$81:$D$108),0)*(O$10^ABS($D53)))</f>
        <v>0</v>
      </c>
      <c r="G53" s="4"/>
      <c r="H53" s="4"/>
      <c r="I53" s="4"/>
      <c r="L53" s="4"/>
      <c r="M53" s="4"/>
      <c r="N53" s="4"/>
      <c r="O53" s="4"/>
      <c r="P53" s="4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5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ca="1">IF(SIGN($D54)=SIGN(N$9),0,OFFSET($M$80,_xlfn.XMATCH($C54,$D$81:$D$108),0)*(N$10^ABS($D54)))</f>
        <v>0</v>
      </c>
      <c r="F54">
        <f ca="1">IF(SIGN($D54)=SIGN(O$9),0,OFFSET($M$80,_xlfn.XMATCH($C54,$D$81:$D$108),0)*(O$10^ABS($D54)))</f>
        <v>0</v>
      </c>
      <c r="G54" s="4"/>
      <c r="H54" s="4"/>
      <c r="I54" s="4"/>
      <c r="L54" s="4"/>
      <c r="M54" s="4"/>
      <c r="N54" s="4"/>
      <c r="O54" s="4"/>
      <c r="P54" s="4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5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15">IF(SIGN($D55)=SIGN(N$9),0,OFFSET($M$80,_xlfn.XMATCH($C55,$D$81:$D$108),0)*(N$10^ABS($D55)))</f>
        <v>0</v>
      </c>
      <c r="F55">
        <f t="shared" ref="F55:F72" ca="1" si="16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5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15"/>
        <v>0</v>
      </c>
      <c r="F56">
        <f t="shared" ca="1" si="16"/>
        <v>0</v>
      </c>
      <c r="G56" s="4"/>
      <c r="H56" s="4"/>
      <c r="I56" s="4"/>
      <c r="L56" s="4"/>
      <c r="M56" s="4"/>
      <c r="N56" s="4"/>
      <c r="O56" s="4"/>
      <c r="P56" s="4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5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15"/>
        <v>8.618780713369603E-6</v>
      </c>
      <c r="F57">
        <f t="shared" ca="1" si="16"/>
        <v>8.618780713369603E-6</v>
      </c>
      <c r="G57" s="4"/>
      <c r="H57" s="4"/>
      <c r="I57" s="4"/>
      <c r="L57" s="4"/>
      <c r="M57" s="4"/>
      <c r="N57" s="4"/>
      <c r="O57" s="4"/>
      <c r="P57" s="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5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15"/>
        <v>0</v>
      </c>
      <c r="F58">
        <f t="shared" ca="1" si="16"/>
        <v>0</v>
      </c>
      <c r="G58" s="4"/>
      <c r="H58" s="4"/>
      <c r="I58" s="4"/>
      <c r="L58" s="4"/>
      <c r="M58" s="4"/>
      <c r="N58" s="4"/>
      <c r="O58" s="4"/>
      <c r="P58" s="4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5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15"/>
        <v>6.4796378351962301E-21</v>
      </c>
      <c r="F59">
        <f t="shared" ca="1" si="16"/>
        <v>6.4796378351962301E-21</v>
      </c>
      <c r="G59" s="4"/>
      <c r="H59" s="4"/>
      <c r="I59" s="4"/>
      <c r="L59" s="4"/>
      <c r="M59" s="4"/>
      <c r="N59" s="4"/>
      <c r="O59" s="4"/>
      <c r="P59" s="4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5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15"/>
        <v>3.2153570532429862E-7</v>
      </c>
      <c r="F60">
        <f t="shared" ca="1" si="16"/>
        <v>1.3760752799799458E-7</v>
      </c>
      <c r="G60" s="4"/>
      <c r="H60" s="4"/>
      <c r="I60" s="4"/>
      <c r="L60" s="4"/>
      <c r="M60" s="4"/>
      <c r="N60" s="4"/>
      <c r="O60" s="4"/>
      <c r="P60" s="4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5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15"/>
        <v>7.9640227742585678E-9</v>
      </c>
      <c r="F61">
        <f t="shared" ca="1" si="16"/>
        <v>7.9640227742585678E-9</v>
      </c>
      <c r="G61" s="4"/>
      <c r="H61" s="4"/>
      <c r="I61" s="4"/>
      <c r="L61" s="4"/>
      <c r="M61" s="4"/>
      <c r="N61" s="4"/>
      <c r="O61" s="4"/>
      <c r="P61" s="4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5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15"/>
        <v>8.8579844991081722E-7</v>
      </c>
      <c r="F62">
        <f t="shared" ca="1" si="16"/>
        <v>8.8579844991081722E-7</v>
      </c>
      <c r="G62" s="4"/>
      <c r="H62" s="4"/>
      <c r="I62" s="4"/>
      <c r="L62" s="4"/>
      <c r="M62" s="4"/>
      <c r="N62" s="4"/>
      <c r="O62" s="4"/>
      <c r="P62" s="4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5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15"/>
        <v>1.8763832299791901E-7</v>
      </c>
      <c r="F63">
        <f t="shared" ca="1" si="16"/>
        <v>8.0303510179034613E-8</v>
      </c>
      <c r="G63" s="4"/>
      <c r="H63" s="4"/>
      <c r="I63" s="4"/>
      <c r="L63" s="4"/>
      <c r="M63" s="4"/>
      <c r="N63" s="4"/>
      <c r="O63" s="4"/>
      <c r="P63" s="4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5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15"/>
        <v>7.8486371487557126E-9</v>
      </c>
      <c r="F64">
        <f t="shared" ca="1" si="16"/>
        <v>7.8486371487557126E-9</v>
      </c>
      <c r="G64" s="4"/>
      <c r="H64" s="4"/>
      <c r="I64" s="4"/>
      <c r="L64" s="4"/>
      <c r="M64" s="4"/>
      <c r="N64" s="4"/>
      <c r="O64" s="4"/>
      <c r="P64" s="4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5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15"/>
        <v>5.3489670023657487E-7</v>
      </c>
      <c r="F65">
        <f t="shared" ca="1" si="16"/>
        <v>5.3489670023657487E-7</v>
      </c>
      <c r="G65" s="4"/>
      <c r="H65" s="4"/>
      <c r="I65" s="4"/>
      <c r="L65" s="4"/>
      <c r="M65" s="4"/>
      <c r="N65" s="4"/>
      <c r="O65" s="4"/>
      <c r="P65" s="4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5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15"/>
        <v>1.7972024960763126E-7</v>
      </c>
      <c r="F66">
        <f t="shared" ca="1" si="16"/>
        <v>7.6914814965091736E-8</v>
      </c>
      <c r="G66" s="4"/>
      <c r="H66" s="4"/>
      <c r="I66" s="4"/>
      <c r="L66" s="4"/>
      <c r="M66" s="4"/>
      <c r="N66" s="4"/>
      <c r="O66" s="4"/>
      <c r="P66" s="4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5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15"/>
        <v>1.4589714336181798E-9</v>
      </c>
      <c r="F67">
        <f t="shared" ca="1" si="16"/>
        <v>1.4589714336181798E-9</v>
      </c>
      <c r="G67" s="4"/>
      <c r="H67" s="4"/>
      <c r="I67" s="4"/>
      <c r="L67" s="4"/>
      <c r="M67" s="4"/>
      <c r="N67" s="4"/>
      <c r="O67" s="4"/>
      <c r="P67" s="4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5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15"/>
        <v>1.5583254780785923E-9</v>
      </c>
      <c r="F68">
        <f t="shared" ca="1" si="16"/>
        <v>1.5583254780785923E-9</v>
      </c>
      <c r="G68" s="4"/>
      <c r="H68" s="4"/>
      <c r="I68" s="4"/>
      <c r="L68" s="4"/>
      <c r="M68" s="4"/>
      <c r="N68" s="4"/>
      <c r="O68" s="4"/>
      <c r="P68" s="4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5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15"/>
        <v>8.5746827289583347E-8</v>
      </c>
      <c r="F69">
        <f t="shared" ca="1" si="16"/>
        <v>8.5746827289583347E-8</v>
      </c>
      <c r="G69" s="4"/>
      <c r="H69" s="4"/>
      <c r="I69" s="4"/>
      <c r="L69" s="4"/>
      <c r="M69" s="4"/>
      <c r="N69" s="4"/>
      <c r="O69" s="4"/>
      <c r="P69" s="4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5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15"/>
        <v>0</v>
      </c>
      <c r="F70">
        <f t="shared" ca="1" si="16"/>
        <v>0</v>
      </c>
      <c r="G70" s="4"/>
      <c r="H70" s="4"/>
      <c r="I70" s="4"/>
      <c r="L70" s="4"/>
      <c r="M70" s="4"/>
      <c r="N70" s="4"/>
      <c r="O70" s="4"/>
      <c r="P70" s="4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5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15"/>
        <v>5.3050580043134642E-12</v>
      </c>
      <c r="F71">
        <f t="shared" ca="1" si="16"/>
        <v>2.2704038953411454E-12</v>
      </c>
      <c r="G71" s="4"/>
      <c r="H71" s="4"/>
      <c r="I71" s="4"/>
      <c r="L71" s="4"/>
      <c r="M71" s="4"/>
      <c r="N71" s="4"/>
      <c r="O71" s="4"/>
      <c r="P71" s="4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5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15"/>
        <v>7.0272606444444418E-7</v>
      </c>
      <c r="F72">
        <f t="shared" ca="1" si="16"/>
        <v>3.0074543817902916E-7</v>
      </c>
      <c r="G72" s="4"/>
      <c r="H72" s="4"/>
      <c r="I72" s="4"/>
      <c r="L72" s="4"/>
      <c r="M72" s="4"/>
      <c r="N72" s="4"/>
      <c r="O72" s="4"/>
      <c r="P72" s="4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5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5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17">1+SUM(AB81:AB108)</f>
        <v>1.1464790554983577</v>
      </c>
      <c r="AC75" s="4">
        <f t="shared" ca="1" si="17"/>
        <v>3.192054344005574</v>
      </c>
      <c r="AD75" s="4">
        <f t="shared" ca="1" si="17"/>
        <v>59.028370328052638</v>
      </c>
      <c r="AE75" s="4">
        <f t="shared" ca="1" si="17"/>
        <v>60.729801020327223</v>
      </c>
      <c r="AF75" s="4">
        <f t="shared" ca="1" si="17"/>
        <v>3.2358978885775675</v>
      </c>
      <c r="AG75" s="4">
        <f t="shared" ca="1" si="17"/>
        <v>166.86336634701223</v>
      </c>
      <c r="AH75" s="4">
        <f t="shared" ca="1" si="17"/>
        <v>234.37902411300263</v>
      </c>
      <c r="AI75" s="4">
        <f t="shared" ca="1" si="17"/>
        <v>34.460139831829387</v>
      </c>
      <c r="AJ75" s="4">
        <f t="shared" ca="1" si="17"/>
        <v>886.76151896026329</v>
      </c>
      <c r="AK75" s="4">
        <f t="shared" ca="1" si="17"/>
        <v>912.73264008385922</v>
      </c>
      <c r="AL75" s="4">
        <f t="shared" ca="1" si="17"/>
        <v>2483.1399310322031</v>
      </c>
      <c r="AM75" s="4">
        <f t="shared" ca="1" si="17"/>
        <v>3493.5095732367308</v>
      </c>
      <c r="AN75" s="4">
        <f t="shared" ref="AN75:AY75" ca="1" si="18">SUM(AN81:AN108)</f>
        <v>0.12776426642585761</v>
      </c>
      <c r="AO75" s="4">
        <f t="shared" ca="1" si="18"/>
        <v>0.68672212555593826</v>
      </c>
      <c r="AP75" s="4">
        <f t="shared" ca="1" si="18"/>
        <v>0.98305899359168392</v>
      </c>
      <c r="AQ75" s="4">
        <f t="shared" ca="1" si="18"/>
        <v>0.98353361968590536</v>
      </c>
      <c r="AR75" s="4">
        <f t="shared" ca="1" si="18"/>
        <v>0.69096676272452517</v>
      </c>
      <c r="AS75" s="4">
        <f t="shared" ca="1" si="18"/>
        <v>0.99400707284113876</v>
      </c>
      <c r="AT75" s="4">
        <f t="shared" ca="1" si="18"/>
        <v>0.99573340658881704</v>
      </c>
      <c r="AU75" s="4">
        <f t="shared" ca="1" si="18"/>
        <v>0.97098096511273158</v>
      </c>
      <c r="AV75" s="4">
        <f t="shared" ca="1" si="18"/>
        <v>0.99887230108815217</v>
      </c>
      <c r="AW75" s="4">
        <f t="shared" ca="1" si="18"/>
        <v>0.99890438891293709</v>
      </c>
      <c r="AX75" s="4">
        <f t="shared" ca="1" si="18"/>
        <v>0.99959728407267645</v>
      </c>
      <c r="AY75" s="4">
        <f t="shared" ca="1" si="18"/>
        <v>0.99971375489918213</v>
      </c>
      <c r="BX75">
        <f t="shared" ref="BX75:CI75" ca="1" si="19">1+SUM(BX81:BX108)</f>
        <v>1.0047615883355157</v>
      </c>
      <c r="BY75" s="4">
        <f t="shared" ca="1" si="19"/>
        <v>1.7909020545504855</v>
      </c>
      <c r="BZ75" s="4">
        <f t="shared" ca="1" si="19"/>
        <v>1.0923058832729806</v>
      </c>
      <c r="CA75" s="4">
        <f t="shared" ca="1" si="19"/>
        <v>1.0933247002458031</v>
      </c>
      <c r="CB75" s="4">
        <f t="shared" ca="1" si="19"/>
        <v>1.8015493044629758</v>
      </c>
      <c r="CC75" s="4">
        <f t="shared" ca="1" si="19"/>
        <v>1.6868403558987093</v>
      </c>
      <c r="CD75" s="4">
        <f t="shared" ca="1" si="19"/>
        <v>2.2112302328572517</v>
      </c>
      <c r="CE75" s="4">
        <f t="shared" ca="1" si="19"/>
        <v>134.13771520204892</v>
      </c>
      <c r="CF75" s="4">
        <f t="shared" ca="1" si="19"/>
        <v>16.53845299549311</v>
      </c>
      <c r="CG75" s="4">
        <f t="shared" ca="1" si="19"/>
        <v>16.70995711941115</v>
      </c>
      <c r="CH75" s="4">
        <f t="shared" ca="1" si="19"/>
        <v>115.0845050750589</v>
      </c>
      <c r="CI75" s="4">
        <f t="shared" ca="1" si="19"/>
        <v>202.18590944857962</v>
      </c>
      <c r="CJ75" s="4">
        <f t="shared" ref="CJ75:CU75" ca="1" si="20">SUM(CJ81:CJ108)</f>
        <v>4.7390230585980849E-3</v>
      </c>
      <c r="CK75" s="4">
        <f t="shared" ca="1" si="20"/>
        <v>0.44162217165416184</v>
      </c>
      <c r="CL75" s="4">
        <f t="shared" ca="1" si="20"/>
        <v>8.4505526049530669E-2</v>
      </c>
      <c r="CM75" s="4">
        <f t="shared" ca="1" si="20"/>
        <v>8.5358631543604208E-2</v>
      </c>
      <c r="CN75" s="4">
        <f t="shared" ca="1" si="20"/>
        <v>0.44492221360653228</v>
      </c>
      <c r="CO75" s="4">
        <f t="shared" ca="1" si="20"/>
        <v>0.40717567225428208</v>
      </c>
      <c r="CP75" s="4">
        <f t="shared" ca="1" si="20"/>
        <v>0.54776305735118092</v>
      </c>
      <c r="CQ75" s="4">
        <f t="shared" ca="1" si="20"/>
        <v>0.99254497515114426</v>
      </c>
      <c r="CR75" s="4">
        <f t="shared" ca="1" si="20"/>
        <v>0.93953485248756274</v>
      </c>
      <c r="CS75" s="4">
        <f t="shared" ca="1" si="20"/>
        <v>0.94015544188091626</v>
      </c>
      <c r="CT75" s="4">
        <f t="shared" ca="1" si="20"/>
        <v>0.99131073293187633</v>
      </c>
      <c r="CU75" s="4">
        <f t="shared" ca="1" si="20"/>
        <v>0.99505405691856919</v>
      </c>
      <c r="DT75">
        <f t="shared" ref="DT75:EA75" ca="1" si="21">1+SUM(DT$81:DT$108)</f>
        <v>1.0122555842204266</v>
      </c>
      <c r="DU75">
        <f t="shared" ca="1" si="21"/>
        <v>1.047979748251366</v>
      </c>
      <c r="DV75">
        <f t="shared" ca="1" si="21"/>
        <v>1.1870727169048654</v>
      </c>
      <c r="DW75">
        <f t="shared" ca="1" si="21"/>
        <v>1.7180153860282061</v>
      </c>
      <c r="DX75">
        <f t="shared" ca="1" si="21"/>
        <v>1.998925014991829</v>
      </c>
      <c r="DY75">
        <f t="shared" ca="1" si="21"/>
        <v>2.36819101293099</v>
      </c>
      <c r="DZ75">
        <f t="shared" ca="1" si="21"/>
        <v>2.4055433113127513</v>
      </c>
      <c r="EA75">
        <f t="shared" ca="1" si="21"/>
        <v>2.4083072900060625</v>
      </c>
      <c r="EB75">
        <f t="shared" ref="EB75:EI75" ca="1" si="22">SUM(EB$81:EB$108)</f>
        <v>1.2107203369853506E-2</v>
      </c>
      <c r="EC75">
        <f t="shared" ca="1" si="22"/>
        <v>4.5783087250897476E-2</v>
      </c>
      <c r="ED75">
        <f t="shared" ca="1" si="22"/>
        <v>0.15759162369819488</v>
      </c>
      <c r="EE75">
        <f t="shared" ca="1" si="22"/>
        <v>0.41793303591311248</v>
      </c>
      <c r="EF75">
        <f t="shared" ca="1" si="22"/>
        <v>0.49973110922117919</v>
      </c>
      <c r="EG75">
        <f t="shared" ca="1" si="22"/>
        <v>0.57773676424759735</v>
      </c>
      <c r="EH75">
        <f t="shared" ca="1" si="22"/>
        <v>0.5842934960691768</v>
      </c>
      <c r="EI75">
        <f t="shared" ca="1" si="22"/>
        <v>0.58477059628155559</v>
      </c>
      <c r="EZ75">
        <f t="shared" ref="EZ75:FG75" ca="1" si="23">1+SUM(EZ$81:EZ$108)</f>
        <v>1.0009224259850431</v>
      </c>
      <c r="FA75">
        <f t="shared" ca="1" si="23"/>
        <v>1.0119737427079958</v>
      </c>
      <c r="FB75">
        <f t="shared" ca="1" si="23"/>
        <v>1.1552779985651338</v>
      </c>
      <c r="FC75">
        <f t="shared" ca="1" si="23"/>
        <v>2.988844276557391</v>
      </c>
      <c r="FD75">
        <f t="shared" ca="1" si="23"/>
        <v>1.008603856058413</v>
      </c>
      <c r="FE75">
        <f t="shared" ca="1" si="23"/>
        <v>1.0150094613556659</v>
      </c>
      <c r="FF75">
        <f t="shared" ca="1" si="23"/>
        <v>1.015172740634126</v>
      </c>
      <c r="FG75">
        <f t="shared" ca="1" si="23"/>
        <v>1.0151751267871625</v>
      </c>
      <c r="FH75">
        <f t="shared" ref="FH75:FO75" ca="1" si="24">SUM(FH$81:FH$108)</f>
        <v>9.2157589948632939E-4</v>
      </c>
      <c r="FI75">
        <f t="shared" ca="1" si="24"/>
        <v>1.1832068563315239E-2</v>
      </c>
      <c r="FJ75">
        <f t="shared" ca="1" si="24"/>
        <v>0.13440747487443763</v>
      </c>
      <c r="FK75">
        <f t="shared" ca="1" si="24"/>
        <v>0.66542251537044972</v>
      </c>
      <c r="FL75">
        <f t="shared" ca="1" si="24"/>
        <v>8.5304611981522425E-3</v>
      </c>
      <c r="FM75">
        <f t="shared" ca="1" si="24"/>
        <v>1.478750881358197E-2</v>
      </c>
      <c r="FN75">
        <f t="shared" ca="1" si="24"/>
        <v>1.4945969318136271E-2</v>
      </c>
      <c r="FO75">
        <f t="shared" ca="1" si="24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25">"wBIBTERM(j="&amp;AB76&amp;")"</f>
        <v>wBIBTERM(j=1)</v>
      </c>
      <c r="AC80" s="2" t="str">
        <f t="shared" si="25"/>
        <v>wBIBTERM(j=2)</v>
      </c>
      <c r="AD80" s="2" t="str">
        <f t="shared" si="25"/>
        <v>wBIBTERM(j=3)</v>
      </c>
      <c r="AE80" s="2" t="str">
        <f t="shared" si="25"/>
        <v>wBIBTERM(j=4)</v>
      </c>
      <c r="AF80" s="2" t="str">
        <f t="shared" si="25"/>
        <v>wBIBTERM(j=5)</v>
      </c>
      <c r="AG80" s="2" t="str">
        <f t="shared" si="25"/>
        <v>wBIBTERM(j=6)</v>
      </c>
      <c r="AH80" s="2" t="str">
        <f t="shared" si="25"/>
        <v>wBIBTERM(j=7)</v>
      </c>
      <c r="AI80" s="2" t="str">
        <f t="shared" si="25"/>
        <v>wBIBTERM(j=8)</v>
      </c>
      <c r="AJ80" s="2" t="str">
        <f t="shared" si="25"/>
        <v>wBIBTERM(j=9)</v>
      </c>
      <c r="AK80" s="2" t="str">
        <f t="shared" si="25"/>
        <v>wBIBTERM(j=10)</v>
      </c>
      <c r="AL80" s="2" t="str">
        <f t="shared" si="25"/>
        <v>wBIBTERM(j=11)</v>
      </c>
      <c r="AM80" s="2" t="str">
        <f t="shared" si="25"/>
        <v>wBIBTERM(j=12)</v>
      </c>
      <c r="AN80" s="2" t="str">
        <f t="shared" ref="AN80:AY80" si="26">"BITHETA(j="&amp;AN76&amp;")"</f>
        <v>BITHETA(j=1)</v>
      </c>
      <c r="AO80" s="2" t="str">
        <f t="shared" si="26"/>
        <v>BITHETA(j=2)</v>
      </c>
      <c r="AP80" s="2" t="str">
        <f t="shared" si="26"/>
        <v>BITHETA(j=3)</v>
      </c>
      <c r="AQ80" s="2" t="str">
        <f t="shared" si="26"/>
        <v>BITHETA(j=4)</v>
      </c>
      <c r="AR80" s="2" t="str">
        <f t="shared" si="26"/>
        <v>BITHETA(j=5)</v>
      </c>
      <c r="AS80" s="2" t="str">
        <f t="shared" si="26"/>
        <v>BITHETA(j=6)</v>
      </c>
      <c r="AT80" s="2" t="str">
        <f t="shared" si="26"/>
        <v>BITHETA(j=7)</v>
      </c>
      <c r="AU80" s="2" t="str">
        <f t="shared" si="26"/>
        <v>BITHETA(j=8)</v>
      </c>
      <c r="AV80" s="2" t="str">
        <f t="shared" si="26"/>
        <v>BITHETA(j=9)</v>
      </c>
      <c r="AW80" s="2" t="str">
        <f t="shared" si="26"/>
        <v>BITHETA(j=10)</v>
      </c>
      <c r="AX80" s="2" t="str">
        <f t="shared" si="26"/>
        <v>BITHETA(j=11)</v>
      </c>
      <c r="AY80" s="2" t="str">
        <f t="shared" si="26"/>
        <v>BITHETA(j=12)</v>
      </c>
      <c r="AZ80" s="2" t="str">
        <f t="shared" ref="AZ80:BK80" si="27">"wBISNU(j="&amp;AZ76&amp;")"</f>
        <v>wBISNU(j=1)</v>
      </c>
      <c r="BA80" s="2" t="str">
        <f t="shared" si="27"/>
        <v>wBISNU(j=2)</v>
      </c>
      <c r="BB80" s="2" t="str">
        <f t="shared" si="27"/>
        <v>wBISNU(j=3)</v>
      </c>
      <c r="BC80" s="2" t="str">
        <f t="shared" si="27"/>
        <v>wBISNU(j=4)</v>
      </c>
      <c r="BD80" s="2" t="str">
        <f t="shared" si="27"/>
        <v>wBISNU(j=5)</v>
      </c>
      <c r="BE80" s="2" t="str">
        <f t="shared" si="27"/>
        <v>wBISNU(j=6)</v>
      </c>
      <c r="BF80" s="2" t="str">
        <f t="shared" si="27"/>
        <v>wBISNU(j=7)</v>
      </c>
      <c r="BG80" s="2" t="str">
        <f t="shared" si="27"/>
        <v>wBISNU(j=8)</v>
      </c>
      <c r="BH80" s="2" t="str">
        <f t="shared" si="27"/>
        <v>wBISNU(j=9)</v>
      </c>
      <c r="BI80" s="2" t="str">
        <f t="shared" si="27"/>
        <v>wBISNU(j=10)</v>
      </c>
      <c r="BJ80" s="2" t="str">
        <f t="shared" si="27"/>
        <v>wBISNU(j=11)</v>
      </c>
      <c r="BK80" s="2" t="str">
        <f t="shared" si="27"/>
        <v>wBISNU(j=12)</v>
      </c>
      <c r="BL80" s="6" t="str">
        <f t="shared" ref="BL80:BW80" si="28">"wCHC_HA(j="&amp;BL76&amp;")"</f>
        <v>wCHC_HA(j=1)</v>
      </c>
      <c r="BM80" s="6" t="str">
        <f t="shared" si="28"/>
        <v>wCHC_HA(j=2)</v>
      </c>
      <c r="BN80" s="6" t="str">
        <f t="shared" si="28"/>
        <v>wCHC_HA(j=3)</v>
      </c>
      <c r="BO80" s="6" t="str">
        <f t="shared" si="28"/>
        <v>wCHC_HA(j=4)</v>
      </c>
      <c r="BP80" s="6" t="str">
        <f t="shared" si="28"/>
        <v>wCHC_HA(j=5)</v>
      </c>
      <c r="BQ80" s="6" t="str">
        <f t="shared" si="28"/>
        <v>wCHC_HA(j=6)</v>
      </c>
      <c r="BR80" s="6" t="str">
        <f t="shared" si="28"/>
        <v>wCHC_HA(j=7)</v>
      </c>
      <c r="BS80" s="6" t="str">
        <f t="shared" si="28"/>
        <v>wCHC_HA(j=8)</v>
      </c>
      <c r="BT80" s="6" t="str">
        <f t="shared" si="28"/>
        <v>wCHC_HA(j=9)</v>
      </c>
      <c r="BU80" s="6" t="str">
        <f t="shared" si="28"/>
        <v>wCHC_HA(j=10)</v>
      </c>
      <c r="BV80" s="6" t="str">
        <f t="shared" si="28"/>
        <v>wCHC_HA(j=11)</v>
      </c>
      <c r="BW80" s="6" t="str">
        <f t="shared" si="28"/>
        <v>wCHC_HA(j=12)</v>
      </c>
      <c r="BX80" s="2" t="str">
        <f t="shared" ref="BX80:CI80" si="29">"wBIBTERM(j="&amp;BX76&amp;")"</f>
        <v>wBIBTERM(j=1)</v>
      </c>
      <c r="BY80" s="2" t="str">
        <f t="shared" si="29"/>
        <v>wBIBTERM(j=2)</v>
      </c>
      <c r="BZ80" s="2" t="str">
        <f t="shared" si="29"/>
        <v>wBIBTERM(j=3)</v>
      </c>
      <c r="CA80" s="2" t="str">
        <f t="shared" si="29"/>
        <v>wBIBTERM(j=4)</v>
      </c>
      <c r="CB80" s="2" t="str">
        <f t="shared" si="29"/>
        <v>wBIBTERM(j=5)</v>
      </c>
      <c r="CC80" s="2" t="str">
        <f t="shared" si="29"/>
        <v>wBIBTERM(j=6)</v>
      </c>
      <c r="CD80" s="2" t="str">
        <f t="shared" si="29"/>
        <v>wBIBTERM(j=7)</v>
      </c>
      <c r="CE80" s="2" t="str">
        <f t="shared" si="29"/>
        <v>wBIBTERM(j=8)</v>
      </c>
      <c r="CF80" s="2" t="str">
        <f t="shared" si="29"/>
        <v>wBIBTERM(j=9)</v>
      </c>
      <c r="CG80" s="2" t="str">
        <f t="shared" si="29"/>
        <v>wBIBTERM(j=10)</v>
      </c>
      <c r="CH80" s="2" t="str">
        <f t="shared" si="29"/>
        <v>wBIBTERM(j=11)</v>
      </c>
      <c r="CI80" s="2" t="str">
        <f t="shared" si="29"/>
        <v>wBIBTERM(j=12)</v>
      </c>
      <c r="CJ80" s="2" t="str">
        <f t="shared" ref="CJ80:CU80" si="30">"BITHETA(j="&amp;CJ76&amp;")"</f>
        <v>BITHETA(j=1)</v>
      </c>
      <c r="CK80" s="2" t="str">
        <f t="shared" si="30"/>
        <v>BITHETA(j=2)</v>
      </c>
      <c r="CL80" s="2" t="str">
        <f t="shared" si="30"/>
        <v>BITHETA(j=3)</v>
      </c>
      <c r="CM80" s="2" t="str">
        <f t="shared" si="30"/>
        <v>BITHETA(j=4)</v>
      </c>
      <c r="CN80" s="2" t="str">
        <f t="shared" si="30"/>
        <v>BITHETA(j=5)</v>
      </c>
      <c r="CO80" s="2" t="str">
        <f t="shared" si="30"/>
        <v>BITHETA(j=6)</v>
      </c>
      <c r="CP80" s="2" t="str">
        <f t="shared" si="30"/>
        <v>BITHETA(j=7)</v>
      </c>
      <c r="CQ80" s="2" t="str">
        <f t="shared" si="30"/>
        <v>BITHETA(j=8)</v>
      </c>
      <c r="CR80" s="2" t="str">
        <f t="shared" si="30"/>
        <v>BITHETA(j=9)</v>
      </c>
      <c r="CS80" s="2" t="str">
        <f t="shared" si="30"/>
        <v>BITHETA(j=10)</v>
      </c>
      <c r="CT80" s="2" t="str">
        <f t="shared" si="30"/>
        <v>BITHETA(j=11)</v>
      </c>
      <c r="CU80" s="2" t="str">
        <f t="shared" si="30"/>
        <v>BITHETA(j=12)</v>
      </c>
      <c r="CV80" s="2" t="str">
        <f t="shared" ref="CV80:DG80" si="31">"wBISNU(j="&amp;CV76&amp;")"</f>
        <v>wBISNU(j=1)</v>
      </c>
      <c r="CW80" s="2" t="str">
        <f t="shared" si="31"/>
        <v>wBISNU(j=2)</v>
      </c>
      <c r="CX80" s="2" t="str">
        <f t="shared" si="31"/>
        <v>wBISNU(j=3)</v>
      </c>
      <c r="CY80" s="2" t="str">
        <f t="shared" si="31"/>
        <v>wBISNU(j=4)</v>
      </c>
      <c r="CZ80" s="2" t="str">
        <f t="shared" si="31"/>
        <v>wBISNU(j=5)</v>
      </c>
      <c r="DA80" s="2" t="str">
        <f t="shared" si="31"/>
        <v>wBISNU(j=6)</v>
      </c>
      <c r="DB80" s="2" t="str">
        <f t="shared" si="31"/>
        <v>wBISNU(j=7)</v>
      </c>
      <c r="DC80" s="2" t="str">
        <f t="shared" si="31"/>
        <v>wBISNU(j=8)</v>
      </c>
      <c r="DD80" s="2" t="str">
        <f t="shared" si="31"/>
        <v>wBISNU(j=9)</v>
      </c>
      <c r="DE80" s="2" t="str">
        <f t="shared" si="31"/>
        <v>wBISNU(j=10)</v>
      </c>
      <c r="DF80" s="2" t="str">
        <f t="shared" si="31"/>
        <v>wBISNU(j=11)</v>
      </c>
      <c r="DG80" s="2" t="str">
        <f t="shared" si="31"/>
        <v>wBISNU(j=12)</v>
      </c>
      <c r="DH80" s="6" t="str">
        <f t="shared" ref="DH80:DS80" si="32">"wCHC_FA(j="&amp;DH76&amp;")"</f>
        <v>wCHC_FA(j=1)</v>
      </c>
      <c r="DI80" s="6" t="str">
        <f t="shared" si="32"/>
        <v>wCHC_FA(j=2)</v>
      </c>
      <c r="DJ80" s="6" t="str">
        <f t="shared" si="32"/>
        <v>wCHC_FA(j=3)</v>
      </c>
      <c r="DK80" s="6" t="str">
        <f t="shared" si="32"/>
        <v>wCHC_FA(j=4)</v>
      </c>
      <c r="DL80" s="6" t="str">
        <f t="shared" si="32"/>
        <v>wCHC_FA(j=5)</v>
      </c>
      <c r="DM80" s="6" t="str">
        <f t="shared" si="32"/>
        <v>wCHC_FA(j=6)</v>
      </c>
      <c r="DN80" s="6" t="str">
        <f t="shared" si="32"/>
        <v>wCHC_FA(j=7)</v>
      </c>
      <c r="DO80" s="6" t="str">
        <f t="shared" si="32"/>
        <v>wCHC_FA(j=8)</v>
      </c>
      <c r="DP80" s="6" t="str">
        <f t="shared" si="32"/>
        <v>wCHC_FA(j=9)</v>
      </c>
      <c r="DQ80" s="6" t="str">
        <f t="shared" si="32"/>
        <v>wCHC_FA(j=10)</v>
      </c>
      <c r="DR80" s="6" t="str">
        <f t="shared" si="32"/>
        <v>wCHC_FA(j=11)</v>
      </c>
      <c r="DS80" s="6" t="str">
        <f t="shared" si="32"/>
        <v>wCHC_FA(j=12)</v>
      </c>
      <c r="DT80" s="6" t="str">
        <f t="shared" ref="DT80:EA80" si="33">"wMONBTERM(j="&amp;DT76&amp;")"</f>
        <v>wMONBTERM(j=1)</v>
      </c>
      <c r="DU80" s="6" t="str">
        <f t="shared" si="33"/>
        <v>wMONBTERM(j=2)</v>
      </c>
      <c r="DV80" s="6" t="str">
        <f t="shared" si="33"/>
        <v>wMONBTERM(j=3)</v>
      </c>
      <c r="DW80" s="6" t="str">
        <f t="shared" si="33"/>
        <v>wMONBTERM(j=4)</v>
      </c>
      <c r="DX80" s="6" t="str">
        <f t="shared" si="33"/>
        <v>wMONBTERM(j=5)</v>
      </c>
      <c r="DY80" s="6" t="str">
        <f t="shared" si="33"/>
        <v>wMONBTERM(j=6)</v>
      </c>
      <c r="DZ80" s="6" t="str">
        <f t="shared" si="33"/>
        <v>wMONBTERM(j=7)</v>
      </c>
      <c r="EA80" s="6" t="str">
        <f t="shared" si="33"/>
        <v>wMONBTERM(j=8)</v>
      </c>
      <c r="EB80" s="6" t="str">
        <f t="shared" ref="EB80:EI80" si="34">"MONTHETA(j="&amp;EB76&amp;")"</f>
        <v>MONTHETA(j=1)</v>
      </c>
      <c r="EC80" s="6" t="str">
        <f t="shared" si="34"/>
        <v>MONTHETA(j=2)</v>
      </c>
      <c r="ED80" s="6" t="str">
        <f t="shared" si="34"/>
        <v>MONTHETA(j=3)</v>
      </c>
      <c r="EE80" s="6" t="str">
        <f t="shared" si="34"/>
        <v>MONTHETA(j=4)</v>
      </c>
      <c r="EF80" s="6" t="str">
        <f t="shared" si="34"/>
        <v>MONTHETA(j=5)</v>
      </c>
      <c r="EG80" s="6" t="str">
        <f t="shared" si="34"/>
        <v>MONTHETA(j=6)</v>
      </c>
      <c r="EH80" s="6" t="str">
        <f t="shared" si="34"/>
        <v>MONTHETA(j=7)</v>
      </c>
      <c r="EI80" s="6" t="str">
        <f t="shared" si="34"/>
        <v>MONTHETA(j=8)</v>
      </c>
      <c r="EJ80" s="3" t="str">
        <f t="shared" ref="EJ80:EQ80" si="35">"wMONSNU(j="&amp;EJ76&amp;")"</f>
        <v>wMONSNU(j=1)</v>
      </c>
      <c r="EK80" s="3" t="str">
        <f t="shared" si="35"/>
        <v>wMONSNU(j=2)</v>
      </c>
      <c r="EL80" s="3" t="str">
        <f t="shared" si="35"/>
        <v>wMONSNU(j=3)</v>
      </c>
      <c r="EM80" s="3" t="str">
        <f t="shared" si="35"/>
        <v>wMONSNU(j=4)</v>
      </c>
      <c r="EN80" s="3" t="str">
        <f t="shared" si="35"/>
        <v>wMONSNU(j=5)</v>
      </c>
      <c r="EO80" s="3" t="str">
        <f t="shared" si="35"/>
        <v>wMONSNU(j=6)</v>
      </c>
      <c r="EP80" s="3" t="str">
        <f t="shared" si="35"/>
        <v>wMONSNU(j=7)</v>
      </c>
      <c r="EQ80" s="3" t="str">
        <f t="shared" si="35"/>
        <v>wMONSNU(j=8)</v>
      </c>
      <c r="ER80" s="3" t="str">
        <f t="shared" ref="ER80:EY80" si="36">"wCHC_HA(j="&amp;ER76&amp;")"</f>
        <v>wCHC_HA(j=1)</v>
      </c>
      <c r="ES80" s="3" t="str">
        <f t="shared" si="36"/>
        <v>wCHC_HA(j=2)</v>
      </c>
      <c r="ET80" s="3" t="str">
        <f t="shared" si="36"/>
        <v>wCHC_HA(j=3)</v>
      </c>
      <c r="EU80" s="3" t="str">
        <f t="shared" si="36"/>
        <v>wCHC_HA(j=4)</v>
      </c>
      <c r="EV80" s="3" t="str">
        <f t="shared" si="36"/>
        <v>wCHC_HA(j=5)</v>
      </c>
      <c r="EW80" s="3" t="str">
        <f t="shared" si="36"/>
        <v>wCHC_HA(j=6)</v>
      </c>
      <c r="EX80" s="3" t="str">
        <f t="shared" si="36"/>
        <v>wCHC_HA(j=7)</v>
      </c>
      <c r="EY80" s="3" t="str">
        <f t="shared" si="36"/>
        <v>wCHC_HA(j=8)</v>
      </c>
      <c r="EZ80" s="6" t="str">
        <f t="shared" ref="EZ80:FG80" si="37">"wMONBTERM(j="&amp;EZ76&amp;")"</f>
        <v>wMONBTERM(j=1)</v>
      </c>
      <c r="FA80" s="6" t="str">
        <f t="shared" si="37"/>
        <v>wMONBTERM(j=2)</v>
      </c>
      <c r="FB80" s="6" t="str">
        <f t="shared" si="37"/>
        <v>wMONBTERM(j=3)</v>
      </c>
      <c r="FC80" s="6" t="str">
        <f t="shared" si="37"/>
        <v>wMONBTERM(j=4)</v>
      </c>
      <c r="FD80" s="6" t="str">
        <f t="shared" si="37"/>
        <v>wMONBTERM(j=5)</v>
      </c>
      <c r="FE80" s="6" t="str">
        <f t="shared" si="37"/>
        <v>wMONBTERM(j=6)</v>
      </c>
      <c r="FF80" s="6" t="str">
        <f t="shared" si="37"/>
        <v>wMONBTERM(j=7)</v>
      </c>
      <c r="FG80" s="6" t="str">
        <f t="shared" si="37"/>
        <v>wMONBTERM(j=8)</v>
      </c>
      <c r="FH80" s="6" t="str">
        <f t="shared" ref="FH80:FO80" si="38">"MONTHETA(j="&amp;FH76&amp;")"</f>
        <v>MONTHETA(j=1)</v>
      </c>
      <c r="FI80" s="6" t="str">
        <f t="shared" si="38"/>
        <v>MONTHETA(j=2)</v>
      </c>
      <c r="FJ80" s="6" t="str">
        <f t="shared" si="38"/>
        <v>MONTHETA(j=3)</v>
      </c>
      <c r="FK80" s="6" t="str">
        <f t="shared" si="38"/>
        <v>MONTHETA(j=4)</v>
      </c>
      <c r="FL80" s="6" t="str">
        <f t="shared" si="38"/>
        <v>MONTHETA(j=5)</v>
      </c>
      <c r="FM80" s="6" t="str">
        <f t="shared" si="38"/>
        <v>MONTHETA(j=6)</v>
      </c>
      <c r="FN80" s="6" t="str">
        <f t="shared" si="38"/>
        <v>MONTHETA(j=7)</v>
      </c>
      <c r="FO80" s="6" t="str">
        <f t="shared" si="38"/>
        <v>MONTHETA(j=8)</v>
      </c>
      <c r="FP80" s="3" t="str">
        <f t="shared" ref="FP80:FW80" si="39">"wMONSNU(j="&amp;FP76&amp;")"</f>
        <v>wMONSNU(j=1)</v>
      </c>
      <c r="FQ80" s="3" t="str">
        <f t="shared" si="39"/>
        <v>wMONSNU(j=2)</v>
      </c>
      <c r="FR80" s="3" t="str">
        <f t="shared" si="39"/>
        <v>wMONSNU(j=3)</v>
      </c>
      <c r="FS80" s="3" t="str">
        <f t="shared" si="39"/>
        <v>wMONSNU(j=4)</v>
      </c>
      <c r="FT80" s="3" t="str">
        <f t="shared" si="39"/>
        <v>wMONSNU(j=5)</v>
      </c>
      <c r="FU80" s="3" t="str">
        <f t="shared" si="39"/>
        <v>wMONSNU(j=6)</v>
      </c>
      <c r="FV80" s="3" t="str">
        <f t="shared" si="39"/>
        <v>wMONSNU(j=7)</v>
      </c>
      <c r="FW80" s="3" t="str">
        <f t="shared" si="39"/>
        <v>wMONSNU(j=8)</v>
      </c>
      <c r="FX80" s="3" t="str">
        <f t="shared" ref="FX80:GE80" si="40">"wCHC_FA(j="&amp;FX76&amp;")"</f>
        <v>wCHC_FA(j=1)</v>
      </c>
      <c r="FY80" s="3" t="str">
        <f t="shared" si="40"/>
        <v>wCHC_FA(j=2)</v>
      </c>
      <c r="FZ80" s="3" t="str">
        <f t="shared" si="40"/>
        <v>wCHC_FA(j=3)</v>
      </c>
      <c r="GA80" s="3" t="str">
        <f t="shared" si="40"/>
        <v>wCHC_FA(j=4)</v>
      </c>
      <c r="GB80" s="3" t="str">
        <f t="shared" si="40"/>
        <v>wCHC_FA(j=5)</v>
      </c>
      <c r="GC80" s="3" t="str">
        <f t="shared" si="40"/>
        <v>wCHC_FA(j=6)</v>
      </c>
      <c r="GD80" s="3" t="str">
        <f t="shared" si="40"/>
        <v>wCHC_FA(j=7)</v>
      </c>
      <c r="GE80" s="3" t="str">
        <f t="shared" si="40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41">N81/O81</f>
        <v>2.7625609128930574E-8</v>
      </c>
      <c r="N81" s="4">
        <f>10^-7.57</f>
        <v>2.6915348039269097E-8</v>
      </c>
      <c r="O81" s="9">
        <f t="shared" ref="O81:O108" si="42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41"/>
        <v>9.5999336356572653E-8</v>
      </c>
      <c r="N82" s="4">
        <v>8.6698429999999998E-8</v>
      </c>
      <c r="O82" s="9">
        <f t="shared" si="42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ca="1">(IF(AB$77&lt;=4,$P82,$R82)*IF(AB$78&lt;=4,$P82,$R82)*$N82*EXP(2*$N$8*$N$9*(2-$E82)))*OFFSET($J$19,AB$77,0)*OFFSET($J$19,AB$78,0)/($N$81^2)</f>
        <v>0.10831038025912583</v>
      </c>
      <c r="AC82" s="4">
        <f ca="1">(IF(AC$77&lt;=4,$P82,$R82)*IF(AC$78&lt;=4,$P82,$R82)*$N82*EXP(2*$N$8*$N$9*(2-$E82)))*OFFSET($J$19,AC$77,0)*OFFSET($J$19,AC$78,0)/($N$81^2)</f>
        <v>1.6208613493590838</v>
      </c>
      <c r="AD82" s="4">
        <f ca="1">(IF(AD$77&lt;=4,$P82,$R82)*IF(AD$78&lt;=4,$P82,$R82)*$N82*EXP(2*$N$8*$N$9*(2-$E82)))*OFFSET($J$19,AD$77,0)*OFFSET($J$19,AD$78,0)/($N$81^2)</f>
        <v>55.893567862087124</v>
      </c>
      <c r="AE82" s="4">
        <f ca="1">(IF(AE$77&lt;=4,$P82,$R82)*IF(AE$78&lt;=4,$P82,$R82)*$N82*EXP(2*$N$8*$N$9*(2-$E82)))*OFFSET($J$19,AE$77,0)*OFFSET($J$19,AE$78,0)/($N$81^2)</f>
        <v>57.532404715916769</v>
      </c>
      <c r="AF82" s="4">
        <f ca="1">(IF(AF$77&lt;=4,$P82,$R82)*IF(AF$78&lt;=4,$P82,$R82)*$N82*EXP(2*$N$8*$N$9*(2-$E82)))*OFFSET($J$19,AF$77,0)*OFFSET($J$19,AF$78,0)/($N$81^2)</f>
        <v>1.6532803936268414</v>
      </c>
      <c r="AG82" s="4">
        <f ca="1">(IF(AG$77&lt;=4,$P82,$R82)*IF(AG$78&lt;=4,$P82,$R82)*$N82*EXP(2*$N$8*$N$9*(2-$E82)))*OFFSET($J$19,AG$77,0)*OFFSET($J$19,AG$78,0)/($N$81^2)</f>
        <v>159.76142825209095</v>
      </c>
      <c r="AH82" s="4">
        <f ca="1">(IF(AH$77&lt;=4,$P82,$R82)*IF(AH$78&lt;=4,$P82,$R82)*$N82*EXP(2*$N$8*$N$9*(2-$E82)))*OFFSET($J$19,AH$77,0)*OFFSET($J$19,AH$78,0)/($N$81^2)</f>
        <v>224.79325626592228</v>
      </c>
      <c r="AI82" s="4">
        <f ca="1">(IF(AI$77&lt;=4,$P82,$R82)*IF(AI$78&lt;=4,$P82,$R82)*$N82*EXP(2*$N$8*$N$9*(2-$E82)))*OFFSET($J$19,AI$77,0)*OFFSET($J$19,AI$78,0)/($N$81^2)</f>
        <v>24.741287799671767</v>
      </c>
      <c r="AJ82" s="4">
        <f ca="1">(IF(AJ$77&lt;=4,$P82,$R82)*IF(AJ$78&lt;=4,$P82,$R82)*$N82*EXP(2*$N$8*$N$9*(2-$E82)))*OFFSET($J$19,AJ$77,0)*OFFSET($J$19,AJ$78,0)/($N$81^2)</f>
        <v>853.17528804866367</v>
      </c>
      <c r="AK82" s="4">
        <f ca="1">(IF(AK$77&lt;=4,$P82,$R82)*IF(AK$78&lt;=4,$P82,$R82)*$N82*EXP(2*$N$8*$N$9*(2-$E82)))*OFFSET($J$19,AK$77,0)*OFFSET($J$19,AK$78,0)/($N$81^2)</f>
        <v>878.19095905182542</v>
      </c>
      <c r="AL82" s="4">
        <f ca="1">(IF(AL$77&lt;=4,$P82,$R82)*IF(AL$78&lt;=4,$P82,$R82)*$N82*EXP(2*$N$8*$N$9*(2-$E82)))*OFFSET($J$19,AL$77,0)*OFFSET($J$19,AL$78,0)/($N$81^2)</f>
        <v>2390.8246241283077</v>
      </c>
      <c r="AM82" s="4">
        <f ca="1">(IF(AM$77&lt;=4,$P82,$R82)*IF(AM$78&lt;=4,$P82,$R82)*$N82*EXP(2*$N$8*$N$9*(2-$E82)))*OFFSET($J$19,AM$77,0)*OFFSET($J$19,AM$78,0)/($N$81^2)</f>
        <v>3364.0238341542122</v>
      </c>
      <c r="AN82" s="4">
        <f t="shared" ref="AN82:AY84" ca="1" si="43">AB82/AB$75</f>
        <v>9.4472183979012928E-2</v>
      </c>
      <c r="AO82" s="4">
        <f t="shared" ca="1" si="43"/>
        <v>0.50777999829574749</v>
      </c>
      <c r="AP82" s="4">
        <f t="shared" ca="1" si="43"/>
        <v>0.94689329133527289</v>
      </c>
      <c r="AQ82" s="4">
        <f t="shared" ca="1" si="43"/>
        <v>0.9473504564366968</v>
      </c>
      <c r="AR82" s="4">
        <f t="shared" ca="1" si="43"/>
        <v>0.51091859216657443</v>
      </c>
      <c r="AS82" s="4">
        <f t="shared" ca="1" si="43"/>
        <v>0.9574386023103959</v>
      </c>
      <c r="AT82" s="4">
        <f t="shared" ca="1" si="43"/>
        <v>0.95910142606251869</v>
      </c>
      <c r="AU82" s="4">
        <f t="shared" ca="1" si="43"/>
        <v>0.71796829381461991</v>
      </c>
      <c r="AV82" s="4">
        <f t="shared" ca="1" si="43"/>
        <v>0.96212484394791986</v>
      </c>
      <c r="AW82" s="4">
        <f t="shared" ca="1" si="43"/>
        <v>0.962155751295516</v>
      </c>
      <c r="AX82" s="4">
        <f t="shared" ca="1" si="43"/>
        <v>0.96282315557403109</v>
      </c>
      <c r="AY82" s="4">
        <f t="shared" ca="1" si="43"/>
        <v>0.9629353415618237</v>
      </c>
      <c r="AZ82" s="4">
        <f ca="1">AN82*OFFSET($E$30,AZ$76,0)</f>
        <v>9.7129214153422658E-6</v>
      </c>
      <c r="BA82" s="4">
        <f ca="1">AO82*OFFSET($E$30,BA$76,0)</f>
        <v>5.2206131074781537E-5</v>
      </c>
      <c r="BB82" s="4">
        <f ca="1">AP82*OFFSET($E$30,BB$76,0)</f>
        <v>9.7352466515407738E-5</v>
      </c>
      <c r="BC82" s="4">
        <f ca="1">AQ82*OFFSET($E$30,BC$76,0)</f>
        <v>9.7399468802397883E-5</v>
      </c>
      <c r="BD82" s="4">
        <f ca="1">AR82*OFFSET($E$30,BD$76,0)</f>
        <v>5.2528817757125934E-5</v>
      </c>
      <c r="BE82" s="4">
        <f ca="1">AS82*OFFSET($E$30,BE$76,0)</f>
        <v>9.8436656300037581E-5</v>
      </c>
      <c r="BF82" s="4">
        <f ca="1">AT82*OFFSET($E$30,BF$76,0)</f>
        <v>9.8607615367052697E-5</v>
      </c>
      <c r="BG82" s="4">
        <f ca="1">AU82*OFFSET($E$30,BG$76,0)</f>
        <v>7.3816115207815604E-5</v>
      </c>
      <c r="BH82" s="4">
        <f ca="1">AV82*OFFSET($E$30,BH$76,0)</f>
        <v>9.8918460518395503E-5</v>
      </c>
      <c r="BI82" s="4">
        <f ca="1">AW82*OFFSET($E$30,BI$76,0)</f>
        <v>9.8921638180070242E-5</v>
      </c>
      <c r="BJ82" s="4">
        <f ca="1">AX82*OFFSET($E$30,BJ$76,0)</f>
        <v>9.8990255682455066E-5</v>
      </c>
      <c r="BK82" s="4">
        <f ca="1">AY82*OFFSET($E$30,BK$76,0)</f>
        <v>9.9001789804324992E-5</v>
      </c>
      <c r="BL82" s="4">
        <f t="shared" ref="BL82:BW84" ca="1" si="44">AZ82*$N$11</f>
        <v>1.9425842830684535E-11</v>
      </c>
      <c r="BM82" s="4">
        <f t="shared" ca="1" si="44"/>
        <v>1.0441226214956309E-10</v>
      </c>
      <c r="BN82" s="4">
        <f t="shared" ca="1" si="44"/>
        <v>1.9470493303081551E-10</v>
      </c>
      <c r="BO82" s="4">
        <f t="shared" ca="1" si="44"/>
        <v>1.9479893760479581E-10</v>
      </c>
      <c r="BP82" s="4">
        <f t="shared" ca="1" si="44"/>
        <v>1.0505763551425189E-10</v>
      </c>
      <c r="BQ82" s="4">
        <f t="shared" ca="1" si="44"/>
        <v>1.9687331260007519E-10</v>
      </c>
      <c r="BR82" s="4">
        <f t="shared" ca="1" si="44"/>
        <v>1.9721523073410541E-10</v>
      </c>
      <c r="BS82" s="4">
        <f t="shared" ca="1" si="44"/>
        <v>1.4763223041563124E-10</v>
      </c>
      <c r="BT82" s="4">
        <f t="shared" ca="1" si="44"/>
        <v>1.9783692103679104E-10</v>
      </c>
      <c r="BU82" s="4">
        <f t="shared" ca="1" si="44"/>
        <v>1.9784327636014052E-10</v>
      </c>
      <c r="BV82" s="4">
        <f t="shared" ca="1" si="44"/>
        <v>1.9798051136491017E-10</v>
      </c>
      <c r="BW82" s="4">
        <f t="shared" ca="1" si="44"/>
        <v>1.9800357960865001E-10</v>
      </c>
      <c r="BX82" s="4">
        <f ca="1">(IF(BX$77&lt;=4,$Q82,$S82)*IF(BX$78&lt;=4,$Q82,$S82)*$N82*EXP(2*$O$8*$O$9*(2-$E82)))*OFFSET($K$19,BX$77,0)*OFFSET($K$19,BX$78,0)/($N$81^2)</f>
        <v>1.7594896613049625E-3</v>
      </c>
      <c r="BY82" s="4">
        <f ca="1">(IF(BY$77&lt;=4,$Q82,$S82)*IF(BY$78&lt;=4,$Q82,$S82)*$N82*EXP(2*$O$8*$O$9*(2-$E82)))*OFFSET($K$19,BY$77,0)*OFFSET($K$19,BY$78,0)/($N$81^2)</f>
        <v>0.29225205751343775</v>
      </c>
      <c r="BZ82" s="4">
        <f ca="1">(IF(BZ$77&lt;=4,$Q82,$S82)*IF(BZ$78&lt;=4,$Q82,$S82)*$N82*EXP(2*$O$8*$O$9*(2-$E82)))*OFFSET($K$19,BZ$77,0)*OFFSET($K$19,BZ$78,0)/($N$81^2)</f>
        <v>8.5562123928347764E-2</v>
      </c>
      <c r="CA82" s="4">
        <f ca="1">(IF(CA$77&lt;=4,$Q82,$S82)*IF(CA$78&lt;=4,$Q82,$S82)*$N82*EXP(2*$O$8*$O$9*(2-$E82)))*OFFSET($K$19,CA$77,0)*OFFSET($K$19,CA$78,0)/($N$81^2)</f>
        <v>8.6506507330553539E-2</v>
      </c>
      <c r="CB82" s="4">
        <f ca="1">(IF(CB$77&lt;=4,$Q82,$S82)*IF(CB$78&lt;=4,$Q82,$S82)*$N82*EXP(2*$O$8*$O$9*(2-$E82)))*OFFSET($K$19,CB$77,0)*OFFSET($K$19,CB$78,0)/($N$81^2)</f>
        <v>0.29618640143868341</v>
      </c>
      <c r="CC82" s="4">
        <f ca="1">(IF(CC$77&lt;=4,$Q82,$S82)*IF(CC$78&lt;=4,$Q82,$S82)*$N82*EXP(2*$O$8*$O$9*(2-$E82)))*OFFSET($K$19,CC$77,0)*OFFSET($K$19,CC$78,0)/($N$81^2)</f>
        <v>0.63666060674160851</v>
      </c>
      <c r="CD82" s="4">
        <f ca="1">(IF(CD$77&lt;=4,$Q82,$S82)*IF(CD$78&lt;=4,$Q82,$S82)*$N82*EXP(2*$O$8*$O$9*(2-$E82)))*OFFSET($K$19,CD$77,0)*OFFSET($K$19,CD$78,0)/($N$81^2)</f>
        <v>1.1227391756060425</v>
      </c>
      <c r="CE82" s="4">
        <f ca="1">(IF(CE$77&lt;=4,$Q82,$S82)*IF(CE$78&lt;=4,$Q82,$S82)*$N82*EXP(2*$O$8*$O$9*(2-$E82)))*OFFSET($K$19,CE$77,0)*OFFSET($K$19,CE$78,0)/($N$81^2)</f>
        <v>49.196700118008323</v>
      </c>
      <c r="CF82" s="4">
        <f ca="1">(IF(CF$77&lt;=4,$Q82,$S82)*IF(CF$78&lt;=4,$Q82,$S82)*$N82*EXP(2*$O$8*$O$9*(2-$E82)))*OFFSET($K$19,CF$77,0)*OFFSET($K$19,CF$78,0)/($N$81^2)</f>
        <v>14.403231882017604</v>
      </c>
      <c r="CG82" s="4">
        <f ca="1">(IF(CG$77&lt;=4,$Q82,$S82)*IF(CG$78&lt;=4,$Q82,$S82)*$N82*EXP(2*$O$8*$O$9*(2-$E82)))*OFFSET($K$19,CG$77,0)*OFFSET($K$19,CG$78,0)/($N$81^2)</f>
        <v>14.562206116211337</v>
      </c>
      <c r="CH82" s="4">
        <f ca="1">(IF(CH$77&lt;=4,$Q82,$S82)*IF(CH$78&lt;=4,$Q82,$S82)*$N82*EXP(2*$O$8*$O$9*(2-$E82)))*OFFSET($K$19,CH$77,0)*OFFSET($K$19,CH$78,0)/($N$81^2)</f>
        <v>105.74962521802455</v>
      </c>
      <c r="CI82" s="4">
        <f ca="1">(IF(CI$77&lt;=4,$Q82,$S82)*IF(CI$78&lt;=4,$Q82,$S82)*$N82*EXP(2*$O$8*$O$9*(2-$E82)))*OFFSET($K$19,CI$77,0)*OFFSET($K$19,CI$78,0)/($N$81^2)</f>
        <v>186.48750335847251</v>
      </c>
      <c r="CJ82" s="4">
        <f t="shared" ref="CJ82:CU84" ca="1" si="45">BX82/BX$75</f>
        <v>1.7511513992286734E-3</v>
      </c>
      <c r="CK82" s="4">
        <f t="shared" ca="1" si="45"/>
        <v>0.1631870692039564</v>
      </c>
      <c r="CL82" s="4">
        <f t="shared" ca="1" si="45"/>
        <v>7.8331651635867583E-2</v>
      </c>
      <c r="CM82" s="4">
        <f t="shared" ca="1" si="45"/>
        <v>7.9122430245200714E-2</v>
      </c>
      <c r="CN82" s="4">
        <f t="shared" ca="1" si="45"/>
        <v>0.1644064920704314</v>
      </c>
      <c r="CO82" s="4">
        <f t="shared" ca="1" si="45"/>
        <v>0.37742789619377498</v>
      </c>
      <c r="CP82" s="4">
        <f t="shared" ca="1" si="45"/>
        <v>0.50774413216813241</v>
      </c>
      <c r="CQ82" s="4">
        <f t="shared" ca="1" si="45"/>
        <v>0.36676262186145286</v>
      </c>
      <c r="CR82" s="4">
        <f t="shared" ca="1" si="45"/>
        <v>0.87089354040203304</v>
      </c>
      <c r="CS82" s="4">
        <f t="shared" ca="1" si="45"/>
        <v>0.87146879026368806</v>
      </c>
      <c r="CT82" s="4">
        <f t="shared" ca="1" si="45"/>
        <v>0.9188867358733821</v>
      </c>
      <c r="CU82" s="4">
        <f t="shared" ca="1" si="45"/>
        <v>0.92235657700914331</v>
      </c>
      <c r="CV82" s="4">
        <f ca="1">CJ82*OFFSET($F$30,CV$76,0)</f>
        <v>2.0707365295879063E-7</v>
      </c>
      <c r="CW82" s="4">
        <f ca="1">CK82*OFFSET($F$30,CW$76,0)</f>
        <v>1.9296870933367844E-5</v>
      </c>
      <c r="CX82" s="4">
        <f ca="1">CL82*OFFSET($F$30,CX$76,0)</f>
        <v>9.2627178059413411E-6</v>
      </c>
      <c r="CY82" s="4">
        <f ca="1">CM82*OFFSET($F$30,CY$76,0)</f>
        <v>9.3562273764949854E-6</v>
      </c>
      <c r="CZ82" s="4">
        <f ca="1">CN82*OFFSET($F$30,CZ$76,0)</f>
        <v>1.9441067687328513E-5</v>
      </c>
      <c r="DA82" s="4">
        <f ca="1">CO82*OFFSET($F$30,DA$76,0)</f>
        <v>4.4630848724913894E-5</v>
      </c>
      <c r="DB82" s="4">
        <f ca="1">CP82*OFFSET($F$30,DB$76,0)</f>
        <v>6.0040743628881658E-5</v>
      </c>
      <c r="DC82" s="4">
        <f ca="1">CQ82*OFFSET($F$30,DC$76,0)</f>
        <v>4.3369680035116805E-5</v>
      </c>
      <c r="DD82" s="4">
        <f ca="1">CR82*OFFSET($F$30,DD$76,0)</f>
        <v>1.0298316115254041E-4</v>
      </c>
      <c r="DE82" s="4">
        <f ca="1">CS82*OFFSET($F$30,DE$76,0)</f>
        <v>1.0305118444868111E-4</v>
      </c>
      <c r="DF82" s="4">
        <f ca="1">CT82*OFFSET($F$30,DF$76,0)</f>
        <v>1.0865835651702744E-4</v>
      </c>
      <c r="DG82" s="4">
        <f ca="1">CU82*OFFSET($F$30,DG$76,0)</f>
        <v>1.090686652313312E-4</v>
      </c>
      <c r="DH82" s="4">
        <f t="shared" ref="DH82:DS84" ca="1" si="46">CV82*$O$11</f>
        <v>3.7273257532582317E-12</v>
      </c>
      <c r="DI82" s="4">
        <f t="shared" ca="1" si="46"/>
        <v>3.4734367680062118E-10</v>
      </c>
      <c r="DJ82" s="4">
        <f t="shared" ca="1" si="46"/>
        <v>1.6672892050694415E-10</v>
      </c>
      <c r="DK82" s="4">
        <f t="shared" ca="1" si="46"/>
        <v>1.6841209277690975E-10</v>
      </c>
      <c r="DL82" s="4">
        <f t="shared" ca="1" si="46"/>
        <v>3.4993921837191326E-10</v>
      </c>
      <c r="DM82" s="4">
        <f t="shared" ca="1" si="46"/>
        <v>8.0335527704845007E-10</v>
      </c>
      <c r="DN82" s="4">
        <f t="shared" ca="1" si="46"/>
        <v>1.0807333853198698E-9</v>
      </c>
      <c r="DO82" s="4">
        <f t="shared" ca="1" si="46"/>
        <v>7.8065424063210253E-10</v>
      </c>
      <c r="DP82" s="4">
        <f t="shared" ca="1" si="46"/>
        <v>1.8536969007457275E-9</v>
      </c>
      <c r="DQ82" s="4">
        <f t="shared" ca="1" si="46"/>
        <v>1.8549213200762602E-9</v>
      </c>
      <c r="DR82" s="4">
        <f t="shared" ca="1" si="46"/>
        <v>1.9558504173064938E-9</v>
      </c>
      <c r="DS82" s="4">
        <f t="shared" ca="1" si="46"/>
        <v>1.9632359741639614E-9</v>
      </c>
      <c r="DT82" s="4">
        <f ca="1">(IF(DT$76&lt;=4,$P82,$R82)*$N82*EXP(2*$N$8*$N$9*(1-$E82)))*OFFSET($J$19,DT$76,0)/$N$81</f>
        <v>6.4886596530409609E-4</v>
      </c>
      <c r="DU82" s="4">
        <f ca="1">(IF(DU$76&lt;=4,$P82,$R82)*$N82*EXP(2*$N$8*$N$9*(1-$E82)))*OFFSET($J$19,DU$76,0)/$N$81</f>
        <v>2.5402645116077878E-3</v>
      </c>
      <c r="DV82" s="4">
        <f ca="1">(IF(DV$76&lt;=4,$P82,$R82)*$N82*EXP(2*$N$8*$N$9*(1-$E82)))*OFFSET($J$19,DV$76,0)/$N$81</f>
        <v>9.9044743076564905E-3</v>
      </c>
      <c r="DW82" s="4">
        <f ca="1">(IF(DW$76&lt;=4,$P82,$R82)*$N82*EXP(2*$N$8*$N$9*(1-$E82)))*OFFSET($J$19,DW$76,0)/$N$81</f>
        <v>3.8014976534686065E-2</v>
      </c>
      <c r="DX82" s="4">
        <f ca="1">(IF(DX$76&lt;=4,$P82,$R82)*$N82*EXP(2*$N$8*$N$9*(1-$E82)))*OFFSET($J$19,DX$76,0)/$N$81</f>
        <v>0.95709896976767173</v>
      </c>
      <c r="DY82" s="4">
        <f ca="1">(IF(DY$76&lt;=4,$P82,$R82)*$N82*EXP(2*$N$8*$N$9*(1-$E82)))*OFFSET($J$19,DY$76,0)/$N$81</f>
        <v>1.3109034104350159</v>
      </c>
      <c r="DZ82" s="4">
        <f ca="1">(IF(DZ$76&lt;=4,$P82,$R82)*$N82*EXP(2*$N$8*$N$9*(1-$E82)))*OFFSET($J$19,DZ$76,0)/$N$81</f>
        <v>1.3466917286401925</v>
      </c>
      <c r="EA82" s="4">
        <f ca="1">(IF(EA$76&lt;=4,$P82,$R82)*$N82*EXP(2*$N$8*$N$9*(1-$E82)))*OFFSET($J$19,EA$76,0)/$N$81</f>
        <v>1.3493399766269036</v>
      </c>
      <c r="EB82" s="4">
        <f t="shared" ref="EB82:EI84" ca="1" si="47">DT82/DT$75</f>
        <v>6.4101001310238302E-4</v>
      </c>
      <c r="EC82" s="4">
        <f t="shared" ca="1" si="47"/>
        <v>2.4239633598324897E-3</v>
      </c>
      <c r="ED82" s="4">
        <f t="shared" ca="1" si="47"/>
        <v>8.3436121196358501E-3</v>
      </c>
      <c r="EE82" s="4">
        <f t="shared" ca="1" si="47"/>
        <v>2.2127261981378984E-2</v>
      </c>
      <c r="EF82" s="4">
        <f t="shared" ca="1" si="47"/>
        <v>0.47880683997122525</v>
      </c>
      <c r="EG82" s="4">
        <f t="shared" ca="1" si="47"/>
        <v>0.55354631584914982</v>
      </c>
      <c r="EH82" s="4">
        <f t="shared" ca="1" si="47"/>
        <v>0.55982851038557147</v>
      </c>
      <c r="EI82" s="4">
        <f t="shared" ca="1" si="47"/>
        <v>0.56028563390824881</v>
      </c>
      <c r="EJ82" s="4">
        <f ca="1">EB82*OFFSET($H$19,EJ$76,0)</f>
        <v>2.6361536788835503E-7</v>
      </c>
      <c r="EK82" s="4">
        <f ca="1">EC82*OFFSET($H$19,EK$76,0)</f>
        <v>9.9685493173111144E-7</v>
      </c>
      <c r="EL82" s="4">
        <f ca="1">ED82*OFFSET($H$19,EL$76,0)</f>
        <v>3.4313104842002432E-6</v>
      </c>
      <c r="EM82" s="4">
        <f ca="1">EE82*OFFSET($H$19,EM$76,0)</f>
        <v>9.0998364898421068E-6</v>
      </c>
      <c r="EN82" s="4">
        <f ca="1">EF82*OFFSET($H$19,EN$76,0)</f>
        <v>9.8454656469083184E-5</v>
      </c>
      <c r="EO82" s="4">
        <f ca="1">EG82*OFFSET($H$19,EO$76,0)</f>
        <v>1.1382296119648143E-4</v>
      </c>
      <c r="EP82" s="4">
        <f ca="1">EH82*OFFSET($H$19,EP$76,0)</f>
        <v>1.1511473744803314E-4</v>
      </c>
      <c r="EQ82" s="4">
        <f ca="1">EI82*OFFSET($H$19,EQ$76,0)</f>
        <v>1.1520873347238366E-4</v>
      </c>
      <c r="ER82" s="4">
        <f t="shared" ref="ER82:EY84" ca="1" si="48">EJ82*$N$11</f>
        <v>5.2723073577671014E-13</v>
      </c>
      <c r="ES82" s="4">
        <f t="shared" ca="1" si="48"/>
        <v>1.993709863462223E-12</v>
      </c>
      <c r="ET82" s="4">
        <f t="shared" ca="1" si="48"/>
        <v>6.8626209684004876E-12</v>
      </c>
      <c r="EU82" s="4">
        <f t="shared" ca="1" si="48"/>
        <v>1.8199672979684216E-11</v>
      </c>
      <c r="EV82" s="4">
        <f t="shared" ca="1" si="48"/>
        <v>1.9690931293816639E-10</v>
      </c>
      <c r="EW82" s="4">
        <f t="shared" ca="1" si="48"/>
        <v>2.276459223929629E-10</v>
      </c>
      <c r="EX82" s="4">
        <f t="shared" ca="1" si="48"/>
        <v>2.3022947489606631E-10</v>
      </c>
      <c r="EY82" s="4">
        <f t="shared" ca="1" si="48"/>
        <v>2.3041746694476735E-10</v>
      </c>
      <c r="EZ82" s="4">
        <f ca="1">(IF(EZ$76&lt;=4,$Q82,$S82)*$N82*EXP(2*$O$8*$O$9*(1-$E82)))*OFFSET($K$19,EZ$76,0)/$N$81</f>
        <v>2.1983216772418689E-5</v>
      </c>
      <c r="FA82" s="4">
        <f ca="1">(IF(FA$76&lt;=4,$Q82,$S82)*$N82*EXP(2*$O$8*$O$9*(1-$E82)))*OFFSET($K$19,FA$76,0)/$N$81</f>
        <v>2.8535772603447324E-4</v>
      </c>
      <c r="FB82" s="4">
        <f ca="1">(IF(FB$76&lt;=4,$Q82,$S82)*$N82*EXP(2*$O$8*$O$9*(1-$E82)))*OFFSET($K$19,FB$76,0)/$N$81</f>
        <v>3.7005786456511965E-3</v>
      </c>
      <c r="FC82" s="4">
        <f ca="1">(IF(FC$76&lt;=4,$Q82,$S82)*$N82*EXP(2*$O$8*$O$9*(1-$E82)))*OFFSET($K$19,FC$76,0)/$N$81</f>
        <v>4.7398052057366455E-2</v>
      </c>
      <c r="FD82" s="4">
        <f ca="1">(IF(FD$76&lt;=4,$Q82,$S82)*$N82*EXP(2*$O$8*$O$9*(1-$E82)))*OFFSET($K$19,FD$76,0)/$N$81</f>
        <v>7.9544929625105475E-3</v>
      </c>
      <c r="FE82" s="4">
        <f ca="1">(IF(FE$76&lt;=4,$Q82,$S82)*$N82*EXP(2*$O$8*$O$9*(1-$E82)))*OFFSET($K$19,FE$76,0)/$N$81</f>
        <v>1.3876644833914289E-2</v>
      </c>
      <c r="FF82" s="4">
        <f ca="1">(IF(FF$76&lt;=4,$Q82,$S82)*$N82*EXP(2*$O$8*$O$9*(1-$E82)))*OFFSET($K$19,FF$76,0)/$N$81</f>
        <v>1.4027600854402746E-2</v>
      </c>
      <c r="FG82" s="4">
        <f ca="1">(IF(FG$76&lt;=4,$Q82,$S82)*$N82*EXP(2*$O$8*$O$9*(1-$E82)))*OFFSET($K$19,FG$76,0)/$N$81</f>
        <v>1.4029806916127532E-2</v>
      </c>
      <c r="FH82" s="4">
        <f t="shared" ref="FH82:FO84" ca="1" si="49">EZ82/EZ$75</f>
        <v>2.1962957569648046E-5</v>
      </c>
      <c r="FI82" s="4">
        <f t="shared" ca="1" si="49"/>
        <v>2.819813538549616E-4</v>
      </c>
      <c r="FJ82" s="4">
        <f t="shared" ca="1" si="49"/>
        <v>3.2031932143149529E-3</v>
      </c>
      <c r="FK82" s="4">
        <f t="shared" ca="1" si="49"/>
        <v>1.5858321033694153E-2</v>
      </c>
      <c r="FL82" s="4">
        <f t="shared" ca="1" si="49"/>
        <v>7.886637468942876E-3</v>
      </c>
      <c r="FM82" s="4">
        <f t="shared" ca="1" si="49"/>
        <v>1.3671443826129835E-2</v>
      </c>
      <c r="FN82" s="4">
        <f t="shared" ca="1" si="49"/>
        <v>1.3817944762425779E-2</v>
      </c>
      <c r="FO82" s="4">
        <f t="shared" ca="1" si="49"/>
        <v>1.3820085368451866E-2</v>
      </c>
      <c r="FP82" s="4">
        <f ca="1">FH82*OFFSET($I$19,FP$76,0)</f>
        <v>1.5582718395665287E-8</v>
      </c>
      <c r="FQ82" s="4">
        <f ca="1">FI82*OFFSET($I$19,FQ$76,0)</f>
        <v>2.0006577056009524E-7</v>
      </c>
      <c r="FR82" s="4">
        <f ca="1">FJ82*OFFSET($I$19,FR$76,0)</f>
        <v>2.272665585556459E-6</v>
      </c>
      <c r="FS82" s="4">
        <f ca="1">FK82*OFFSET($I$19,FS$76,0)</f>
        <v>1.1251478773406001E-5</v>
      </c>
      <c r="FT82" s="4">
        <f ca="1">FL82*OFFSET($I$19,FT$76,0)</f>
        <v>2.7977846421074852E-6</v>
      </c>
      <c r="FU82" s="4">
        <f ca="1">FM82*OFFSET($I$19,FU$76,0)</f>
        <v>4.8499446973195582E-6</v>
      </c>
      <c r="FV82" s="4">
        <f ca="1">FN82*OFFSET($I$19,FV$76,0)</f>
        <v>4.9019159044705451E-6</v>
      </c>
      <c r="FW82" s="4">
        <f ca="1">FO82*OFFSET($I$19,FW$76,0)</f>
        <v>4.9026752844582992E-6</v>
      </c>
      <c r="FX82" s="4">
        <f t="shared" ref="FX82:GE84" ca="1" si="50">FP82*$O$11</f>
        <v>2.8048893112197516E-13</v>
      </c>
      <c r="FY82" s="4">
        <f t="shared" ca="1" si="50"/>
        <v>3.6011838700817146E-12</v>
      </c>
      <c r="FZ82" s="4">
        <f t="shared" ca="1" si="50"/>
        <v>4.0907980540016263E-11</v>
      </c>
      <c r="GA82" s="4">
        <f t="shared" ca="1" si="50"/>
        <v>2.0252661792130803E-10</v>
      </c>
      <c r="GB82" s="4">
        <f t="shared" ca="1" si="50"/>
        <v>5.0360123557934733E-11</v>
      </c>
      <c r="GC82" s="4">
        <f t="shared" ca="1" si="50"/>
        <v>8.7299004551752053E-11</v>
      </c>
      <c r="GD82" s="4">
        <f t="shared" ca="1" si="50"/>
        <v>8.823448628046981E-11</v>
      </c>
      <c r="GE82" s="4">
        <f t="shared" ca="1" si="50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41"/>
        <v>3.6827817151769845E-5</v>
      </c>
      <c r="N83" s="4">
        <v>3.3259749999999999E-5</v>
      </c>
      <c r="O83" s="9">
        <f t="shared" si="42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ca="1">(IF(AB$77&lt;=4,$P83,$R83)*IF(AB$78&lt;=4,$P83,$R83)*$N83*EXP(2*$N$8*$N$9*(2-$E83)))*OFFSET($J$19,AB$77,0)*OFFSET($J$19,AB$78,0)/($N$81^2)</f>
        <v>1.6541611932739266E-2</v>
      </c>
      <c r="AC83" s="4">
        <f ca="1">(IF(AC$77&lt;=4,$P83,$R83)*IF(AC$78&lt;=4,$P83,$R83)*$N83*EXP(2*$N$8*$N$9*(2-$E83)))*OFFSET($J$19,AC$77,0)*OFFSET($J$19,AC$78,0)/($N$81^2)</f>
        <v>0.24754468937999169</v>
      </c>
      <c r="AD83" s="4">
        <f ca="1">(IF(AD$77&lt;=4,$P83,$R83)*IF(AD$78&lt;=4,$P83,$R83)*$N83*EXP(2*$N$8*$N$9*(2-$E83)))*OFFSET($J$19,AD$77,0)*OFFSET($J$19,AD$78,0)/($N$81^2)</f>
        <v>3.3983615420146705E-3</v>
      </c>
      <c r="AE83" s="4">
        <f ca="1">(IF(AE$77&lt;=4,$P83,$R83)*IF(AE$78&lt;=4,$P83,$R83)*$N83*EXP(2*$N$8*$N$9*(2-$E83)))*OFFSET($J$19,AE$77,0)*OFFSET($J$19,AE$78,0)/($N$81^2)</f>
        <v>3.4980037790504764E-3</v>
      </c>
      <c r="AF83" s="4">
        <f ca="1">(IF(AF$77&lt;=4,$P83,$R83)*IF(AF$78&lt;=4,$P83,$R83)*$N83*EXP(2*$N$8*$N$9*(2-$E83)))*OFFSET($J$19,AF$77,0)*OFFSET($J$19,AF$78,0)/($N$81^2)</f>
        <v>0.25249586071024244</v>
      </c>
      <c r="AG83" s="4">
        <f ca="1">(IF(AG$77&lt;=4,$P83,$R83)*IF(AG$78&lt;=4,$P83,$R83)*$N83*EXP(2*$N$8*$N$9*(2-$E83)))*OFFSET($J$19,AG$77,0)*OFFSET($J$19,AG$78,0)/($N$81^2)</f>
        <v>9.713588064531339E-3</v>
      </c>
      <c r="AH83" s="4">
        <f ca="1">(IF(AH$77&lt;=4,$P83,$R83)*IF(AH$78&lt;=4,$P83,$R83)*$N83*EXP(2*$N$8*$N$9*(2-$E83)))*OFFSET($J$19,AH$77,0)*OFFSET($J$19,AH$78,0)/($N$81^2)</f>
        <v>1.3667561156290671E-2</v>
      </c>
      <c r="AI83" s="4">
        <f ca="1">(IF(AI$77&lt;=4,$P83,$R83)*IF(AI$78&lt;=4,$P83,$R83)*$N83*EXP(2*$N$8*$N$9*(2-$E83)))*OFFSET($J$19,AI$77,0)*OFFSET($J$19,AI$78,0)/($N$81^2)</f>
        <v>3.7785924167125624</v>
      </c>
      <c r="AJ83" s="4">
        <f ca="1">(IF(AJ$77&lt;=4,$P83,$R83)*IF(AJ$78&lt;=4,$P83,$R83)*$N83*EXP(2*$N$8*$N$9*(2-$E83)))*OFFSET($J$19,AJ$77,0)*OFFSET($J$19,AJ$78,0)/($N$81^2)</f>
        <v>5.187355537323899E-2</v>
      </c>
      <c r="AK83" s="4">
        <f ca="1">(IF(AK$77&lt;=4,$P83,$R83)*IF(AK$78&lt;=4,$P83,$R83)*$N83*EXP(2*$N$8*$N$9*(2-$E83)))*OFFSET($J$19,AK$77,0)*OFFSET($J$19,AK$78,0)/($N$81^2)</f>
        <v>5.3394522767816442E-2</v>
      </c>
      <c r="AL83" s="4">
        <f ca="1">(IF(AL$77&lt;=4,$P83,$R83)*IF(AL$78&lt;=4,$P83,$R83)*$N83*EXP(2*$N$8*$N$9*(2-$E83)))*OFFSET($J$19,AL$77,0)*OFFSET($J$19,AL$78,0)/($N$81^2)</f>
        <v>0.1453635322831211</v>
      </c>
      <c r="AM83" s="4">
        <f ca="1">(IF(AM$77&lt;=4,$P83,$R83)*IF(AM$78&lt;=4,$P83,$R83)*$N83*EXP(2*$N$8*$N$9*(2-$E83)))*OFFSET($J$19,AM$77,0)*OFFSET($J$19,AM$78,0)/($N$81^2)</f>
        <v>0.20453461215105054</v>
      </c>
      <c r="AN83" s="4">
        <f t="shared" ca="1" si="43"/>
        <v>1.4428185018651622E-2</v>
      </c>
      <c r="AO83" s="4">
        <f t="shared" ca="1" si="43"/>
        <v>7.7550274118879298E-2</v>
      </c>
      <c r="AP83" s="4">
        <f t="shared" ca="1" si="43"/>
        <v>5.7571664661045767E-5</v>
      </c>
      <c r="AQ83" s="4">
        <f t="shared" ca="1" si="43"/>
        <v>5.7599460565985376E-5</v>
      </c>
      <c r="AR83" s="4">
        <f t="shared" ca="1" si="43"/>
        <v>7.802961323394364E-2</v>
      </c>
      <c r="AS83" s="4">
        <f t="shared" ca="1" si="43"/>
        <v>5.8212825721918952E-5</v>
      </c>
      <c r="AT83" s="4">
        <f t="shared" ca="1" si="43"/>
        <v>5.8313926376368237E-5</v>
      </c>
      <c r="AU83" s="4">
        <f t="shared" ca="1" si="43"/>
        <v>0.10965110516534918</v>
      </c>
      <c r="AV83" s="4">
        <f t="shared" ca="1" si="43"/>
        <v>5.8497751948078726E-5</v>
      </c>
      <c r="AW83" s="4">
        <f t="shared" ca="1" si="43"/>
        <v>5.8499631132848176E-5</v>
      </c>
      <c r="AX83" s="4">
        <f t="shared" ca="1" si="43"/>
        <v>5.8540209702437393E-5</v>
      </c>
      <c r="AY83" s="4">
        <f t="shared" ca="1" si="43"/>
        <v>5.8547030675959921E-5</v>
      </c>
      <c r="AZ83" s="4">
        <f ca="1">AN83*OFFSET($E$30,AZ$76,0)</f>
        <v>1.4833977722301198E-6</v>
      </c>
      <c r="BA83" s="4">
        <f ca="1">AO83*OFFSET($E$30,BA$76,0)</f>
        <v>7.9731375578472774E-6</v>
      </c>
      <c r="BB83" s="4">
        <f ca="1">AP83*OFFSET($E$30,BB$76,0)</f>
        <v>5.9190867729637682E-9</v>
      </c>
      <c r="BC83" s="4">
        <f ca="1">AQ83*OFFSET($E$30,BC$76,0)</f>
        <v>5.9219445394403717E-9</v>
      </c>
      <c r="BD83" s="4">
        <f ca="1">AR83*OFFSET($E$30,BD$76,0)</f>
        <v>8.0224196106148301E-6</v>
      </c>
      <c r="BE83" s="4">
        <f ca="1">AS83*OFFSET($E$30,BE$76,0)</f>
        <v>5.9850061445347919E-9</v>
      </c>
      <c r="BF83" s="4">
        <f ca="1">AT83*OFFSET($E$30,BF$76,0)</f>
        <v>5.9954005555703595E-9</v>
      </c>
      <c r="BG83" s="4">
        <f ca="1">AU83*OFFSET($E$30,BG$76,0)</f>
        <v>1.1273504249812462E-5</v>
      </c>
      <c r="BH83" s="4">
        <f ca="1">AV83*OFFSET($E$30,BH$76,0)</f>
        <v>6.0143001221618443E-9</v>
      </c>
      <c r="BI83" s="4">
        <f ca="1">AW83*OFFSET($E$30,BI$76,0)</f>
        <v>6.0144933258459533E-9</v>
      </c>
      <c r="BJ83" s="4">
        <f ca="1">AX83*OFFSET($E$30,BJ$76,0)</f>
        <v>6.0186653100318446E-9</v>
      </c>
      <c r="BK83" s="4">
        <f ca="1">AY83*OFFSET($E$30,BK$76,0)</f>
        <v>6.0193665913721292E-9</v>
      </c>
      <c r="BL83" s="4">
        <f t="shared" ca="1" si="44"/>
        <v>2.9667955444602403E-12</v>
      </c>
      <c r="BM83" s="4">
        <f t="shared" ca="1" si="44"/>
        <v>1.5946275115694559E-11</v>
      </c>
      <c r="BN83" s="4">
        <f t="shared" ca="1" si="44"/>
        <v>1.1838173545927538E-14</v>
      </c>
      <c r="BO83" s="4">
        <f t="shared" ca="1" si="44"/>
        <v>1.1843889078880745E-14</v>
      </c>
      <c r="BP83" s="4">
        <f t="shared" ca="1" si="44"/>
        <v>1.6044839221229664E-11</v>
      </c>
      <c r="BQ83" s="4">
        <f t="shared" ca="1" si="44"/>
        <v>1.1970012289069585E-14</v>
      </c>
      <c r="BR83" s="4">
        <f t="shared" ca="1" si="44"/>
        <v>1.1990801111140722E-14</v>
      </c>
      <c r="BS83" s="4">
        <f t="shared" ca="1" si="44"/>
        <v>2.2547008499624926E-11</v>
      </c>
      <c r="BT83" s="4">
        <f t="shared" ca="1" si="44"/>
        <v>1.2028600244323691E-14</v>
      </c>
      <c r="BU83" s="4">
        <f t="shared" ca="1" si="44"/>
        <v>1.2028986651691909E-14</v>
      </c>
      <c r="BV83" s="4">
        <f t="shared" ca="1" si="44"/>
        <v>1.2037330620063692E-14</v>
      </c>
      <c r="BW83" s="4">
        <f t="shared" ca="1" si="44"/>
        <v>1.203873318274426E-14</v>
      </c>
      <c r="BX83" s="4">
        <f ca="1">(IF(BX$77&lt;=4,$Q83,$S83)*IF(BX$78&lt;=4,$Q83,$S83)*$N83*EXP(2*$O$8*$O$9*(2-$E83)))*OFFSET($K$19,BX$77,0)*OFFSET($K$19,BX$78,0)/($N$81^2)</f>
        <v>1.0697799813575804E-3</v>
      </c>
      <c r="BY83" s="4">
        <f ca="1">(IF(BY$77&lt;=4,$Q83,$S83)*IF(BY$78&lt;=4,$Q83,$S83)*$N83*EXP(2*$O$8*$O$9*(2-$E83)))*OFFSET($K$19,BY$77,0)*OFFSET($K$19,BY$78,0)/($N$81^2)</f>
        <v>0.17769095636888249</v>
      </c>
      <c r="BZ83" s="4">
        <f ca="1">(IF(BZ$77&lt;=4,$Q83,$S83)*IF(BZ$78&lt;=4,$Q83,$S83)*$N83*EXP(2*$O$8*$O$9*(2-$E83)))*OFFSET($K$19,BZ$77,0)*OFFSET($K$19,BZ$78,0)/($N$81^2)</f>
        <v>3.7341288881222219E-6</v>
      </c>
      <c r="CA83" s="4">
        <f ca="1">(IF(CA$77&lt;=4,$Q83,$S83)*IF(CA$78&lt;=4,$Q83,$S83)*$N83*EXP(2*$O$8*$O$9*(2-$E83)))*OFFSET($K$19,CA$77,0)*OFFSET($K$19,CA$78,0)/($N$81^2)</f>
        <v>3.7753439629910138E-6</v>
      </c>
      <c r="CB83" s="4">
        <f ca="1">(IF(CB$77&lt;=4,$Q83,$S83)*IF(CB$78&lt;=4,$Q83,$S83)*$N83*EXP(2*$O$8*$O$9*(2-$E83)))*OFFSET($K$19,CB$77,0)*OFFSET($K$19,CB$78,0)/($N$81^2)</f>
        <v>0.18008306043380889</v>
      </c>
      <c r="CC83" s="4">
        <f ca="1">(IF(CC$77&lt;=4,$Q83,$S83)*IF(CC$78&lt;=4,$Q83,$S83)*$N83*EXP(2*$O$8*$O$9*(2-$E83)))*OFFSET($K$19,CC$77,0)*OFFSET($K$19,CC$78,0)/($N$81^2)</f>
        <v>2.77853406906325E-5</v>
      </c>
      <c r="CD83" s="4">
        <f ca="1">(IF(CD$77&lt;=4,$Q83,$S83)*IF(CD$78&lt;=4,$Q83,$S83)*$N83*EXP(2*$O$8*$O$9*(2-$E83)))*OFFSET($K$19,CD$77,0)*OFFSET($K$19,CD$78,0)/($N$81^2)</f>
        <v>4.8998933137376709E-5</v>
      </c>
      <c r="CE83" s="4">
        <f ca="1">(IF(CE$77&lt;=4,$Q83,$S83)*IF(CE$78&lt;=4,$Q83,$S83)*$N83*EXP(2*$O$8*$O$9*(2-$E83)))*OFFSET($K$19,CE$77,0)*OFFSET($K$19,CE$78,0)/($N$81^2)</f>
        <v>29.911880753003985</v>
      </c>
      <c r="CF83" s="4">
        <f ca="1">(IF(CF$77&lt;=4,$Q83,$S83)*IF(CF$78&lt;=4,$Q83,$S83)*$N83*EXP(2*$O$8*$O$9*(2-$E83)))*OFFSET($K$19,CF$77,0)*OFFSET($K$19,CF$78,0)/($N$81^2)</f>
        <v>6.28590336280161E-4</v>
      </c>
      <c r="CG83" s="4">
        <f ca="1">(IF(CG$77&lt;=4,$Q83,$S83)*IF(CG$78&lt;=4,$Q83,$S83)*$N83*EXP(2*$O$8*$O$9*(2-$E83)))*OFFSET($K$19,CG$77,0)*OFFSET($K$19,CG$78,0)/($N$81^2)</f>
        <v>6.3552833937212557E-4</v>
      </c>
      <c r="CH83" s="4">
        <f ca="1">(IF(CH$77&lt;=4,$Q83,$S83)*IF(CH$78&lt;=4,$Q83,$S83)*$N83*EXP(2*$O$8*$O$9*(2-$E83)))*OFFSET($K$19,CH$77,0)*OFFSET($K$19,CH$78,0)/($N$81^2)</f>
        <v>4.6151581132489192E-3</v>
      </c>
      <c r="CI83" s="4">
        <f ca="1">(IF(CI$77&lt;=4,$Q83,$S83)*IF(CI$78&lt;=4,$Q83,$S83)*$N83*EXP(2*$O$8*$O$9*(2-$E83)))*OFFSET($K$19,CI$77,0)*OFFSET($K$19,CI$78,0)/($N$81^2)</f>
        <v>8.1387457626440098E-3</v>
      </c>
      <c r="CJ83" s="4">
        <f t="shared" ca="1" si="45"/>
        <v>1.0647102693583002E-3</v>
      </c>
      <c r="CK83" s="4">
        <f t="shared" ca="1" si="45"/>
        <v>9.9218690333951698E-2</v>
      </c>
      <c r="CL83" s="4">
        <f t="shared" ca="1" si="45"/>
        <v>3.4185743620947039E-6</v>
      </c>
      <c r="CM83" s="4">
        <f t="shared" ca="1" si="45"/>
        <v>3.453085768703693E-6</v>
      </c>
      <c r="CN83" s="4">
        <f t="shared" ca="1" si="45"/>
        <v>9.9960106552559713E-2</v>
      </c>
      <c r="CO83" s="4">
        <f t="shared" ca="1" si="45"/>
        <v>1.6471825916109957E-5</v>
      </c>
      <c r="CP83" s="4">
        <f t="shared" ca="1" si="45"/>
        <v>2.2159127715101155E-5</v>
      </c>
      <c r="CQ83" s="4">
        <f t="shared" ca="1" si="45"/>
        <v>0.22299381428965243</v>
      </c>
      <c r="CR83" s="4">
        <f t="shared" ca="1" si="45"/>
        <v>3.8007807408072452E-5</v>
      </c>
      <c r="CS83" s="4">
        <f t="shared" ca="1" si="45"/>
        <v>3.8032912641880028E-5</v>
      </c>
      <c r="CT83" s="4">
        <f t="shared" ca="1" si="45"/>
        <v>4.0102341407636777E-5</v>
      </c>
      <c r="CU83" s="4">
        <f t="shared" ca="1" si="45"/>
        <v>4.0253773296273514E-5</v>
      </c>
      <c r="CV83" s="4">
        <f ca="1">CJ83*OFFSET($F$30,CV$76,0)</f>
        <v>1.2590198935161899E-7</v>
      </c>
      <c r="CW83" s="4">
        <f ca="1">CK83*OFFSET($F$30,CW$76,0)</f>
        <v>1.1732610131989789E-5</v>
      </c>
      <c r="CX83" s="4">
        <f ca="1">CL83*OFFSET($F$30,CX$76,0)</f>
        <v>4.0424641831769873E-10</v>
      </c>
      <c r="CY83" s="4">
        <f ca="1">CM83*OFFSET($F$30,CY$76,0)</f>
        <v>4.0832739214921172E-10</v>
      </c>
      <c r="CZ83" s="4">
        <f ca="1">CN83*OFFSET($F$30,CZ$76,0)</f>
        <v>1.1820282599840187E-5</v>
      </c>
      <c r="DA83" s="4">
        <f ca="1">CO83*OFFSET($F$30,DA$76,0)</f>
        <v>1.9477934145800023E-9</v>
      </c>
      <c r="DB83" s="4">
        <f ca="1">CP83*OFFSET($F$30,DB$76,0)</f>
        <v>2.6203168523107118E-9</v>
      </c>
      <c r="DC83" s="4">
        <f ca="1">CQ83*OFFSET($F$30,DC$76,0)</f>
        <v>2.63690185397514E-5</v>
      </c>
      <c r="DD83" s="4">
        <f ca="1">CR83*OFFSET($F$30,DD$76,0)</f>
        <v>4.4944232260045679E-9</v>
      </c>
      <c r="DE83" s="4">
        <f ca="1">CS83*OFFSET($F$30,DE$76,0)</f>
        <v>4.4973919199023135E-9</v>
      </c>
      <c r="DF83" s="4">
        <f ca="1">CT83*OFFSET($F$30,DF$76,0)</f>
        <v>4.7421018714530489E-9</v>
      </c>
      <c r="DG83" s="4">
        <f ca="1">CU83*OFFSET($F$30,DG$76,0)</f>
        <v>4.7600086922843434E-9</v>
      </c>
      <c r="DH83" s="4">
        <f t="shared" ca="1" si="46"/>
        <v>2.2662358083291419E-12</v>
      </c>
      <c r="DI83" s="4">
        <f t="shared" ca="1" si="46"/>
        <v>2.111869823758162E-10</v>
      </c>
      <c r="DJ83" s="4">
        <f t="shared" ca="1" si="46"/>
        <v>7.2764355297185782E-15</v>
      </c>
      <c r="DK83" s="4">
        <f t="shared" ca="1" si="46"/>
        <v>7.3498930586858116E-15</v>
      </c>
      <c r="DL83" s="4">
        <f t="shared" ca="1" si="46"/>
        <v>2.1276508679712338E-10</v>
      </c>
      <c r="DM83" s="4">
        <f t="shared" ca="1" si="46"/>
        <v>3.5060281462440042E-14</v>
      </c>
      <c r="DN83" s="4">
        <f t="shared" ca="1" si="46"/>
        <v>4.7165703341592814E-14</v>
      </c>
      <c r="DO83" s="4">
        <f t="shared" ca="1" si="46"/>
        <v>4.7464233371552519E-10</v>
      </c>
      <c r="DP83" s="4">
        <f t="shared" ca="1" si="46"/>
        <v>8.0899618068082224E-14</v>
      </c>
      <c r="DQ83" s="4">
        <f t="shared" ca="1" si="46"/>
        <v>8.0953054558241639E-14</v>
      </c>
      <c r="DR83" s="4">
        <f t="shared" ca="1" si="46"/>
        <v>8.5357833686154883E-14</v>
      </c>
      <c r="DS83" s="4">
        <f t="shared" ca="1" si="46"/>
        <v>8.5680156461118183E-14</v>
      </c>
      <c r="DT83" s="4">
        <f ca="1">(IF(DT$76&lt;=4,$P83,$R83)*$N83*EXP(2*$N$8*$N$9*(1-$E83)))*OFFSET($J$19,DT$76,0)/$N$81</f>
        <v>4.9666406912863524E-3</v>
      </c>
      <c r="DU83" s="4">
        <f ca="1">(IF(DU$76&lt;=4,$P83,$R83)*$N83*EXP(2*$N$8*$N$9*(1-$E83)))*OFFSET($J$19,DU$76,0)/$N$81</f>
        <v>1.9444048177298109E-2</v>
      </c>
      <c r="DV83" s="4">
        <f ca="1">(IF(DV$76&lt;=4,$P83,$R83)*$N83*EXP(2*$N$8*$N$9*(1-$E83)))*OFFSET($J$19,DV$76,0)/$N$81</f>
        <v>7.5812213542673229E-2</v>
      </c>
      <c r="DW83" s="4">
        <f ca="1">(IF(DW$76&lt;=4,$P83,$R83)*$N83*EXP(2*$N$8*$N$9*(1-$E83)))*OFFSET($J$19,DW$76,0)/$N$81</f>
        <v>0.29097955422424088</v>
      </c>
      <c r="DX83" s="4">
        <f ca="1">(IF(DX$76&lt;=4,$P83,$R83)*$N83*EXP(2*$N$8*$N$9*(1-$E83)))*OFFSET($J$19,DX$76,0)/$N$81</f>
        <v>2.9165175640597728E-3</v>
      </c>
      <c r="DY83" s="4">
        <f ca="1">(IF(DY$76&lt;=4,$P83,$R83)*$N83*EXP(2*$N$8*$N$9*(1-$E83)))*OFFSET($J$19,DY$76,0)/$N$81</f>
        <v>3.9946473061690281E-3</v>
      </c>
      <c r="DZ83" s="4">
        <f ca="1">(IF(DZ$76&lt;=4,$P83,$R83)*$N83*EXP(2*$N$8*$N$9*(1-$E83)))*OFFSET($J$19,DZ$76,0)/$N$81</f>
        <v>4.1037031738802784E-3</v>
      </c>
      <c r="EA83" s="4">
        <f ca="1">(IF(EA$76&lt;=4,$P83,$R83)*$N83*EXP(2*$N$8*$N$9*(1-$E83)))*OFFSET($J$19,EA$76,0)/$N$81</f>
        <v>4.1117730412724707E-3</v>
      </c>
      <c r="EB83" s="4">
        <f t="shared" ca="1" si="47"/>
        <v>4.9065085623719584E-3</v>
      </c>
      <c r="EC83" s="4">
        <f t="shared" ca="1" si="47"/>
        <v>1.8553839623086214E-2</v>
      </c>
      <c r="ED83" s="4">
        <f t="shared" ca="1" si="47"/>
        <v>6.3864843714329073E-2</v>
      </c>
      <c r="EE83" s="4">
        <f t="shared" ca="1" si="47"/>
        <v>0.16936958573865973</v>
      </c>
      <c r="EF83" s="4">
        <f t="shared" ca="1" si="47"/>
        <v>1.459043006709131E-3</v>
      </c>
      <c r="EG83" s="4">
        <f t="shared" ca="1" si="47"/>
        <v>1.6867926971925527E-3</v>
      </c>
      <c r="EH83" s="4">
        <f t="shared" ca="1" si="47"/>
        <v>1.7059360995835941E-3</v>
      </c>
      <c r="EI83" s="4">
        <f t="shared" ca="1" si="47"/>
        <v>1.7073290681531425E-3</v>
      </c>
      <c r="EJ83" s="4">
        <f ca="1">EB83*OFFSET($H$19,EJ$76,0)</f>
        <v>2.017801646275468E-6</v>
      </c>
      <c r="EK83" s="4">
        <f ca="1">EC83*OFFSET($H$19,EK$76,0)</f>
        <v>7.630266544994206E-6</v>
      </c>
      <c r="EL83" s="4">
        <f ca="1">ED83*OFFSET($H$19,EL$76,0)</f>
        <v>2.626441697751783E-5</v>
      </c>
      <c r="EM83" s="4">
        <f ca="1">EE83*OFFSET($H$19,EM$76,0)</f>
        <v>6.9653242135023815E-5</v>
      </c>
      <c r="EN83" s="4">
        <f ca="1">EF83*OFFSET($H$19,EN$76,0)</f>
        <v>3.0001571825456505E-7</v>
      </c>
      <c r="EO83" s="4">
        <f ca="1">EG83*OFFSET($H$19,EO$76,0)</f>
        <v>3.4684674836021862E-7</v>
      </c>
      <c r="EP83" s="4">
        <f ca="1">EH83*OFFSET($H$19,EP$76,0)</f>
        <v>3.5078311047687656E-7</v>
      </c>
      <c r="EQ83" s="4">
        <f ca="1">EI83*OFFSET($H$19,EQ$76,0)</f>
        <v>3.510695396389899E-7</v>
      </c>
      <c r="ER83" s="4">
        <f t="shared" ca="1" si="48"/>
        <v>4.0356032925509371E-12</v>
      </c>
      <c r="ES83" s="4">
        <f t="shared" ca="1" si="48"/>
        <v>1.5260533089988415E-11</v>
      </c>
      <c r="ET83" s="4">
        <f t="shared" ca="1" si="48"/>
        <v>5.2528833955035668E-11</v>
      </c>
      <c r="EU83" s="4">
        <f t="shared" ca="1" si="48"/>
        <v>1.3930648427004766E-10</v>
      </c>
      <c r="EV83" s="4">
        <f t="shared" ca="1" si="48"/>
        <v>6.0003143650913016E-13</v>
      </c>
      <c r="EW83" s="4">
        <f t="shared" ca="1" si="48"/>
        <v>6.9369349672043733E-13</v>
      </c>
      <c r="EX83" s="4">
        <f t="shared" ca="1" si="48"/>
        <v>7.0156622095375319E-13</v>
      </c>
      <c r="EY83" s="4">
        <f t="shared" ca="1" si="48"/>
        <v>7.0213907927797996E-13</v>
      </c>
      <c r="EZ83" s="4">
        <f ca="1">(IF(EZ$76&lt;=4,$Q83,$S83)*$N83*EXP(2*$O$8*$O$9*(1-$E83)))*OFFSET($K$19,EZ$76,0)/$N$81</f>
        <v>3.3573683336043545E-4</v>
      </c>
      <c r="FA83" s="4">
        <f ca="1">(IF(FA$76&lt;=4,$Q83,$S83)*$N83*EXP(2*$O$8*$O$9*(1-$E83)))*OFFSET($K$19,FA$76,0)/$N$81</f>
        <v>4.3581019240983374E-3</v>
      </c>
      <c r="FB83" s="4">
        <f ca="1">(IF(FB$76&lt;=4,$Q83,$S83)*$N83*EXP(2*$O$8*$O$9*(1-$E83)))*OFFSET($K$19,FB$76,0)/$N$81</f>
        <v>5.65167768190772E-2</v>
      </c>
      <c r="FC83" s="4">
        <f ca="1">(IF(FC$76&lt;=4,$Q83,$S83)*$N83*EXP(2*$O$8*$O$9*(1-$E83)))*OFFSET($K$19,FC$76,0)/$N$81</f>
        <v>0.72388277247754385</v>
      </c>
      <c r="FD83" s="4">
        <f ca="1">(IF(FD$76&lt;=4,$Q83,$S83)*$N83*EXP(2*$O$8*$O$9*(1-$E83)))*OFFSET($K$19,FD$76,0)/$N$81</f>
        <v>8.7200755855195628E-6</v>
      </c>
      <c r="FE83" s="4">
        <f ca="1">(IF(FE$76&lt;=4,$Q83,$S83)*$N83*EXP(2*$O$8*$O$9*(1-$E83)))*OFFSET($K$19,FE$76,0)/$N$81</f>
        <v>1.5212206786207426E-5</v>
      </c>
      <c r="FF83" s="4">
        <f ca="1">(IF(FF$76&lt;=4,$Q83,$S83)*$N83*EXP(2*$O$8*$O$9*(1-$E83)))*OFFSET($K$19,FF$76,0)/$N$81</f>
        <v>1.5377691615341419E-5</v>
      </c>
      <c r="FG83" s="4">
        <f ca="1">(IF(FG$76&lt;=4,$Q83,$S83)*$N83*EXP(2*$O$8*$O$9*(1-$E83)))*OFFSET($K$19,FG$76,0)/$N$81</f>
        <v>1.5380110000155775E-5</v>
      </c>
      <c r="FH83" s="4">
        <f t="shared" ca="1" si="49"/>
        <v>3.3542742638624067E-4</v>
      </c>
      <c r="FI83" s="4">
        <f t="shared" ca="1" si="49"/>
        <v>4.3065365633264893E-3</v>
      </c>
      <c r="FJ83" s="4">
        <f t="shared" ca="1" si="49"/>
        <v>4.892049955878288E-2</v>
      </c>
      <c r="FK83" s="4">
        <f t="shared" ca="1" si="49"/>
        <v>0.2421948771822017</v>
      </c>
      <c r="FL83" s="4">
        <f t="shared" ca="1" si="49"/>
        <v>8.6456893190923333E-6</v>
      </c>
      <c r="FM83" s="4">
        <f t="shared" ca="1" si="49"/>
        <v>1.4987256144282353E-5</v>
      </c>
      <c r="FN83" s="4">
        <f t="shared" ca="1" si="49"/>
        <v>1.5147857108274763E-5</v>
      </c>
      <c r="FO83" s="4">
        <f t="shared" ca="1" si="49"/>
        <v>1.5150203737586557E-5</v>
      </c>
      <c r="FP83" s="4">
        <f ca="1">FH83*OFFSET($I$19,FP$76,0)</f>
        <v>2.3798575902103773E-7</v>
      </c>
      <c r="FQ83" s="4">
        <f ca="1">FI83*OFFSET($I$19,FQ$76,0)</f>
        <v>3.0554876916801439E-6</v>
      </c>
      <c r="FR83" s="4">
        <f ca="1">FJ83*OFFSET($I$19,FR$76,0)</f>
        <v>3.4709094436956454E-5</v>
      </c>
      <c r="FS83" s="4">
        <f ca="1">FK83*OFFSET($I$19,FS$76,0)</f>
        <v>1.7183726536077211E-4</v>
      </c>
      <c r="FT83" s="4">
        <f ca="1">FL83*OFFSET($I$19,FT$76,0)</f>
        <v>3.0670582859480049E-9</v>
      </c>
      <c r="FU83" s="4">
        <f ca="1">FM83*OFFSET($I$19,FU$76,0)</f>
        <v>5.3167291171841646E-9</v>
      </c>
      <c r="FV83" s="4">
        <f ca="1">FN83*OFFSET($I$19,FV$76,0)</f>
        <v>5.373702309160472E-9</v>
      </c>
      <c r="FW83" s="4">
        <f ca="1">FO83*OFFSET($I$19,FW$76,0)</f>
        <v>5.3745347759088311E-9</v>
      </c>
      <c r="FX83" s="4">
        <f t="shared" ca="1" si="50"/>
        <v>4.2837436623786793E-12</v>
      </c>
      <c r="FY83" s="4">
        <f t="shared" ca="1" si="50"/>
        <v>5.4998778450242592E-11</v>
      </c>
      <c r="FZ83" s="4">
        <f t="shared" ca="1" si="50"/>
        <v>6.2476369986521615E-10</v>
      </c>
      <c r="GA83" s="4">
        <f t="shared" ca="1" si="50"/>
        <v>3.0930707764938979E-9</v>
      </c>
      <c r="GB83" s="4">
        <f t="shared" ca="1" si="50"/>
        <v>5.5207049147064089E-14</v>
      </c>
      <c r="GC83" s="4">
        <f t="shared" ca="1" si="50"/>
        <v>9.5701124109314966E-14</v>
      </c>
      <c r="GD83" s="4">
        <f t="shared" ca="1" si="50"/>
        <v>9.6726641564888502E-14</v>
      </c>
      <c r="GE83" s="4">
        <f t="shared" ca="1" si="50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41"/>
        <v>6.1754236008998008E-5</v>
      </c>
      <c r="N84" s="4">
        <v>5.5771169999999997E-5</v>
      </c>
      <c r="O84" s="9">
        <f t="shared" si="42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ca="1">(IF(AB$77&lt;=4,$P84,$R84)*IF(AB$78&lt;=4,$P84,$R84)*$N84*EXP(2*$N$8*$N$9*(2-$E84)))*OFFSET($J$19,AB$77,0)*OFFSET($J$19,AB$78,0)/($N$81^2)</f>
        <v>1.7501231237535331E-2</v>
      </c>
      <c r="AC84" s="4">
        <f ca="1">(IF(AC$77&lt;=4,$P84,$R84)*IF(AC$78&lt;=4,$P84,$R84)*$N84*EXP(2*$N$8*$N$9*(2-$E84)))*OFFSET($J$19,AC$77,0)*OFFSET($J$19,AC$78,0)/($N$81^2)</f>
        <v>0.26190536134441056</v>
      </c>
      <c r="AD84" s="4">
        <f ca="1">(IF(AD$77&lt;=4,$P84,$R84)*IF(AD$78&lt;=4,$P84,$R84)*$N84*EXP(2*$N$8*$N$9*(2-$E84)))*OFFSET($J$19,AD$77,0)*OFFSET($J$19,AD$78,0)/($N$81^2)</f>
        <v>2.2686126808870418E-3</v>
      </c>
      <c r="AE84" s="4">
        <f ca="1">(IF(AE$77&lt;=4,$P84,$R84)*IF(AE$78&lt;=4,$P84,$R84)*$N84*EXP(2*$N$8*$N$9*(2-$E84)))*OFFSET($J$19,AE$77,0)*OFFSET($J$19,AE$78,0)/($N$81^2)</f>
        <v>2.3351299244753652E-3</v>
      </c>
      <c r="AF84" s="4">
        <f ca="1">(IF(AF$77&lt;=4,$P84,$R84)*IF(AF$78&lt;=4,$P84,$R84)*$N84*EXP(2*$N$8*$N$9*(2-$E84)))*OFFSET($J$19,AF$77,0)*OFFSET($J$19,AF$78,0)/($N$81^2)</f>
        <v>0.26714376221487668</v>
      </c>
      <c r="AG84" s="4">
        <f ca="1">(IF(AG$77&lt;=4,$P84,$R84)*IF(AG$78&lt;=4,$P84,$R84)*$N84*EXP(2*$N$8*$N$9*(2-$E84)))*OFFSET($J$19,AG$77,0)*OFFSET($J$19,AG$78,0)/($N$81^2)</f>
        <v>6.4844098509438935E-3</v>
      </c>
      <c r="AH84" s="4">
        <f ca="1">(IF(AH$77&lt;=4,$P84,$R84)*IF(AH$78&lt;=4,$P84,$R84)*$N84*EXP(2*$N$8*$N$9*(2-$E84)))*OFFSET($J$19,AH$77,0)*OFFSET($J$19,AH$78,0)/($N$81^2)</f>
        <v>9.1239269785222642E-3</v>
      </c>
      <c r="AI84" s="4">
        <f ca="1">(IF(AI$77&lt;=4,$P84,$R84)*IF(AI$78&lt;=4,$P84,$R84)*$N84*EXP(2*$N$8*$N$9*(2-$E84)))*OFFSET($J$19,AI$77,0)*OFFSET($J$19,AI$78,0)/($N$81^2)</f>
        <v>3.9977977905768096</v>
      </c>
      <c r="AJ84" s="4">
        <f ca="1">(IF(AJ$77&lt;=4,$P84,$R84)*IF(AJ$78&lt;=4,$P84,$R84)*$N84*EXP(2*$N$8*$N$9*(2-$E84)))*OFFSET($J$19,AJ$77,0)*OFFSET($J$19,AJ$78,0)/($N$81^2)</f>
        <v>3.4628748020924395E-2</v>
      </c>
      <c r="AK84" s="4">
        <f ca="1">(IF(AK$77&lt;=4,$P84,$R84)*IF(AK$78&lt;=4,$P84,$R84)*$N84*EXP(2*$N$8*$N$9*(2-$E84)))*OFFSET($J$19,AK$77,0)*OFFSET($J$19,AK$78,0)/($N$81^2)</f>
        <v>3.5644086111323262E-2</v>
      </c>
      <c r="AL84" s="4">
        <f ca="1">(IF(AL$77&lt;=4,$P84,$R84)*IF(AL$78&lt;=4,$P84,$R84)*$N84*EXP(2*$N$8*$N$9*(2-$E84)))*OFFSET($J$19,AL$77,0)*OFFSET($J$19,AL$78,0)/($N$81^2)</f>
        <v>9.703898440438441E-2</v>
      </c>
      <c r="AM84" s="4">
        <f ca="1">(IF(AM$77&lt;=4,$P84,$R84)*IF(AM$78&lt;=4,$P84,$R84)*$N84*EXP(2*$N$8*$N$9*(2-$E84)))*OFFSET($J$19,AM$77,0)*OFFSET($J$19,AM$78,0)/($N$81^2)</f>
        <v>0.13653927313781464</v>
      </c>
      <c r="AN84" s="4">
        <f t="shared" ca="1" si="43"/>
        <v>1.5265199266922326E-2</v>
      </c>
      <c r="AO84" s="4">
        <f t="shared" ca="1" si="43"/>
        <v>8.2049154907480867E-2</v>
      </c>
      <c r="AP84" s="4">
        <f t="shared" ca="1" si="43"/>
        <v>3.8432581964894705E-5</v>
      </c>
      <c r="AQ84" s="4">
        <f t="shared" ca="1" si="43"/>
        <v>3.8451137419234427E-5</v>
      </c>
      <c r="AR84" s="4">
        <f t="shared" ca="1" si="43"/>
        <v>8.2556301655213063E-2</v>
      </c>
      <c r="AS84" s="4">
        <f t="shared" ca="1" si="43"/>
        <v>3.8860595904908159E-5</v>
      </c>
      <c r="AT84" s="4">
        <f t="shared" ca="1" si="43"/>
        <v>3.892808673067641E-5</v>
      </c>
      <c r="AU84" s="4">
        <f t="shared" ca="1" si="43"/>
        <v>0.11601223355699246</v>
      </c>
      <c r="AV84" s="4">
        <f t="shared" ca="1" si="43"/>
        <v>3.905080146184844E-5</v>
      </c>
      <c r="AW84" s="4">
        <f t="shared" ca="1" si="43"/>
        <v>3.9052055931787852E-5</v>
      </c>
      <c r="AX84" s="4">
        <f t="shared" ca="1" si="43"/>
        <v>3.9079144590956175E-5</v>
      </c>
      <c r="AY84" s="4">
        <f t="shared" ca="1" si="43"/>
        <v>3.9083698004958159E-5</v>
      </c>
      <c r="AZ84" s="4">
        <f ca="1">AN84*OFFSET($E$30,AZ$76,0)</f>
        <v>1.5694532996304516E-6</v>
      </c>
      <c r="BA84" s="4">
        <f ca="1">AO84*OFFSET($E$30,BA$76,0)</f>
        <v>8.435678738925376E-6</v>
      </c>
      <c r="BB84" s="4">
        <f ca="1">AP84*OFFSET($E$30,BB$76,0)</f>
        <v>3.9513498332657366E-9</v>
      </c>
      <c r="BC84" s="4">
        <f ca="1">AQ84*OFFSET($E$30,BC$76,0)</f>
        <v>3.9532575659150395E-9</v>
      </c>
      <c r="BD84" s="4">
        <f ca="1">AR84*OFFSET($E$30,BD$76,0)</f>
        <v>8.4878197639265931E-6</v>
      </c>
      <c r="BE84" s="4">
        <f ca="1">AS84*OFFSET($E$30,BE$76,0)</f>
        <v>3.9953550164733699E-9</v>
      </c>
      <c r="BF84" s="4">
        <f ca="1">AT84*OFFSET($E$30,BF$76,0)</f>
        <v>4.0022939169976685E-9</v>
      </c>
      <c r="BG84" s="4">
        <f ca="1">AU84*OFFSET($E$30,BG$76,0)</f>
        <v>1.1927507762578287E-5</v>
      </c>
      <c r="BH84" s="4">
        <f ca="1">AV84*OFFSET($E$30,BH$76,0)</f>
        <v>4.0149105252962927E-9</v>
      </c>
      <c r="BI84" s="4">
        <f ca="1">AW84*OFFSET($E$30,BI$76,0)</f>
        <v>4.0150395004869381E-9</v>
      </c>
      <c r="BJ84" s="4">
        <f ca="1">AX84*OFFSET($E$30,BJ$76,0)</f>
        <v>4.0178245532576816E-9</v>
      </c>
      <c r="BK84" s="4">
        <f ca="1">AY84*OFFSET($E$30,BK$76,0)</f>
        <v>4.0182927011347609E-9</v>
      </c>
      <c r="BL84" s="4">
        <f t="shared" ca="1" si="44"/>
        <v>3.1389065992609037E-12</v>
      </c>
      <c r="BM84" s="4">
        <f t="shared" ca="1" si="44"/>
        <v>1.6871357477850753E-11</v>
      </c>
      <c r="BN84" s="4">
        <f t="shared" ca="1" si="44"/>
        <v>7.9026996665314745E-15</v>
      </c>
      <c r="BO84" s="4">
        <f t="shared" ca="1" si="44"/>
        <v>7.9065151318300806E-15</v>
      </c>
      <c r="BP84" s="4">
        <f t="shared" ca="1" si="44"/>
        <v>1.697563952785319E-11</v>
      </c>
      <c r="BQ84" s="4">
        <f t="shared" ca="1" si="44"/>
        <v>7.9907100329467418E-15</v>
      </c>
      <c r="BR84" s="4">
        <f t="shared" ca="1" si="44"/>
        <v>8.0045878339953389E-15</v>
      </c>
      <c r="BS84" s="4">
        <f t="shared" ca="1" si="44"/>
        <v>2.3855015525156579E-11</v>
      </c>
      <c r="BT84" s="4">
        <f t="shared" ca="1" si="44"/>
        <v>8.0298210505925866E-15</v>
      </c>
      <c r="BU84" s="4">
        <f t="shared" ca="1" si="44"/>
        <v>8.0300790009738771E-15</v>
      </c>
      <c r="BV84" s="4">
        <f t="shared" ca="1" si="44"/>
        <v>8.0356491065153652E-15</v>
      </c>
      <c r="BW84" s="4">
        <f t="shared" ca="1" si="44"/>
        <v>8.0365854022695236E-15</v>
      </c>
      <c r="BX84" s="4">
        <f ca="1">(IF(BX$77&lt;=4,$Q84,$S84)*IF(BX$78&lt;=4,$Q84,$S84)*$N84*EXP(2*$O$8*$O$9*(2-$E84)))*OFFSET($K$19,BX$77,0)*OFFSET($K$19,BX$78,0)/($N$81^2)</f>
        <v>1.7938463519085509E-3</v>
      </c>
      <c r="BY84" s="4">
        <f ca="1">(IF(BY$77&lt;=4,$Q84,$S84)*IF(BY$78&lt;=4,$Q84,$S84)*$N84*EXP(2*$O$8*$O$9*(2-$E84)))*OFFSET($K$19,BY$77,0)*OFFSET($K$19,BY$78,0)/($N$81^2)</f>
        <v>0.29795871992758594</v>
      </c>
      <c r="BZ84" s="4">
        <f ca="1">(IF(BZ$77&lt;=4,$Q84,$S84)*IF(BZ$78&lt;=4,$Q84,$S84)*$N84*EXP(2*$O$8*$O$9*(2-$E84)))*OFFSET($K$19,BZ$77,0)*OFFSET($K$19,BZ$78,0)/($N$81^2)</f>
        <v>6.2615244258112391E-6</v>
      </c>
      <c r="CA84" s="4">
        <f ca="1">(IF(CA$77&lt;=4,$Q84,$S84)*IF(CA$78&lt;=4,$Q84,$S84)*$N84*EXP(2*$O$8*$O$9*(2-$E84)))*OFFSET($K$19,CA$77,0)*OFFSET($K$19,CA$78,0)/($N$81^2)</f>
        <v>6.330635376647314E-6</v>
      </c>
      <c r="CB84" s="4">
        <f ca="1">(IF(CB$77&lt;=4,$Q84,$S84)*IF(CB$78&lt;=4,$Q84,$S84)*$N84*EXP(2*$O$8*$O$9*(2-$E84)))*OFFSET($K$19,CB$77,0)*OFFSET($K$19,CB$78,0)/($N$81^2)</f>
        <v>0.30196988785466605</v>
      </c>
      <c r="CC84" s="4">
        <f ca="1">(IF(CC$77&lt;=4,$Q84,$S84)*IF(CC$78&lt;=4,$Q84,$S84)*$N84*EXP(2*$O$8*$O$9*(2-$E84)))*OFFSET($K$19,CC$77,0)*OFFSET($K$19,CC$78,0)/($N$81^2)</f>
        <v>4.659147946587638E-5</v>
      </c>
      <c r="CD84" s="4">
        <f ca="1">(IF(CD$77&lt;=4,$Q84,$S84)*IF(CD$78&lt;=4,$Q84,$S84)*$N84*EXP(2*$O$8*$O$9*(2-$E84)))*OFFSET($K$19,CD$77,0)*OFFSET($K$19,CD$78,0)/($N$81^2)</f>
        <v>8.2163210181173009E-5</v>
      </c>
      <c r="CE84" s="4">
        <f ca="1">(IF(CE$77&lt;=4,$Q84,$S84)*IF(CE$78&lt;=4,$Q84,$S84)*$N84*EXP(2*$O$8*$O$9*(2-$E84)))*OFFSET($K$19,CE$77,0)*OFFSET($K$19,CE$78,0)/($N$81^2)</f>
        <v>50.157339922744853</v>
      </c>
      <c r="CF84" s="4">
        <f ca="1">(IF(CF$77&lt;=4,$Q84,$S84)*IF(CF$78&lt;=4,$Q84,$S84)*$N84*EXP(2*$O$8*$O$9*(2-$E84)))*OFFSET($K$19,CF$77,0)*OFFSET($K$19,CF$78,0)/($N$81^2)</f>
        <v>1.0540433558591999E-3</v>
      </c>
      <c r="CG84" s="4">
        <f ca="1">(IF(CG$77&lt;=4,$Q84,$S84)*IF(CG$78&lt;=4,$Q84,$S84)*$N84*EXP(2*$O$8*$O$9*(2-$E84)))*OFFSET($K$19,CG$77,0)*OFFSET($K$19,CG$78,0)/($N$81^2)</f>
        <v>1.0656772541868325E-3</v>
      </c>
      <c r="CH84" s="4">
        <f ca="1">(IF(CH$77&lt;=4,$Q84,$S84)*IF(CH$78&lt;=4,$Q84,$S84)*$N84*EXP(2*$O$8*$O$9*(2-$E84)))*OFFSET($K$19,CH$77,0)*OFFSET($K$19,CH$78,0)/($N$81^2)</f>
        <v>7.738866579300346E-3</v>
      </c>
      <c r="CI84" s="4">
        <f ca="1">(IF(CI$77&lt;=4,$Q84,$S84)*IF(CI$78&lt;=4,$Q84,$S84)*$N84*EXP(2*$O$8*$O$9*(2-$E84)))*OFFSET($K$19,CI$77,0)*OFFSET($K$19,CI$78,0)/($N$81^2)</f>
        <v>1.3647347725560133E-2</v>
      </c>
      <c r="CJ84" s="4">
        <f t="shared" ca="1" si="45"/>
        <v>1.7853452726832742E-3</v>
      </c>
      <c r="CK84" s="4">
        <f t="shared" ca="1" si="45"/>
        <v>0.16637354296987128</v>
      </c>
      <c r="CL84" s="4">
        <f t="shared" ca="1" si="45"/>
        <v>5.7323910103360745E-6</v>
      </c>
      <c r="CM84" s="4">
        <f t="shared" ca="1" si="45"/>
        <v>5.7902610040951699E-6</v>
      </c>
      <c r="CN84" s="4">
        <f t="shared" ca="1" si="45"/>
        <v>0.16761677690785173</v>
      </c>
      <c r="CO84" s="4">
        <f t="shared" ca="1" si="45"/>
        <v>2.7620562493036588E-5</v>
      </c>
      <c r="CP84" s="4">
        <f t="shared" ca="1" si="45"/>
        <v>3.7157238970546012E-5</v>
      </c>
      <c r="CQ84" s="4">
        <f t="shared" ca="1" si="45"/>
        <v>0.37392421547656352</v>
      </c>
      <c r="CR84" s="4">
        <f t="shared" ca="1" si="45"/>
        <v>6.3732886996530877E-5</v>
      </c>
      <c r="CS84" s="4">
        <f t="shared" ca="1" si="45"/>
        <v>6.3774984374369618E-5</v>
      </c>
      <c r="CT84" s="4">
        <f t="shared" ca="1" si="45"/>
        <v>6.7245078512115982E-5</v>
      </c>
      <c r="CU84" s="4">
        <f t="shared" ca="1" si="45"/>
        <v>6.7499005063114735E-5</v>
      </c>
      <c r="CV84" s="4">
        <f ca="1">CJ84*OFFSET($F$30,CV$76,0)</f>
        <v>2.1111707849479717E-7</v>
      </c>
      <c r="CW84" s="4">
        <f ca="1">CK84*OFFSET($F$30,CW$76,0)</f>
        <v>1.9673671456187278E-5</v>
      </c>
      <c r="CX84" s="4">
        <f ca="1">CL84*OFFSET($F$30,CX$76,0)</f>
        <v>6.7785523697224078E-10</v>
      </c>
      <c r="CY84" s="4">
        <f ca="1">CM84*OFFSET($F$30,CY$76,0)</f>
        <v>6.8469836373425389E-10</v>
      </c>
      <c r="CZ84" s="4">
        <f ca="1">CN84*OFFSET($F$30,CZ$76,0)</f>
        <v>1.9820683869353466E-5</v>
      </c>
      <c r="DA84" s="4">
        <f ca="1">CO84*OFFSET($F$30,DA$76,0)</f>
        <v>3.2661315148015767E-9</v>
      </c>
      <c r="DB84" s="4">
        <f ca="1">CP84*OFFSET($F$30,DB$76,0)</f>
        <v>4.3938435082670656E-9</v>
      </c>
      <c r="DC84" s="4">
        <f ca="1">CQ84*OFFSET($F$30,DC$76,0)</f>
        <v>4.4216538480103638E-5</v>
      </c>
      <c r="DD84" s="4">
        <f ca="1">CR84*OFFSET($F$30,DD$76,0)</f>
        <v>7.5364138873397758E-9</v>
      </c>
      <c r="DE84" s="4">
        <f ca="1">CS84*OFFSET($F$30,DE$76,0)</f>
        <v>7.5413919022692066E-9</v>
      </c>
      <c r="DF84" s="4">
        <f ca="1">CT84*OFFSET($F$30,DF$76,0)</f>
        <v>7.9517305340577149E-9</v>
      </c>
      <c r="DG84" s="4">
        <f ca="1">CU84*OFFSET($F$30,DG$76,0)</f>
        <v>7.9817573487133168E-9</v>
      </c>
      <c r="DH84" s="4">
        <f t="shared" ca="1" si="46"/>
        <v>3.8001074129063494E-12</v>
      </c>
      <c r="DI84" s="4">
        <f t="shared" ca="1" si="46"/>
        <v>3.5412608621137104E-10</v>
      </c>
      <c r="DJ84" s="4">
        <f t="shared" ca="1" si="46"/>
        <v>1.2201394265500335E-14</v>
      </c>
      <c r="DK84" s="4">
        <f t="shared" ca="1" si="46"/>
        <v>1.2324570547216571E-14</v>
      </c>
      <c r="DL84" s="4">
        <f t="shared" ca="1" si="46"/>
        <v>3.5677230964836242E-10</v>
      </c>
      <c r="DM84" s="4">
        <f t="shared" ca="1" si="46"/>
        <v>5.8790367266428378E-14</v>
      </c>
      <c r="DN84" s="4">
        <f t="shared" ca="1" si="46"/>
        <v>7.9089183148807183E-14</v>
      </c>
      <c r="DO84" s="4">
        <f t="shared" ca="1" si="46"/>
        <v>7.9589769264186553E-10</v>
      </c>
      <c r="DP84" s="4">
        <f t="shared" ca="1" si="46"/>
        <v>1.3565544997211597E-13</v>
      </c>
      <c r="DQ84" s="4">
        <f t="shared" ca="1" si="46"/>
        <v>1.3574505424084572E-13</v>
      </c>
      <c r="DR84" s="4">
        <f t="shared" ca="1" si="46"/>
        <v>1.4313114961303886E-13</v>
      </c>
      <c r="DS84" s="4">
        <f t="shared" ca="1" si="46"/>
        <v>1.4367163227683971E-13</v>
      </c>
      <c r="DT84" s="4">
        <f ca="1">(IF(DT$76&lt;=4,$P84,$R84)*$N84*EXP(2*$N$8*$N$9*(1-$E84)))*OFFSET($J$19,DT$76,0)/$N$81</f>
        <v>6.6153605237731037E-3</v>
      </c>
      <c r="DU84" s="4">
        <f ca="1">(IF(DU$76&lt;=4,$P84,$R84)*$N84*EXP(2*$N$8*$N$9*(1-$E84)))*OFFSET($J$19,DU$76,0)/$N$81</f>
        <v>2.5898670093069582E-2</v>
      </c>
      <c r="DV84" s="4">
        <f ca="1">(IF(DV$76&lt;=4,$P84,$R84)*$N84*EXP(2*$N$8*$N$9*(1-$E84)))*OFFSET($J$19,DV$76,0)/$N$81</f>
        <v>0.10097874113783799</v>
      </c>
      <c r="DW84" s="4">
        <f ca="1">(IF(DW$76&lt;=4,$P84,$R84)*$N84*EXP(2*$N$8*$N$9*(1-$E84)))*OFFSET($J$19,DW$76,0)/$N$81</f>
        <v>0.38757276313893829</v>
      </c>
      <c r="DX84" s="4">
        <f ca="1">(IF(DX$76&lt;=4,$P84,$R84)*$N84*EXP(2*$N$8*$N$9*(1-$E84)))*OFFSET($J$19,DX$76,0)/$N$81</f>
        <v>2.4510680629085116E-3</v>
      </c>
      <c r="DY84" s="4">
        <f ca="1">(IF(DY$76&lt;=4,$P84,$R84)*$N84*EXP(2*$N$8*$N$9*(1-$E84)))*OFFSET($J$19,DY$76,0)/$N$81</f>
        <v>3.3571381689555834E-3</v>
      </c>
      <c r="DZ84" s="4">
        <f ca="1">(IF(DZ$76&lt;=4,$P84,$R84)*$N84*EXP(2*$N$8*$N$9*(1-$E84)))*OFFSET($J$19,DZ$76,0)/$N$81</f>
        <v>3.4487897186372307E-3</v>
      </c>
      <c r="EA84" s="4">
        <f ca="1">(IF(EA$76&lt;=4,$P84,$R84)*$N84*EXP(2*$N$8*$N$9*(1-$E84)))*OFFSET($J$19,EA$76,0)/$N$81</f>
        <v>3.4555717090770121E-3</v>
      </c>
      <c r="EB84" s="4">
        <f t="shared" ca="1" si="47"/>
        <v>6.5352670085468819E-3</v>
      </c>
      <c r="EC84" s="4">
        <f t="shared" ca="1" si="47"/>
        <v>2.4712949020516364E-2</v>
      </c>
      <c r="ED84" s="4">
        <f t="shared" ca="1" si="47"/>
        <v>8.5065337362926388E-2</v>
      </c>
      <c r="EE84" s="4">
        <f t="shared" ca="1" si="47"/>
        <v>0.22559330160304814</v>
      </c>
      <c r="EF84" s="4">
        <f t="shared" ca="1" si="47"/>
        <v>1.226193101054634E-3</v>
      </c>
      <c r="EG84" s="4">
        <f t="shared" ca="1" si="47"/>
        <v>1.417596026091081E-3</v>
      </c>
      <c r="EH84" s="4">
        <f t="shared" ca="1" si="47"/>
        <v>1.4336843167272509E-3</v>
      </c>
      <c r="EI84" s="4">
        <f t="shared" ca="1" si="47"/>
        <v>1.4348549802663734E-3</v>
      </c>
      <c r="EJ84" s="4">
        <f ca="1">EB84*OFFSET($H$19,EJ$76,0)</f>
        <v>2.6876285572649054E-6</v>
      </c>
      <c r="EK84" s="4">
        <f ca="1">EC84*OFFSET($H$19,EK$76,0)</f>
        <v>1.0163200284687355E-5</v>
      </c>
      <c r="EL84" s="4">
        <f ca="1">ED84*OFFSET($H$19,EL$76,0)</f>
        <v>3.4983119990503475E-5</v>
      </c>
      <c r="EM84" s="4">
        <f ca="1">EE84*OFFSET($H$19,EM$76,0)</f>
        <v>9.2775245284253539E-5</v>
      </c>
      <c r="EN84" s="4">
        <f ca="1">EF84*OFFSET($H$19,EN$76,0)</f>
        <v>2.521359564043591E-7</v>
      </c>
      <c r="EO84" s="4">
        <f ca="1">EG84*OFFSET($H$19,EO$76,0)</f>
        <v>2.9149318286497853E-7</v>
      </c>
      <c r="EP84" s="4">
        <f ca="1">EH84*OFFSET($H$19,EP$76,0)</f>
        <v>2.9480133762704097E-7</v>
      </c>
      <c r="EQ84" s="4">
        <f ca="1">EI84*OFFSET($H$19,EQ$76,0)</f>
        <v>2.9504205531727304E-7</v>
      </c>
      <c r="ER84" s="4">
        <f t="shared" ca="1" si="48"/>
        <v>5.3752571145298118E-12</v>
      </c>
      <c r="ES84" s="4">
        <f t="shared" ca="1" si="48"/>
        <v>2.0326400569374713E-11</v>
      </c>
      <c r="ET84" s="4">
        <f t="shared" ca="1" si="48"/>
        <v>6.9966239981006957E-11</v>
      </c>
      <c r="EU84" s="4">
        <f t="shared" ca="1" si="48"/>
        <v>1.855504905685071E-10</v>
      </c>
      <c r="EV84" s="4">
        <f t="shared" ca="1" si="48"/>
        <v>5.0427191280871833E-13</v>
      </c>
      <c r="EW84" s="4">
        <f t="shared" ca="1" si="48"/>
        <v>5.8298636572995717E-13</v>
      </c>
      <c r="EX84" s="4">
        <f t="shared" ca="1" si="48"/>
        <v>5.8960267525408204E-13</v>
      </c>
      <c r="EY84" s="4">
        <f t="shared" ca="1" si="48"/>
        <v>5.9008411063454616E-13</v>
      </c>
      <c r="EZ84" s="4">
        <f ca="1">(IF(EZ$76&lt;=4,$Q84,$S84)*$N84*EXP(2*$O$8*$O$9*(1-$E84)))*OFFSET($K$19,EZ$76,0)/$N$81</f>
        <v>5.6297584944584706E-4</v>
      </c>
      <c r="FA84" s="4">
        <f ca="1">(IF(FA$76&lt;=4,$Q84,$S84)*$N84*EXP(2*$O$8*$O$9*(1-$E84)))*OFFSET($K$19,FA$76,0)/$N$81</f>
        <v>7.3078253229869562E-3</v>
      </c>
      <c r="FB84" s="4">
        <f ca="1">(IF(FB$76&lt;=4,$Q84,$S84)*$N84*EXP(2*$O$8*$O$9*(1-$E84)))*OFFSET($K$19,FB$76,0)/$N$81</f>
        <v>9.4769406499712522E-2</v>
      </c>
      <c r="FC84" s="4">
        <f ca="1">(IF(FC$76&lt;=4,$Q84,$S84)*$N84*EXP(2*$O$8*$O$9*(1-$E84)))*OFFSET($K$19,FC$76,0)/$N$81</f>
        <v>1.2138332117323916</v>
      </c>
      <c r="FD84" s="4">
        <f ca="1">(IF(FD$76&lt;=4,$Q84,$S84)*$N84*EXP(2*$O$8*$O$9*(1-$E84)))*OFFSET($K$19,FD$76,0)/$N$81</f>
        <v>1.4622142917275716E-5</v>
      </c>
      <c r="FE84" s="4">
        <f ca="1">(IF(FE$76&lt;=4,$Q84,$S84)*$N84*EXP(2*$O$8*$O$9*(1-$E84)))*OFFSET($K$19,FE$76,0)/$N$81</f>
        <v>2.550838688651382E-5</v>
      </c>
      <c r="FF84" s="4">
        <f ca="1">(IF(FF$76&lt;=4,$Q84,$S84)*$N84*EXP(2*$O$8*$O$9*(1-$E84)))*OFFSET($K$19,FF$76,0)/$N$81</f>
        <v>2.5785877924120918E-5</v>
      </c>
      <c r="FG84" s="4">
        <f ca="1">(IF(FG$76&lt;=4,$Q84,$S84)*$N84*EXP(2*$O$8*$O$9*(1-$E84)))*OFFSET($K$19,FG$76,0)/$N$81</f>
        <v>2.5789933160573597E-5</v>
      </c>
      <c r="FH84" s="4">
        <f t="shared" ca="1" si="49"/>
        <v>5.6245702447100501E-4</v>
      </c>
      <c r="FI84" s="4">
        <f t="shared" ca="1" si="49"/>
        <v>7.2213586327166427E-3</v>
      </c>
      <c r="FJ84" s="4">
        <f t="shared" ca="1" si="49"/>
        <v>8.2031689876737049E-2</v>
      </c>
      <c r="FK84" s="4">
        <f t="shared" ca="1" si="49"/>
        <v>0.40612126274123195</v>
      </c>
      <c r="FL84" s="4">
        <f t="shared" ca="1" si="49"/>
        <v>1.449740929448606E-5</v>
      </c>
      <c r="FM84" s="4">
        <f t="shared" ca="1" si="49"/>
        <v>2.5131181390609239E-5</v>
      </c>
      <c r="FN84" s="4">
        <f t="shared" ca="1" si="49"/>
        <v>2.5400482983825799E-5</v>
      </c>
      <c r="FO84" s="4">
        <f t="shared" ca="1" si="49"/>
        <v>2.5404417898017128E-5</v>
      </c>
      <c r="FP84" s="4">
        <f ca="1">FH84*OFFSET($I$19,FP$76,0)</f>
        <v>3.9906325886217804E-7</v>
      </c>
      <c r="FQ84" s="4">
        <f ca="1">FI84*OFFSET($I$19,FQ$76,0)</f>
        <v>5.1235539499124579E-6</v>
      </c>
      <c r="FR84" s="4">
        <f ca="1">FJ84*OFFSET($I$19,FR$76,0)</f>
        <v>5.8201483967544934E-5</v>
      </c>
      <c r="FS84" s="4">
        <f ca="1">FK84*OFFSET($I$19,FS$76,0)</f>
        <v>2.8814303591490406E-4</v>
      </c>
      <c r="FT84" s="4">
        <f ca="1">FL84*OFFSET($I$19,FT$76,0)</f>
        <v>5.1429559472189296E-9</v>
      </c>
      <c r="FU84" s="4">
        <f ca="1">FM84*OFFSET($I$19,FU$76,0)</f>
        <v>8.9152865983186275E-9</v>
      </c>
      <c r="FV84" s="4">
        <f ca="1">FN84*OFFSET($I$19,FV$76,0)</f>
        <v>9.0108213385122022E-9</v>
      </c>
      <c r="FW84" s="4">
        <f ca="1">FO84*OFFSET($I$19,FW$76,0)</f>
        <v>9.0122172493215751E-9</v>
      </c>
      <c r="FX84" s="4">
        <f t="shared" ca="1" si="50"/>
        <v>7.1831386595192046E-12</v>
      </c>
      <c r="FY84" s="4">
        <f t="shared" ca="1" si="50"/>
        <v>9.2223971098424247E-11</v>
      </c>
      <c r="FZ84" s="4">
        <f t="shared" ca="1" si="50"/>
        <v>1.0476267114158088E-9</v>
      </c>
      <c r="GA84" s="4">
        <f t="shared" ca="1" si="50"/>
        <v>5.1865746464682734E-9</v>
      </c>
      <c r="GB84" s="4">
        <f t="shared" ca="1" si="50"/>
        <v>9.2573207049940739E-14</v>
      </c>
      <c r="GC84" s="4">
        <f t="shared" ca="1" si="50"/>
        <v>1.604751587697353E-13</v>
      </c>
      <c r="GD84" s="4">
        <f t="shared" ca="1" si="50"/>
        <v>1.6219478409321964E-13</v>
      </c>
      <c r="GE84" s="4">
        <f t="shared" ca="1" si="50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41"/>
        <v>1.3755507421430769E-4</v>
      </c>
      <c r="N85" s="4">
        <v>1.340185E-4</v>
      </c>
      <c r="O85" s="9">
        <f t="shared" si="42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41"/>
        <v>6.713551019834058E-6</v>
      </c>
      <c r="N86" s="4">
        <v>6.5409439999999999E-6</v>
      </c>
      <c r="O86" s="9">
        <f t="shared" si="42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41"/>
        <v>1.7152587384050414E-7</v>
      </c>
      <c r="N87" s="4">
        <f>10^AA87/N81</f>
        <v>1.6711590215479349E-7</v>
      </c>
      <c r="O87" s="9">
        <f t="shared" si="42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41"/>
        <v>9.8519591561822242E-5</v>
      </c>
      <c r="N88" s="4">
        <v>8.8974510000000001E-5</v>
      </c>
      <c r="O88" s="9">
        <f t="shared" si="42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41"/>
        <v>6.6994166210234067E-6</v>
      </c>
      <c r="N89" s="4">
        <v>6.5271730000000003E-6</v>
      </c>
      <c r="O89" s="9">
        <f t="shared" si="42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41"/>
        <v>1.9474388268602105E-7</v>
      </c>
      <c r="N90" s="4">
        <v>1.758761E-7</v>
      </c>
      <c r="O90" s="9">
        <f t="shared" si="42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41"/>
        <v>1.2468313984032261E-26</v>
      </c>
      <c r="N91" s="4">
        <v>1.126032E-26</v>
      </c>
      <c r="O91" s="9">
        <f t="shared" si="42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41"/>
        <v>1.2827332218170448E-4</v>
      </c>
      <c r="N92" s="4">
        <f t="shared" ref="N92:N108" si="51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42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52">220*Y92*(0.003354-(1/$H$8))</f>
        <v>9.2617653333333008E-2</v>
      </c>
      <c r="AA92">
        <f t="shared" ref="AA92:AA108" si="53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41"/>
        <v>8.618780713369603E-6</v>
      </c>
      <c r="N93" s="4">
        <f t="shared" si="51"/>
        <v>8.618780713369603E-6</v>
      </c>
      <c r="O93" s="9">
        <f t="shared" si="42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52"/>
        <v>0.14923900444444396</v>
      </c>
      <c r="AA93">
        <f t="shared" si="53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41"/>
        <v>2.4709422502112302E-20</v>
      </c>
      <c r="N94" s="4">
        <f t="shared" si="51"/>
        <v>2.4074137275663599E-20</v>
      </c>
      <c r="O94" s="9">
        <f t="shared" si="42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52"/>
        <v>0</v>
      </c>
      <c r="AA94">
        <f t="shared" si="53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41"/>
        <v>6.4796378351962301E-21</v>
      </c>
      <c r="N95" s="4">
        <f t="shared" si="51"/>
        <v>6.4796378351962301E-21</v>
      </c>
      <c r="O95" s="9">
        <f t="shared" si="42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52"/>
        <v>0</v>
      </c>
      <c r="AA95">
        <f t="shared" si="53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41"/>
        <v>8.0347629289543102E-8</v>
      </c>
      <c r="N96" s="4">
        <f t="shared" si="51"/>
        <v>7.8281872315115207E-8</v>
      </c>
      <c r="O96" s="9">
        <f t="shared" si="42"/>
        <v>0.97428975823314379</v>
      </c>
      <c r="P96" s="4"/>
      <c r="Q96" s="4"/>
      <c r="R96" s="4"/>
      <c r="S96" s="4"/>
      <c r="T96">
        <v>11.4</v>
      </c>
      <c r="U96">
        <f t="shared" ref="U96:U101" si="54">Y96*220*8.314*LN(10)</f>
        <v>-11666.166187045132</v>
      </c>
      <c r="V96">
        <f t="shared" ref="V96:V100" si="55">1/0.003354</f>
        <v>298.15146094215862</v>
      </c>
      <c r="W96">
        <f t="shared" ref="W96:W108" si="56">LOG10((10^T96)*EXP(U96*(1/V96-1/$H$8)/8.314))</f>
        <v>11.472044622222224</v>
      </c>
      <c r="X96">
        <v>11.4</v>
      </c>
      <c r="Y96">
        <v>-2.77</v>
      </c>
      <c r="Z96">
        <f t="shared" si="52"/>
        <v>7.204462222222198E-2</v>
      </c>
      <c r="AA96">
        <f t="shared" si="53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41"/>
        <v>7.9640227742585678E-9</v>
      </c>
      <c r="N97" s="4">
        <f t="shared" si="51"/>
        <v>7.9640227742585678E-9</v>
      </c>
      <c r="O97" s="9">
        <f t="shared" si="42"/>
        <v>1</v>
      </c>
      <c r="P97" s="4"/>
      <c r="Q97" s="4"/>
      <c r="R97" s="4"/>
      <c r="S97" s="4"/>
      <c r="T97">
        <v>2.98</v>
      </c>
      <c r="U97">
        <f t="shared" si="54"/>
        <v>11413.469446531521</v>
      </c>
      <c r="V97">
        <f t="shared" si="55"/>
        <v>298.15146094215862</v>
      </c>
      <c r="W97">
        <f t="shared" si="56"/>
        <v>2.9095159111111113</v>
      </c>
      <c r="X97">
        <v>2.98</v>
      </c>
      <c r="Y97">
        <v>2.71</v>
      </c>
      <c r="Z97">
        <f t="shared" si="52"/>
        <v>-7.0484088888888657E-2</v>
      </c>
      <c r="AA97">
        <f t="shared" si="53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41"/>
        <v>8.8579844991081722E-7</v>
      </c>
      <c r="N98" s="4">
        <f t="shared" si="51"/>
        <v>8.8579844991081722E-7</v>
      </c>
      <c r="O98" s="9">
        <f t="shared" si="42"/>
        <v>1</v>
      </c>
      <c r="P98" s="4"/>
      <c r="Q98" s="4"/>
      <c r="R98" s="4"/>
      <c r="S98" s="4"/>
      <c r="T98">
        <v>2.37</v>
      </c>
      <c r="U98">
        <f t="shared" si="54"/>
        <v>19162.836155615652</v>
      </c>
      <c r="V98">
        <f t="shared" si="55"/>
        <v>298.15146094215862</v>
      </c>
      <c r="W98">
        <f t="shared" si="56"/>
        <v>2.2516595555555559</v>
      </c>
      <c r="X98">
        <v>2.37</v>
      </c>
      <c r="Y98">
        <v>4.55</v>
      </c>
      <c r="Z98">
        <f t="shared" si="52"/>
        <v>-0.11834044444444404</v>
      </c>
      <c r="AA98">
        <f t="shared" si="53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41"/>
        <v>4.6888398915269773E-8</v>
      </c>
      <c r="N99" s="4">
        <f t="shared" si="51"/>
        <v>4.568288684309739E-8</v>
      </c>
      <c r="O99" s="9">
        <f t="shared" si="42"/>
        <v>0.97428975823314379</v>
      </c>
      <c r="P99" s="4"/>
      <c r="Q99" s="4"/>
      <c r="R99" s="4"/>
      <c r="S99" s="4"/>
      <c r="T99">
        <v>11.44</v>
      </c>
      <c r="U99">
        <f t="shared" si="54"/>
        <v>-3664.1027374473883</v>
      </c>
      <c r="V99">
        <f t="shared" si="55"/>
        <v>298.15146094215862</v>
      </c>
      <c r="W99">
        <f t="shared" si="56"/>
        <v>11.462627733333333</v>
      </c>
      <c r="X99">
        <v>11.44</v>
      </c>
      <c r="Y99">
        <v>-0.87</v>
      </c>
      <c r="Z99">
        <f t="shared" si="52"/>
        <v>2.2627733333333257E-2</v>
      </c>
      <c r="AA99">
        <f t="shared" si="53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41"/>
        <v>7.8486371487557126E-9</v>
      </c>
      <c r="N100" s="4">
        <f t="shared" si="51"/>
        <v>7.8486371487557126E-9</v>
      </c>
      <c r="O100" s="9">
        <f t="shared" si="42"/>
        <v>1</v>
      </c>
      <c r="P100" s="4"/>
      <c r="Q100" s="4"/>
      <c r="R100" s="4"/>
      <c r="S100" s="4"/>
      <c r="T100">
        <v>3.22</v>
      </c>
      <c r="U100">
        <f t="shared" si="54"/>
        <v>14951.223813722101</v>
      </c>
      <c r="V100">
        <f t="shared" si="55"/>
        <v>298.15146094215862</v>
      </c>
      <c r="W100">
        <f t="shared" si="56"/>
        <v>3.1276684444444451</v>
      </c>
      <c r="X100">
        <v>3.22</v>
      </c>
      <c r="Y100">
        <v>3.55</v>
      </c>
      <c r="Z100">
        <f t="shared" si="52"/>
        <v>-9.2331555555555236E-2</v>
      </c>
      <c r="AA100">
        <f t="shared" si="53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41"/>
        <v>5.3489670023657487E-7</v>
      </c>
      <c r="N101" s="4">
        <f t="shared" si="51"/>
        <v>5.3489670023657487E-7</v>
      </c>
      <c r="O101" s="9">
        <f t="shared" si="42"/>
        <v>1</v>
      </c>
      <c r="P101" s="4"/>
      <c r="Q101" s="4"/>
      <c r="R101" s="4"/>
      <c r="S101" s="4"/>
      <c r="T101">
        <v>2.2999999999999998</v>
      </c>
      <c r="U101">
        <f t="shared" si="54"/>
        <v>6949.1603641243564</v>
      </c>
      <c r="V101">
        <f>1/0.003354</f>
        <v>298.15146094215862</v>
      </c>
      <c r="W101">
        <f t="shared" si="56"/>
        <v>2.2570853333333334</v>
      </c>
      <c r="X101">
        <v>2.2999999999999998</v>
      </c>
      <c r="Y101">
        <v>1.65</v>
      </c>
      <c r="Z101">
        <f t="shared" si="52"/>
        <v>-4.2914666666666518E-2</v>
      </c>
      <c r="AA101">
        <f t="shared" si="53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41"/>
        <v>4.4909774411317496E-8</v>
      </c>
      <c r="N102" s="4">
        <f t="shared" si="51"/>
        <v>4.3755133253507548E-8</v>
      </c>
      <c r="O102" s="9">
        <f t="shared" si="42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57">1/0.003354</f>
        <v>298.15146094215862</v>
      </c>
      <c r="W102">
        <f t="shared" si="56"/>
        <v>-7.8669822222222221</v>
      </c>
      <c r="X102">
        <v>6.48</v>
      </c>
      <c r="Y102">
        <v>0</v>
      </c>
      <c r="Z102">
        <f t="shared" si="52"/>
        <v>0</v>
      </c>
      <c r="AA102">
        <f t="shared" si="53"/>
        <v>6.48</v>
      </c>
      <c r="AB102" s="4">
        <f t="shared" ref="AB102:AM102" ca="1" si="58">(IF(AB$77&lt;=4,$P102,$R102)*IF(AB$78&lt;=4,$P102,$R102)*$N102*EXP(2*$N$8*$N$9*(2-$E102)))*OFFSET($J$19,AB$77,0)*OFFSET($J$19,AB$78,0)/($N$81^2)</f>
        <v>4.1258320689573627E-3</v>
      </c>
      <c r="AC102" s="4">
        <f t="shared" ca="1" si="58"/>
        <v>6.1742943922087803E-2</v>
      </c>
      <c r="AD102" s="4">
        <f t="shared" ca="1" si="58"/>
        <v>2.1291354917426166</v>
      </c>
      <c r="AE102" s="4">
        <f t="shared" ca="1" si="58"/>
        <v>2.1915631707069312</v>
      </c>
      <c r="AF102" s="4">
        <f t="shared" ca="1" si="58"/>
        <v>6.2977872025607159E-2</v>
      </c>
      <c r="AG102" s="4">
        <f t="shared" ca="1" si="58"/>
        <v>6.0857400970058011</v>
      </c>
      <c r="AH102" s="4">
        <f t="shared" ca="1" si="58"/>
        <v>8.5629763589455088</v>
      </c>
      <c r="AI102" s="4">
        <f t="shared" ca="1" si="58"/>
        <v>0.94246182486824559</v>
      </c>
      <c r="AJ102" s="4">
        <f t="shared" ca="1" si="58"/>
        <v>32.499728608205359</v>
      </c>
      <c r="AK102" s="4">
        <f t="shared" ca="1" si="58"/>
        <v>33.452642423154643</v>
      </c>
      <c r="AL102" s="4">
        <f t="shared" ca="1" si="58"/>
        <v>91.072904387207984</v>
      </c>
      <c r="AM102" s="4">
        <f t="shared" ca="1" si="58"/>
        <v>128.14466519723004</v>
      </c>
      <c r="AN102" s="4">
        <f t="shared" ref="AN102:AY102" ca="1" si="59">AB102/AB$75</f>
        <v>3.5986981612707472E-3</v>
      </c>
      <c r="AO102" s="4">
        <f t="shared" ca="1" si="59"/>
        <v>1.9342698233830568E-2</v>
      </c>
      <c r="AP102" s="4">
        <f t="shared" ca="1" si="59"/>
        <v>3.6069698009785073E-2</v>
      </c>
      <c r="AQ102" s="4">
        <f t="shared" ca="1" si="59"/>
        <v>3.6087112651223413E-2</v>
      </c>
      <c r="AR102" s="4">
        <f t="shared" ca="1" si="59"/>
        <v>1.9462255668793955E-2</v>
      </c>
      <c r="AS102" s="4">
        <f t="shared" ca="1" si="59"/>
        <v>3.6471397109116094E-2</v>
      </c>
      <c r="AT102" s="4">
        <f t="shared" ca="1" si="59"/>
        <v>3.6534738513191299E-2</v>
      </c>
      <c r="AU102" s="4">
        <f t="shared" ca="1" si="59"/>
        <v>2.734933257577014E-2</v>
      </c>
      <c r="AV102" s="4">
        <f t="shared" ca="1" si="59"/>
        <v>3.6649908586822322E-2</v>
      </c>
      <c r="AW102" s="4">
        <f t="shared" ca="1" si="59"/>
        <v>3.6651085930356465E-2</v>
      </c>
      <c r="AX102" s="4">
        <f t="shared" ca="1" si="59"/>
        <v>3.6676509144351915E-2</v>
      </c>
      <c r="AY102" s="4">
        <f t="shared" ca="1" si="59"/>
        <v>3.6680782608677444E-2</v>
      </c>
      <c r="AZ102" s="4">
        <f t="shared" ref="AZ102:BK102" ca="1" si="60">AN102*OFFSET($E$30,AZ$76,0)</f>
        <v>3.6999115470564869E-7</v>
      </c>
      <c r="BA102" s="4">
        <f t="shared" ca="1" si="60"/>
        <v>1.9886711621657054E-6</v>
      </c>
      <c r="BB102" s="4">
        <f t="shared" ca="1" si="60"/>
        <v>3.7084158266310276E-6</v>
      </c>
      <c r="BC102" s="4">
        <f t="shared" ca="1" si="60"/>
        <v>3.710206269453907E-6</v>
      </c>
      <c r="BD102" s="4">
        <f t="shared" ca="1" si="60"/>
        <v>2.0009631609478783E-6</v>
      </c>
      <c r="BE102" s="4">
        <f t="shared" ca="1" si="60"/>
        <v>3.7497155152809984E-6</v>
      </c>
      <c r="BF102" s="4">
        <f t="shared" ca="1" si="60"/>
        <v>3.7562278033874802E-6</v>
      </c>
      <c r="BG102" s="4">
        <f t="shared" ca="1" si="60"/>
        <v>2.8118532554463674E-6</v>
      </c>
      <c r="BH102" s="4">
        <f t="shared" ca="1" si="60"/>
        <v>3.76806872658267E-6</v>
      </c>
      <c r="BI102" s="4">
        <f t="shared" ca="1" si="60"/>
        <v>3.768189772214774E-6</v>
      </c>
      <c r="BJ102" s="4">
        <f t="shared" ca="1" si="60"/>
        <v>3.7708035964036814E-6</v>
      </c>
      <c r="BK102" s="4">
        <f t="shared" ca="1" si="60"/>
        <v>3.7712429619546496E-6</v>
      </c>
      <c r="BL102" s="4">
        <f t="shared" ref="BL102:BW102" ca="1" si="61">AZ102*$N$11</f>
        <v>7.3998230941129746E-13</v>
      </c>
      <c r="BM102" s="4">
        <f t="shared" ca="1" si="61"/>
        <v>3.9773423243314113E-12</v>
      </c>
      <c r="BN102" s="4">
        <f t="shared" ca="1" si="61"/>
        <v>7.4168316532620564E-12</v>
      </c>
      <c r="BO102" s="4">
        <f t="shared" ca="1" si="61"/>
        <v>7.4204125389078159E-12</v>
      </c>
      <c r="BP102" s="4">
        <f t="shared" ca="1" si="61"/>
        <v>4.0019263218957572E-12</v>
      </c>
      <c r="BQ102" s="4">
        <f t="shared" ca="1" si="61"/>
        <v>7.4994310305619983E-12</v>
      </c>
      <c r="BR102" s="4">
        <f t="shared" ca="1" si="61"/>
        <v>7.5124556067749622E-12</v>
      </c>
      <c r="BS102" s="4">
        <f t="shared" ca="1" si="61"/>
        <v>5.6237065108927356E-12</v>
      </c>
      <c r="BT102" s="4">
        <f t="shared" ca="1" si="61"/>
        <v>7.5361374531653411E-12</v>
      </c>
      <c r="BU102" s="4">
        <f t="shared" ca="1" si="61"/>
        <v>7.5363795444295488E-12</v>
      </c>
      <c r="BV102" s="4">
        <f t="shared" ca="1" si="61"/>
        <v>7.5416071928073635E-12</v>
      </c>
      <c r="BW102" s="4">
        <f t="shared" ca="1" si="61"/>
        <v>7.5424859239093011E-12</v>
      </c>
      <c r="BX102" s="4">
        <f t="shared" ref="BX102:CI102" ca="1" si="62">(IF(BX$77&lt;=4,$Q102,$S102)*IF(BX$78&lt;=4,$Q102,$S102)*$N102*EXP(2*$O$8*$O$9*(2-$E102)))*OFFSET($K$19,BX$77,0)*OFFSET($K$19,BX$78,0)/($N$81^2)</f>
        <v>1.3847234094455167E-4</v>
      </c>
      <c r="BY102" s="4">
        <f t="shared" ca="1" si="62"/>
        <v>2.3000320740579356E-2</v>
      </c>
      <c r="BZ102" s="4">
        <f t="shared" ca="1" si="62"/>
        <v>6.7337636913187924E-3</v>
      </c>
      <c r="CA102" s="4">
        <f t="shared" ca="1" si="62"/>
        <v>6.8080869359098553E-3</v>
      </c>
      <c r="CB102" s="4">
        <f t="shared" ca="1" si="62"/>
        <v>2.3309954735817321E-2</v>
      </c>
      <c r="CC102" s="4">
        <f t="shared" ca="1" si="62"/>
        <v>5.0105372336944301E-2</v>
      </c>
      <c r="CD102" s="4">
        <f t="shared" ca="1" si="62"/>
        <v>8.8359895107890815E-2</v>
      </c>
      <c r="CE102" s="4">
        <f t="shared" ca="1" si="62"/>
        <v>3.871794408291759</v>
      </c>
      <c r="CF102" s="4">
        <f t="shared" ca="1" si="62"/>
        <v>1.1335384797833672</v>
      </c>
      <c r="CG102" s="4">
        <f t="shared" ca="1" si="62"/>
        <v>1.146049797606256</v>
      </c>
      <c r="CH102" s="4">
        <f t="shared" ca="1" si="62"/>
        <v>8.3225258323417908</v>
      </c>
      <c r="CI102" s="4">
        <f t="shared" ca="1" si="62"/>
        <v>14.676619996618903</v>
      </c>
      <c r="CJ102" s="4">
        <f t="shared" ref="CJ102:CU102" ca="1" si="63">BX102/BX$75</f>
        <v>1.3781611732783738E-4</v>
      </c>
      <c r="CK102" s="4">
        <f t="shared" ca="1" si="63"/>
        <v>1.2842869146382442E-2</v>
      </c>
      <c r="CL102" s="4">
        <f t="shared" ca="1" si="63"/>
        <v>6.1647234482906672E-3</v>
      </c>
      <c r="CM102" s="4">
        <f t="shared" ca="1" si="63"/>
        <v>6.2269579516307004E-3</v>
      </c>
      <c r="CN102" s="4">
        <f t="shared" ca="1" si="63"/>
        <v>1.2938838075689407E-2</v>
      </c>
      <c r="CO102" s="4">
        <f t="shared" ca="1" si="63"/>
        <v>2.97036836720979E-2</v>
      </c>
      <c r="CP102" s="4">
        <f t="shared" ca="1" si="63"/>
        <v>3.9959608816362895E-2</v>
      </c>
      <c r="CQ102" s="4">
        <f t="shared" ca="1" si="63"/>
        <v>2.8864323523475507E-2</v>
      </c>
      <c r="CR102" s="4">
        <f t="shared" ca="1" si="63"/>
        <v>6.8539571391125126E-2</v>
      </c>
      <c r="CS102" s="4">
        <f t="shared" ca="1" si="63"/>
        <v>6.8584843720211897E-2</v>
      </c>
      <c r="CT102" s="4">
        <f t="shared" ca="1" si="63"/>
        <v>7.2316649638574565E-2</v>
      </c>
      <c r="CU102" s="4">
        <f t="shared" ca="1" si="63"/>
        <v>7.2589727131066442E-2</v>
      </c>
      <c r="CV102" s="4">
        <f t="shared" ref="CV102:DG102" ca="1" si="64">CJ102*OFFSET($F$30,CV$76,0)</f>
        <v>1.6296755874016772E-8</v>
      </c>
      <c r="CW102" s="4">
        <f t="shared" ca="1" si="64"/>
        <v>1.5186692765597239E-6</v>
      </c>
      <c r="CX102" s="4">
        <f t="shared" ca="1" si="64"/>
        <v>7.2897854776037145E-7</v>
      </c>
      <c r="CY102" s="4">
        <f t="shared" ca="1" si="64"/>
        <v>7.3633777778033034E-7</v>
      </c>
      <c r="CZ102" s="4">
        <f t="shared" ca="1" si="64"/>
        <v>1.5300176024502724E-6</v>
      </c>
      <c r="DA102" s="4">
        <f t="shared" ca="1" si="64"/>
        <v>3.5124605942255766E-6</v>
      </c>
      <c r="DB102" s="4">
        <f t="shared" ca="1" si="64"/>
        <v>4.7252237425349123E-6</v>
      </c>
      <c r="DC102" s="4">
        <f t="shared" ca="1" si="64"/>
        <v>3.4132062566509787E-6</v>
      </c>
      <c r="DD102" s="4">
        <f t="shared" ca="1" si="64"/>
        <v>8.1048043170005457E-6</v>
      </c>
      <c r="DE102" s="4">
        <f t="shared" ca="1" si="64"/>
        <v>8.1101577699150576E-6</v>
      </c>
      <c r="DF102" s="4">
        <f t="shared" ca="1" si="64"/>
        <v>8.5514438197614426E-6</v>
      </c>
      <c r="DG102" s="4">
        <f t="shared" ca="1" si="64"/>
        <v>8.5837352332486074E-6</v>
      </c>
      <c r="DH102" s="4">
        <f t="shared" ref="DH102:DS102" ca="1" si="65">CV102*$O$11</f>
        <v>2.9334160573230187E-13</v>
      </c>
      <c r="DI102" s="4">
        <f t="shared" ca="1" si="65"/>
        <v>2.733604697807503E-11</v>
      </c>
      <c r="DJ102" s="4">
        <f t="shared" ca="1" si="65"/>
        <v>1.3121613859686686E-11</v>
      </c>
      <c r="DK102" s="4">
        <f t="shared" ca="1" si="65"/>
        <v>1.3254080000045946E-11</v>
      </c>
      <c r="DL102" s="4">
        <f t="shared" ca="1" si="65"/>
        <v>2.7540316844104903E-11</v>
      </c>
      <c r="DM102" s="4">
        <f t="shared" ca="1" si="65"/>
        <v>6.3224290696060385E-11</v>
      </c>
      <c r="DN102" s="4">
        <f t="shared" ca="1" si="65"/>
        <v>8.5054027365628421E-11</v>
      </c>
      <c r="DO102" s="4">
        <f t="shared" ca="1" si="65"/>
        <v>6.1437712619717622E-11</v>
      </c>
      <c r="DP102" s="4">
        <f t="shared" ca="1" si="65"/>
        <v>1.4588647770600982E-10</v>
      </c>
      <c r="DQ102" s="4">
        <f t="shared" ca="1" si="65"/>
        <v>1.4598283985847103E-10</v>
      </c>
      <c r="DR102" s="4">
        <f t="shared" ca="1" si="65"/>
        <v>1.5392598875570597E-10</v>
      </c>
      <c r="DS102" s="4">
        <f t="shared" ca="1" si="65"/>
        <v>1.5450723419847494E-10</v>
      </c>
      <c r="DT102" s="4">
        <f t="shared" ref="DT102:EA102" ca="1" si="66">(IF(DT$76&lt;=4,$P102,$R102)*$N102*EXP(2*$N$8*$N$9*(1-$E102)))*OFFSET($J$19,DT$76,0)/$N$81</f>
        <v>2.4717040063028047E-5</v>
      </c>
      <c r="DU102" s="4">
        <f t="shared" ca="1" si="66"/>
        <v>9.6765469390387981E-5</v>
      </c>
      <c r="DV102" s="4">
        <f t="shared" ca="1" si="66"/>
        <v>3.772879166976275E-4</v>
      </c>
      <c r="DW102" s="4">
        <f t="shared" ca="1" si="66"/>
        <v>1.4480921303408898E-3</v>
      </c>
      <c r="DX102" s="4">
        <f t="shared" ca="1" si="66"/>
        <v>3.6458459597188971E-2</v>
      </c>
      <c r="DY102" s="4">
        <f t="shared" ca="1" si="66"/>
        <v>4.9935817020849753E-2</v>
      </c>
      <c r="DZ102" s="4">
        <f t="shared" ca="1" si="66"/>
        <v>5.129908978004151E-2</v>
      </c>
      <c r="EA102" s="4">
        <f t="shared" ca="1" si="66"/>
        <v>5.1399968628809141E-2</v>
      </c>
      <c r="EB102" s="4">
        <f t="shared" ref="EB102:EI102" ca="1" si="67">DT102/DT$75</f>
        <v>2.441778583228415E-5</v>
      </c>
      <c r="EC102" s="4">
        <f t="shared" ca="1" si="67"/>
        <v>9.233524746241379E-5</v>
      </c>
      <c r="ED102" s="4">
        <f t="shared" ca="1" si="67"/>
        <v>3.1783050130353911E-4</v>
      </c>
      <c r="EE102" s="4">
        <f t="shared" ca="1" si="67"/>
        <v>8.4288659002563506E-4</v>
      </c>
      <c r="EF102" s="4">
        <f t="shared" ca="1" si="67"/>
        <v>1.8239033142190181E-2</v>
      </c>
      <c r="EG102" s="4">
        <f t="shared" ca="1" si="67"/>
        <v>2.1086059675163922E-2</v>
      </c>
      <c r="EH102" s="4">
        <f t="shared" ca="1" si="67"/>
        <v>2.1325365267294484E-2</v>
      </c>
      <c r="EI102" s="4">
        <f t="shared" ca="1" si="67"/>
        <v>2.1342778324887166E-2</v>
      </c>
      <c r="EJ102" s="4">
        <f t="shared" ref="EJ102:EQ102" ca="1" si="68">EB102*OFFSET($H$19,EJ$76,0)</f>
        <v>1.0041814423526857E-8</v>
      </c>
      <c r="EK102" s="4">
        <f t="shared" ca="1" si="68"/>
        <v>3.7972870518917672E-8</v>
      </c>
      <c r="EL102" s="4">
        <f t="shared" ca="1" si="68"/>
        <v>1.3070779366108047E-7</v>
      </c>
      <c r="EM102" s="4">
        <f t="shared" ca="1" si="68"/>
        <v>3.4663711014804239E-7</v>
      </c>
      <c r="EN102" s="4">
        <f t="shared" ca="1" si="68"/>
        <v>3.750401189862856E-6</v>
      </c>
      <c r="EO102" s="4">
        <f t="shared" ca="1" si="68"/>
        <v>4.3358210207055815E-6</v>
      </c>
      <c r="EP102" s="4">
        <f t="shared" ca="1" si="68"/>
        <v>4.385028233087428E-6</v>
      </c>
      <c r="EQ102" s="4">
        <f t="shared" ca="1" si="68"/>
        <v>4.3886087930549231E-6</v>
      </c>
      <c r="ER102" s="4">
        <f t="shared" ref="ER102:EY102" ca="1" si="69">EJ102*$N$11</f>
        <v>2.0083628847053718E-14</v>
      </c>
      <c r="ES102" s="4">
        <f t="shared" ca="1" si="69"/>
        <v>7.5945741037835357E-14</v>
      </c>
      <c r="ET102" s="4">
        <f t="shared" ca="1" si="69"/>
        <v>2.61415587322161E-13</v>
      </c>
      <c r="EU102" s="4">
        <f t="shared" ca="1" si="69"/>
        <v>6.9327422029608492E-13</v>
      </c>
      <c r="EV102" s="4">
        <f t="shared" ca="1" si="69"/>
        <v>7.5008023797257138E-12</v>
      </c>
      <c r="EW102" s="4">
        <f t="shared" ca="1" si="69"/>
        <v>8.6716420414111643E-12</v>
      </c>
      <c r="EX102" s="4">
        <f t="shared" ca="1" si="69"/>
        <v>8.7700564661748572E-12</v>
      </c>
      <c r="EY102" s="4">
        <f t="shared" ca="1" si="69"/>
        <v>8.7772175861098481E-12</v>
      </c>
      <c r="EZ102" s="4">
        <f t="shared" ref="EZ102:FG102" ca="1" si="70">(IF(EZ$76&lt;=4,$Q102,$S102)*$N102*EXP(2*$O$8*$O$9*(1-$E102)))*OFFSET($K$19,EZ$76,0)/$N$81</f>
        <v>1.7300854645037535E-6</v>
      </c>
      <c r="FA102" s="4">
        <f t="shared" ca="1" si="70"/>
        <v>2.2457734875975938E-5</v>
      </c>
      <c r="FB102" s="4">
        <f t="shared" ca="1" si="70"/>
        <v>2.9123660069288893E-4</v>
      </c>
      <c r="FC102" s="4">
        <f t="shared" ca="1" si="70"/>
        <v>3.7302402900892483E-3</v>
      </c>
      <c r="FD102" s="4">
        <f t="shared" ca="1" si="70"/>
        <v>6.2602087739967941E-4</v>
      </c>
      <c r="FE102" s="4">
        <f t="shared" ca="1" si="70"/>
        <v>1.0920959280789904E-3</v>
      </c>
      <c r="FF102" s="4">
        <f t="shared" ca="1" si="70"/>
        <v>1.1039762101837495E-3</v>
      </c>
      <c r="FG102" s="4">
        <f t="shared" ca="1" si="70"/>
        <v>1.1041498278741612E-3</v>
      </c>
      <c r="FH102" s="4">
        <f t="shared" ref="FH102:FO102" ca="1" si="71">EZ102/EZ$75</f>
        <v>1.7284910594356154E-6</v>
      </c>
      <c r="FI102" s="4">
        <f t="shared" ca="1" si="71"/>
        <v>2.2192013417146633E-5</v>
      </c>
      <c r="FJ102" s="4">
        <f t="shared" ca="1" si="71"/>
        <v>2.5209222460274286E-4</v>
      </c>
      <c r="FK102" s="4">
        <f t="shared" ca="1" si="71"/>
        <v>1.248054413321865E-3</v>
      </c>
      <c r="FL102" s="4">
        <f t="shared" ca="1" si="71"/>
        <v>6.2068063059578823E-4</v>
      </c>
      <c r="FM102" s="4">
        <f t="shared" ca="1" si="71"/>
        <v>1.0759465499172454E-3</v>
      </c>
      <c r="FN102" s="4">
        <f t="shared" ca="1" si="71"/>
        <v>1.0874762156183907E-3</v>
      </c>
      <c r="FO102" s="4">
        <f t="shared" ca="1" si="71"/>
        <v>1.0876446819265428E-3</v>
      </c>
      <c r="FP102" s="4">
        <f t="shared" ref="FP102:FW102" ca="1" si="72">FH102*OFFSET($I$19,FP$76,0)</f>
        <v>1.2263644066695691E-9</v>
      </c>
      <c r="FQ102" s="4">
        <f t="shared" ca="1" si="72"/>
        <v>1.5745233519465535E-8</v>
      </c>
      <c r="FR102" s="4">
        <f t="shared" ca="1" si="72"/>
        <v>1.7885943335564604E-7</v>
      </c>
      <c r="FS102" s="4">
        <f t="shared" ca="1" si="72"/>
        <v>8.8549460625186318E-7</v>
      </c>
      <c r="FT102" s="4">
        <f t="shared" ca="1" si="72"/>
        <v>2.2018645370385586E-7</v>
      </c>
      <c r="FU102" s="4">
        <f t="shared" ca="1" si="72"/>
        <v>3.8169203858314275E-7</v>
      </c>
      <c r="FV102" s="4">
        <f t="shared" ca="1" si="72"/>
        <v>3.8578218749062408E-7</v>
      </c>
      <c r="FW102" s="4">
        <f t="shared" ca="1" si="72"/>
        <v>3.8584195091344102E-7</v>
      </c>
      <c r="FX102" s="4">
        <f t="shared" ref="FX102:GE102" ca="1" si="73">FP102*$O$11</f>
        <v>2.2074559320052245E-14</v>
      </c>
      <c r="FY102" s="4">
        <f t="shared" ca="1" si="73"/>
        <v>2.8341420335037961E-13</v>
      </c>
      <c r="FZ102" s="4">
        <f t="shared" ca="1" si="73"/>
        <v>3.2194698004016286E-12</v>
      </c>
      <c r="GA102" s="4">
        <f t="shared" ca="1" si="73"/>
        <v>1.5938902912533536E-11</v>
      </c>
      <c r="GB102" s="4">
        <f t="shared" ca="1" si="73"/>
        <v>3.9633561666694055E-12</v>
      </c>
      <c r="GC102" s="4">
        <f t="shared" ca="1" si="73"/>
        <v>6.8704566944965694E-12</v>
      </c>
      <c r="GD102" s="4">
        <f t="shared" ca="1" si="73"/>
        <v>6.9440793748312334E-12</v>
      </c>
      <c r="GE102" s="4">
        <f t="shared" ca="1" si="73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41"/>
        <v>1.4589714336181798E-9</v>
      </c>
      <c r="N103" s="4">
        <f t="shared" si="51"/>
        <v>1.4589714336181798E-9</v>
      </c>
      <c r="O103" s="9">
        <f t="shared" si="42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57"/>
        <v>298.15146094215862</v>
      </c>
      <c r="W103">
        <f t="shared" si="56"/>
        <v>-16.913964444444446</v>
      </c>
      <c r="X103">
        <v>11.78</v>
      </c>
      <c r="Y103">
        <v>0</v>
      </c>
      <c r="Z103">
        <f t="shared" si="52"/>
        <v>0</v>
      </c>
      <c r="AA103">
        <f t="shared" si="53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41"/>
        <v>1.5583254780785923E-9</v>
      </c>
      <c r="N104" s="4">
        <f t="shared" si="51"/>
        <v>1.5583254780785923E-9</v>
      </c>
      <c r="O104" s="9">
        <f t="shared" si="42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57"/>
        <v>298.15146094215862</v>
      </c>
      <c r="W104">
        <f t="shared" si="56"/>
        <v>2.3053813333333335</v>
      </c>
      <c r="X104">
        <v>2.36</v>
      </c>
      <c r="Y104">
        <v>2.1</v>
      </c>
      <c r="Z104">
        <f t="shared" si="52"/>
        <v>-5.4618666666666482E-2</v>
      </c>
      <c r="AA104">
        <f t="shared" si="53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41"/>
        <v>8.5746827289583347E-8</v>
      </c>
      <c r="N105" s="4">
        <f t="shared" si="51"/>
        <v>8.5746827289583347E-8</v>
      </c>
      <c r="O105" s="9">
        <f t="shared" si="42"/>
        <v>1</v>
      </c>
      <c r="P105" s="4"/>
      <c r="Q105" s="4"/>
      <c r="R105" s="4"/>
      <c r="S105" s="4"/>
      <c r="T105">
        <v>6.75</v>
      </c>
      <c r="U105">
        <v>0</v>
      </c>
      <c r="V105">
        <f t="shared" si="57"/>
        <v>298.15146094215862</v>
      </c>
      <c r="W105">
        <f t="shared" si="56"/>
        <v>6.7500000000000009</v>
      </c>
      <c r="X105">
        <v>6.75</v>
      </c>
      <c r="Y105">
        <v>0</v>
      </c>
      <c r="Z105">
        <f t="shared" si="52"/>
        <v>0</v>
      </c>
      <c r="AA105">
        <f t="shared" si="53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41"/>
        <v>2.4699142978270598E-11</v>
      </c>
      <c r="N106" s="4">
        <f t="shared" si="51"/>
        <v>2.2306163769797501E-11</v>
      </c>
      <c r="O106" s="9">
        <f t="shared" si="42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57"/>
        <v>298.15146094215862</v>
      </c>
      <c r="W106">
        <f t="shared" si="56"/>
        <v>9.92</v>
      </c>
      <c r="X106">
        <v>9.92</v>
      </c>
      <c r="Y106">
        <v>0</v>
      </c>
      <c r="Z106">
        <f t="shared" si="52"/>
        <v>0</v>
      </c>
      <c r="AA106">
        <f t="shared" si="53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41"/>
        <v>1.3256656316292775E-12</v>
      </c>
      <c r="N107" s="4">
        <f t="shared" si="51"/>
        <v>1.2915824477380767E-12</v>
      </c>
      <c r="O107" s="9">
        <f t="shared" si="42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57"/>
        <v>298.15146094215862</v>
      </c>
      <c r="W107">
        <f t="shared" si="56"/>
        <v>0.35838577777777786</v>
      </c>
      <c r="X107">
        <v>0.4</v>
      </c>
      <c r="Y107">
        <v>1.6</v>
      </c>
      <c r="Z107">
        <f t="shared" si="52"/>
        <v>-4.161422222222208E-2</v>
      </c>
      <c r="AA107">
        <f t="shared" si="53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41"/>
        <v>1.7560218782276209E-7</v>
      </c>
      <c r="N108" s="4">
        <f t="shared" si="51"/>
        <v>1.7108741311905E-7</v>
      </c>
      <c r="O108" s="9">
        <f t="shared" si="42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57"/>
        <v>298.15146094215862</v>
      </c>
      <c r="W108">
        <f t="shared" si="56"/>
        <v>14.620000000000001</v>
      </c>
      <c r="X108">
        <v>14.62</v>
      </c>
      <c r="Y108">
        <v>0</v>
      </c>
      <c r="Z108">
        <f t="shared" si="52"/>
        <v>0</v>
      </c>
      <c r="AA108">
        <f t="shared" si="53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4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4">
        <f ca="1">OFFSET(M$80,_xlfn.XMATCH($A113,$D$81:$D$108),0)</f>
        <v>9.5999336356572653E-8</v>
      </c>
      <c r="L113" s="44">
        <f ca="1">OFFSET(N$80,_xlfn.XMATCH($A113,$D$81:$D$108),0)</f>
        <v>8.6698429999999998E-8</v>
      </c>
      <c r="M113" s="45">
        <f t="shared" ref="M113:M176" ca="1" si="74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4" t="s">
        <v>9</v>
      </c>
      <c r="B114" s="46">
        <v>3.68278E-5</v>
      </c>
      <c r="C114" s="26">
        <v>1</v>
      </c>
      <c r="D114" s="26">
        <v>2</v>
      </c>
      <c r="E114" s="26">
        <f t="shared" ref="E114:E177" ca="1" si="75">OFFSET($B$80,_xlfn.XMATCH($A114,$D$81:$D$108),0)</f>
        <v>7</v>
      </c>
      <c r="F114" s="26"/>
      <c r="G114" s="26"/>
      <c r="H114" s="26"/>
      <c r="I114" s="26"/>
      <c r="J114" s="26">
        <v>2</v>
      </c>
      <c r="K114" s="46">
        <f t="shared" ref="K114:K122" ca="1" si="76">OFFSET($M$80,_xlfn.XMATCH(A114,$D$81:$D$108),0)</f>
        <v>3.6827817151769845E-5</v>
      </c>
      <c r="L114" s="46">
        <f t="shared" ref="L114:L121" ca="1" si="77">OFFSET(N$80,_xlfn.XMATCH($A114,$D$81:$D$108),0)</f>
        <v>3.3259749999999999E-5</v>
      </c>
      <c r="M114" s="47">
        <f t="shared" ca="1" si="74"/>
        <v>0.99999953427134236</v>
      </c>
      <c r="O114" s="4" t="str">
        <f t="shared" ref="O114:O164" ca="1" si="78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4" t="s">
        <v>10</v>
      </c>
      <c r="B115" s="46">
        <v>6.1754200000000006E-5</v>
      </c>
      <c r="C115" s="26">
        <v>2</v>
      </c>
      <c r="D115" s="26">
        <v>3</v>
      </c>
      <c r="E115" s="26">
        <f t="shared" ca="1" si="75"/>
        <v>4</v>
      </c>
      <c r="F115" s="26"/>
      <c r="G115" s="26"/>
      <c r="H115" s="26"/>
      <c r="I115" s="26"/>
      <c r="J115" s="26">
        <v>2</v>
      </c>
      <c r="K115" s="46">
        <f t="shared" ca="1" si="76"/>
        <v>6.1754236008998008E-5</v>
      </c>
      <c r="L115" s="46">
        <f t="shared" ca="1" si="77"/>
        <v>5.5771169999999997E-5</v>
      </c>
      <c r="M115" s="47">
        <f t="shared" ca="1" si="74"/>
        <v>0.99999941689833238</v>
      </c>
      <c r="O115" s="4" t="str">
        <f t="shared" ca="1" si="78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4" t="s">
        <v>11</v>
      </c>
      <c r="B116" s="46">
        <v>1.3755500000000001E-4</v>
      </c>
      <c r="C116" s="26">
        <v>3</v>
      </c>
      <c r="D116" s="26">
        <v>4</v>
      </c>
      <c r="E116" s="26">
        <f t="shared" ca="1" si="75"/>
        <v>3</v>
      </c>
      <c r="F116" s="26"/>
      <c r="G116" s="26"/>
      <c r="H116" s="26"/>
      <c r="I116" s="26"/>
      <c r="J116" s="26">
        <v>1</v>
      </c>
      <c r="K116" s="46">
        <f t="shared" ca="1" si="76"/>
        <v>1.3755507421430769E-4</v>
      </c>
      <c r="L116" s="46">
        <f t="shared" ca="1" si="77"/>
        <v>1.340185E-4</v>
      </c>
      <c r="M116" s="47">
        <f t="shared" ca="1" si="74"/>
        <v>0.99999946047568145</v>
      </c>
      <c r="O116" s="4" t="str">
        <f t="shared" ca="1" si="78"/>
        <v>CompConc[3] = 0.000137555074214308;</v>
      </c>
      <c r="S116" t="s">
        <v>248</v>
      </c>
      <c r="T116">
        <v>1.3755500000000001E-4</v>
      </c>
    </row>
    <row r="117" spans="1:20" x14ac:dyDescent="0.2">
      <c r="A117" s="34" t="s">
        <v>12</v>
      </c>
      <c r="B117" s="46">
        <v>6.7135500000000003E-6</v>
      </c>
      <c r="C117" s="26">
        <v>4</v>
      </c>
      <c r="D117" s="26">
        <v>5</v>
      </c>
      <c r="E117" s="26">
        <f t="shared" ca="1" si="75"/>
        <v>6</v>
      </c>
      <c r="F117" s="26"/>
      <c r="G117" s="26"/>
      <c r="H117" s="26"/>
      <c r="I117" s="26"/>
      <c r="J117" s="26">
        <v>1</v>
      </c>
      <c r="K117" s="46">
        <f t="shared" ca="1" si="76"/>
        <v>6.713551019834058E-6</v>
      </c>
      <c r="L117" s="46">
        <f t="shared" ca="1" si="77"/>
        <v>6.5409439999999999E-6</v>
      </c>
      <c r="M117" s="47">
        <f t="shared" ca="1" si="74"/>
        <v>0.9999998480931992</v>
      </c>
      <c r="O117" s="4" t="str">
        <f t="shared" ca="1" si="78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4" t="s">
        <v>13</v>
      </c>
      <c r="B118" s="46">
        <v>9.8519599999999998E-5</v>
      </c>
      <c r="C118" s="26">
        <v>5</v>
      </c>
      <c r="D118" s="26">
        <v>6</v>
      </c>
      <c r="E118" s="26">
        <f t="shared" ca="1" si="75"/>
        <v>54</v>
      </c>
      <c r="F118" s="26"/>
      <c r="G118" s="26"/>
      <c r="H118" s="26"/>
      <c r="I118" s="26"/>
      <c r="J118" s="26">
        <v>-2</v>
      </c>
      <c r="K118" s="46">
        <f t="shared" ca="1" si="76"/>
        <v>9.8519591561822242E-5</v>
      </c>
      <c r="L118" s="46">
        <f t="shared" ca="1" si="77"/>
        <v>8.8974510000000001E-5</v>
      </c>
      <c r="M118" s="47">
        <f t="shared" ca="1" si="74"/>
        <v>1.0000000856497435</v>
      </c>
      <c r="O118" s="4" t="str">
        <f t="shared" ca="1" si="78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4" t="s">
        <v>14</v>
      </c>
      <c r="B119" s="46">
        <v>6.6994200000000003E-6</v>
      </c>
      <c r="C119" s="26">
        <v>6</v>
      </c>
      <c r="D119" s="26">
        <v>7</v>
      </c>
      <c r="E119" s="26">
        <f t="shared" ca="1" si="75"/>
        <v>52</v>
      </c>
      <c r="F119" s="26"/>
      <c r="G119" s="26"/>
      <c r="H119" s="26"/>
      <c r="I119" s="26"/>
      <c r="J119" s="26">
        <v>-1</v>
      </c>
      <c r="K119" s="46">
        <f t="shared" ca="1" si="76"/>
        <v>6.6994166210234067E-6</v>
      </c>
      <c r="L119" s="46">
        <f t="shared" ca="1" si="77"/>
        <v>6.5271730000000003E-6</v>
      </c>
      <c r="M119" s="47">
        <f t="shared" ca="1" si="74"/>
        <v>1.000000504368781</v>
      </c>
      <c r="O119" s="4" t="str">
        <f t="shared" ca="1" si="78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4" t="s">
        <v>15</v>
      </c>
      <c r="B120" s="46">
        <v>1.9474400000000001E-7</v>
      </c>
      <c r="C120" s="26">
        <v>7</v>
      </c>
      <c r="D120" s="26">
        <v>8</v>
      </c>
      <c r="E120" s="26">
        <f t="shared" ca="1" si="75"/>
        <v>55</v>
      </c>
      <c r="F120" s="26"/>
      <c r="G120" s="26"/>
      <c r="H120" s="26"/>
      <c r="I120" s="26"/>
      <c r="J120" s="26">
        <v>-2</v>
      </c>
      <c r="K120" s="46">
        <f t="shared" ca="1" si="76"/>
        <v>1.9474388268602105E-7</v>
      </c>
      <c r="L120" s="46">
        <f t="shared" ca="1" si="77"/>
        <v>1.758761E-7</v>
      </c>
      <c r="M120" s="47">
        <f t="shared" ca="1" si="74"/>
        <v>1.0000006024013559</v>
      </c>
      <c r="O120" s="4" t="str">
        <f t="shared" ca="1" si="78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5" t="s">
        <v>6</v>
      </c>
      <c r="B121" s="48">
        <v>2.76256E-8</v>
      </c>
      <c r="C121" s="26">
        <v>8</v>
      </c>
      <c r="D121" s="26">
        <v>9</v>
      </c>
      <c r="E121" s="30">
        <f t="shared" ca="1" si="75"/>
        <v>1</v>
      </c>
      <c r="F121" s="30"/>
      <c r="G121" s="30"/>
      <c r="H121" s="30"/>
      <c r="I121" s="30"/>
      <c r="J121" s="30">
        <v>1</v>
      </c>
      <c r="K121" s="48">
        <f t="shared" ca="1" si="76"/>
        <v>2.7625609128930574E-8</v>
      </c>
      <c r="L121" s="48">
        <f t="shared" ca="1" si="77"/>
        <v>2.6915348039269097E-8</v>
      </c>
      <c r="M121" s="49">
        <f t="shared" ca="1" si="74"/>
        <v>0.99999966954826114</v>
      </c>
      <c r="O121" s="4" t="str">
        <f t="shared" ca="1" si="78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75" t="s">
        <v>601</v>
      </c>
      <c r="B122" s="76">
        <v>1.3307399999999999E-10</v>
      </c>
      <c r="C122" s="26">
        <v>9</v>
      </c>
      <c r="D122" s="26">
        <v>10</v>
      </c>
      <c r="E122" s="77" t="e">
        <f t="shared" ca="1" si="75"/>
        <v>#N/A</v>
      </c>
      <c r="F122" s="77"/>
      <c r="G122" s="77"/>
      <c r="H122" s="77"/>
      <c r="I122" s="77"/>
      <c r="J122" s="77">
        <v>-1</v>
      </c>
      <c r="K122" s="76" t="e">
        <f t="shared" ca="1" si="76"/>
        <v>#N/A</v>
      </c>
      <c r="L122" s="77"/>
      <c r="M122" s="78" t="e">
        <f t="shared" ca="1" si="74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4">
        <v>4.0018099999999999</v>
      </c>
      <c r="C123" s="26">
        <v>10</v>
      </c>
      <c r="D123" s="26">
        <v>11</v>
      </c>
      <c r="E123" s="22" t="e">
        <f t="shared" ca="1" si="75"/>
        <v>#N/A</v>
      </c>
      <c r="F123" s="22"/>
      <c r="G123" s="22"/>
      <c r="H123" s="22"/>
      <c r="I123" s="22"/>
      <c r="J123" s="22">
        <v>0</v>
      </c>
      <c r="K123" s="44">
        <f>$N$10</f>
        <v>4.0018070000000003</v>
      </c>
      <c r="L123" s="22"/>
      <c r="M123" s="45">
        <f t="shared" si="74"/>
        <v>1.0000007496613403</v>
      </c>
      <c r="O123" s="4" t="str">
        <f t="shared" si="78"/>
        <v>CompConc[10] = 4.001807;</v>
      </c>
      <c r="S123" t="s">
        <v>255</v>
      </c>
      <c r="T123">
        <v>4.0018099999999999</v>
      </c>
    </row>
    <row r="124" spans="1:20" x14ac:dyDescent="0.2">
      <c r="A124" s="35" t="s">
        <v>603</v>
      </c>
      <c r="B124" s="48">
        <v>1.71265</v>
      </c>
      <c r="C124" s="26">
        <v>11</v>
      </c>
      <c r="D124" s="26">
        <v>12</v>
      </c>
      <c r="E124" s="30" t="e">
        <f t="shared" ca="1" si="75"/>
        <v>#N/A</v>
      </c>
      <c r="F124" s="30"/>
      <c r="G124" s="30"/>
      <c r="H124" s="30"/>
      <c r="I124" s="30"/>
      <c r="J124" s="30">
        <v>0</v>
      </c>
      <c r="K124" s="48">
        <f>$O$10</f>
        <v>1.7126520000000001</v>
      </c>
      <c r="L124" s="30"/>
      <c r="M124" s="49">
        <f t="shared" si="74"/>
        <v>0.99999883222043939</v>
      </c>
      <c r="O124" s="4" t="str">
        <f t="shared" si="78"/>
        <v>CompConc[11] = 1.712652;</v>
      </c>
      <c r="S124" t="s">
        <v>256</v>
      </c>
      <c r="T124">
        <v>1.71265</v>
      </c>
    </row>
    <row r="125" spans="1:20" x14ac:dyDescent="0.2">
      <c r="A125" s="68" t="s">
        <v>604</v>
      </c>
      <c r="B125" s="67">
        <v>3.9067300000000001E-13</v>
      </c>
      <c r="C125" s="26">
        <v>12</v>
      </c>
      <c r="D125" s="26">
        <v>13</v>
      </c>
      <c r="E125" s="69" t="e">
        <f t="shared" ca="1" si="75"/>
        <v>#N/A</v>
      </c>
      <c r="F125" s="69" t="s">
        <v>143</v>
      </c>
      <c r="G125" s="69">
        <v>1</v>
      </c>
      <c r="H125" s="69">
        <v>0</v>
      </c>
      <c r="I125" s="69" t="s">
        <v>6</v>
      </c>
      <c r="J125" s="69">
        <v>0</v>
      </c>
      <c r="K125" s="67">
        <f ca="1">T20</f>
        <v>3.9067280078493694E-13</v>
      </c>
      <c r="L125" s="22"/>
      <c r="M125" s="70">
        <f t="shared" ca="1" si="74"/>
        <v>1.0000005099281615</v>
      </c>
      <c r="O125" s="4" t="str">
        <f t="shared" ca="1" si="78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71" t="s">
        <v>605</v>
      </c>
      <c r="B126" s="72">
        <v>1.47732E-12</v>
      </c>
      <c r="C126" s="26">
        <v>13</v>
      </c>
      <c r="D126" s="26">
        <v>14</v>
      </c>
      <c r="E126" s="73" t="e">
        <f t="shared" ca="1" si="75"/>
        <v>#N/A</v>
      </c>
      <c r="F126" s="73" t="s">
        <v>143</v>
      </c>
      <c r="G126" s="73">
        <v>2</v>
      </c>
      <c r="H126" s="73">
        <v>0</v>
      </c>
      <c r="I126" s="73" t="s">
        <v>6</v>
      </c>
      <c r="J126" s="73">
        <v>0</v>
      </c>
      <c r="K126" s="72">
        <f ca="1">T21</f>
        <v>1.4773194418642755E-12</v>
      </c>
      <c r="L126" s="26"/>
      <c r="M126" s="74">
        <f t="shared" ca="1" si="74"/>
        <v>1.0000003778030051</v>
      </c>
      <c r="O126" s="4" t="str">
        <f t="shared" ca="1" si="78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71" t="s">
        <v>606</v>
      </c>
      <c r="B127" s="72">
        <v>5.0851300000000002E-12</v>
      </c>
      <c r="C127" s="26">
        <v>14</v>
      </c>
      <c r="D127" s="26">
        <v>15</v>
      </c>
      <c r="E127" s="73" t="e">
        <f t="shared" ca="1" si="75"/>
        <v>#N/A</v>
      </c>
      <c r="F127" s="73" t="s">
        <v>143</v>
      </c>
      <c r="G127" s="73">
        <v>3</v>
      </c>
      <c r="H127" s="73">
        <v>0</v>
      </c>
      <c r="I127" s="73" t="s">
        <v>6</v>
      </c>
      <c r="J127" s="73">
        <v>0</v>
      </c>
      <c r="K127" s="72">
        <f ca="1">T22</f>
        <v>5.0851347854384447E-12</v>
      </c>
      <c r="L127" s="26"/>
      <c r="M127" s="74">
        <f t="shared" ca="1" si="74"/>
        <v>0.99999905893577135</v>
      </c>
      <c r="O127" s="4" t="str">
        <f t="shared" ca="1" si="78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71" t="s">
        <v>607</v>
      </c>
      <c r="B128" s="72">
        <v>1.3485800000000001E-11</v>
      </c>
      <c r="C128" s="26">
        <v>15</v>
      </c>
      <c r="D128" s="26">
        <v>16</v>
      </c>
      <c r="E128" s="73" t="e">
        <f t="shared" ca="1" si="75"/>
        <v>#N/A</v>
      </c>
      <c r="F128" s="73" t="s">
        <v>143</v>
      </c>
      <c r="G128" s="73">
        <v>4</v>
      </c>
      <c r="H128" s="73">
        <v>0</v>
      </c>
      <c r="I128" s="73" t="s">
        <v>6</v>
      </c>
      <c r="J128" s="73">
        <v>0</v>
      </c>
      <c r="K128" s="72">
        <f ca="1">T23</f>
        <v>1.348577906003266E-11</v>
      </c>
      <c r="L128" s="26"/>
      <c r="M128" s="74">
        <f t="shared" ca="1" si="74"/>
        <v>1.0000015527443573</v>
      </c>
      <c r="O128" s="4" t="str">
        <f t="shared" ca="1" si="78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71" t="s">
        <v>608</v>
      </c>
      <c r="B129" s="72">
        <v>1.45908E-10</v>
      </c>
      <c r="C129" s="26">
        <v>16</v>
      </c>
      <c r="D129" s="26">
        <v>17</v>
      </c>
      <c r="E129" s="73" t="e">
        <f t="shared" ca="1" si="75"/>
        <v>#N/A</v>
      </c>
      <c r="F129" s="73" t="s">
        <v>143</v>
      </c>
      <c r="G129" s="73">
        <v>5</v>
      </c>
      <c r="H129" s="73">
        <v>0</v>
      </c>
      <c r="I129" s="73" t="s">
        <v>6</v>
      </c>
      <c r="J129" s="73">
        <v>0</v>
      </c>
      <c r="K129" s="72">
        <f ca="1">T24</f>
        <v>1.459078683507762E-10</v>
      </c>
      <c r="L129" s="26"/>
      <c r="M129" s="74">
        <f t="shared" ca="1" si="74"/>
        <v>1.0000009022763836</v>
      </c>
      <c r="O129" s="4" t="str">
        <f t="shared" ca="1" si="78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71" t="s">
        <v>609</v>
      </c>
      <c r="B130" s="72">
        <v>1.6868300000000001E-10</v>
      </c>
      <c r="C130" s="26">
        <v>17</v>
      </c>
      <c r="D130" s="26">
        <v>18</v>
      </c>
      <c r="E130" s="73" t="e">
        <f t="shared" ca="1" si="75"/>
        <v>#N/A</v>
      </c>
      <c r="F130" s="73" t="s">
        <v>143</v>
      </c>
      <c r="G130" s="73">
        <v>6</v>
      </c>
      <c r="H130" s="73">
        <v>0</v>
      </c>
      <c r="I130" s="73" t="s">
        <v>6</v>
      </c>
      <c r="J130" s="73">
        <v>0</v>
      </c>
      <c r="K130" s="72">
        <f ca="1">T25</f>
        <v>1.68683394297017E-10</v>
      </c>
      <c r="L130" s="26"/>
      <c r="M130" s="74">
        <f t="shared" ca="1" si="74"/>
        <v>0.99999766250247313</v>
      </c>
      <c r="O130" s="4" t="str">
        <f t="shared" ca="1" si="78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71" t="s">
        <v>610</v>
      </c>
      <c r="B131" s="72">
        <v>1.7059799999999999E-10</v>
      </c>
      <c r="C131" s="26">
        <v>18</v>
      </c>
      <c r="D131" s="26">
        <v>19</v>
      </c>
      <c r="E131" s="73" t="e">
        <f t="shared" ca="1" si="75"/>
        <v>#N/A</v>
      </c>
      <c r="F131" s="73" t="s">
        <v>143</v>
      </c>
      <c r="G131" s="73">
        <v>7</v>
      </c>
      <c r="H131" s="73">
        <v>0</v>
      </c>
      <c r="I131" s="73" t="s">
        <v>6</v>
      </c>
      <c r="J131" s="73">
        <v>0</v>
      </c>
      <c r="K131" s="72">
        <f ca="1">T26</f>
        <v>1.7059778134593475E-10</v>
      </c>
      <c r="L131" s="26"/>
      <c r="M131" s="74">
        <f t="shared" ca="1" si="74"/>
        <v>1.0000012816934869</v>
      </c>
      <c r="O131" s="4" t="str">
        <f t="shared" ca="1" si="78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50" t="s">
        <v>611</v>
      </c>
      <c r="B132" s="51">
        <v>1.70737E-10</v>
      </c>
      <c r="C132" s="26">
        <v>19</v>
      </c>
      <c r="D132" s="26">
        <v>20</v>
      </c>
      <c r="E132" s="52" t="e">
        <f t="shared" ca="1" si="75"/>
        <v>#N/A</v>
      </c>
      <c r="F132" s="52" t="s">
        <v>143</v>
      </c>
      <c r="G132" s="52">
        <v>8</v>
      </c>
      <c r="H132" s="52">
        <v>0</v>
      </c>
      <c r="I132" s="52" t="s">
        <v>6</v>
      </c>
      <c r="J132" s="52">
        <v>0</v>
      </c>
      <c r="K132" s="51">
        <f ca="1">T27</f>
        <v>1.7073708160900305E-10</v>
      </c>
      <c r="L132" s="30"/>
      <c r="M132" s="53">
        <f t="shared" ca="1" si="74"/>
        <v>0.99999952201945652</v>
      </c>
      <c r="N132">
        <f ca="1">LOG10(K132/($L$121*K244))</f>
        <v>11.387176311155322</v>
      </c>
      <c r="O132" s="4" t="str">
        <f t="shared" ca="1" si="78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4">
        <v>1.62319E-16</v>
      </c>
      <c r="C133" s="26">
        <v>20</v>
      </c>
      <c r="D133" s="26">
        <v>21</v>
      </c>
      <c r="E133" s="22" t="e">
        <f t="shared" ca="1" si="75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4">
        <f ca="1">R31</f>
        <v>1.6231873058500325E-16</v>
      </c>
      <c r="L133" s="22"/>
      <c r="M133" s="45">
        <f t="shared" ca="1" si="74"/>
        <v>1.0000016597899439</v>
      </c>
      <c r="N133">
        <f ca="1">LOG10(K133/($L$121^2*K301))</f>
        <v>9.0976859556436889</v>
      </c>
      <c r="O133" s="4" t="str">
        <f t="shared" ca="1" si="78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4" t="s">
        <v>613</v>
      </c>
      <c r="B134" s="46">
        <v>8.7244899999999999E-16</v>
      </c>
      <c r="C134" s="26">
        <v>21</v>
      </c>
      <c r="D134" s="26">
        <v>22</v>
      </c>
      <c r="E134" s="26" t="e">
        <f t="shared" ca="1" si="75"/>
        <v>#N/A</v>
      </c>
      <c r="F134" s="26" t="s">
        <v>143</v>
      </c>
      <c r="G134" s="26">
        <v>1</v>
      </c>
      <c r="H134" s="26">
        <v>4</v>
      </c>
      <c r="I134" s="26" t="s">
        <v>6</v>
      </c>
      <c r="J134" s="84">
        <v>0</v>
      </c>
      <c r="K134" s="46">
        <f ca="1">R32</f>
        <v>8.7244944774570918E-16</v>
      </c>
      <c r="L134" s="26"/>
      <c r="M134" s="47">
        <f t="shared" ca="1" si="74"/>
        <v>0.99999948679466721</v>
      </c>
      <c r="O134" s="4" t="str">
        <f t="shared" ca="1" si="78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4" t="s">
        <v>614</v>
      </c>
      <c r="B135" s="46">
        <v>1.62692E-15</v>
      </c>
      <c r="C135" s="26">
        <v>22</v>
      </c>
      <c r="D135" s="26">
        <v>23</v>
      </c>
      <c r="E135" s="26" t="e">
        <f t="shared" ca="1" si="75"/>
        <v>#N/A</v>
      </c>
      <c r="F135" s="26" t="s">
        <v>143</v>
      </c>
      <c r="G135" s="26">
        <v>1</v>
      </c>
      <c r="H135" s="26">
        <v>6</v>
      </c>
      <c r="I135" s="26" t="s">
        <v>6</v>
      </c>
      <c r="J135" s="84">
        <v>0</v>
      </c>
      <c r="K135" s="46">
        <f ca="1">R33</f>
        <v>1.6269182162988908E-15</v>
      </c>
      <c r="L135" s="26"/>
      <c r="M135" s="47">
        <f t="shared" ca="1" si="74"/>
        <v>1.0000010963680235</v>
      </c>
      <c r="O135" s="4" t="str">
        <f t="shared" ca="1" si="78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4" t="s">
        <v>615</v>
      </c>
      <c r="B136" s="46">
        <v>1.6277E-15</v>
      </c>
      <c r="C136" s="26">
        <v>23</v>
      </c>
      <c r="D136" s="26">
        <v>24</v>
      </c>
      <c r="E136" s="26" t="e">
        <f t="shared" ca="1" si="75"/>
        <v>#N/A</v>
      </c>
      <c r="F136" s="26" t="s">
        <v>143</v>
      </c>
      <c r="G136" s="26">
        <v>1</v>
      </c>
      <c r="H136" s="26">
        <v>8</v>
      </c>
      <c r="I136" s="26" t="s">
        <v>6</v>
      </c>
      <c r="J136" s="84">
        <v>0</v>
      </c>
      <c r="K136" s="46">
        <f ca="1">R34</f>
        <v>1.6277037010395452E-15</v>
      </c>
      <c r="L136" s="26"/>
      <c r="M136" s="47">
        <f t="shared" ca="1" si="74"/>
        <v>0.99999772622035399</v>
      </c>
      <c r="N136">
        <f ca="1">LOG10(K136/($L$121^2*K304))</f>
        <v>15.639352622310296</v>
      </c>
      <c r="O136" s="4" t="str">
        <f t="shared" ca="1" si="78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4" t="s">
        <v>616</v>
      </c>
      <c r="B137" s="46">
        <v>8.7784200000000002E-16</v>
      </c>
      <c r="C137" s="26">
        <v>24</v>
      </c>
      <c r="D137" s="26">
        <v>25</v>
      </c>
      <c r="E137" s="26" t="e">
        <f t="shared" ca="1" si="75"/>
        <v>#N/A</v>
      </c>
      <c r="F137" s="26" t="s">
        <v>143</v>
      </c>
      <c r="G137" s="26">
        <v>2</v>
      </c>
      <c r="H137" s="26">
        <v>3</v>
      </c>
      <c r="I137" s="26" t="s">
        <v>6</v>
      </c>
      <c r="J137" s="84">
        <v>0</v>
      </c>
      <c r="K137" s="46">
        <f ca="1">R35</f>
        <v>8.7784206757809911E-16</v>
      </c>
      <c r="L137" s="26"/>
      <c r="M137" s="47">
        <f t="shared" ca="1" si="74"/>
        <v>0.9999999230179305</v>
      </c>
      <c r="O137" s="4" t="str">
        <f t="shared" ca="1" si="78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4" t="s">
        <v>617</v>
      </c>
      <c r="B138" s="46">
        <v>1.64504E-15</v>
      </c>
      <c r="C138" s="26">
        <v>25</v>
      </c>
      <c r="D138" s="26">
        <v>26</v>
      </c>
      <c r="E138" s="26" t="e">
        <f t="shared" ca="1" si="75"/>
        <v>#N/A</v>
      </c>
      <c r="F138" s="26" t="s">
        <v>143</v>
      </c>
      <c r="G138" s="26">
        <v>2</v>
      </c>
      <c r="H138" s="26">
        <v>5</v>
      </c>
      <c r="I138" s="26" t="s">
        <v>6</v>
      </c>
      <c r="J138" s="84">
        <v>0</v>
      </c>
      <c r="K138" s="46">
        <f ca="1">R36</f>
        <v>1.6450367927836955E-15</v>
      </c>
      <c r="L138" s="26"/>
      <c r="M138" s="47">
        <f t="shared" ca="1" si="74"/>
        <v>1.0000019496319588</v>
      </c>
      <c r="O138" s="4" t="str">
        <f t="shared" ca="1" si="78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4" t="s">
        <v>618</v>
      </c>
      <c r="B139" s="46">
        <v>1.64789E-15</v>
      </c>
      <c r="C139" s="26">
        <v>26</v>
      </c>
      <c r="D139" s="26">
        <v>27</v>
      </c>
      <c r="E139" s="26" t="e">
        <f t="shared" ca="1" si="75"/>
        <v>#N/A</v>
      </c>
      <c r="F139" s="26" t="s">
        <v>143</v>
      </c>
      <c r="G139" s="26">
        <v>2</v>
      </c>
      <c r="H139" s="26">
        <v>7</v>
      </c>
      <c r="I139" s="26" t="s">
        <v>6</v>
      </c>
      <c r="J139" s="84">
        <v>0</v>
      </c>
      <c r="K139" s="46">
        <f ca="1">R37</f>
        <v>1.6478937971342278E-15</v>
      </c>
      <c r="L139" s="26"/>
      <c r="M139" s="47">
        <f t="shared" ca="1" si="74"/>
        <v>0.99999769576520381</v>
      </c>
      <c r="O139" s="4" t="str">
        <f t="shared" ca="1" si="78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4" t="s">
        <v>619</v>
      </c>
      <c r="B140" s="46">
        <v>1.23359E-15</v>
      </c>
      <c r="C140" s="26">
        <v>27</v>
      </c>
      <c r="D140" s="26">
        <v>28</v>
      </c>
      <c r="E140" s="26" t="e">
        <f t="shared" ca="1" si="75"/>
        <v>#N/A</v>
      </c>
      <c r="F140" s="26" t="s">
        <v>143</v>
      </c>
      <c r="G140" s="26">
        <v>3</v>
      </c>
      <c r="H140" s="26">
        <v>4</v>
      </c>
      <c r="I140" s="26" t="s">
        <v>6</v>
      </c>
      <c r="J140" s="84">
        <v>0</v>
      </c>
      <c r="K140" s="46">
        <f ca="1">R38</f>
        <v>1.2335874661070579E-15</v>
      </c>
      <c r="L140" s="26"/>
      <c r="M140" s="47">
        <f t="shared" ca="1" si="74"/>
        <v>1.0000020540845393</v>
      </c>
      <c r="O140" s="4" t="str">
        <f t="shared" ca="1" si="78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4" t="s">
        <v>620</v>
      </c>
      <c r="B141" s="46">
        <v>1.65309E-15</v>
      </c>
      <c r="C141" s="26">
        <v>28</v>
      </c>
      <c r="D141" s="26">
        <v>29</v>
      </c>
      <c r="E141" s="26" t="e">
        <f t="shared" ca="1" si="75"/>
        <v>#N/A</v>
      </c>
      <c r="F141" s="26" t="s">
        <v>143</v>
      </c>
      <c r="G141" s="26">
        <v>3</v>
      </c>
      <c r="H141" s="26">
        <v>6</v>
      </c>
      <c r="I141" s="26" t="s">
        <v>6</v>
      </c>
      <c r="J141" s="84">
        <v>0</v>
      </c>
      <c r="K141" s="46">
        <f ca="1">R39</f>
        <v>1.6530885257042107E-15</v>
      </c>
      <c r="L141" s="26"/>
      <c r="M141" s="47">
        <f t="shared" ca="1" si="74"/>
        <v>1.0000008918432173</v>
      </c>
      <c r="O141" s="4" t="str">
        <f t="shared" ca="1" si="78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4" t="s">
        <v>621</v>
      </c>
      <c r="B142" s="46">
        <v>1.6531400000000001E-15</v>
      </c>
      <c r="C142" s="26">
        <v>29</v>
      </c>
      <c r="D142" s="26">
        <v>30</v>
      </c>
      <c r="E142" s="26" t="e">
        <f t="shared" ca="1" si="75"/>
        <v>#N/A</v>
      </c>
      <c r="F142" s="26" t="s">
        <v>143</v>
      </c>
      <c r="G142" s="26">
        <v>3</v>
      </c>
      <c r="H142" s="26">
        <v>8</v>
      </c>
      <c r="I142" s="26" t="s">
        <v>6</v>
      </c>
      <c r="J142" s="84">
        <v>0</v>
      </c>
      <c r="K142" s="46">
        <f ca="1">R40</f>
        <v>1.6531416296044843E-15</v>
      </c>
      <c r="L142" s="26"/>
      <c r="M142" s="47">
        <f t="shared" ca="1" si="74"/>
        <v>0.99999901423782755</v>
      </c>
      <c r="O142" s="4" t="str">
        <f t="shared" ca="1" si="78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4" t="s">
        <v>622</v>
      </c>
      <c r="B143" s="46">
        <v>1.6542899999999999E-15</v>
      </c>
      <c r="C143" s="26">
        <v>30</v>
      </c>
      <c r="D143" s="26">
        <v>31</v>
      </c>
      <c r="E143" s="26" t="e">
        <f t="shared" ca="1" si="75"/>
        <v>#N/A</v>
      </c>
      <c r="F143" s="26" t="s">
        <v>143</v>
      </c>
      <c r="G143" s="26">
        <v>4</v>
      </c>
      <c r="H143" s="26">
        <v>5</v>
      </c>
      <c r="I143" s="26" t="s">
        <v>6</v>
      </c>
      <c r="J143" s="84">
        <v>0</v>
      </c>
      <c r="K143" s="46">
        <f ca="1">R41</f>
        <v>1.6542883397858803E-15</v>
      </c>
      <c r="L143" s="26"/>
      <c r="M143" s="47">
        <f t="shared" ca="1" si="74"/>
        <v>1.0000010035820719</v>
      </c>
      <c r="O143" s="4" t="str">
        <f t="shared" ca="1" si="78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50" t="s">
        <v>623</v>
      </c>
      <c r="B144" s="51">
        <v>1.65448E-15</v>
      </c>
      <c r="C144" s="26">
        <v>31</v>
      </c>
      <c r="D144" s="26">
        <v>32</v>
      </c>
      <c r="E144" s="52" t="e">
        <f t="shared" ca="1" si="75"/>
        <v>#N/A</v>
      </c>
      <c r="F144" s="52" t="s">
        <v>143</v>
      </c>
      <c r="G144" s="52">
        <v>4</v>
      </c>
      <c r="H144" s="52">
        <v>7</v>
      </c>
      <c r="I144" s="52" t="s">
        <v>6</v>
      </c>
      <c r="J144" s="84">
        <v>0</v>
      </c>
      <c r="K144" s="51">
        <f ca="1">R42</f>
        <v>1.6544810937404907E-15</v>
      </c>
      <c r="L144" s="52"/>
      <c r="M144" s="53">
        <f t="shared" ca="1" si="74"/>
        <v>0.99999933892233961</v>
      </c>
      <c r="O144" s="4" t="str">
        <f t="shared" ca="1" si="78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4">
        <v>8.5676800000000003E-14</v>
      </c>
      <c r="C145" s="26">
        <v>32</v>
      </c>
      <c r="D145" s="26">
        <v>33</v>
      </c>
      <c r="E145" s="22" t="e">
        <f t="shared" ca="1" si="75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67">
        <f ca="1">AC20</f>
        <v>8.5676759407797546E-14</v>
      </c>
      <c r="L145" s="22"/>
      <c r="M145" s="45">
        <f t="shared" ca="1" si="74"/>
        <v>1.0000004737831207</v>
      </c>
      <c r="O145" s="4" t="str">
        <f t="shared" ca="1" si="78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4" t="s">
        <v>625</v>
      </c>
      <c r="B146" s="46">
        <v>1.1E-12</v>
      </c>
      <c r="C146" s="26">
        <v>33</v>
      </c>
      <c r="D146" s="26">
        <v>34</v>
      </c>
      <c r="E146" s="26" t="e">
        <f t="shared" ca="1" si="75"/>
        <v>#N/A</v>
      </c>
      <c r="F146" s="26" t="s">
        <v>144</v>
      </c>
      <c r="G146" s="26">
        <v>2</v>
      </c>
      <c r="H146" s="26">
        <v>0</v>
      </c>
      <c r="I146" s="26" t="s">
        <v>6</v>
      </c>
      <c r="J146" s="26">
        <v>0</v>
      </c>
      <c r="K146" s="46">
        <f ca="1">AC21</f>
        <v>1.0999997853250746E-12</v>
      </c>
      <c r="L146" s="26"/>
      <c r="M146" s="47">
        <f t="shared" ca="1" si="74"/>
        <v>1.0000001951590611</v>
      </c>
      <c r="O146" s="4" t="str">
        <f t="shared" ca="1" si="78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4" t="s">
        <v>626</v>
      </c>
      <c r="B147" s="46">
        <v>1.2495500000000001E-11</v>
      </c>
      <c r="C147" s="26">
        <v>34</v>
      </c>
      <c r="D147" s="26">
        <v>35</v>
      </c>
      <c r="E147" s="26" t="e">
        <f t="shared" ca="1" si="75"/>
        <v>#N/A</v>
      </c>
      <c r="F147" s="26" t="s">
        <v>144</v>
      </c>
      <c r="G147" s="26">
        <v>3</v>
      </c>
      <c r="H147" s="26">
        <v>0</v>
      </c>
      <c r="I147" s="26" t="s">
        <v>6</v>
      </c>
      <c r="J147" s="26">
        <v>0</v>
      </c>
      <c r="K147" s="46">
        <f ca="1">AC22</f>
        <v>1.2495549084828915E-11</v>
      </c>
      <c r="L147" s="26"/>
      <c r="M147" s="47">
        <f t="shared" ca="1" si="74"/>
        <v>0.99999607181496541</v>
      </c>
      <c r="O147" s="4" t="str">
        <f t="shared" ca="1" si="78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4" t="s">
        <v>627</v>
      </c>
      <c r="B148" s="46">
        <v>6.1862799999999994E-11</v>
      </c>
      <c r="C148" s="26">
        <v>35</v>
      </c>
      <c r="D148" s="26">
        <v>36</v>
      </c>
      <c r="E148" s="26" t="e">
        <f t="shared" ca="1" si="75"/>
        <v>#N/A</v>
      </c>
      <c r="F148" s="26" t="s">
        <v>144</v>
      </c>
      <c r="G148" s="26">
        <v>4</v>
      </c>
      <c r="H148" s="26">
        <v>0</v>
      </c>
      <c r="I148" s="26" t="s">
        <v>6</v>
      </c>
      <c r="J148" s="26">
        <v>0</v>
      </c>
      <c r="K148" s="46">
        <f ca="1">AC23</f>
        <v>6.1862777429078359E-11</v>
      </c>
      <c r="L148" s="26"/>
      <c r="M148" s="47">
        <f t="shared" ca="1" si="74"/>
        <v>1.0000003648546441</v>
      </c>
      <c r="O148" s="4" t="str">
        <f t="shared" ca="1" si="78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4" t="s">
        <v>628</v>
      </c>
      <c r="B149" s="46">
        <v>3.5895000000000001E-9</v>
      </c>
      <c r="C149" s="26">
        <v>36</v>
      </c>
      <c r="D149" s="26">
        <v>37</v>
      </c>
      <c r="E149" s="26" t="e">
        <f t="shared" ca="1" si="75"/>
        <v>#N/A</v>
      </c>
      <c r="F149" s="26" t="s">
        <v>144</v>
      </c>
      <c r="G149" s="26">
        <v>5</v>
      </c>
      <c r="H149" s="26">
        <v>0</v>
      </c>
      <c r="I149" s="26" t="s">
        <v>6</v>
      </c>
      <c r="J149" s="26">
        <v>0</v>
      </c>
      <c r="K149" s="46">
        <f ca="1">AC24</f>
        <v>3.5895011030643377E-9</v>
      </c>
      <c r="L149" s="26"/>
      <c r="M149" s="47">
        <f t="shared" ca="1" si="74"/>
        <v>0.99999969269703337</v>
      </c>
      <c r="O149" s="4" t="str">
        <f t="shared" ca="1" si="78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4" t="s">
        <v>629</v>
      </c>
      <c r="B150" s="46">
        <v>6.2223799999999998E-9</v>
      </c>
      <c r="C150" s="26">
        <v>37</v>
      </c>
      <c r="D150" s="26">
        <v>38</v>
      </c>
      <c r="E150" s="26" t="e">
        <f t="shared" ca="1" si="75"/>
        <v>#N/A</v>
      </c>
      <c r="F150" s="26" t="s">
        <v>144</v>
      </c>
      <c r="G150" s="26">
        <v>6</v>
      </c>
      <c r="H150" s="26">
        <v>0</v>
      </c>
      <c r="I150" s="26" t="s">
        <v>6</v>
      </c>
      <c r="J150" s="26">
        <v>0</v>
      </c>
      <c r="K150" s="46">
        <f ca="1">AC25</f>
        <v>6.2223809434152933E-9</v>
      </c>
      <c r="L150" s="26"/>
      <c r="M150" s="47">
        <f t="shared" ca="1" si="74"/>
        <v>0.99999984838355249</v>
      </c>
      <c r="O150" s="4" t="str">
        <f t="shared" ca="1" si="78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4" t="s">
        <v>630</v>
      </c>
      <c r="B151" s="46">
        <v>6.2890600000000002E-9</v>
      </c>
      <c r="C151" s="26">
        <v>38</v>
      </c>
      <c r="D151" s="26">
        <v>39</v>
      </c>
      <c r="E151" s="26" t="e">
        <f t="shared" ca="1" si="75"/>
        <v>#N/A</v>
      </c>
      <c r="F151" s="26" t="s">
        <v>144</v>
      </c>
      <c r="G151" s="26">
        <v>7</v>
      </c>
      <c r="H151" s="26">
        <v>0</v>
      </c>
      <c r="I151" s="26" t="s">
        <v>6</v>
      </c>
      <c r="J151" s="26">
        <v>0</v>
      </c>
      <c r="K151" s="46">
        <f ca="1">AC26</f>
        <v>6.2890589509318147E-9</v>
      </c>
      <c r="L151" s="26"/>
      <c r="M151" s="47">
        <f t="shared" ca="1" si="74"/>
        <v>1.0000001668084515</v>
      </c>
      <c r="O151" s="4" t="str">
        <f t="shared" ca="1" si="78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5" t="s">
        <v>631</v>
      </c>
      <c r="B152" s="48">
        <v>6.29003E-9</v>
      </c>
      <c r="C152" s="26">
        <v>39</v>
      </c>
      <c r="D152" s="26">
        <v>40</v>
      </c>
      <c r="E152" s="30" t="e">
        <f t="shared" ca="1" si="75"/>
        <v>#N/A</v>
      </c>
      <c r="F152" s="30" t="s">
        <v>144</v>
      </c>
      <c r="G152" s="30">
        <v>8</v>
      </c>
      <c r="H152" s="30">
        <v>0</v>
      </c>
      <c r="I152" s="30" t="s">
        <v>6</v>
      </c>
      <c r="J152" s="30">
        <v>0</v>
      </c>
      <c r="K152" s="48">
        <f ca="1">AC27</f>
        <v>6.2900332200955897E-9</v>
      </c>
      <c r="L152" s="30"/>
      <c r="M152" s="49">
        <f t="shared" ca="1" si="74"/>
        <v>0.99999948806381822</v>
      </c>
      <c r="O152" s="4" t="str">
        <f t="shared" ca="1" si="78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4">
        <v>1.2399E-18</v>
      </c>
      <c r="C153" s="26">
        <v>40</v>
      </c>
      <c r="D153" s="26">
        <v>41</v>
      </c>
      <c r="E153" s="22" t="e">
        <f t="shared" ca="1" si="75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4">
        <f ca="1">AC31</f>
        <v>1.2398984496964711E-18</v>
      </c>
      <c r="L153" s="22"/>
      <c r="M153" s="45">
        <f t="shared" ca="1" si="74"/>
        <v>1.0000012503471791</v>
      </c>
      <c r="O153" s="4" t="str">
        <f t="shared" ca="1" si="78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4" t="s">
        <v>633</v>
      </c>
      <c r="B154" s="46">
        <v>1.1554399999999999E-16</v>
      </c>
      <c r="C154" s="26">
        <v>41</v>
      </c>
      <c r="D154" s="26">
        <v>42</v>
      </c>
      <c r="E154" s="26" t="e">
        <f t="shared" ca="1" si="75"/>
        <v>#N/A</v>
      </c>
      <c r="F154" s="26" t="s">
        <v>144</v>
      </c>
      <c r="G154" s="26">
        <v>1</v>
      </c>
      <c r="H154" s="26">
        <v>4</v>
      </c>
      <c r="I154" s="26" t="s">
        <v>6</v>
      </c>
      <c r="J154" s="26">
        <v>0</v>
      </c>
      <c r="K154" s="46">
        <f ca="1">AC32</f>
        <v>1.1554420377679426E-16</v>
      </c>
      <c r="L154" s="26"/>
      <c r="M154" s="47">
        <f t="shared" ca="1" si="74"/>
        <v>0.99999823637372021</v>
      </c>
      <c r="O154" s="4" t="str">
        <f t="shared" ca="1" si="78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4" t="s">
        <v>634</v>
      </c>
      <c r="B155" s="46">
        <v>1.29419E-14</v>
      </c>
      <c r="C155" s="26">
        <v>42</v>
      </c>
      <c r="D155" s="26">
        <v>43</v>
      </c>
      <c r="E155" s="26" t="e">
        <f t="shared" ca="1" si="75"/>
        <v>#N/A</v>
      </c>
      <c r="F155" s="26" t="s">
        <v>144</v>
      </c>
      <c r="G155" s="26">
        <v>1</v>
      </c>
      <c r="H155" s="26">
        <v>6</v>
      </c>
      <c r="I155" s="26" t="s">
        <v>6</v>
      </c>
      <c r="J155" s="26">
        <v>0</v>
      </c>
      <c r="K155" s="46">
        <f ca="1">AC33</f>
        <v>1.2941949632612356E-14</v>
      </c>
      <c r="L155" s="26"/>
      <c r="M155" s="47">
        <f t="shared" ca="1" si="74"/>
        <v>0.99999616498180222</v>
      </c>
      <c r="O155" s="4" t="str">
        <f t="shared" ca="1" si="78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4" t="s">
        <v>635</v>
      </c>
      <c r="B156" s="46">
        <v>1.30726E-14</v>
      </c>
      <c r="C156" s="26">
        <v>43</v>
      </c>
      <c r="D156" s="26">
        <v>44</v>
      </c>
      <c r="E156" s="26" t="e">
        <f t="shared" ca="1" si="75"/>
        <v>#N/A</v>
      </c>
      <c r="F156" s="26" t="s">
        <v>144</v>
      </c>
      <c r="G156" s="26">
        <v>1</v>
      </c>
      <c r="H156" s="26">
        <v>8</v>
      </c>
      <c r="I156" s="26" t="s">
        <v>6</v>
      </c>
      <c r="J156" s="26">
        <v>0</v>
      </c>
      <c r="K156" s="46">
        <f ca="1">AC34</f>
        <v>1.3072602015382366E-14</v>
      </c>
      <c r="L156" s="26"/>
      <c r="M156" s="47">
        <f t="shared" ca="1" si="74"/>
        <v>0.99999984583158241</v>
      </c>
      <c r="O156" s="4" t="str">
        <f t="shared" ca="1" si="78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4" t="s">
        <v>636</v>
      </c>
      <c r="B157" s="46">
        <v>1.1640799999999999E-16</v>
      </c>
      <c r="C157" s="26">
        <v>44</v>
      </c>
      <c r="D157" s="26">
        <v>45</v>
      </c>
      <c r="E157" s="26" t="e">
        <f t="shared" ca="1" si="75"/>
        <v>#N/A</v>
      </c>
      <c r="F157" s="26" t="s">
        <v>144</v>
      </c>
      <c r="G157" s="26">
        <v>2</v>
      </c>
      <c r="H157" s="26">
        <v>3</v>
      </c>
      <c r="I157" s="26" t="s">
        <v>6</v>
      </c>
      <c r="J157" s="26">
        <v>0</v>
      </c>
      <c r="K157" s="46">
        <f ca="1">AC35</f>
        <v>1.1640761314410129E-16</v>
      </c>
      <c r="L157" s="26"/>
      <c r="M157" s="47">
        <f t="shared" ca="1" si="74"/>
        <v>1.0000033232869248</v>
      </c>
      <c r="O157" s="4" t="str">
        <f t="shared" ca="1" si="78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4" t="s">
        <v>637</v>
      </c>
      <c r="B158" s="46">
        <v>6.2358599999999998E-14</v>
      </c>
      <c r="C158" s="26">
        <v>45</v>
      </c>
      <c r="D158" s="26">
        <v>46</v>
      </c>
      <c r="E158" s="26" t="e">
        <f t="shared" ca="1" si="75"/>
        <v>#N/A</v>
      </c>
      <c r="F158" s="26" t="s">
        <v>144</v>
      </c>
      <c r="G158" s="26">
        <v>2</v>
      </c>
      <c r="H158" s="26">
        <v>5</v>
      </c>
      <c r="I158" s="26" t="s">
        <v>6</v>
      </c>
      <c r="J158" s="26">
        <v>0</v>
      </c>
      <c r="K158" s="46">
        <f ca="1">AC36</f>
        <v>6.2358608818686345E-14</v>
      </c>
      <c r="L158" s="26"/>
      <c r="M158" s="47">
        <f t="shared" ca="1" si="74"/>
        <v>0.9999998585810923</v>
      </c>
      <c r="O158" s="4" t="str">
        <f t="shared" ca="1" si="78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4" t="s">
        <v>638</v>
      </c>
      <c r="B159" s="46">
        <v>8.3889400000000004E-14</v>
      </c>
      <c r="C159" s="26">
        <v>46</v>
      </c>
      <c r="D159" s="26">
        <v>47</v>
      </c>
      <c r="E159" s="26" t="e">
        <f t="shared" ca="1" si="75"/>
        <v>#N/A</v>
      </c>
      <c r="F159" s="26" t="s">
        <v>144</v>
      </c>
      <c r="G159" s="26">
        <v>2</v>
      </c>
      <c r="H159" s="26">
        <v>7</v>
      </c>
      <c r="I159" s="26" t="s">
        <v>6</v>
      </c>
      <c r="J159" s="26">
        <v>0</v>
      </c>
      <c r="K159" s="46">
        <f ca="1">AC37</f>
        <v>8.3889447592925844E-14</v>
      </c>
      <c r="L159" s="26"/>
      <c r="M159" s="47">
        <f t="shared" ca="1" si="74"/>
        <v>0.99999943267088764</v>
      </c>
      <c r="O159" s="4" t="str">
        <f t="shared" ca="1" si="78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4" t="s">
        <v>639</v>
      </c>
      <c r="B160" s="46">
        <v>2.59685E-16</v>
      </c>
      <c r="C160" s="26">
        <v>47</v>
      </c>
      <c r="D160" s="26">
        <v>48</v>
      </c>
      <c r="E160" s="26" t="e">
        <f t="shared" ca="1" si="75"/>
        <v>#N/A</v>
      </c>
      <c r="F160" s="26" t="s">
        <v>144</v>
      </c>
      <c r="G160" s="26">
        <v>3</v>
      </c>
      <c r="H160" s="26">
        <v>4</v>
      </c>
      <c r="I160" s="26" t="s">
        <v>6</v>
      </c>
      <c r="J160" s="26">
        <v>0</v>
      </c>
      <c r="K160" s="46">
        <f ca="1">AC38</f>
        <v>2.5968537412181192E-16</v>
      </c>
      <c r="L160" s="26"/>
      <c r="M160" s="47">
        <f t="shared" ca="1" si="74"/>
        <v>0.99999855932659598</v>
      </c>
      <c r="O160" s="4" t="str">
        <f t="shared" ca="1" si="78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4" t="s">
        <v>640</v>
      </c>
      <c r="B161" s="46">
        <v>1.4388900000000001E-13</v>
      </c>
      <c r="C161" s="26">
        <v>48</v>
      </c>
      <c r="D161" s="26">
        <v>49</v>
      </c>
      <c r="E161" s="26" t="e">
        <f t="shared" ca="1" si="75"/>
        <v>#N/A</v>
      </c>
      <c r="F161" s="26" t="s">
        <v>144</v>
      </c>
      <c r="G161" s="26">
        <v>3</v>
      </c>
      <c r="H161" s="26">
        <v>6</v>
      </c>
      <c r="I161" s="26" t="s">
        <v>6</v>
      </c>
      <c r="J161" s="26">
        <v>0</v>
      </c>
      <c r="K161" s="46">
        <f ca="1">AC39</f>
        <v>1.4388896569735575E-13</v>
      </c>
      <c r="L161" s="26"/>
      <c r="M161" s="47">
        <f t="shared" ca="1" si="74"/>
        <v>1.0000002383966282</v>
      </c>
      <c r="O161" s="4" t="str">
        <f t="shared" ca="1" si="78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4" t="s">
        <v>641</v>
      </c>
      <c r="B162" s="46">
        <v>1.43984E-13</v>
      </c>
      <c r="C162" s="26">
        <v>49</v>
      </c>
      <c r="D162" s="26">
        <v>50</v>
      </c>
      <c r="E162" s="26" t="e">
        <f t="shared" ca="1" si="75"/>
        <v>#N/A</v>
      </c>
      <c r="F162" s="26" t="s">
        <v>144</v>
      </c>
      <c r="G162" s="26">
        <v>3</v>
      </c>
      <c r="H162" s="26">
        <v>8</v>
      </c>
      <c r="I162" s="26" t="s">
        <v>6</v>
      </c>
      <c r="J162" s="26">
        <v>0</v>
      </c>
      <c r="K162" s="46">
        <f ca="1">AC40</f>
        <v>1.4398400843653199E-13</v>
      </c>
      <c r="L162" s="26"/>
      <c r="M162" s="47">
        <f t="shared" ca="1" si="74"/>
        <v>0.99999994140646531</v>
      </c>
      <c r="O162" s="4" t="str">
        <f t="shared" ca="1" si="78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4" t="s">
        <v>642</v>
      </c>
      <c r="B163" s="46">
        <v>1.5181800000000001E-13</v>
      </c>
      <c r="C163" s="26">
        <v>50</v>
      </c>
      <c r="D163" s="26">
        <v>51</v>
      </c>
      <c r="E163" s="26" t="e">
        <f t="shared" ca="1" si="75"/>
        <v>#N/A</v>
      </c>
      <c r="F163" s="26" t="s">
        <v>144</v>
      </c>
      <c r="G163" s="26">
        <v>4</v>
      </c>
      <c r="H163" s="26">
        <v>5</v>
      </c>
      <c r="I163" s="26" t="s">
        <v>6</v>
      </c>
      <c r="J163" s="26">
        <v>0</v>
      </c>
      <c r="K163" s="46">
        <f ca="1">AC41</f>
        <v>1.5181839786847763E-13</v>
      </c>
      <c r="L163" s="26"/>
      <c r="M163" s="47">
        <f t="shared" ca="1" si="74"/>
        <v>0.99999737931315835</v>
      </c>
      <c r="O163" s="4" t="str">
        <f t="shared" ca="1" si="78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5" t="s">
        <v>643</v>
      </c>
      <c r="B164" s="48">
        <v>1.5239199999999999E-13</v>
      </c>
      <c r="C164" s="26">
        <v>51</v>
      </c>
      <c r="D164" s="26">
        <v>52</v>
      </c>
      <c r="E164" s="30" t="e">
        <f t="shared" ca="1" si="75"/>
        <v>#N/A</v>
      </c>
      <c r="F164" s="30" t="s">
        <v>144</v>
      </c>
      <c r="G164" s="30">
        <v>4</v>
      </c>
      <c r="H164" s="30">
        <v>7</v>
      </c>
      <c r="I164" s="30" t="s">
        <v>6</v>
      </c>
      <c r="J164" s="30">
        <v>0</v>
      </c>
      <c r="K164" s="48">
        <f ca="1">AC42</f>
        <v>1.5239168476175907E-13</v>
      </c>
      <c r="L164" s="30"/>
      <c r="M164" s="49">
        <f t="shared" ca="1" si="74"/>
        <v>1.0000020686052615</v>
      </c>
      <c r="O164" s="4" t="str">
        <f t="shared" ca="1" si="78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4">
        <v>2.8980400000000001E-10</v>
      </c>
      <c r="C165" s="26">
        <v>52</v>
      </c>
      <c r="D165" s="26">
        <v>53</v>
      </c>
      <c r="E165" s="22" t="e">
        <f t="shared" ca="1" si="75"/>
        <v>#N/A</v>
      </c>
      <c r="F165" s="22"/>
      <c r="G165" s="22"/>
      <c r="H165" s="22"/>
      <c r="I165" s="22"/>
      <c r="J165" s="22"/>
      <c r="K165" s="44" t="e">
        <f t="shared" ref="K165:K186" ca="1" si="79">OFFSET($M$80,_xlfn.XMATCH(A165,$D$81:$D$108),0)</f>
        <v>#N/A</v>
      </c>
      <c r="L165" s="22"/>
      <c r="M165" s="45" t="e">
        <f t="shared" ca="1" si="74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4" t="s">
        <v>645</v>
      </c>
      <c r="B166" s="46">
        <v>2.1483400000000001E-11</v>
      </c>
      <c r="C166" s="26">
        <v>53</v>
      </c>
      <c r="D166" s="26">
        <v>54</v>
      </c>
      <c r="E166" s="26" t="e">
        <f t="shared" ca="1" si="75"/>
        <v>#N/A</v>
      </c>
      <c r="F166" s="26"/>
      <c r="G166" s="26"/>
      <c r="H166" s="26"/>
      <c r="I166" s="26"/>
      <c r="J166" s="26"/>
      <c r="K166" s="46" t="e">
        <f t="shared" ca="1" si="79"/>
        <v>#N/A</v>
      </c>
      <c r="L166" s="26"/>
      <c r="M166" s="47" t="e">
        <f t="shared" ca="1" si="74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4" t="s">
        <v>646</v>
      </c>
      <c r="B167" s="46">
        <v>1.7620199999999999E-11</v>
      </c>
      <c r="C167" s="26">
        <v>54</v>
      </c>
      <c r="D167" s="26">
        <v>55</v>
      </c>
      <c r="E167" s="26" t="e">
        <f t="shared" ca="1" si="75"/>
        <v>#N/A</v>
      </c>
      <c r="F167" s="26"/>
      <c r="G167" s="26"/>
      <c r="H167" s="26"/>
      <c r="I167" s="26"/>
      <c r="J167" s="26"/>
      <c r="K167" s="46" t="e">
        <f t="shared" ca="1" si="79"/>
        <v>#N/A</v>
      </c>
      <c r="L167" s="26"/>
      <c r="M167" s="47" t="e">
        <f t="shared" ca="1" si="74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4" t="s">
        <v>647</v>
      </c>
      <c r="B168" s="46">
        <v>2.9546300000000001E-11</v>
      </c>
      <c r="C168" s="26">
        <v>55</v>
      </c>
      <c r="D168" s="26">
        <v>56</v>
      </c>
      <c r="E168" s="26" t="e">
        <f t="shared" ca="1" si="75"/>
        <v>#N/A</v>
      </c>
      <c r="F168" s="26"/>
      <c r="G168" s="26"/>
      <c r="H168" s="26"/>
      <c r="I168" s="26"/>
      <c r="J168" s="26"/>
      <c r="K168" s="46" t="e">
        <f t="shared" ca="1" si="79"/>
        <v>#N/A</v>
      </c>
      <c r="L168" s="26"/>
      <c r="M168" s="47" t="e">
        <f t="shared" ca="1" si="74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4" t="s">
        <v>648</v>
      </c>
      <c r="B169" s="46">
        <v>8.9968999999999998E-13</v>
      </c>
      <c r="C169" s="26">
        <v>56</v>
      </c>
      <c r="D169" s="26">
        <v>57</v>
      </c>
      <c r="E169" s="26" t="e">
        <f t="shared" ca="1" si="75"/>
        <v>#N/A</v>
      </c>
      <c r="F169" s="26"/>
      <c r="G169" s="26"/>
      <c r="H169" s="26"/>
      <c r="I169" s="26"/>
      <c r="J169" s="26"/>
      <c r="K169" s="46" t="e">
        <f t="shared" ca="1" si="79"/>
        <v>#N/A</v>
      </c>
      <c r="L169" s="26"/>
      <c r="M169" s="47" t="e">
        <f t="shared" ca="1" si="74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5" t="s">
        <v>649</v>
      </c>
      <c r="B170" s="48">
        <v>1.7834399999999998E-11</v>
      </c>
      <c r="C170" s="26">
        <v>57</v>
      </c>
      <c r="D170" s="26">
        <v>58</v>
      </c>
      <c r="E170" s="30" t="e">
        <f t="shared" ca="1" si="75"/>
        <v>#N/A</v>
      </c>
      <c r="F170" s="30"/>
      <c r="G170" s="30"/>
      <c r="H170" s="30"/>
      <c r="I170" s="30"/>
      <c r="J170" s="30"/>
      <c r="K170" s="48" t="e">
        <f t="shared" ca="1" si="79"/>
        <v>#N/A</v>
      </c>
      <c r="L170" s="30"/>
      <c r="M170" s="49" t="e">
        <f t="shared" ca="1" si="74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4">
        <v>1.71526E-7</v>
      </c>
      <c r="C171" s="26">
        <v>58</v>
      </c>
      <c r="D171" s="26">
        <v>59</v>
      </c>
      <c r="E171" s="22">
        <f t="shared" ca="1" si="75"/>
        <v>51</v>
      </c>
      <c r="F171" s="22"/>
      <c r="G171" s="22"/>
      <c r="H171" s="22"/>
      <c r="I171" s="64"/>
      <c r="J171" s="22">
        <v>-1</v>
      </c>
      <c r="K171" s="44">
        <f t="shared" ca="1" si="79"/>
        <v>1.7152587384050414E-7</v>
      </c>
      <c r="L171" s="44">
        <f ca="1">OFFSET(N$80,_xlfn.XMATCH($A171,$D$81:$D$108),0)</f>
        <v>1.6711590215479349E-7</v>
      </c>
      <c r="M171" s="45">
        <f t="shared" ca="1" si="74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4" t="s">
        <v>24</v>
      </c>
      <c r="B172" s="46">
        <v>1.2827300000000001E-4</v>
      </c>
      <c r="C172" s="26">
        <v>59</v>
      </c>
      <c r="D172" s="26">
        <v>60</v>
      </c>
      <c r="E172" s="26">
        <f t="shared" ca="1" si="75"/>
        <v>101</v>
      </c>
      <c r="F172" s="26"/>
      <c r="G172" s="26"/>
      <c r="H172" s="26"/>
      <c r="I172" s="65"/>
      <c r="J172" s="26">
        <f>J121+J120</f>
        <v>-1</v>
      </c>
      <c r="K172" s="46">
        <f t="shared" ca="1" si="79"/>
        <v>1.2827332218170448E-4</v>
      </c>
      <c r="L172" s="46">
        <f t="shared" ref="L172:L186" ca="1" si="80">OFFSET(N$80,_xlfn.XMATCH($A172,$D$81:$D$108),0)</f>
        <v>1.2497538405617501E-4</v>
      </c>
      <c r="M172" s="47">
        <f t="shared" ca="1" si="74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4" t="s">
        <v>25</v>
      </c>
      <c r="B173" s="46">
        <v>8.6187799999999998E-6</v>
      </c>
      <c r="C173" s="26">
        <v>60</v>
      </c>
      <c r="D173" s="26">
        <v>61</v>
      </c>
      <c r="E173" s="26">
        <f t="shared" ca="1" si="75"/>
        <v>102</v>
      </c>
      <c r="F173" s="26"/>
      <c r="G173" s="26"/>
      <c r="H173" s="26"/>
      <c r="I173" s="65"/>
      <c r="J173" s="26">
        <f>2*J121+J120</f>
        <v>0</v>
      </c>
      <c r="K173" s="46">
        <f t="shared" ca="1" si="79"/>
        <v>8.618780713369603E-6</v>
      </c>
      <c r="L173" s="46">
        <f t="shared" ca="1" si="80"/>
        <v>8.618780713369603E-6</v>
      </c>
      <c r="M173" s="47">
        <f t="shared" ca="1" si="74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71" t="s">
        <v>28</v>
      </c>
      <c r="B174" s="72">
        <v>8.0347600000000004E-8</v>
      </c>
      <c r="C174" s="26">
        <v>61</v>
      </c>
      <c r="D174" s="26">
        <v>62</v>
      </c>
      <c r="E174" s="73">
        <f t="shared" ca="1" si="75"/>
        <v>124</v>
      </c>
      <c r="F174" s="73"/>
      <c r="G174" s="73"/>
      <c r="H174" s="73"/>
      <c r="I174" s="80"/>
      <c r="J174" s="73">
        <f>J115+J121+J120</f>
        <v>1</v>
      </c>
      <c r="K174" s="72">
        <f t="shared" ca="1" si="79"/>
        <v>8.0347629289543102E-8</v>
      </c>
      <c r="L174" s="72">
        <f t="shared" ca="1" si="80"/>
        <v>7.8281872315115207E-8</v>
      </c>
      <c r="M174" s="74">
        <f t="shared" ca="1" si="74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4" t="s">
        <v>29</v>
      </c>
      <c r="B175" s="46">
        <v>7.9640200000000008E-9</v>
      </c>
      <c r="C175" s="26">
        <v>62</v>
      </c>
      <c r="D175" s="26">
        <v>63</v>
      </c>
      <c r="E175" s="26">
        <f t="shared" ca="1" si="75"/>
        <v>125</v>
      </c>
      <c r="F175" s="26"/>
      <c r="G175" s="26"/>
      <c r="H175" s="26"/>
      <c r="I175" s="65"/>
      <c r="J175" s="26">
        <f>J115+J120</f>
        <v>0</v>
      </c>
      <c r="K175" s="46">
        <f t="shared" ca="1" si="79"/>
        <v>7.9640227742585678E-9</v>
      </c>
      <c r="L175" s="46">
        <f t="shared" ca="1" si="80"/>
        <v>7.9640227742585678E-9</v>
      </c>
      <c r="M175" s="47">
        <f t="shared" ca="1" si="74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4" t="s">
        <v>30</v>
      </c>
      <c r="B176" s="46">
        <v>8.85798E-7</v>
      </c>
      <c r="C176" s="26">
        <v>63</v>
      </c>
      <c r="D176" s="26">
        <v>64</v>
      </c>
      <c r="E176" s="26">
        <f t="shared" ca="1" si="75"/>
        <v>126</v>
      </c>
      <c r="F176" s="26"/>
      <c r="G176" s="26"/>
      <c r="H176" s="26"/>
      <c r="I176" s="65"/>
      <c r="J176" s="26">
        <f>J115+J118</f>
        <v>0</v>
      </c>
      <c r="K176" s="46">
        <f t="shared" ca="1" si="79"/>
        <v>8.8579844991081722E-7</v>
      </c>
      <c r="L176" s="46">
        <f t="shared" ca="1" si="80"/>
        <v>8.8579844991081722E-7</v>
      </c>
      <c r="M176" s="47">
        <f t="shared" ca="1" si="74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4" t="s">
        <v>31</v>
      </c>
      <c r="B177" s="46">
        <v>4.6888399999999998E-8</v>
      </c>
      <c r="C177" s="26">
        <v>64</v>
      </c>
      <c r="D177" s="26">
        <v>65</v>
      </c>
      <c r="E177" s="26">
        <f t="shared" ca="1" si="75"/>
        <v>145</v>
      </c>
      <c r="F177" s="26"/>
      <c r="G177" s="26"/>
      <c r="H177" s="26"/>
      <c r="I177" s="65"/>
      <c r="J177" s="26">
        <f>J114+J120+J121</f>
        <v>1</v>
      </c>
      <c r="K177" s="46">
        <f t="shared" ca="1" si="79"/>
        <v>4.6888398915269773E-8</v>
      </c>
      <c r="L177" s="46">
        <f t="shared" ca="1" si="80"/>
        <v>4.568288684309739E-8</v>
      </c>
      <c r="M177" s="47">
        <f t="shared" ref="M177:M256" ca="1" si="81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4" t="s">
        <v>32</v>
      </c>
      <c r="B178" s="46">
        <v>7.8486400000000007E-9</v>
      </c>
      <c r="C178" s="26">
        <v>65</v>
      </c>
      <c r="D178" s="26">
        <v>66</v>
      </c>
      <c r="E178" s="26">
        <f t="shared" ref="E178:E257" ca="1" si="82">OFFSET($B$80,_xlfn.XMATCH($A178,$D$81:$D$108),0)</f>
        <v>146</v>
      </c>
      <c r="F178" s="26"/>
      <c r="G178" s="26"/>
      <c r="H178" s="26"/>
      <c r="I178" s="65"/>
      <c r="J178" s="26">
        <f>J114+J120</f>
        <v>0</v>
      </c>
      <c r="K178" s="46">
        <f t="shared" ca="1" si="79"/>
        <v>7.8486371487557126E-9</v>
      </c>
      <c r="L178" s="46">
        <f t="shared" ca="1" si="80"/>
        <v>7.8486371487557126E-9</v>
      </c>
      <c r="M178" s="47">
        <f t="shared" ca="1" si="81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4" t="s">
        <v>33</v>
      </c>
      <c r="B179" s="46">
        <v>5.3489699999999998E-7</v>
      </c>
      <c r="C179" s="26">
        <v>66</v>
      </c>
      <c r="D179" s="26">
        <v>67</v>
      </c>
      <c r="E179" s="26">
        <f t="shared" ca="1" si="82"/>
        <v>147</v>
      </c>
      <c r="F179" s="26"/>
      <c r="G179" s="26"/>
      <c r="H179" s="26"/>
      <c r="I179" s="65"/>
      <c r="J179" s="26">
        <f>J114+J118</f>
        <v>0</v>
      </c>
      <c r="K179" s="46">
        <f t="shared" ca="1" si="79"/>
        <v>5.3489670023657487E-7</v>
      </c>
      <c r="L179" s="46">
        <f t="shared" ca="1" si="80"/>
        <v>5.3489670023657487E-7</v>
      </c>
      <c r="M179" s="47">
        <f t="shared" ca="1" si="81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4" t="s">
        <v>34</v>
      </c>
      <c r="B180" s="46">
        <v>4.4909799999999999E-8</v>
      </c>
      <c r="C180" s="26">
        <v>67</v>
      </c>
      <c r="D180" s="26">
        <v>68</v>
      </c>
      <c r="E180" s="26">
        <f t="shared" ca="1" si="82"/>
        <v>221</v>
      </c>
      <c r="F180" s="26"/>
      <c r="G180" s="26"/>
      <c r="H180" s="26"/>
      <c r="I180" s="65"/>
      <c r="J180" s="26">
        <f>J113+J171</f>
        <v>1</v>
      </c>
      <c r="K180" s="46">
        <f t="shared" ca="1" si="79"/>
        <v>4.4909774411317496E-8</v>
      </c>
      <c r="L180" s="46">
        <f t="shared" ca="1" si="80"/>
        <v>4.3755133253507548E-8</v>
      </c>
      <c r="M180" s="47">
        <f t="shared" ca="1" si="81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4" t="s">
        <v>35</v>
      </c>
      <c r="B181" s="46">
        <v>1.45897E-9</v>
      </c>
      <c r="C181" s="26">
        <v>68</v>
      </c>
      <c r="D181" s="26">
        <v>69</v>
      </c>
      <c r="E181" s="26">
        <f t="shared" ca="1" si="82"/>
        <v>222</v>
      </c>
      <c r="F181" s="26"/>
      <c r="G181" s="26"/>
      <c r="H181" s="26"/>
      <c r="I181" s="65"/>
      <c r="J181" s="26">
        <f>J113+2*J171</f>
        <v>0</v>
      </c>
      <c r="K181" s="46">
        <f t="shared" ca="1" si="79"/>
        <v>1.4589714336181798E-9</v>
      </c>
      <c r="L181" s="46">
        <f t="shared" ca="1" si="80"/>
        <v>1.4589714336181798E-9</v>
      </c>
      <c r="M181" s="47">
        <f t="shared" ca="1" si="81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4" t="s">
        <v>36</v>
      </c>
      <c r="B182" s="46">
        <v>1.5583299999999999E-9</v>
      </c>
      <c r="C182" s="26">
        <v>69</v>
      </c>
      <c r="D182" s="26">
        <v>70</v>
      </c>
      <c r="E182" s="26">
        <f t="shared" ca="1" si="82"/>
        <v>223</v>
      </c>
      <c r="F182" s="26"/>
      <c r="G182" s="26"/>
      <c r="H182" s="26"/>
      <c r="I182" s="65"/>
      <c r="J182" s="26">
        <f>J113+J118</f>
        <v>0</v>
      </c>
      <c r="K182" s="46">
        <f t="shared" ca="1" si="79"/>
        <v>1.5583254780785923E-9</v>
      </c>
      <c r="L182" s="46">
        <f t="shared" ca="1" si="80"/>
        <v>1.5583254780785923E-9</v>
      </c>
      <c r="M182" s="47">
        <f t="shared" ca="1" si="81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4" t="s">
        <v>39</v>
      </c>
      <c r="B183" s="46">
        <v>1.3256699999999999E-12</v>
      </c>
      <c r="C183" s="26">
        <v>70</v>
      </c>
      <c r="D183" s="26">
        <v>71</v>
      </c>
      <c r="E183" s="26">
        <f t="shared" ca="1" si="82"/>
        <v>226</v>
      </c>
      <c r="F183" s="26"/>
      <c r="G183" s="26"/>
      <c r="H183" s="26"/>
      <c r="I183" s="65"/>
      <c r="J183" s="26">
        <f>J113+J119</f>
        <v>1</v>
      </c>
      <c r="K183" s="46">
        <f t="shared" ca="1" si="79"/>
        <v>1.3256656316292775E-12</v>
      </c>
      <c r="L183" s="46">
        <f t="shared" ca="1" si="80"/>
        <v>1.2915824477380767E-12</v>
      </c>
      <c r="M183" s="47">
        <f t="shared" ca="1" si="81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4" t="s">
        <v>37</v>
      </c>
      <c r="B184" s="46">
        <v>8.5746799999999996E-8</v>
      </c>
      <c r="C184" s="26">
        <v>71</v>
      </c>
      <c r="D184" s="26">
        <v>72</v>
      </c>
      <c r="E184" s="26">
        <f t="shared" ca="1" si="82"/>
        <v>224</v>
      </c>
      <c r="F184" s="26"/>
      <c r="G184" s="26"/>
      <c r="H184" s="26"/>
      <c r="I184" s="65"/>
      <c r="J184" s="26">
        <f>J113+J120</f>
        <v>0</v>
      </c>
      <c r="K184" s="46">
        <f t="shared" ca="1" si="79"/>
        <v>8.5746827289583347E-8</v>
      </c>
      <c r="L184" s="46">
        <f t="shared" ca="1" si="80"/>
        <v>8.5746827289583347E-8</v>
      </c>
      <c r="M184" s="47">
        <f t="shared" ca="1" si="81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4" t="s">
        <v>38</v>
      </c>
      <c r="B185" s="46">
        <v>2.46991E-11</v>
      </c>
      <c r="C185" s="26">
        <v>72</v>
      </c>
      <c r="D185" s="26">
        <v>73</v>
      </c>
      <c r="E185" s="26">
        <f t="shared" ca="1" si="82"/>
        <v>225</v>
      </c>
      <c r="F185" s="26"/>
      <c r="G185" s="26"/>
      <c r="H185" s="26"/>
      <c r="I185" s="65"/>
      <c r="J185" s="26">
        <f>J113+2*J120</f>
        <v>-2</v>
      </c>
      <c r="K185" s="46">
        <f t="shared" ca="1" si="79"/>
        <v>2.4699142978270598E-11</v>
      </c>
      <c r="L185" s="46">
        <f t="shared" ca="1" si="80"/>
        <v>2.2306163769797501E-11</v>
      </c>
      <c r="M185" s="47">
        <f t="shared" ca="1" si="81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5" t="s">
        <v>40</v>
      </c>
      <c r="B186" s="48">
        <v>1.7560200000000001E-7</v>
      </c>
      <c r="C186" s="26">
        <v>73</v>
      </c>
      <c r="D186" s="26">
        <v>74</v>
      </c>
      <c r="E186" s="30">
        <f t="shared" ca="1" si="82"/>
        <v>227</v>
      </c>
      <c r="F186" s="30"/>
      <c r="G186" s="30"/>
      <c r="H186" s="30"/>
      <c r="I186" s="66"/>
      <c r="J186" s="30">
        <f>J113+J121+J120</f>
        <v>1</v>
      </c>
      <c r="K186" s="48">
        <f t="shared" ca="1" si="79"/>
        <v>1.7560218782276209E-7</v>
      </c>
      <c r="L186" s="48">
        <f t="shared" ca="1" si="80"/>
        <v>1.7108741311905E-7</v>
      </c>
      <c r="M186" s="49">
        <f t="shared" ca="1" si="81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4">
        <v>1.53738E-6</v>
      </c>
      <c r="C187" s="26">
        <v>74</v>
      </c>
      <c r="D187" s="26">
        <v>75</v>
      </c>
      <c r="E187" s="22" t="e">
        <f t="shared" ca="1" si="82"/>
        <v>#N/A</v>
      </c>
      <c r="F187" s="61"/>
      <c r="G187" s="22"/>
      <c r="H187" s="22"/>
      <c r="I187" s="61"/>
      <c r="J187" s="22"/>
      <c r="K187" s="44">
        <f ca="1">OFFSET($E$44,_xlfn.XMATCH(A187,_xlfn.ANCHORARRAY($A$45)),0)</f>
        <v>1.5373774615732704E-6</v>
      </c>
      <c r="L187" s="22"/>
      <c r="M187" s="45">
        <f t="shared" ca="1" si="81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4" t="s">
        <v>651</v>
      </c>
      <c r="B188" s="46">
        <v>5.89778E-4</v>
      </c>
      <c r="C188" s="26">
        <v>75</v>
      </c>
      <c r="D188" s="26">
        <v>76</v>
      </c>
      <c r="E188" s="26" t="e">
        <f t="shared" ca="1" si="82"/>
        <v>#N/A</v>
      </c>
      <c r="F188" s="62"/>
      <c r="G188" s="26"/>
      <c r="H188" s="26"/>
      <c r="I188" s="62"/>
      <c r="J188" s="26"/>
      <c r="K188" s="46">
        <f ca="1">OFFSET($E$44,_xlfn.XMATCH(A188,_xlfn.ANCHORARRAY($A$45)),0)</f>
        <v>5.8977757760505665E-4</v>
      </c>
      <c r="L188" s="26"/>
      <c r="M188" s="47">
        <f t="shared" ca="1" si="81"/>
        <v>1.0000007161936286</v>
      </c>
      <c r="S188" t="s">
        <v>320</v>
      </c>
      <c r="T188">
        <v>5.89778E-4</v>
      </c>
    </row>
    <row r="189" spans="1:20" x14ac:dyDescent="0.2">
      <c r="A189" s="34" t="s">
        <v>652</v>
      </c>
      <c r="B189" s="46">
        <v>9.8896100000000001E-4</v>
      </c>
      <c r="C189" s="26">
        <v>76</v>
      </c>
      <c r="D189" s="26">
        <v>77</v>
      </c>
      <c r="E189" s="26" t="e">
        <f t="shared" ca="1" si="82"/>
        <v>#N/A</v>
      </c>
      <c r="F189" s="62"/>
      <c r="G189" s="26"/>
      <c r="H189" s="26"/>
      <c r="I189" s="62"/>
      <c r="J189" s="26"/>
      <c r="K189" s="46">
        <f ca="1">OFFSET($E$44,_xlfn.XMATCH(A189,_xlfn.ANCHORARRAY($A$45)),0)</f>
        <v>9.8896069702267167E-4</v>
      </c>
      <c r="L189" s="26"/>
      <c r="M189" s="47">
        <f t="shared" ca="1" si="81"/>
        <v>1.0000003063593217</v>
      </c>
      <c r="S189" t="s">
        <v>321</v>
      </c>
      <c r="T189">
        <v>9.8896100000000001E-4</v>
      </c>
    </row>
    <row r="190" spans="1:20" x14ac:dyDescent="0.2">
      <c r="A190" s="34" t="s">
        <v>653</v>
      </c>
      <c r="B190" s="46">
        <v>5.5046900000000005E-4</v>
      </c>
      <c r="C190" s="26">
        <v>77</v>
      </c>
      <c r="D190" s="26">
        <v>78</v>
      </c>
      <c r="E190" s="26" t="e">
        <f t="shared" ca="1" si="82"/>
        <v>#N/A</v>
      </c>
      <c r="F190" s="62"/>
      <c r="G190" s="26"/>
      <c r="H190" s="26"/>
      <c r="I190" s="62"/>
      <c r="J190" s="26"/>
      <c r="K190" s="46">
        <f ca="1">OFFSET($E$44,_xlfn.XMATCH(A190,_xlfn.ANCHORARRAY($A$45)),0)</f>
        <v>5.5046885887633608E-4</v>
      </c>
      <c r="L190" s="26"/>
      <c r="M190" s="47">
        <f t="shared" ca="1" si="81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4" t="s">
        <v>654</v>
      </c>
      <c r="B191" s="46">
        <v>2.6866300000000001E-5</v>
      </c>
      <c r="C191" s="26">
        <v>78</v>
      </c>
      <c r="D191" s="26">
        <v>79</v>
      </c>
      <c r="E191" s="26" t="e">
        <f t="shared" ca="1" si="82"/>
        <v>#N/A</v>
      </c>
      <c r="F191" s="62"/>
      <c r="G191" s="26"/>
      <c r="H191" s="26"/>
      <c r="I191" s="62"/>
      <c r="J191" s="26"/>
      <c r="K191" s="46">
        <f ca="1">OFFSET($E$44,_xlfn.XMATCH(A191,_xlfn.ANCHORARRAY($A$45)),0)</f>
        <v>2.6866335466029074E-5</v>
      </c>
      <c r="L191" s="26"/>
      <c r="M191" s="47">
        <f t="shared" ca="1" si="81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4" t="s">
        <v>655</v>
      </c>
      <c r="B192" s="46">
        <v>0</v>
      </c>
      <c r="C192" s="26">
        <v>79</v>
      </c>
      <c r="D192" s="26">
        <v>80</v>
      </c>
      <c r="E192" s="26" t="e">
        <f t="shared" ca="1" si="82"/>
        <v>#N/A</v>
      </c>
      <c r="F192" s="62"/>
      <c r="G192" s="26"/>
      <c r="H192" s="26"/>
      <c r="I192" s="62"/>
      <c r="J192" s="26"/>
      <c r="K192" s="46">
        <f ca="1">OFFSET($E$44,_xlfn.XMATCH(A192,_xlfn.ANCHORARRAY($A$45)),0)</f>
        <v>0</v>
      </c>
      <c r="L192" s="26"/>
      <c r="M192" s="47" t="e">
        <f t="shared" ca="1" si="81"/>
        <v>#DIV/0!</v>
      </c>
      <c r="S192" t="s">
        <v>324</v>
      </c>
      <c r="T192">
        <v>0</v>
      </c>
    </row>
    <row r="193" spans="1:20" x14ac:dyDescent="0.2">
      <c r="A193" s="34" t="s">
        <v>656</v>
      </c>
      <c r="B193" s="46">
        <v>0</v>
      </c>
      <c r="C193" s="26">
        <v>80</v>
      </c>
      <c r="D193" s="26">
        <v>81</v>
      </c>
      <c r="E193" s="26" t="e">
        <f t="shared" ca="1" si="82"/>
        <v>#N/A</v>
      </c>
      <c r="F193" s="62"/>
      <c r="G193" s="26"/>
      <c r="H193" s="26"/>
      <c r="I193" s="62"/>
      <c r="J193" s="26"/>
      <c r="K193" s="46">
        <f ca="1">OFFSET($E$44,_xlfn.XMATCH(A193,_xlfn.ANCHORARRAY($A$45)),0)</f>
        <v>0</v>
      </c>
      <c r="L193" s="26"/>
      <c r="M193" s="47" t="e">
        <f t="shared" ca="1" si="81"/>
        <v>#DIV/0!</v>
      </c>
      <c r="S193" t="s">
        <v>325</v>
      </c>
      <c r="T193">
        <v>0</v>
      </c>
    </row>
    <row r="194" spans="1:20" x14ac:dyDescent="0.2">
      <c r="A194" s="34" t="s">
        <v>657</v>
      </c>
      <c r="B194" s="46">
        <v>0</v>
      </c>
      <c r="C194" s="26">
        <v>81</v>
      </c>
      <c r="D194" s="26">
        <v>82</v>
      </c>
      <c r="E194" s="26" t="e">
        <f t="shared" ca="1" si="82"/>
        <v>#N/A</v>
      </c>
      <c r="F194" s="62"/>
      <c r="G194" s="26"/>
      <c r="H194" s="26"/>
      <c r="I194" s="62"/>
      <c r="J194" s="26"/>
      <c r="K194" s="46">
        <f ca="1">OFFSET($E$44,_xlfn.XMATCH(A194,_xlfn.ANCHORARRAY($A$45)),0)</f>
        <v>0</v>
      </c>
      <c r="L194" s="26"/>
      <c r="M194" s="47" t="e">
        <f t="shared" ca="1" si="81"/>
        <v>#DIV/0!</v>
      </c>
      <c r="O194" s="4"/>
      <c r="S194" t="s">
        <v>326</v>
      </c>
      <c r="T194">
        <v>0</v>
      </c>
    </row>
    <row r="195" spans="1:20" x14ac:dyDescent="0.2">
      <c r="A195" s="34" t="s">
        <v>658</v>
      </c>
      <c r="B195" s="46">
        <v>1.10552E-7</v>
      </c>
      <c r="C195" s="26">
        <v>82</v>
      </c>
      <c r="D195" s="26">
        <v>83</v>
      </c>
      <c r="E195" s="26" t="e">
        <f t="shared" ca="1" si="82"/>
        <v>#N/A</v>
      </c>
      <c r="F195" s="62"/>
      <c r="G195" s="26"/>
      <c r="H195" s="26"/>
      <c r="I195" s="62"/>
      <c r="J195" s="26"/>
      <c r="K195" s="46">
        <f ca="1">OFFSET($E$44,_xlfn.XMATCH(A195,_xlfn.ANCHORARRAY($A$45)),0)</f>
        <v>1.1055235599141828E-7</v>
      </c>
      <c r="L195" s="26"/>
      <c r="M195" s="47">
        <f t="shared" ca="1" si="81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4" t="s">
        <v>659</v>
      </c>
      <c r="B196" s="46">
        <v>0</v>
      </c>
      <c r="C196" s="26">
        <v>83</v>
      </c>
      <c r="D196" s="26">
        <v>84</v>
      </c>
      <c r="E196" s="26" t="e">
        <f t="shared" ca="1" si="82"/>
        <v>#N/A</v>
      </c>
      <c r="F196" s="62"/>
      <c r="G196" s="26"/>
      <c r="H196" s="26"/>
      <c r="I196" s="62"/>
      <c r="J196" s="26"/>
      <c r="K196" s="46">
        <f ca="1">OFFSET($E$44,_xlfn.XMATCH(A196,_xlfn.ANCHORARRAY($A$45)),0)</f>
        <v>0</v>
      </c>
      <c r="L196" s="26"/>
      <c r="M196" s="47" t="e">
        <f t="shared" ca="1" si="81"/>
        <v>#DIV/0!</v>
      </c>
      <c r="S196" t="s">
        <v>328</v>
      </c>
      <c r="T196">
        <v>0</v>
      </c>
    </row>
    <row r="197" spans="1:20" x14ac:dyDescent="0.2">
      <c r="A197" s="34" t="s">
        <v>660</v>
      </c>
      <c r="B197" s="46">
        <v>0</v>
      </c>
      <c r="C197" s="26">
        <v>84</v>
      </c>
      <c r="D197" s="26">
        <v>85</v>
      </c>
      <c r="E197" s="26" t="e">
        <f t="shared" ca="1" si="82"/>
        <v>#N/A</v>
      </c>
      <c r="F197" s="62"/>
      <c r="G197" s="26"/>
      <c r="H197" s="26"/>
      <c r="I197" s="62"/>
      <c r="J197" s="26"/>
      <c r="K197" s="46">
        <f ca="1">OFFSET($E$44,_xlfn.XMATCH(A197,_xlfn.ANCHORARRAY($A$45)),0)</f>
        <v>0</v>
      </c>
      <c r="L197" s="26"/>
      <c r="M197" s="47" t="e">
        <f t="shared" ca="1" si="81"/>
        <v>#DIV/0!</v>
      </c>
      <c r="O197" s="4"/>
      <c r="S197" t="s">
        <v>329</v>
      </c>
      <c r="T197">
        <v>0</v>
      </c>
    </row>
    <row r="198" spans="1:20" x14ac:dyDescent="0.2">
      <c r="A198" s="89" t="s">
        <v>1031</v>
      </c>
      <c r="B198" s="46">
        <v>8.6187799999999998E-6</v>
      </c>
      <c r="C198" s="26">
        <v>85</v>
      </c>
      <c r="D198" s="26">
        <v>86</v>
      </c>
      <c r="E198" s="84" t="e">
        <f t="shared" ca="1" si="82"/>
        <v>#N/A</v>
      </c>
      <c r="F198" s="62"/>
      <c r="G198" s="26"/>
      <c r="H198" s="26"/>
      <c r="I198" s="62"/>
      <c r="J198" s="26"/>
      <c r="K198" s="46">
        <f ca="1">OFFSET($E$44,_xlfn.XMATCH(A198,_xlfn.ANCHORARRAY($A$45)),0)</f>
        <v>8.618780713369603E-6</v>
      </c>
      <c r="L198" s="26"/>
      <c r="M198" s="47">
        <f t="shared" ca="1" si="81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71" t="s">
        <v>661</v>
      </c>
      <c r="B199" s="72">
        <v>3.21536E-7</v>
      </c>
      <c r="C199" s="26">
        <v>86</v>
      </c>
      <c r="D199" s="26">
        <v>87</v>
      </c>
      <c r="E199" s="73" t="e">
        <f t="shared" ca="1" si="82"/>
        <v>#N/A</v>
      </c>
      <c r="F199" s="79"/>
      <c r="G199" s="73"/>
      <c r="H199" s="73"/>
      <c r="I199" s="79"/>
      <c r="J199" s="73"/>
      <c r="K199" s="72">
        <f ca="1">OFFSET($E$44,_xlfn.XMATCH(A199,_xlfn.ANCHORARRAY($A$45)),0)</f>
        <v>3.2153570532429862E-7</v>
      </c>
      <c r="L199" s="73"/>
      <c r="M199" s="47">
        <f t="shared" ca="1" si="81"/>
        <v>1.0000009164633865</v>
      </c>
      <c r="N199" s="81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90" t="s">
        <v>1032</v>
      </c>
      <c r="B200" s="72">
        <v>7.9640200000000008E-9</v>
      </c>
      <c r="C200" s="26">
        <v>87</v>
      </c>
      <c r="D200" s="26">
        <v>88</v>
      </c>
      <c r="E200" s="73" t="e">
        <f t="shared" ca="1" si="82"/>
        <v>#N/A</v>
      </c>
      <c r="F200" s="79"/>
      <c r="G200" s="73"/>
      <c r="H200" s="73"/>
      <c r="I200" s="79"/>
      <c r="J200" s="73"/>
      <c r="K200" s="72">
        <f t="shared" ref="K200:K201" ca="1" si="83">OFFSET($E$44,_xlfn.XMATCH(A200,_xlfn.ANCHORARRAY($A$45)),0)</f>
        <v>7.9640227742585678E-9</v>
      </c>
      <c r="L200" s="73"/>
      <c r="M200" s="47">
        <f t="shared" ca="1" si="81"/>
        <v>0.99999965165110072</v>
      </c>
      <c r="N200" s="81"/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90" t="s">
        <v>1046</v>
      </c>
      <c r="B201" s="72">
        <v>8.85798E-7</v>
      </c>
      <c r="C201" s="26">
        <v>88</v>
      </c>
      <c r="D201" s="26">
        <v>89</v>
      </c>
      <c r="E201" s="73" t="e">
        <f t="shared" ca="1" si="82"/>
        <v>#N/A</v>
      </c>
      <c r="F201" s="79"/>
      <c r="G201" s="73"/>
      <c r="H201" s="73"/>
      <c r="I201" s="79"/>
      <c r="J201" s="73"/>
      <c r="K201" s="72">
        <f t="shared" ca="1" si="83"/>
        <v>8.8579844991081722E-7</v>
      </c>
      <c r="L201" s="73"/>
      <c r="M201" s="47">
        <f t="shared" ca="1" si="81"/>
        <v>0.99999949208443828</v>
      </c>
      <c r="N201" s="81"/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4" t="s">
        <v>662</v>
      </c>
      <c r="B202" s="46">
        <v>1.87638E-7</v>
      </c>
      <c r="C202" s="26">
        <v>89</v>
      </c>
      <c r="D202" s="26">
        <v>90</v>
      </c>
      <c r="E202" s="26" t="e">
        <f t="shared" ca="1" si="82"/>
        <v>#N/A</v>
      </c>
      <c r="F202" s="62"/>
      <c r="G202" s="26"/>
      <c r="H202" s="26"/>
      <c r="I202" s="62"/>
      <c r="J202" s="26"/>
      <c r="K202" s="46">
        <f ca="1">OFFSET($E$44,_xlfn.XMATCH(A202,_xlfn.ANCHORARRAY($A$45)),0)</f>
        <v>1.8763832299791901E-7</v>
      </c>
      <c r="L202" s="26"/>
      <c r="M202" s="47">
        <f t="shared" ca="1" si="81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89" t="s">
        <v>1033</v>
      </c>
      <c r="B203" s="46">
        <v>7.8486400000000007E-9</v>
      </c>
      <c r="C203" s="26">
        <v>90</v>
      </c>
      <c r="D203" s="26">
        <v>91</v>
      </c>
      <c r="E203" s="73" t="e">
        <f t="shared" ca="1" si="82"/>
        <v>#N/A</v>
      </c>
      <c r="F203" s="62"/>
      <c r="G203" s="26"/>
      <c r="H203" s="26"/>
      <c r="I203" s="62"/>
      <c r="J203" s="26"/>
      <c r="K203" s="46">
        <f t="shared" ref="K203:K211" ca="1" si="84">OFFSET($E$44,_xlfn.XMATCH(A203,_xlfn.ANCHORARRAY($A$45)),0)</f>
        <v>7.8486371487557126E-9</v>
      </c>
      <c r="L203" s="26"/>
      <c r="M203" s="47">
        <f t="shared" ca="1" si="81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89" t="s">
        <v>1034</v>
      </c>
      <c r="B204" s="46">
        <v>5.3489699999999998E-7</v>
      </c>
      <c r="C204" s="26">
        <v>91</v>
      </c>
      <c r="D204" s="26">
        <v>92</v>
      </c>
      <c r="E204" s="73" t="e">
        <f t="shared" ca="1" si="82"/>
        <v>#N/A</v>
      </c>
      <c r="F204" s="62"/>
      <c r="G204" s="26"/>
      <c r="H204" s="26"/>
      <c r="I204" s="62"/>
      <c r="J204" s="26"/>
      <c r="K204" s="46">
        <f t="shared" ca="1" si="84"/>
        <v>5.3489670023657487E-7</v>
      </c>
      <c r="L204" s="26"/>
      <c r="M204" s="47">
        <f t="shared" ca="1" si="81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4" t="s">
        <v>663</v>
      </c>
      <c r="B205" s="46">
        <v>1.7972E-7</v>
      </c>
      <c r="C205" s="26">
        <v>92</v>
      </c>
      <c r="D205" s="26">
        <v>93</v>
      </c>
      <c r="E205" s="26" t="e">
        <f t="shared" ca="1" si="82"/>
        <v>#N/A</v>
      </c>
      <c r="F205" s="62"/>
      <c r="G205" s="26"/>
      <c r="H205" s="26"/>
      <c r="I205" s="62"/>
      <c r="J205" s="26"/>
      <c r="K205" s="46">
        <f t="shared" ca="1" si="84"/>
        <v>1.7972024960763126E-7</v>
      </c>
      <c r="L205" s="26"/>
      <c r="M205" s="47">
        <f t="shared" ca="1" si="81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89" t="s">
        <v>1035</v>
      </c>
      <c r="B206" s="46">
        <v>1.45897E-9</v>
      </c>
      <c r="C206" s="26">
        <v>93</v>
      </c>
      <c r="D206" s="26">
        <v>94</v>
      </c>
      <c r="E206" s="73" t="e">
        <f t="shared" ca="1" si="82"/>
        <v>#N/A</v>
      </c>
      <c r="F206" s="62"/>
      <c r="G206" s="26"/>
      <c r="H206" s="26"/>
      <c r="I206" s="62"/>
      <c r="J206" s="26"/>
      <c r="K206" s="46">
        <f t="shared" ca="1" si="84"/>
        <v>1.4589714336181798E-9</v>
      </c>
      <c r="L206" s="26"/>
      <c r="M206" s="47">
        <f t="shared" ca="1" si="81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89" t="s">
        <v>1036</v>
      </c>
      <c r="B207" s="46">
        <v>1.5583299999999999E-9</v>
      </c>
      <c r="C207" s="26">
        <v>94</v>
      </c>
      <c r="D207" s="26">
        <v>95</v>
      </c>
      <c r="E207" s="26"/>
      <c r="F207" s="62"/>
      <c r="G207" s="26"/>
      <c r="H207" s="26"/>
      <c r="I207" s="62"/>
      <c r="J207" s="26"/>
      <c r="K207" s="46">
        <f t="shared" ca="1" si="84"/>
        <v>1.5583254780785923E-9</v>
      </c>
      <c r="L207" s="26"/>
      <c r="M207" s="47">
        <f t="shared" ca="1" si="81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4" t="s">
        <v>664</v>
      </c>
      <c r="B208" s="46">
        <v>5.3050599999999996E-12</v>
      </c>
      <c r="C208" s="26">
        <v>95</v>
      </c>
      <c r="D208" s="26">
        <v>96</v>
      </c>
      <c r="E208" s="26" t="e">
        <f t="shared" ca="1" si="82"/>
        <v>#N/A</v>
      </c>
      <c r="F208" s="62"/>
      <c r="G208" s="26"/>
      <c r="H208" s="26"/>
      <c r="I208" s="62"/>
      <c r="J208" s="26"/>
      <c r="K208" s="46">
        <f t="shared" ca="1" si="84"/>
        <v>5.3050580043134642E-12</v>
      </c>
      <c r="L208" s="26"/>
      <c r="M208" s="47">
        <f t="shared" ca="1" si="81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89" t="s">
        <v>1037</v>
      </c>
      <c r="B209" s="46">
        <v>8.5746799999999996E-8</v>
      </c>
      <c r="C209" s="26">
        <v>96</v>
      </c>
      <c r="D209" s="26">
        <v>97</v>
      </c>
      <c r="E209" s="84" t="e">
        <f t="shared" ca="1" si="82"/>
        <v>#N/A</v>
      </c>
      <c r="F209" s="62"/>
      <c r="G209" s="26"/>
      <c r="H209" s="26"/>
      <c r="I209" s="62"/>
      <c r="J209" s="26"/>
      <c r="K209" s="46">
        <f t="shared" ca="1" si="84"/>
        <v>8.5746827289583347E-8</v>
      </c>
      <c r="L209" s="26"/>
      <c r="M209" s="47">
        <f t="shared" ca="1" si="81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4" t="s">
        <v>665</v>
      </c>
      <c r="B210" s="46">
        <v>0</v>
      </c>
      <c r="C210" s="26">
        <v>97</v>
      </c>
      <c r="D210" s="26">
        <v>98</v>
      </c>
      <c r="E210" s="26" t="e">
        <f t="shared" ca="1" si="82"/>
        <v>#N/A</v>
      </c>
      <c r="F210" s="62"/>
      <c r="G210" s="26"/>
      <c r="H210" s="26"/>
      <c r="I210" s="62"/>
      <c r="J210" s="26"/>
      <c r="K210" s="46">
        <f t="shared" ca="1" si="84"/>
        <v>0</v>
      </c>
      <c r="L210" s="26"/>
      <c r="M210" s="47" t="e">
        <f t="shared" ca="1" si="81"/>
        <v>#DIV/0!</v>
      </c>
      <c r="O210" s="4"/>
      <c r="S210" t="s">
        <v>334</v>
      </c>
      <c r="T210">
        <v>0</v>
      </c>
    </row>
    <row r="211" spans="1:20" x14ac:dyDescent="0.2">
      <c r="A211" s="35" t="s">
        <v>666</v>
      </c>
      <c r="B211" s="48">
        <v>7.0272600000000004E-7</v>
      </c>
      <c r="C211" s="26">
        <v>98</v>
      </c>
      <c r="D211" s="26">
        <v>99</v>
      </c>
      <c r="E211" s="30" t="e">
        <f t="shared" ca="1" si="82"/>
        <v>#N/A</v>
      </c>
      <c r="F211" s="63"/>
      <c r="G211" s="30"/>
      <c r="H211" s="30"/>
      <c r="I211" s="63"/>
      <c r="J211" s="30"/>
      <c r="K211" s="46">
        <f t="shared" ca="1" si="84"/>
        <v>7.0272606444444418E-7</v>
      </c>
      <c r="L211" s="30"/>
      <c r="M211" s="49">
        <f t="shared" ca="1" si="81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4">
        <v>2.8158299999999999E-7</v>
      </c>
      <c r="C212" s="26">
        <v>99</v>
      </c>
      <c r="D212" s="26">
        <v>100</v>
      </c>
      <c r="E212" s="22" t="e">
        <f t="shared" ca="1" si="82"/>
        <v>#N/A</v>
      </c>
      <c r="F212" s="61"/>
      <c r="G212" s="22"/>
      <c r="H212" s="22"/>
      <c r="I212" s="61"/>
      <c r="J212" s="22"/>
      <c r="K212" s="44">
        <f ca="1">OFFSET($F$44,_xlfn.XMATCH(A212,_xlfn.ANCHORARRAY($B$45)),0)</f>
        <v>2.8158303323443093E-7</v>
      </c>
      <c r="L212" s="22"/>
      <c r="M212" s="45">
        <f t="shared" ca="1" si="81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4" t="s">
        <v>668</v>
      </c>
      <c r="B213" s="46">
        <v>1.0802300000000001E-4</v>
      </c>
      <c r="C213" s="26">
        <v>100</v>
      </c>
      <c r="D213" s="26">
        <v>101</v>
      </c>
      <c r="E213" s="26" t="e">
        <f t="shared" ca="1" si="82"/>
        <v>#N/A</v>
      </c>
      <c r="F213" s="62"/>
      <c r="G213" s="26"/>
      <c r="H213" s="26"/>
      <c r="I213" s="62"/>
      <c r="J213" s="26"/>
      <c r="K213" s="46">
        <f t="shared" ref="K213:K236" ca="1" si="85">OFFSET($F$44,_xlfn.XMATCH(A213,_xlfn.ANCHORARRAY($B$45)),0)</f>
        <v>1.0802250155647415E-4</v>
      </c>
      <c r="L213" s="26"/>
      <c r="M213" s="47">
        <f t="shared" ca="1" si="81"/>
        <v>1.000004614256462</v>
      </c>
      <c r="S213" t="s">
        <v>337</v>
      </c>
      <c r="T213">
        <v>1.0802300000000001E-4</v>
      </c>
    </row>
    <row r="214" spans="1:20" x14ac:dyDescent="0.2">
      <c r="A214" s="34" t="s">
        <v>669</v>
      </c>
      <c r="B214" s="46">
        <v>1.8113600000000001E-4</v>
      </c>
      <c r="C214" s="26">
        <v>101</v>
      </c>
      <c r="D214" s="26">
        <v>102</v>
      </c>
      <c r="E214" s="26" t="e">
        <f t="shared" ca="1" si="82"/>
        <v>#N/A</v>
      </c>
      <c r="F214" s="62"/>
      <c r="G214" s="26"/>
      <c r="H214" s="26"/>
      <c r="I214" s="62"/>
      <c r="J214" s="26"/>
      <c r="K214" s="46">
        <f t="shared" ca="1" si="85"/>
        <v>1.8113609687779922E-4</v>
      </c>
      <c r="L214" s="26"/>
      <c r="M214" s="47">
        <f t="shared" ca="1" si="81"/>
        <v>0.99999946516569094</v>
      </c>
      <c r="S214" t="s">
        <v>338</v>
      </c>
      <c r="T214">
        <v>1.8113600000000001E-4</v>
      </c>
    </row>
    <row r="215" spans="1:20" x14ac:dyDescent="0.2">
      <c r="A215" s="34" t="s">
        <v>670</v>
      </c>
      <c r="B215" s="46">
        <v>2.35584E-4</v>
      </c>
      <c r="C215" s="26">
        <v>102</v>
      </c>
      <c r="D215" s="26">
        <v>103</v>
      </c>
      <c r="E215" s="26" t="e">
        <f t="shared" ca="1" si="82"/>
        <v>#N/A</v>
      </c>
      <c r="F215" s="62"/>
      <c r="G215" s="26"/>
      <c r="H215" s="26"/>
      <c r="I215" s="62"/>
      <c r="J215" s="26"/>
      <c r="K215" s="46">
        <f t="shared" ca="1" si="85"/>
        <v>2.3558397296328252E-4</v>
      </c>
      <c r="L215" s="26"/>
      <c r="M215" s="47">
        <f t="shared" ca="1" si="81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4" t="s">
        <v>671</v>
      </c>
      <c r="B216" s="46">
        <v>1.1498000000000001E-5</v>
      </c>
      <c r="C216" s="26">
        <v>103</v>
      </c>
      <c r="D216" s="26">
        <v>104</v>
      </c>
      <c r="E216" s="26" t="e">
        <f t="shared" ca="1" si="82"/>
        <v>#N/A</v>
      </c>
      <c r="F216" s="62"/>
      <c r="G216" s="26"/>
      <c r="H216" s="26"/>
      <c r="I216" s="62"/>
      <c r="J216" s="26"/>
      <c r="K216" s="46">
        <f t="shared" ca="1" si="85"/>
        <v>1.1497976581220839E-5</v>
      </c>
      <c r="L216" s="26"/>
      <c r="M216" s="47">
        <f t="shared" ca="1" si="81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4" t="s">
        <v>672</v>
      </c>
      <c r="B217" s="46">
        <v>0</v>
      </c>
      <c r="C217" s="26">
        <v>104</v>
      </c>
      <c r="D217" s="26">
        <v>105</v>
      </c>
      <c r="E217" s="26" t="e">
        <f t="shared" ca="1" si="82"/>
        <v>#N/A</v>
      </c>
      <c r="F217" s="62"/>
      <c r="G217" s="26"/>
      <c r="H217" s="26"/>
      <c r="I217" s="62"/>
      <c r="J217" s="26"/>
      <c r="K217" s="46">
        <f t="shared" ca="1" si="85"/>
        <v>0</v>
      </c>
      <c r="L217" s="26"/>
      <c r="M217" s="47" t="e">
        <f t="shared" ca="1" si="81"/>
        <v>#DIV/0!</v>
      </c>
      <c r="S217" s="4" t="s">
        <v>341</v>
      </c>
      <c r="T217" s="4">
        <v>0</v>
      </c>
    </row>
    <row r="218" spans="1:20" x14ac:dyDescent="0.2">
      <c r="A218" s="34" t="s">
        <v>673</v>
      </c>
      <c r="B218" s="46">
        <v>0</v>
      </c>
      <c r="C218" s="26">
        <v>105</v>
      </c>
      <c r="D218" s="26">
        <v>106</v>
      </c>
      <c r="E218" s="26" t="e">
        <f t="shared" ca="1" si="82"/>
        <v>#N/A</v>
      </c>
      <c r="F218" s="62"/>
      <c r="G218" s="26"/>
      <c r="H218" s="26"/>
      <c r="I218" s="62"/>
      <c r="J218" s="26"/>
      <c r="K218" s="46">
        <f t="shared" ca="1" si="85"/>
        <v>0</v>
      </c>
      <c r="L218" s="26"/>
      <c r="M218" s="47" t="e">
        <f t="shared" ca="1" si="81"/>
        <v>#DIV/0!</v>
      </c>
      <c r="S218" s="4" t="s">
        <v>342</v>
      </c>
      <c r="T218" s="4">
        <v>0</v>
      </c>
    </row>
    <row r="219" spans="1:20" x14ac:dyDescent="0.2">
      <c r="A219" s="34" t="s">
        <v>674</v>
      </c>
      <c r="B219" s="46">
        <v>0</v>
      </c>
      <c r="C219" s="26">
        <v>106</v>
      </c>
      <c r="D219" s="26">
        <v>107</v>
      </c>
      <c r="E219" s="26" t="e">
        <f t="shared" ca="1" si="82"/>
        <v>#N/A</v>
      </c>
      <c r="F219" s="62"/>
      <c r="G219" s="26"/>
      <c r="H219" s="26"/>
      <c r="I219" s="62"/>
      <c r="J219" s="26"/>
      <c r="K219" s="46">
        <f t="shared" ca="1" si="85"/>
        <v>0</v>
      </c>
      <c r="L219" s="26"/>
      <c r="M219" s="47" t="e">
        <f t="shared" ca="1" si="81"/>
        <v>#DIV/0!</v>
      </c>
      <c r="P219" s="4"/>
      <c r="S219" t="s">
        <v>343</v>
      </c>
      <c r="T219">
        <v>0</v>
      </c>
    </row>
    <row r="220" spans="1:20" x14ac:dyDescent="0.2">
      <c r="A220" s="34" t="s">
        <v>675</v>
      </c>
      <c r="B220" s="46">
        <v>4.73131E-8</v>
      </c>
      <c r="C220" s="26">
        <v>107</v>
      </c>
      <c r="D220" s="26">
        <v>108</v>
      </c>
      <c r="E220" s="26" t="e">
        <f t="shared" ca="1" si="82"/>
        <v>#N/A</v>
      </c>
      <c r="F220" s="62"/>
      <c r="G220" s="26"/>
      <c r="H220" s="26"/>
      <c r="I220" s="62"/>
      <c r="J220" s="26"/>
      <c r="K220" s="46">
        <f t="shared" ca="1" si="85"/>
        <v>4.7313054725881208E-8</v>
      </c>
      <c r="L220" s="26"/>
      <c r="M220" s="47">
        <f t="shared" ca="1" si="81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4" t="s">
        <v>676</v>
      </c>
      <c r="B221" s="46">
        <v>0</v>
      </c>
      <c r="C221" s="26">
        <v>108</v>
      </c>
      <c r="D221" s="26">
        <v>109</v>
      </c>
      <c r="E221" s="26" t="e">
        <f t="shared" ca="1" si="82"/>
        <v>#N/A</v>
      </c>
      <c r="F221" s="62"/>
      <c r="G221" s="26"/>
      <c r="H221" s="26"/>
      <c r="I221" s="62"/>
      <c r="J221" s="26"/>
      <c r="K221" s="46">
        <f t="shared" ca="1" si="85"/>
        <v>0</v>
      </c>
      <c r="L221" s="26"/>
      <c r="M221" s="47" t="e">
        <f t="shared" ca="1" si="81"/>
        <v>#DIV/0!</v>
      </c>
      <c r="S221" s="4" t="s">
        <v>345</v>
      </c>
      <c r="T221" s="4">
        <v>0</v>
      </c>
    </row>
    <row r="222" spans="1:20" x14ac:dyDescent="0.2">
      <c r="A222" s="34" t="s">
        <v>677</v>
      </c>
      <c r="B222" s="46">
        <v>0</v>
      </c>
      <c r="C222" s="26">
        <v>109</v>
      </c>
      <c r="D222" s="26">
        <v>110</v>
      </c>
      <c r="E222" s="26" t="e">
        <f t="shared" ca="1" si="82"/>
        <v>#N/A</v>
      </c>
      <c r="F222" s="62"/>
      <c r="G222" s="26"/>
      <c r="H222" s="26"/>
      <c r="I222" s="62"/>
      <c r="J222" s="26"/>
      <c r="K222" s="46">
        <f t="shared" ca="1" si="85"/>
        <v>0</v>
      </c>
      <c r="L222" s="26"/>
      <c r="M222" s="47" t="e">
        <f t="shared" ca="1" si="81"/>
        <v>#DIV/0!</v>
      </c>
      <c r="P222" s="4"/>
      <c r="S222" s="4" t="s">
        <v>346</v>
      </c>
      <c r="T222" s="4">
        <v>0</v>
      </c>
    </row>
    <row r="223" spans="1:20" x14ac:dyDescent="0.2">
      <c r="A223" s="34" t="s">
        <v>1038</v>
      </c>
      <c r="B223" s="46">
        <v>8.6187799999999998E-6</v>
      </c>
      <c r="C223" s="26">
        <v>110</v>
      </c>
      <c r="D223" s="26">
        <v>111</v>
      </c>
      <c r="E223" s="26"/>
      <c r="F223" s="62"/>
      <c r="G223" s="26"/>
      <c r="H223" s="26"/>
      <c r="I223" s="62"/>
      <c r="J223" s="26"/>
      <c r="K223" s="46">
        <f t="shared" ca="1" si="85"/>
        <v>8.618780713369603E-6</v>
      </c>
      <c r="L223" s="26"/>
      <c r="M223" s="47">
        <f t="shared" ca="1" si="81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71" t="s">
        <v>678</v>
      </c>
      <c r="B224" s="72">
        <v>1.37608E-7</v>
      </c>
      <c r="C224" s="26">
        <v>111</v>
      </c>
      <c r="D224" s="26">
        <v>112</v>
      </c>
      <c r="E224" s="73" t="e">
        <f t="shared" ca="1" si="82"/>
        <v>#N/A</v>
      </c>
      <c r="F224" s="79"/>
      <c r="G224" s="73"/>
      <c r="H224" s="73"/>
      <c r="I224" s="79"/>
      <c r="J224" s="73"/>
      <c r="K224" s="46">
        <f t="shared" ca="1" si="85"/>
        <v>1.3760752799799458E-7</v>
      </c>
      <c r="L224" s="73"/>
      <c r="M224" s="47">
        <f t="shared" ca="1" si="81"/>
        <v>1.0000034300594762</v>
      </c>
      <c r="N224" s="81">
        <f ca="1">K224/K174</f>
        <v>1.7126520000000001</v>
      </c>
      <c r="O224" s="81"/>
      <c r="P224" s="4"/>
      <c r="Q224" s="4"/>
      <c r="S224" s="4" t="s">
        <v>347</v>
      </c>
      <c r="T224" s="4">
        <v>1.37608E-7</v>
      </c>
    </row>
    <row r="225" spans="1:20" x14ac:dyDescent="0.2">
      <c r="A225" s="71" t="s">
        <v>1039</v>
      </c>
      <c r="B225" s="72">
        <v>7.9640200000000008E-9</v>
      </c>
      <c r="C225" s="26">
        <v>112</v>
      </c>
      <c r="D225" s="26">
        <v>113</v>
      </c>
      <c r="E225" s="73"/>
      <c r="F225" s="79"/>
      <c r="G225" s="73"/>
      <c r="H225" s="73"/>
      <c r="I225" s="79"/>
      <c r="J225" s="73"/>
      <c r="K225" s="46">
        <f t="shared" ca="1" si="85"/>
        <v>7.9640227742585678E-9</v>
      </c>
      <c r="L225" s="73"/>
      <c r="M225" s="47">
        <f t="shared" ca="1" si="81"/>
        <v>0.99999965165110072</v>
      </c>
      <c r="N225" s="81"/>
      <c r="O225" s="81"/>
      <c r="P225" s="4"/>
      <c r="Q225" s="4"/>
      <c r="S225" s="4" t="s">
        <v>1024</v>
      </c>
      <c r="T225" s="4">
        <v>7.9640200000000008E-9</v>
      </c>
    </row>
    <row r="226" spans="1:20" x14ac:dyDescent="0.2">
      <c r="A226" s="71" t="s">
        <v>1040</v>
      </c>
      <c r="B226" s="72">
        <v>8.85798E-7</v>
      </c>
      <c r="C226" s="26">
        <v>113</v>
      </c>
      <c r="D226" s="26">
        <v>114</v>
      </c>
      <c r="E226" s="73"/>
      <c r="F226" s="79"/>
      <c r="G226" s="73"/>
      <c r="H226" s="73"/>
      <c r="I226" s="79"/>
      <c r="J226" s="73"/>
      <c r="K226" s="46">
        <f t="shared" ca="1" si="85"/>
        <v>8.8579844991081722E-7</v>
      </c>
      <c r="L226" s="73"/>
      <c r="M226" s="47">
        <f t="shared" ca="1" si="81"/>
        <v>0.99999949208443828</v>
      </c>
      <c r="N226" s="81"/>
      <c r="O226" s="81"/>
      <c r="P226" s="4"/>
      <c r="Q226" s="4"/>
      <c r="S226" s="4" t="s">
        <v>1025</v>
      </c>
      <c r="T226" s="4">
        <v>8.85798E-7</v>
      </c>
    </row>
    <row r="227" spans="1:20" x14ac:dyDescent="0.2">
      <c r="A227" s="34" t="s">
        <v>679</v>
      </c>
      <c r="B227" s="46">
        <v>8.0303500000000002E-8</v>
      </c>
      <c r="C227" s="26">
        <v>114</v>
      </c>
      <c r="D227" s="26">
        <v>115</v>
      </c>
      <c r="E227" s="26" t="e">
        <f t="shared" ca="1" si="82"/>
        <v>#N/A</v>
      </c>
      <c r="F227" s="62"/>
      <c r="G227" s="26"/>
      <c r="H227" s="26"/>
      <c r="I227" s="62"/>
      <c r="J227" s="26"/>
      <c r="K227" s="46">
        <f t="shared" ca="1" si="85"/>
        <v>8.0303510179034613E-8</v>
      </c>
      <c r="L227" s="26"/>
      <c r="M227" s="47">
        <f t="shared" ca="1" si="81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4" t="s">
        <v>1041</v>
      </c>
      <c r="B228" s="46">
        <v>7.8486400000000007E-9</v>
      </c>
      <c r="C228" s="26">
        <v>115</v>
      </c>
      <c r="D228" s="26">
        <v>116</v>
      </c>
      <c r="E228" s="26"/>
      <c r="F228" s="62"/>
      <c r="G228" s="26"/>
      <c r="H228" s="26"/>
      <c r="I228" s="62"/>
      <c r="J228" s="26"/>
      <c r="K228" s="46">
        <f t="shared" ca="1" si="85"/>
        <v>7.8486371487557126E-9</v>
      </c>
      <c r="L228" s="26"/>
      <c r="M228" s="47">
        <f t="shared" ca="1" si="81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4" t="s">
        <v>1042</v>
      </c>
      <c r="B229" s="46">
        <v>5.3489699999999998E-7</v>
      </c>
      <c r="C229" s="26">
        <v>116</v>
      </c>
      <c r="D229" s="26">
        <v>117</v>
      </c>
      <c r="E229" s="26"/>
      <c r="F229" s="62"/>
      <c r="G229" s="26"/>
      <c r="H229" s="26"/>
      <c r="I229" s="62"/>
      <c r="J229" s="26"/>
      <c r="K229" s="46">
        <f t="shared" ca="1" si="85"/>
        <v>5.3489670023657487E-7</v>
      </c>
      <c r="L229" s="26"/>
      <c r="M229" s="47">
        <f t="shared" ca="1" si="81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4" t="s">
        <v>680</v>
      </c>
      <c r="B230" s="46">
        <v>7.69148E-8</v>
      </c>
      <c r="C230" s="26">
        <v>117</v>
      </c>
      <c r="D230" s="26">
        <v>118</v>
      </c>
      <c r="E230" s="26" t="e">
        <f t="shared" ca="1" si="82"/>
        <v>#N/A</v>
      </c>
      <c r="F230" s="62"/>
      <c r="G230" s="26"/>
      <c r="H230" s="26"/>
      <c r="I230" s="62"/>
      <c r="J230" s="26"/>
      <c r="K230" s="46">
        <f t="shared" ca="1" si="85"/>
        <v>7.6914814965091736E-8</v>
      </c>
      <c r="L230" s="26"/>
      <c r="M230" s="47">
        <f t="shared" ca="1" si="81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4" t="s">
        <v>1043</v>
      </c>
      <c r="B231" s="46">
        <v>1.45897E-9</v>
      </c>
      <c r="C231" s="26">
        <v>118</v>
      </c>
      <c r="D231" s="26">
        <v>119</v>
      </c>
      <c r="E231" s="26"/>
      <c r="F231" s="62"/>
      <c r="G231" s="26"/>
      <c r="H231" s="26"/>
      <c r="I231" s="62"/>
      <c r="J231" s="26"/>
      <c r="K231" s="46">
        <f t="shared" ca="1" si="85"/>
        <v>1.4589714336181798E-9</v>
      </c>
      <c r="L231" s="26"/>
      <c r="M231" s="47">
        <f t="shared" ca="1" si="81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4" t="s">
        <v>1044</v>
      </c>
      <c r="B232" s="46">
        <v>1.5583299999999999E-9</v>
      </c>
      <c r="C232" s="26">
        <v>119</v>
      </c>
      <c r="D232" s="26">
        <v>120</v>
      </c>
      <c r="E232" s="26"/>
      <c r="F232" s="62"/>
      <c r="G232" s="26"/>
      <c r="H232" s="26"/>
      <c r="I232" s="62"/>
      <c r="J232" s="26"/>
      <c r="K232" s="46">
        <f t="shared" ca="1" si="85"/>
        <v>1.5583254780785923E-9</v>
      </c>
      <c r="L232" s="26"/>
      <c r="M232" s="47">
        <f t="shared" ca="1" si="81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4" t="s">
        <v>681</v>
      </c>
      <c r="B233" s="46">
        <v>2.2704000000000001E-12</v>
      </c>
      <c r="C233" s="26">
        <v>120</v>
      </c>
      <c r="D233" s="26">
        <v>121</v>
      </c>
      <c r="E233" s="26" t="e">
        <f t="shared" ca="1" si="82"/>
        <v>#N/A</v>
      </c>
      <c r="F233" s="62"/>
      <c r="G233" s="26"/>
      <c r="H233" s="26"/>
      <c r="I233" s="62"/>
      <c r="J233" s="26"/>
      <c r="K233" s="46">
        <f t="shared" ca="1" si="85"/>
        <v>2.2704038953411454E-12</v>
      </c>
      <c r="L233" s="26"/>
      <c r="M233" s="47">
        <f t="shared" ca="1" si="81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4" t="s">
        <v>1045</v>
      </c>
      <c r="B234" s="46">
        <v>8.5746799999999996E-8</v>
      </c>
      <c r="C234" s="26">
        <v>121</v>
      </c>
      <c r="D234" s="26">
        <v>122</v>
      </c>
      <c r="E234" s="26"/>
      <c r="F234" s="62"/>
      <c r="G234" s="26"/>
      <c r="H234" s="26"/>
      <c r="I234" s="62"/>
      <c r="J234" s="26"/>
      <c r="K234" s="46">
        <f t="shared" ca="1" si="85"/>
        <v>8.5746827289583347E-8</v>
      </c>
      <c r="L234" s="26"/>
      <c r="M234" s="47">
        <f t="shared" ca="1" si="81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4" t="s">
        <v>682</v>
      </c>
      <c r="B235" s="46">
        <v>0</v>
      </c>
      <c r="C235" s="26">
        <v>122</v>
      </c>
      <c r="D235" s="26">
        <v>123</v>
      </c>
      <c r="E235" s="26" t="e">
        <f t="shared" ca="1" si="82"/>
        <v>#N/A</v>
      </c>
      <c r="F235" s="62"/>
      <c r="G235" s="26"/>
      <c r="H235" s="26"/>
      <c r="I235" s="62"/>
      <c r="J235" s="26"/>
      <c r="K235" s="46">
        <f t="shared" ca="1" si="85"/>
        <v>0</v>
      </c>
      <c r="L235" s="26"/>
      <c r="M235" s="47" t="e">
        <f t="shared" ca="1" si="81"/>
        <v>#DIV/0!</v>
      </c>
      <c r="P235" s="4"/>
      <c r="S235" s="4" t="s">
        <v>351</v>
      </c>
      <c r="T235" s="4">
        <v>0</v>
      </c>
    </row>
    <row r="236" spans="1:20" x14ac:dyDescent="0.2">
      <c r="A236" s="35" t="s">
        <v>683</v>
      </c>
      <c r="B236" s="48">
        <v>3.0074500000000001E-7</v>
      </c>
      <c r="C236" s="26">
        <v>123</v>
      </c>
      <c r="D236" s="26">
        <v>124</v>
      </c>
      <c r="E236" s="30" t="e">
        <f t="shared" ca="1" si="82"/>
        <v>#N/A</v>
      </c>
      <c r="F236" s="63"/>
      <c r="G236" s="30"/>
      <c r="H236" s="30"/>
      <c r="I236" s="63"/>
      <c r="J236" s="30"/>
      <c r="K236" s="48">
        <f t="shared" ca="1" si="85"/>
        <v>3.0074543817902916E-7</v>
      </c>
      <c r="L236" s="30"/>
      <c r="M236" s="49">
        <f t="shared" ca="1" si="81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68" t="s">
        <v>684</v>
      </c>
      <c r="B237" s="67">
        <v>8.1215100000000004E-10</v>
      </c>
      <c r="C237" s="26">
        <v>124</v>
      </c>
      <c r="D237" s="26">
        <v>125</v>
      </c>
      <c r="E237" s="69" t="e">
        <f t="shared" ca="1" si="82"/>
        <v>#N/A</v>
      </c>
      <c r="F237" s="69" t="s">
        <v>143</v>
      </c>
      <c r="G237" s="69">
        <v>1</v>
      </c>
      <c r="H237" s="69">
        <v>0</v>
      </c>
      <c r="I237" s="69"/>
      <c r="J237" s="69">
        <f>J125-$J$121</f>
        <v>-1</v>
      </c>
      <c r="K237" s="37">
        <f ca="1">U20</f>
        <v>8.1215115242751059E-10</v>
      </c>
      <c r="L237" s="22"/>
      <c r="M237" s="70">
        <f t="shared" ca="1" si="81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 s="81">
        <f t="shared" ref="P237:P246" ca="1" si="86">O237-LOG10(EXP(-2*$N$8*$N$9*J237))</f>
        <v>-3.1299999999999994</v>
      </c>
      <c r="Q237">
        <f ca="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71" t="s">
        <v>685</v>
      </c>
      <c r="B238" s="72">
        <v>7.8336600000000002E-10</v>
      </c>
      <c r="C238" s="26">
        <v>125</v>
      </c>
      <c r="D238" s="26">
        <v>126</v>
      </c>
      <c r="E238" s="73" t="e">
        <f t="shared" ca="1" si="82"/>
        <v>#N/A</v>
      </c>
      <c r="F238" s="73" t="s">
        <v>143</v>
      </c>
      <c r="G238" s="73">
        <v>2</v>
      </c>
      <c r="H238" s="73">
        <v>0</v>
      </c>
      <c r="I238" s="73"/>
      <c r="J238" s="73">
        <f>J126-$J$121</f>
        <v>-1</v>
      </c>
      <c r="K238" s="25">
        <f ca="1">U21</f>
        <v>7.8336609129427266E-10</v>
      </c>
      <c r="L238" s="26"/>
      <c r="M238" s="74">
        <f t="shared" ca="1" si="81"/>
        <v>0.9999998834589936</v>
      </c>
      <c r="N238" s="13">
        <f ca="1">LOG10(K238/(K126*$L$121^-1))</f>
        <v>-4.8455096444885113</v>
      </c>
      <c r="O238" s="13">
        <f ca="1">(-OFFSET($D$19,G238,0))+LOG10(EXP(-2*$N$8*$N$9*J238))</f>
        <v>-4.8455096444885104</v>
      </c>
      <c r="P238" s="81">
        <f t="shared" ca="1" si="86"/>
        <v>-3.7233333333333323</v>
      </c>
      <c r="Q238">
        <f ca="1">LOG10(K126/($L$121*K238))</f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71" t="s">
        <v>686</v>
      </c>
      <c r="B239" s="72">
        <v>6.8779600000000001E-10</v>
      </c>
      <c r="C239" s="26">
        <v>126</v>
      </c>
      <c r="D239" s="26">
        <v>127</v>
      </c>
      <c r="E239" s="73" t="e">
        <f t="shared" ca="1" si="82"/>
        <v>#N/A</v>
      </c>
      <c r="F239" s="73" t="s">
        <v>143</v>
      </c>
      <c r="G239" s="73">
        <v>3</v>
      </c>
      <c r="H239" s="73">
        <v>0</v>
      </c>
      <c r="I239" s="73"/>
      <c r="J239" s="73">
        <f>J127-$J$121</f>
        <v>-1</v>
      </c>
      <c r="K239" s="25">
        <f ca="1">U22</f>
        <v>6.8779575472279643E-10</v>
      </c>
      <c r="L239" s="26"/>
      <c r="M239" s="74">
        <f t="shared" ca="1" si="81"/>
        <v>1.0000003566134306</v>
      </c>
      <c r="N239" s="13">
        <f ca="1">LOG10(K239/(K127*$L$121^-1))</f>
        <v>-5.438842977821845</v>
      </c>
      <c r="O239" s="13"/>
      <c r="P239" s="81"/>
      <c r="Q239">
        <f ca="1">LOG10(K127/($L$121*K239))</f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71" t="s">
        <v>687</v>
      </c>
      <c r="B240" s="72">
        <v>4.6526399999999999E-10</v>
      </c>
      <c r="C240" s="26">
        <v>127</v>
      </c>
      <c r="D240" s="26">
        <v>128</v>
      </c>
      <c r="E240" s="73" t="e">
        <f t="shared" ca="1" si="82"/>
        <v>#N/A</v>
      </c>
      <c r="F240" s="73" t="s">
        <v>143</v>
      </c>
      <c r="G240" s="73">
        <v>4</v>
      </c>
      <c r="H240" s="73">
        <v>0</v>
      </c>
      <c r="I240" s="73"/>
      <c r="J240" s="73">
        <f>J128-$J$121</f>
        <v>-1</v>
      </c>
      <c r="K240" s="25">
        <f ca="1">U23</f>
        <v>4.6526429890143237E-10</v>
      </c>
      <c r="L240" s="26"/>
      <c r="M240" s="74">
        <f t="shared" ca="1" si="81"/>
        <v>0.99999935756637015</v>
      </c>
      <c r="N240" s="13">
        <f ca="1">LOG10(K240/(K128*$L$121^-1))</f>
        <v>-6.0321763111551778</v>
      </c>
      <c r="O240" s="13"/>
      <c r="P240" s="81"/>
      <c r="Q240">
        <f ca="1">LOG10(K128/($L$121*K240))</f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71" t="s">
        <v>688</v>
      </c>
      <c r="B241" s="72">
        <v>5.9827700000000005E-11</v>
      </c>
      <c r="C241" s="26">
        <v>128</v>
      </c>
      <c r="D241" s="26">
        <v>129</v>
      </c>
      <c r="E241" s="73" t="e">
        <f t="shared" ca="1" si="82"/>
        <v>#N/A</v>
      </c>
      <c r="F241" s="73" t="s">
        <v>143</v>
      </c>
      <c r="G241" s="73">
        <v>5</v>
      </c>
      <c r="H241" s="73">
        <v>0</v>
      </c>
      <c r="I241" s="73"/>
      <c r="J241" s="73">
        <f>J129-$J$121</f>
        <v>-1</v>
      </c>
      <c r="K241" s="25">
        <f ca="1">U24</f>
        <v>5.982771298201392E-11</v>
      </c>
      <c r="L241" s="26"/>
      <c r="M241" s="74">
        <f t="shared" ca="1" si="81"/>
        <v>0.99999978301002546</v>
      </c>
      <c r="N241" s="13">
        <f ca="1">LOG10(K241/(K129*$L$121^-1))</f>
        <v>-7.9571763111551794</v>
      </c>
      <c r="O241" s="13"/>
      <c r="P241" s="81"/>
      <c r="Q241">
        <f ca="1">LOG10(K129/($L$121*K241))</f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71" t="s">
        <v>689</v>
      </c>
      <c r="B242" s="72">
        <v>4.9723599999999996E-12</v>
      </c>
      <c r="C242" s="26">
        <v>129</v>
      </c>
      <c r="D242" s="26">
        <v>130</v>
      </c>
      <c r="E242" s="73" t="e">
        <f t="shared" ca="1" si="82"/>
        <v>#N/A</v>
      </c>
      <c r="F242" s="73" t="s">
        <v>143</v>
      </c>
      <c r="G242" s="73">
        <v>6</v>
      </c>
      <c r="H242" s="73">
        <v>0</v>
      </c>
      <c r="I242" s="73"/>
      <c r="J242" s="73">
        <f>J130-$J$121</f>
        <v>-1</v>
      </c>
      <c r="K242" s="25">
        <f ca="1">U25</f>
        <v>4.9723614061586016E-12</v>
      </c>
      <c r="L242" s="26"/>
      <c r="M242" s="74">
        <f t="shared" ca="1" si="81"/>
        <v>0.99999971720506875</v>
      </c>
      <c r="N242" s="13">
        <f ca="1">LOG10(K242/(K130*$L$121^-1))</f>
        <v>-9.100509644488513</v>
      </c>
      <c r="O242" s="13"/>
      <c r="P242" s="81"/>
      <c r="Q242">
        <f ca="1">LOG10(K130/($L$121*K242))</f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71" t="s">
        <v>690</v>
      </c>
      <c r="B243" s="72">
        <v>3.6151800000000002E-13</v>
      </c>
      <c r="C243" s="26">
        <v>130</v>
      </c>
      <c r="D243" s="26">
        <v>131</v>
      </c>
      <c r="E243" s="73" t="e">
        <f t="shared" ca="1" si="82"/>
        <v>#N/A</v>
      </c>
      <c r="F243" s="73" t="s">
        <v>143</v>
      </c>
      <c r="G243" s="73">
        <v>7</v>
      </c>
      <c r="H243" s="73">
        <v>0</v>
      </c>
      <c r="I243" s="73"/>
      <c r="J243" s="73">
        <f>J131-$J$121</f>
        <v>-1</v>
      </c>
      <c r="K243" s="25">
        <f ca="1">U26</f>
        <v>3.6151839561631448E-13</v>
      </c>
      <c r="L243" s="26"/>
      <c r="M243" s="74">
        <f t="shared" ca="1" si="81"/>
        <v>0.99999890568137262</v>
      </c>
      <c r="N243" s="13">
        <f ca="1">LOG10(K243/(K131*$L$121^-1))</f>
        <v>-10.243842977821828</v>
      </c>
      <c r="O243" s="13"/>
      <c r="P243" s="81"/>
      <c r="Q243">
        <f ca="1">LOG10(K131/($L$121*K243))</f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50" t="s">
        <v>691</v>
      </c>
      <c r="B244" s="51">
        <v>2.6010700000000001E-14</v>
      </c>
      <c r="C244" s="26">
        <v>131</v>
      </c>
      <c r="D244" s="26">
        <v>132</v>
      </c>
      <c r="E244" s="52" t="e">
        <f t="shared" ca="1" si="82"/>
        <v>#N/A</v>
      </c>
      <c r="F244" s="52" t="s">
        <v>143</v>
      </c>
      <c r="G244" s="52">
        <v>8</v>
      </c>
      <c r="H244" s="52">
        <v>0</v>
      </c>
      <c r="I244" s="52"/>
      <c r="J244" s="52">
        <f>J132-$J$121</f>
        <v>-1</v>
      </c>
      <c r="K244" s="40">
        <f ca="1">U27</f>
        <v>2.6010670207228888E-14</v>
      </c>
      <c r="L244" s="30"/>
      <c r="M244" s="53">
        <f t="shared" ca="1" si="81"/>
        <v>1.000001145405746</v>
      </c>
      <c r="N244" s="13">
        <f ca="1">LOG10(K244/(K132*$L$121^-1))</f>
        <v>-11.387176311155322</v>
      </c>
      <c r="O244" s="13">
        <f ca="1">(-OFFSET($D$19,G244,0))+LOG10(EXP(-2*$N$8*$N$9*J244))</f>
        <v>-11.387176311155178</v>
      </c>
      <c r="P244" s="81">
        <f t="shared" ca="1" si="86"/>
        <v>-10.265000000000001</v>
      </c>
      <c r="Q244">
        <f ca="1">LOG10(K132/($L$121*K244))</f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4">
        <v>4.0356000000000003E-12</v>
      </c>
      <c r="C245" s="26">
        <v>132</v>
      </c>
      <c r="D245" s="26">
        <v>133</v>
      </c>
      <c r="E245" s="22" t="e">
        <f t="shared" ca="1" si="82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7">
        <f ca="1">W20</f>
        <v>4.0356032925509371E-12</v>
      </c>
      <c r="L245" s="22"/>
      <c r="M245" s="45">
        <f t="shared" ca="1" si="81"/>
        <v>0.99999918412423172</v>
      </c>
      <c r="N245" s="13">
        <f ca="1">LOG10(K245/(K125*$L$114*$L$121^-1))</f>
        <v>-2.0778236888448225</v>
      </c>
      <c r="O245" s="13">
        <f>-$I$2+LOG10(EXP(-2*$N$8*$N$9*J245))</f>
        <v>-2.077823688844822</v>
      </c>
      <c r="P245" s="81">
        <f t="shared" si="86"/>
        <v>-3.2</v>
      </c>
      <c r="Q245" s="13">
        <f ca="1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4" t="s">
        <v>693</v>
      </c>
      <c r="B246" s="46">
        <v>1.5260499999999999E-11</v>
      </c>
      <c r="C246" s="26">
        <v>133</v>
      </c>
      <c r="D246" s="26">
        <v>134</v>
      </c>
      <c r="E246" s="26" t="e">
        <f t="shared" ca="1" si="82"/>
        <v>#N/A</v>
      </c>
      <c r="F246" s="26" t="s">
        <v>143</v>
      </c>
      <c r="G246" s="26">
        <v>2</v>
      </c>
      <c r="H246" s="26">
        <v>0</v>
      </c>
      <c r="I246" s="26" t="s">
        <v>9</v>
      </c>
      <c r="J246" s="26">
        <f t="shared" ref="J246:J252" si="87">J238+$J$114</f>
        <v>1</v>
      </c>
      <c r="K246" s="25">
        <f ca="1">W21</f>
        <v>1.5260533089988415E-11</v>
      </c>
      <c r="L246" s="26"/>
      <c r="M246" s="47">
        <f t="shared" ca="1" si="81"/>
        <v>0.99999783166235279</v>
      </c>
      <c r="N246" s="13">
        <f ca="1">LOG10(K246/(K126*$L$114*$L$121^-1))</f>
        <v>-2.0778236888448225</v>
      </c>
      <c r="O246" s="13">
        <f>-$I$2+LOG10(EXP(-2*$N$8*$N$9*J246))</f>
        <v>-2.077823688844822</v>
      </c>
      <c r="P246" s="81">
        <f t="shared" si="86"/>
        <v>-3.2</v>
      </c>
      <c r="Q246" s="13">
        <f ca="1">LOG10(K246/(K238*$L$114))</f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4" t="s">
        <v>694</v>
      </c>
      <c r="B247" s="46">
        <v>5.2528799999999997E-11</v>
      </c>
      <c r="C247" s="26">
        <v>134</v>
      </c>
      <c r="D247" s="26">
        <v>135</v>
      </c>
      <c r="E247" s="26" t="e">
        <f t="shared" ca="1" si="82"/>
        <v>#N/A</v>
      </c>
      <c r="F247" s="26" t="s">
        <v>143</v>
      </c>
      <c r="G247" s="26">
        <v>3</v>
      </c>
      <c r="H247" s="26">
        <v>0</v>
      </c>
      <c r="I247" s="26" t="s">
        <v>9</v>
      </c>
      <c r="J247" s="26">
        <f t="shared" si="87"/>
        <v>1</v>
      </c>
      <c r="K247" s="25">
        <f ca="1">W22</f>
        <v>5.2528833955035668E-11</v>
      </c>
      <c r="L247" s="26"/>
      <c r="M247" s="47">
        <f t="shared" ca="1" si="81"/>
        <v>0.99999935359243464</v>
      </c>
      <c r="N247" s="13">
        <f ca="1">LOG10(K247/(K127*$L$114*$L$121^-1))</f>
        <v>-2.0778236888448225</v>
      </c>
      <c r="O247" s="13"/>
      <c r="P247" s="81"/>
      <c r="Q247" s="13">
        <f ca="1">LOG10(K247/(K239*$L$114))</f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4" t="s">
        <v>695</v>
      </c>
      <c r="B248" s="46">
        <v>1.39306E-10</v>
      </c>
      <c r="C248" s="26">
        <v>135</v>
      </c>
      <c r="D248" s="26">
        <v>136</v>
      </c>
      <c r="E248" s="26" t="e">
        <f t="shared" ca="1" si="82"/>
        <v>#N/A</v>
      </c>
      <c r="F248" s="26" t="s">
        <v>143</v>
      </c>
      <c r="G248" s="26">
        <v>4</v>
      </c>
      <c r="H248" s="26">
        <v>0</v>
      </c>
      <c r="I248" s="26" t="s">
        <v>9</v>
      </c>
      <c r="J248" s="26">
        <f t="shared" si="87"/>
        <v>1</v>
      </c>
      <c r="K248" s="25">
        <f ca="1">W23</f>
        <v>1.3930648427004766E-10</v>
      </c>
      <c r="L248" s="26"/>
      <c r="M248" s="47">
        <f t="shared" ca="1" si="81"/>
        <v>0.99999652370777858</v>
      </c>
      <c r="N248" s="13">
        <f ca="1">LOG10(K248/(K128*$L$114*$L$121^-1))</f>
        <v>-2.0778236888448225</v>
      </c>
      <c r="O248" s="13"/>
      <c r="P248" s="81"/>
      <c r="Q248" s="13">
        <f ca="1">LOG10(K248/(K240*$L$114))</f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4" t="s">
        <v>696</v>
      </c>
      <c r="B249" s="46">
        <v>6.0003099999999999E-13</v>
      </c>
      <c r="C249" s="26">
        <v>136</v>
      </c>
      <c r="D249" s="26">
        <v>137</v>
      </c>
      <c r="E249" s="26" t="e">
        <f t="shared" ca="1" si="82"/>
        <v>#N/A</v>
      </c>
      <c r="F249" s="26" t="s">
        <v>143</v>
      </c>
      <c r="G249" s="26">
        <v>5</v>
      </c>
      <c r="H249" s="26">
        <v>0</v>
      </c>
      <c r="I249" s="26" t="s">
        <v>9</v>
      </c>
      <c r="J249" s="26">
        <f t="shared" si="87"/>
        <v>1</v>
      </c>
      <c r="K249" s="25">
        <f ca="1">W24</f>
        <v>6.0003143650913016E-13</v>
      </c>
      <c r="L249" s="26"/>
      <c r="M249" s="47">
        <f t="shared" ca="1" si="81"/>
        <v>0.99999927252289866</v>
      </c>
      <c r="N249" s="13">
        <f ca="1">LOG10(K249/(K129*$L$114*$L$121^-1))</f>
        <v>-5.4778236888448237</v>
      </c>
      <c r="O249" s="13"/>
      <c r="P249" s="81"/>
      <c r="Q249" s="13">
        <f ca="1">LOG10(K249/(K241*$L$114))</f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4" t="s">
        <v>697</v>
      </c>
      <c r="B250" s="46">
        <v>6.9369299999999996E-13</v>
      </c>
      <c r="C250" s="26">
        <v>137</v>
      </c>
      <c r="D250" s="26">
        <v>138</v>
      </c>
      <c r="E250" s="26" t="e">
        <f t="shared" ca="1" si="82"/>
        <v>#N/A</v>
      </c>
      <c r="F250" s="26" t="s">
        <v>143</v>
      </c>
      <c r="G250" s="26">
        <v>6</v>
      </c>
      <c r="H250" s="26">
        <v>0</v>
      </c>
      <c r="I250" s="26" t="s">
        <v>9</v>
      </c>
      <c r="J250" s="26">
        <f t="shared" si="87"/>
        <v>1</v>
      </c>
      <c r="K250" s="25">
        <f ca="1">W25</f>
        <v>6.9369349672043733E-13</v>
      </c>
      <c r="L250" s="26"/>
      <c r="M250" s="47">
        <f t="shared" ca="1" si="81"/>
        <v>0.9999992839482571</v>
      </c>
      <c r="N250" s="13">
        <f ca="1">LOG10(K250/(K130*$L$114*$L$121^-1))</f>
        <v>-5.4778236888448237</v>
      </c>
      <c r="O250" s="13"/>
      <c r="P250" s="81"/>
      <c r="Q250" s="13">
        <f ca="1">LOG10(K250/(K242*$L$114))</f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4" t="s">
        <v>698</v>
      </c>
      <c r="B251" s="46">
        <v>7.0156600000000002E-13</v>
      </c>
      <c r="C251" s="26">
        <v>138</v>
      </c>
      <c r="D251" s="26">
        <v>139</v>
      </c>
      <c r="E251" s="26" t="e">
        <f t="shared" ca="1" si="82"/>
        <v>#N/A</v>
      </c>
      <c r="F251" s="26" t="s">
        <v>143</v>
      </c>
      <c r="G251" s="26">
        <v>7</v>
      </c>
      <c r="H251" s="26">
        <v>0</v>
      </c>
      <c r="I251" s="26" t="s">
        <v>9</v>
      </c>
      <c r="J251" s="26">
        <f t="shared" si="87"/>
        <v>1</v>
      </c>
      <c r="K251" s="25">
        <f ca="1">W26</f>
        <v>7.0156622095375319E-13</v>
      </c>
      <c r="L251" s="26"/>
      <c r="M251" s="47">
        <f t="shared" ca="1" si="81"/>
        <v>0.99999968505645431</v>
      </c>
      <c r="N251" s="13">
        <f ca="1">LOG10(K251/(K131*$L$114*$L$121^-1))</f>
        <v>-5.4778236888448237</v>
      </c>
      <c r="O251" s="13"/>
      <c r="P251" s="81"/>
      <c r="Q251" s="13">
        <f ca="1">LOG10(K251/(K243*$L$114))</f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5" t="s">
        <v>699</v>
      </c>
      <c r="B252" s="48">
        <v>7.02139E-13</v>
      </c>
      <c r="C252" s="26">
        <v>139</v>
      </c>
      <c r="D252" s="26">
        <v>140</v>
      </c>
      <c r="E252" s="30" t="e">
        <f t="shared" ca="1" si="82"/>
        <v>#N/A</v>
      </c>
      <c r="F252" s="30" t="s">
        <v>143</v>
      </c>
      <c r="G252" s="30">
        <v>8</v>
      </c>
      <c r="H252" s="30">
        <v>0</v>
      </c>
      <c r="I252" s="30" t="s">
        <v>9</v>
      </c>
      <c r="J252" s="30">
        <f t="shared" si="87"/>
        <v>1</v>
      </c>
      <c r="K252" s="40">
        <f ca="1">W27</f>
        <v>7.0213907927797996E-13</v>
      </c>
      <c r="L252" s="30"/>
      <c r="M252" s="49">
        <f t="shared" ca="1" si="81"/>
        <v>0.99999988709077403</v>
      </c>
      <c r="N252" s="13">
        <f ca="1">LOG10(K252/(K132*$L$114*$L$121^-1))</f>
        <v>-5.4778236888448237</v>
      </c>
      <c r="O252" s="13">
        <f>-$L$2+LOG10(EXP(-2*$N$8*$N$9*J252))</f>
        <v>-5.4778236888448237</v>
      </c>
      <c r="P252" s="81">
        <f>O252-LOG10(EXP(-2*$N$8*$N$9*J252))</f>
        <v>-6.6000000000000014</v>
      </c>
      <c r="Q252" s="13">
        <f ca="1">LOG10(K252/(K244*$L$114))</f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4">
        <v>5.2723100000000004E-13</v>
      </c>
      <c r="C253" s="26">
        <v>140</v>
      </c>
      <c r="D253" s="26">
        <v>141</v>
      </c>
      <c r="E253" s="22" t="e">
        <f t="shared" ca="1" si="82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7">
        <f ca="1">V20</f>
        <v>5.2723073577671014E-13</v>
      </c>
      <c r="L253" s="22"/>
      <c r="M253" s="45">
        <f t="shared" ca="1" si="81"/>
        <v>1.0000005011530473</v>
      </c>
      <c r="N253" s="13">
        <f ca="1">LOG10(K253/(K125*$L$113*$L$121^-1))</f>
        <v>-0.37782368884482209</v>
      </c>
      <c r="O253" s="13"/>
      <c r="P253" s="81"/>
      <c r="Q253" s="13">
        <f ca="1">LOG10(K253/(K237*$L$113))</f>
        <v>3.8743526223103557</v>
      </c>
      <c r="R253" s="13">
        <f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4" t="s">
        <v>701</v>
      </c>
      <c r="B254" s="46">
        <v>1.99371E-12</v>
      </c>
      <c r="C254" s="26">
        <v>141</v>
      </c>
      <c r="D254" s="26">
        <v>142</v>
      </c>
      <c r="E254" s="26" t="e">
        <f t="shared" ca="1" si="82"/>
        <v>#N/A</v>
      </c>
      <c r="F254" s="26" t="s">
        <v>143</v>
      </c>
      <c r="G254" s="26">
        <v>2</v>
      </c>
      <c r="H254" s="26">
        <v>0</v>
      </c>
      <c r="I254" s="26" t="s">
        <v>7</v>
      </c>
      <c r="J254" s="26">
        <f t="shared" ref="J254:J260" si="88">J238+$J$113</f>
        <v>1</v>
      </c>
      <c r="K254" s="25">
        <f ca="1">V21</f>
        <v>1.993709863462223E-12</v>
      </c>
      <c r="L254" s="26"/>
      <c r="M254" s="47">
        <f t="shared" ca="1" si="81"/>
        <v>1.0000000684842762</v>
      </c>
      <c r="N254" s="13">
        <f ca="1">LOG10(K254/(K126*$L$113*$L$121^-1))</f>
        <v>-0.37782368884482198</v>
      </c>
      <c r="O254" s="13"/>
      <c r="P254" s="81"/>
      <c r="Q254" s="13">
        <f ca="1">LOG10(K254/(K238*$L$113))</f>
        <v>4.467685955643689</v>
      </c>
      <c r="R254" s="13">
        <f>(-$I$3)-(-D21)+LOG10(EXP(-2*$N$8*$N$9*($J$113)))</f>
        <v>4.467685955643689</v>
      </c>
      <c r="S254" s="4" t="s">
        <v>370</v>
      </c>
      <c r="T254" s="4">
        <v>1.99371E-12</v>
      </c>
    </row>
    <row r="255" spans="1:20" x14ac:dyDescent="0.2">
      <c r="A255" s="34" t="s">
        <v>702</v>
      </c>
      <c r="B255" s="46">
        <v>6.8626199999999997E-12</v>
      </c>
      <c r="C255" s="26">
        <v>142</v>
      </c>
      <c r="D255" s="26">
        <v>143</v>
      </c>
      <c r="E255" s="26" t="e">
        <f t="shared" ca="1" si="82"/>
        <v>#N/A</v>
      </c>
      <c r="F255" s="26" t="s">
        <v>143</v>
      </c>
      <c r="G255" s="26">
        <v>3</v>
      </c>
      <c r="H255" s="26">
        <v>0</v>
      </c>
      <c r="I255" s="26" t="s">
        <v>7</v>
      </c>
      <c r="J255" s="26">
        <f t="shared" si="88"/>
        <v>1</v>
      </c>
      <c r="K255" s="25">
        <f ca="1">V22</f>
        <v>6.8626209684004876E-12</v>
      </c>
      <c r="L255" s="26"/>
      <c r="M255" s="47">
        <f t="shared" ca="1" si="81"/>
        <v>0.9999998588876623</v>
      </c>
      <c r="N255" s="13">
        <f ca="1">LOG10(K255/(K127*$L$113*$L$121^-1))</f>
        <v>-0.37782368884482204</v>
      </c>
      <c r="O255" s="13"/>
      <c r="P255" s="81"/>
      <c r="Q255" s="13">
        <f ca="1">LOG10(K255/(K239*$L$113))</f>
        <v>5.0610192889770236</v>
      </c>
      <c r="R255" s="13">
        <f>(-$I$3)-(-D22)+LOG10(EXP(-2*$N$8*$N$9*($J$113)))</f>
        <v>5.0610192889770227</v>
      </c>
      <c r="S255" s="4" t="s">
        <v>371</v>
      </c>
      <c r="T255" s="4">
        <v>6.8626199999999997E-12</v>
      </c>
    </row>
    <row r="256" spans="1:20" x14ac:dyDescent="0.2">
      <c r="A256" s="34" t="s">
        <v>703</v>
      </c>
      <c r="B256" s="46">
        <v>1.81997E-11</v>
      </c>
      <c r="C256" s="26">
        <v>143</v>
      </c>
      <c r="D256" s="26">
        <v>144</v>
      </c>
      <c r="E256" s="26" t="e">
        <f t="shared" ca="1" si="82"/>
        <v>#N/A</v>
      </c>
      <c r="F256" s="26" t="s">
        <v>143</v>
      </c>
      <c r="G256" s="26">
        <v>4</v>
      </c>
      <c r="H256" s="26">
        <v>0</v>
      </c>
      <c r="I256" s="26" t="s">
        <v>7</v>
      </c>
      <c r="J256" s="26">
        <f t="shared" si="88"/>
        <v>1</v>
      </c>
      <c r="K256" s="25">
        <f ca="1">V23</f>
        <v>1.8199672979684216E-11</v>
      </c>
      <c r="L256" s="26"/>
      <c r="M256" s="47">
        <f t="shared" ca="1" si="81"/>
        <v>1.0000014846594121</v>
      </c>
      <c r="N256" s="13">
        <f ca="1">LOG10(K256/(K128*$L$113*$L$121^-1))</f>
        <v>-0.37782368884482198</v>
      </c>
      <c r="O256" s="13"/>
      <c r="P256" s="81"/>
      <c r="Q256" s="13">
        <f ca="1">LOG10(K256/(K240*$L$113))</f>
        <v>5.6543526223103555</v>
      </c>
      <c r="R256" s="13">
        <f>(-$I$3)-(-D23)+LOG10(EXP(-2*$N$8*$N$9*($J$113)))</f>
        <v>5.6543526223103555</v>
      </c>
      <c r="S256" s="4" t="s">
        <v>372</v>
      </c>
      <c r="T256" s="4">
        <v>1.81997E-11</v>
      </c>
    </row>
    <row r="257" spans="1:20" x14ac:dyDescent="0.2">
      <c r="A257" s="34" t="s">
        <v>704</v>
      </c>
      <c r="B257" s="46">
        <v>1.9690900000000001E-10</v>
      </c>
      <c r="C257" s="26">
        <v>144</v>
      </c>
      <c r="D257" s="26">
        <v>145</v>
      </c>
      <c r="E257" s="26" t="e">
        <f t="shared" ca="1" si="82"/>
        <v>#N/A</v>
      </c>
      <c r="F257" s="26" t="s">
        <v>143</v>
      </c>
      <c r="G257" s="26">
        <v>5</v>
      </c>
      <c r="H257" s="26">
        <v>0</v>
      </c>
      <c r="I257" s="26" t="s">
        <v>7</v>
      </c>
      <c r="J257" s="26">
        <f t="shared" si="88"/>
        <v>1</v>
      </c>
      <c r="K257" s="25">
        <f ca="1">V24</f>
        <v>1.9690931293816639E-10</v>
      </c>
      <c r="L257" s="26"/>
      <c r="M257" s="47">
        <f t="shared" ref="M257:M320" ca="1" si="89">B257/K257</f>
        <v>0.99999841074979279</v>
      </c>
      <c r="N257" s="13">
        <f ca="1">LOG10(K257/(K129*$L$113*$L$121^-1))</f>
        <v>-0.37782368884482215</v>
      </c>
      <c r="O257" s="13"/>
      <c r="P257" s="81"/>
      <c r="Q257" s="13">
        <f ca="1">LOG10(K257/(K241*$L$113))</f>
        <v>7.579352622310358</v>
      </c>
      <c r="R257" s="13">
        <f>(-$I$3)-(-D24)+LOG10(EXP(-2*$N$8*$N$9*($J$113)))</f>
        <v>7.5793526223103571</v>
      </c>
      <c r="S257" s="4" t="s">
        <v>373</v>
      </c>
      <c r="T257" s="4">
        <v>1.9690900000000001E-10</v>
      </c>
    </row>
    <row r="258" spans="1:20" x14ac:dyDescent="0.2">
      <c r="A258" s="34" t="s">
        <v>705</v>
      </c>
      <c r="B258" s="46">
        <v>2.27646E-10</v>
      </c>
      <c r="C258" s="26">
        <v>145</v>
      </c>
      <c r="D258" s="26">
        <v>146</v>
      </c>
      <c r="E258" s="26" t="e">
        <f t="shared" ref="E258:E321" ca="1" si="90">OFFSET($B$80,_xlfn.XMATCH($A258,$D$81:$D$108),0)</f>
        <v>#N/A</v>
      </c>
      <c r="F258" s="26" t="s">
        <v>143</v>
      </c>
      <c r="G258" s="26">
        <v>6</v>
      </c>
      <c r="H258" s="26">
        <v>0</v>
      </c>
      <c r="I258" s="26" t="s">
        <v>7</v>
      </c>
      <c r="J258" s="26">
        <f t="shared" si="88"/>
        <v>1</v>
      </c>
      <c r="K258" s="25">
        <f ca="1">V25</f>
        <v>2.276459223929629E-10</v>
      </c>
      <c r="L258" s="26"/>
      <c r="M258" s="47">
        <f t="shared" ca="1" si="89"/>
        <v>1.0000003409111671</v>
      </c>
      <c r="N258" s="13">
        <f ca="1">LOG10(K258/(K130*$L$113*$L$121^-1))</f>
        <v>-0.37782368884482204</v>
      </c>
      <c r="O258" s="13"/>
      <c r="P258" s="81"/>
      <c r="Q258" s="13">
        <f ca="1">LOG10(K258/(K242*$L$113))</f>
        <v>8.7226859556436924</v>
      </c>
      <c r="R258" s="13">
        <f>(-$I$3)-(-D25)+LOG10(EXP(-2*$N$8*$N$9*($J$113)))</f>
        <v>8.7226859556436906</v>
      </c>
      <c r="S258" s="4" t="s">
        <v>374</v>
      </c>
      <c r="T258" s="4">
        <v>2.27646E-10</v>
      </c>
    </row>
    <row r="259" spans="1:20" x14ac:dyDescent="0.2">
      <c r="A259" s="34" t="s">
        <v>706</v>
      </c>
      <c r="B259" s="46">
        <v>2.3022900000000001E-10</v>
      </c>
      <c r="C259" s="26">
        <v>146</v>
      </c>
      <c r="D259" s="26">
        <v>147</v>
      </c>
      <c r="E259" s="26" t="e">
        <f t="shared" ca="1" si="90"/>
        <v>#N/A</v>
      </c>
      <c r="F259" s="26" t="s">
        <v>143</v>
      </c>
      <c r="G259" s="26">
        <v>7</v>
      </c>
      <c r="H259" s="26">
        <v>0</v>
      </c>
      <c r="I259" s="26" t="s">
        <v>7</v>
      </c>
      <c r="J259" s="26">
        <f t="shared" si="88"/>
        <v>1</v>
      </c>
      <c r="K259" s="25">
        <f ca="1">V26</f>
        <v>2.3022947489606631E-10</v>
      </c>
      <c r="L259" s="26"/>
      <c r="M259" s="47">
        <f t="shared" ca="1" si="89"/>
        <v>0.99999793729249253</v>
      </c>
      <c r="N259" s="13">
        <f ca="1">LOG10(K259/(K131*$L$113*$L$121^-1))</f>
        <v>-0.37782368884482187</v>
      </c>
      <c r="O259" s="13"/>
      <c r="P259" s="81"/>
      <c r="Q259" s="13">
        <f ca="1">LOG10(K259/(K243*$L$113))</f>
        <v>9.8660192889770055</v>
      </c>
      <c r="R259" s="13">
        <f>(-$I$3)-(-D26)+LOG10(EXP(-2*$N$8*$N$9*($J$113)))</f>
        <v>9.8660192889770251</v>
      </c>
      <c r="S259" s="4" t="s">
        <v>375</v>
      </c>
      <c r="T259" s="4">
        <v>2.3022900000000001E-10</v>
      </c>
    </row>
    <row r="260" spans="1:20" x14ac:dyDescent="0.2">
      <c r="A260" s="35" t="s">
        <v>707</v>
      </c>
      <c r="B260" s="48">
        <v>2.3041699999999999E-10</v>
      </c>
      <c r="C260" s="26">
        <v>147</v>
      </c>
      <c r="D260" s="26">
        <v>148</v>
      </c>
      <c r="E260" s="30" t="e">
        <f t="shared" ca="1" si="90"/>
        <v>#N/A</v>
      </c>
      <c r="F260" s="30" t="s">
        <v>143</v>
      </c>
      <c r="G260" s="30">
        <v>8</v>
      </c>
      <c r="H260" s="30">
        <v>0</v>
      </c>
      <c r="I260" s="30" t="s">
        <v>7</v>
      </c>
      <c r="J260" s="30">
        <f t="shared" si="88"/>
        <v>1</v>
      </c>
      <c r="K260" s="40">
        <f ca="1">V27</f>
        <v>2.3041746694476735E-10</v>
      </c>
      <c r="L260" s="30"/>
      <c r="M260" s="49">
        <f t="shared" ca="1" si="89"/>
        <v>0.99999797348363584</v>
      </c>
      <c r="N260" s="13">
        <f ca="1">LOG10(K260/(K132*$L$113*$L$121^-1))</f>
        <v>-0.37782368884482215</v>
      </c>
      <c r="O260" s="13"/>
      <c r="P260" s="81"/>
      <c r="Q260" s="13">
        <f ca="1">LOG10(K260/(K244*$L$113))</f>
        <v>11.0093526223105</v>
      </c>
      <c r="R260" s="13">
        <f>(-$I$3)-(-D27)+LOG10(EXP(-2*$N$8*$N$9*($J$113)))</f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4">
        <v>2.00836E-14</v>
      </c>
      <c r="C261" s="26">
        <v>148</v>
      </c>
      <c r="D261" s="26">
        <v>149</v>
      </c>
      <c r="E261" s="22" t="e">
        <f t="shared" ca="1" si="90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7">
        <f ca="1">Y20</f>
        <v>2.0083628847053718E-14</v>
      </c>
      <c r="L261" s="22"/>
      <c r="M261" s="45">
        <f t="shared" ca="1" si="89"/>
        <v>0.99999856365331496</v>
      </c>
      <c r="N261" s="13">
        <f ca="1">LOG10(K261/(K125*$L$113*$L$121^-2))</f>
        <v>-9.366982222222223</v>
      </c>
      <c r="O261" s="13">
        <f>$W$102-$I$4+LOG10(EXP(-2*$N$8*$N$9*J261))</f>
        <v>-9.366982222222223</v>
      </c>
      <c r="P261" s="81">
        <f>O261-LOG10(EXP(-2*$N$8*$N$9*J261))-($W$102-$T$102)</f>
        <v>-9.02</v>
      </c>
      <c r="Q261" s="13">
        <f ca="1">LOG10(K261/(K237*$L$113*$L$121^-1))</f>
        <v>-5.1148059110670454</v>
      </c>
      <c r="R261" s="13">
        <f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4" t="s">
        <v>709</v>
      </c>
      <c r="B262" s="46">
        <v>7.5945699999999999E-14</v>
      </c>
      <c r="C262" s="26">
        <v>149</v>
      </c>
      <c r="D262" s="26">
        <v>150</v>
      </c>
      <c r="E262" s="26" t="e">
        <f t="shared" ca="1" si="90"/>
        <v>#N/A</v>
      </c>
      <c r="F262" s="26" t="s">
        <v>143</v>
      </c>
      <c r="G262" s="26">
        <v>2</v>
      </c>
      <c r="H262" s="26">
        <v>0</v>
      </c>
      <c r="I262" s="26" t="s">
        <v>34</v>
      </c>
      <c r="J262" s="26">
        <f t="shared" ref="J262:J268" si="91">J238+$J$180</f>
        <v>0</v>
      </c>
      <c r="K262" s="25">
        <f ca="1">Y21</f>
        <v>7.5945741037835357E-14</v>
      </c>
      <c r="L262" s="26"/>
      <c r="M262" s="47">
        <f t="shared" ca="1" si="89"/>
        <v>0.99999945964270287</v>
      </c>
      <c r="N262" s="13">
        <f ca="1">LOG10(K262/(K126*$L$113*$L$121^-2))</f>
        <v>-9.366982222222223</v>
      </c>
      <c r="O262" s="13">
        <f>$W$102-$I$4+LOG10(EXP(-2*$N$8*$N$9*J262))</f>
        <v>-9.366982222222223</v>
      </c>
      <c r="P262" s="81">
        <f>O262-LOG10(EXP(-2*$N$8*$N$9*J262))-($W$102-$T$102)</f>
        <v>-9.02</v>
      </c>
      <c r="Q262" s="13">
        <f ca="1">LOG10(K262/(K238*$L$113*$L$121^-1))</f>
        <v>-4.5214725777337126</v>
      </c>
      <c r="R262" s="13">
        <f>$W$102+(-$I$3)-(-D21)+LOG10(EXP(-2*$N$8*$N$9*($J$180)))</f>
        <v>-4.5214725777337126</v>
      </c>
      <c r="S262" s="4" t="s">
        <v>378</v>
      </c>
      <c r="T262" s="4">
        <v>7.5945699999999999E-14</v>
      </c>
    </row>
    <row r="263" spans="1:20" x14ac:dyDescent="0.2">
      <c r="A263" s="34" t="s">
        <v>710</v>
      </c>
      <c r="B263" s="46">
        <v>2.6141600000000002E-13</v>
      </c>
      <c r="C263" s="26">
        <v>150</v>
      </c>
      <c r="D263" s="26">
        <v>151</v>
      </c>
      <c r="E263" s="26" t="e">
        <f t="shared" ca="1" si="90"/>
        <v>#N/A</v>
      </c>
      <c r="F263" s="26" t="s">
        <v>143</v>
      </c>
      <c r="G263" s="26">
        <v>3</v>
      </c>
      <c r="H263" s="26">
        <v>0</v>
      </c>
      <c r="I263" s="26" t="s">
        <v>34</v>
      </c>
      <c r="J263" s="26">
        <f t="shared" si="91"/>
        <v>0</v>
      </c>
      <c r="K263" s="25">
        <f ca="1">Y22</f>
        <v>2.61415587322161E-13</v>
      </c>
      <c r="L263" s="26"/>
      <c r="M263" s="47">
        <f t="shared" ca="1" si="89"/>
        <v>1.0000015786275152</v>
      </c>
      <c r="N263" s="13">
        <f ca="1">LOG10(K263/(K127*$L$113*$L$121^-2))</f>
        <v>-9.366982222222223</v>
      </c>
      <c r="O263" s="13"/>
      <c r="P263" s="81"/>
      <c r="Q263" s="13">
        <f ca="1">LOG10(K263/(K239*$L$113*$L$121^-1))</f>
        <v>-3.928139244400378</v>
      </c>
      <c r="R263" s="13">
        <f>$W$102+(-$I$3)-(-D22)+LOG10(EXP(-2*$N$8*$N$9*($J$180)))</f>
        <v>-3.9281392444003784</v>
      </c>
      <c r="S263" s="4" t="s">
        <v>379</v>
      </c>
      <c r="T263" s="4">
        <v>2.6141600000000002E-13</v>
      </c>
    </row>
    <row r="264" spans="1:20" x14ac:dyDescent="0.2">
      <c r="A264" s="34" t="s">
        <v>711</v>
      </c>
      <c r="B264" s="46">
        <v>6.9327400000000002E-13</v>
      </c>
      <c r="C264" s="26">
        <v>151</v>
      </c>
      <c r="D264" s="26">
        <v>152</v>
      </c>
      <c r="E264" s="26" t="e">
        <f t="shared" ca="1" si="90"/>
        <v>#N/A</v>
      </c>
      <c r="F264" s="26" t="s">
        <v>143</v>
      </c>
      <c r="G264" s="26">
        <v>4</v>
      </c>
      <c r="H264" s="26">
        <v>0</v>
      </c>
      <c r="I264" s="26" t="s">
        <v>34</v>
      </c>
      <c r="J264" s="26">
        <f t="shared" si="91"/>
        <v>0</v>
      </c>
      <c r="K264" s="25">
        <f ca="1">Y23</f>
        <v>6.9327422029608492E-13</v>
      </c>
      <c r="L264" s="26"/>
      <c r="M264" s="47">
        <f t="shared" ca="1" si="89"/>
        <v>0.99999968223817004</v>
      </c>
      <c r="N264" s="13">
        <f ca="1">LOG10(K264/(K128*$L$113*$L$121^-2))</f>
        <v>-9.366982222222223</v>
      </c>
      <c r="O264" s="13"/>
      <c r="P264" s="81"/>
      <c r="Q264" s="13">
        <f ca="1">LOG10(K264/(K240*$L$113*$L$121^-1))</f>
        <v>-3.3348059110670456</v>
      </c>
      <c r="R264" s="13">
        <f>$W$102+(-$I$3)-(-D23)+LOG10(EXP(-2*$N$8*$N$9*($J$180)))</f>
        <v>-3.3348059110670456</v>
      </c>
      <c r="S264" s="4" t="s">
        <v>380</v>
      </c>
      <c r="T264" s="4">
        <v>6.9327400000000002E-13</v>
      </c>
    </row>
    <row r="265" spans="1:20" x14ac:dyDescent="0.2">
      <c r="A265" s="34" t="s">
        <v>712</v>
      </c>
      <c r="B265" s="46">
        <v>7.5007999999999997E-12</v>
      </c>
      <c r="C265" s="26">
        <v>152</v>
      </c>
      <c r="D265" s="26">
        <v>153</v>
      </c>
      <c r="E265" s="26" t="e">
        <f t="shared" ca="1" si="90"/>
        <v>#N/A</v>
      </c>
      <c r="F265" s="26" t="s">
        <v>143</v>
      </c>
      <c r="G265" s="26">
        <v>5</v>
      </c>
      <c r="H265" s="26">
        <v>0</v>
      </c>
      <c r="I265" s="26" t="s">
        <v>34</v>
      </c>
      <c r="J265" s="26">
        <f t="shared" si="91"/>
        <v>0</v>
      </c>
      <c r="K265" s="25">
        <f ca="1">Y24</f>
        <v>7.5008023797257138E-12</v>
      </c>
      <c r="L265" s="26"/>
      <c r="M265" s="47">
        <f t="shared" ca="1" si="89"/>
        <v>0.99999968273718021</v>
      </c>
      <c r="N265" s="13">
        <f ca="1">LOG10(K265/(K129*$L$113*$L$121^-2))</f>
        <v>-9.366982222222223</v>
      </c>
      <c r="O265" s="13"/>
      <c r="P265" s="81"/>
      <c r="Q265" s="13">
        <f ca="1">LOG10(K265/(K241*$L$113*$L$121^-1))</f>
        <v>-1.4098059110670436</v>
      </c>
      <c r="R265" s="13">
        <f>$W$102+(-$I$3)-(-D24)+LOG10(EXP(-2*$N$8*$N$9*($J$180)))</f>
        <v>-1.409805911067044</v>
      </c>
      <c r="S265" s="4" t="s">
        <v>381</v>
      </c>
      <c r="T265" s="4">
        <v>7.5007999999999997E-12</v>
      </c>
    </row>
    <row r="266" spans="1:20" x14ac:dyDescent="0.2">
      <c r="A266" s="34" t="s">
        <v>713</v>
      </c>
      <c r="B266" s="46">
        <v>8.6716400000000008E-12</v>
      </c>
      <c r="C266" s="26">
        <v>153</v>
      </c>
      <c r="D266" s="26">
        <v>154</v>
      </c>
      <c r="E266" s="26" t="e">
        <f t="shared" ca="1" si="90"/>
        <v>#N/A</v>
      </c>
      <c r="F266" s="26" t="s">
        <v>143</v>
      </c>
      <c r="G266" s="26">
        <v>6</v>
      </c>
      <c r="H266" s="26">
        <v>0</v>
      </c>
      <c r="I266" s="26" t="s">
        <v>34</v>
      </c>
      <c r="J266" s="26">
        <f t="shared" si="91"/>
        <v>0</v>
      </c>
      <c r="K266" s="25">
        <f ca="1">Y25</f>
        <v>8.6716420414111643E-12</v>
      </c>
      <c r="L266" s="26"/>
      <c r="M266" s="47">
        <f t="shared" ca="1" si="89"/>
        <v>0.9999997645877039</v>
      </c>
      <c r="N266" s="13">
        <f ca="1">LOG10(K266/(K130*$L$113*$L$121^-2))</f>
        <v>-9.366982222222223</v>
      </c>
      <c r="O266" s="13"/>
      <c r="P266" s="81"/>
      <c r="Q266" s="13">
        <f ca="1">LOG10(K266/(K242*$L$113*$L$121^-1))</f>
        <v>-0.26647257773370953</v>
      </c>
      <c r="R266" s="13">
        <f>$W$102+(-$I$3)-(-D25)+LOG10(EXP(-2*$N$8*$N$9*($J$180)))</f>
        <v>-0.26647257773371047</v>
      </c>
      <c r="S266" s="4" t="s">
        <v>382</v>
      </c>
      <c r="T266" s="4">
        <v>8.6716400000000008E-12</v>
      </c>
    </row>
    <row r="267" spans="1:20" x14ac:dyDescent="0.2">
      <c r="A267" s="34" t="s">
        <v>714</v>
      </c>
      <c r="B267" s="46">
        <v>8.7700599999999999E-12</v>
      </c>
      <c r="C267" s="26">
        <v>154</v>
      </c>
      <c r="D267" s="26">
        <v>155</v>
      </c>
      <c r="E267" s="26" t="e">
        <f t="shared" ca="1" si="90"/>
        <v>#N/A</v>
      </c>
      <c r="F267" s="26" t="s">
        <v>143</v>
      </c>
      <c r="G267" s="26">
        <v>7</v>
      </c>
      <c r="H267" s="26">
        <v>0</v>
      </c>
      <c r="I267" s="26" t="s">
        <v>34</v>
      </c>
      <c r="J267" s="26">
        <f t="shared" si="91"/>
        <v>0</v>
      </c>
      <c r="K267" s="25">
        <f ca="1">Y26</f>
        <v>8.7700564661748572E-12</v>
      </c>
      <c r="L267" s="26"/>
      <c r="M267" s="47">
        <f t="shared" ca="1" si="89"/>
        <v>1.0000004029421197</v>
      </c>
      <c r="N267" s="13">
        <f ca="1">LOG10(K267/(K131*$L$113*$L$121^-2))</f>
        <v>-9.366982222222223</v>
      </c>
      <c r="O267" s="13"/>
      <c r="P267" s="81"/>
      <c r="Q267" s="13">
        <f ca="1">LOG10(K267/(K243*$L$113*$L$121^-1))</f>
        <v>0.87686075559960441</v>
      </c>
      <c r="R267" s="13">
        <f>$W$102+(-$I$3)-(-D26)+LOG10(EXP(-2*$N$8*$N$9*($J$180)))</f>
        <v>0.87686075559962307</v>
      </c>
      <c r="S267" s="4" t="s">
        <v>383</v>
      </c>
      <c r="T267" s="4">
        <v>8.7700599999999999E-12</v>
      </c>
    </row>
    <row r="268" spans="1:20" x14ac:dyDescent="0.2">
      <c r="A268" s="35" t="s">
        <v>715</v>
      </c>
      <c r="B268" s="48">
        <v>8.7772200000000004E-12</v>
      </c>
      <c r="C268" s="26">
        <v>155</v>
      </c>
      <c r="D268" s="26">
        <v>156</v>
      </c>
      <c r="E268" s="30" t="e">
        <f t="shared" ca="1" si="90"/>
        <v>#N/A</v>
      </c>
      <c r="F268" s="30" t="s">
        <v>143</v>
      </c>
      <c r="G268" s="30">
        <v>8</v>
      </c>
      <c r="H268" s="30">
        <v>0</v>
      </c>
      <c r="I268" s="30" t="s">
        <v>34</v>
      </c>
      <c r="J268" s="30">
        <f t="shared" si="91"/>
        <v>0</v>
      </c>
      <c r="K268" s="40">
        <f ca="1">Y27</f>
        <v>8.7772175861098481E-12</v>
      </c>
      <c r="L268" s="30"/>
      <c r="M268" s="49">
        <f t="shared" ca="1" si="89"/>
        <v>1.0000002750176953</v>
      </c>
      <c r="N268" s="13">
        <f ca="1">LOG10(K268/(K132*$L$113*$L$121^-2))</f>
        <v>-9.366982222222223</v>
      </c>
      <c r="O268" s="13">
        <f>$W$102-$I$4+LOG10(EXP(-2*$N$8*$N$9*J268))</f>
        <v>-9.366982222222223</v>
      </c>
      <c r="P268" s="81">
        <f>O268-LOG10(EXP(-2*$N$8*$N$9*J268))-($W$102-$T$102)</f>
        <v>-9.02</v>
      </c>
      <c r="Q268" s="13">
        <f ca="1">LOG10(K268/(K244*$L$113*$L$121^-1))</f>
        <v>2.0201940889330987</v>
      </c>
      <c r="R268" s="13">
        <f>$W$102+(-$I$3)-(-D27)+LOG10(EXP(-2*$N$8*$N$9*($J$180)))</f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4">
        <v>5.3752599999999999E-12</v>
      </c>
      <c r="C269" s="26">
        <v>156</v>
      </c>
      <c r="D269" s="26">
        <v>157</v>
      </c>
      <c r="E269" s="22" t="e">
        <f t="shared" ca="1" si="90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7">
        <f ca="1">X20</f>
        <v>5.3752571145298118E-12</v>
      </c>
      <c r="L269" s="22"/>
      <c r="M269" s="45">
        <f t="shared" ca="1" si="89"/>
        <v>1.0000005368059846</v>
      </c>
      <c r="N269" s="82" t="s">
        <v>1009</v>
      </c>
      <c r="O269" s="82" t="s">
        <v>1013</v>
      </c>
      <c r="P269" s="3" t="s">
        <v>1014</v>
      </c>
      <c r="Q269" s="82" t="s">
        <v>1010</v>
      </c>
      <c r="R269" s="82" t="s">
        <v>1011</v>
      </c>
      <c r="S269" s="4" t="s">
        <v>385</v>
      </c>
      <c r="T269" s="4">
        <v>5.3752599999999999E-12</v>
      </c>
    </row>
    <row r="270" spans="1:20" x14ac:dyDescent="0.2">
      <c r="A270" s="34" t="s">
        <v>717</v>
      </c>
      <c r="B270" s="46">
        <v>2.0326399999999999E-11</v>
      </c>
      <c r="C270" s="26">
        <v>157</v>
      </c>
      <c r="D270" s="26">
        <v>158</v>
      </c>
      <c r="E270" s="26" t="e">
        <f t="shared" ca="1" si="90"/>
        <v>#N/A</v>
      </c>
      <c r="F270" s="26" t="s">
        <v>143</v>
      </c>
      <c r="G270" s="26">
        <v>2</v>
      </c>
      <c r="H270" s="26">
        <v>0</v>
      </c>
      <c r="I270" s="26" t="s">
        <v>10</v>
      </c>
      <c r="J270" s="26">
        <f t="shared" ref="J270:J276" si="92">J238+$J$115</f>
        <v>1</v>
      </c>
      <c r="K270" s="25">
        <f ca="1">X21</f>
        <v>2.0326400569374713E-11</v>
      </c>
      <c r="L270" s="26"/>
      <c r="M270" s="47">
        <f t="shared" ca="1" si="89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4" t="s">
        <v>718</v>
      </c>
      <c r="B271" s="46">
        <v>6.9966199999999996E-11</v>
      </c>
      <c r="C271" s="26">
        <v>158</v>
      </c>
      <c r="D271" s="26">
        <v>159</v>
      </c>
      <c r="E271" s="26" t="e">
        <f t="shared" ca="1" si="90"/>
        <v>#N/A</v>
      </c>
      <c r="F271" s="26" t="s">
        <v>143</v>
      </c>
      <c r="G271" s="26">
        <v>3</v>
      </c>
      <c r="H271" s="26">
        <v>0</v>
      </c>
      <c r="I271" s="26" t="s">
        <v>10</v>
      </c>
      <c r="J271" s="26">
        <f t="shared" si="92"/>
        <v>1</v>
      </c>
      <c r="K271" s="25">
        <f ca="1">X22</f>
        <v>6.9966239981006957E-11</v>
      </c>
      <c r="L271" s="26"/>
      <c r="M271" s="47">
        <f t="shared" ca="1" si="89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4" t="s">
        <v>719</v>
      </c>
      <c r="B272" s="46">
        <v>1.8555E-10</v>
      </c>
      <c r="C272" s="26">
        <v>159</v>
      </c>
      <c r="D272" s="26">
        <v>160</v>
      </c>
      <c r="E272" s="26" t="e">
        <f t="shared" ca="1" si="90"/>
        <v>#N/A</v>
      </c>
      <c r="F272" s="26" t="s">
        <v>143</v>
      </c>
      <c r="G272" s="26">
        <v>4</v>
      </c>
      <c r="H272" s="26">
        <v>0</v>
      </c>
      <c r="I272" s="26" t="s">
        <v>10</v>
      </c>
      <c r="J272" s="26">
        <f t="shared" si="92"/>
        <v>1</v>
      </c>
      <c r="K272" s="25">
        <f ca="1">X23</f>
        <v>1.855504905685071E-10</v>
      </c>
      <c r="L272" s="26"/>
      <c r="M272" s="47">
        <f t="shared" ca="1" si="89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4" t="s">
        <v>720</v>
      </c>
      <c r="B273" s="46">
        <v>5.0427199999999997E-13</v>
      </c>
      <c r="C273" s="26">
        <v>160</v>
      </c>
      <c r="D273" s="26">
        <v>161</v>
      </c>
      <c r="E273" s="26" t="e">
        <f t="shared" ca="1" si="90"/>
        <v>#N/A</v>
      </c>
      <c r="F273" s="26" t="s">
        <v>143</v>
      </c>
      <c r="G273" s="26">
        <v>5</v>
      </c>
      <c r="H273" s="26">
        <v>0</v>
      </c>
      <c r="I273" s="26" t="s">
        <v>10</v>
      </c>
      <c r="J273" s="26">
        <f t="shared" si="92"/>
        <v>1</v>
      </c>
      <c r="K273" s="25">
        <f ca="1">X24</f>
        <v>5.0427191280871833E-13</v>
      </c>
      <c r="L273" s="26"/>
      <c r="M273" s="47">
        <f t="shared" ca="1" si="89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4" t="s">
        <v>721</v>
      </c>
      <c r="B274" s="46">
        <v>5.8298600000000004E-13</v>
      </c>
      <c r="C274" s="26">
        <v>161</v>
      </c>
      <c r="D274" s="26">
        <v>162</v>
      </c>
      <c r="E274" s="26" t="e">
        <f t="shared" ca="1" si="90"/>
        <v>#N/A</v>
      </c>
      <c r="F274" s="26" t="s">
        <v>143</v>
      </c>
      <c r="G274" s="26">
        <v>6</v>
      </c>
      <c r="H274" s="26">
        <v>0</v>
      </c>
      <c r="I274" s="26" t="s">
        <v>10</v>
      </c>
      <c r="J274" s="26">
        <f t="shared" si="92"/>
        <v>1</v>
      </c>
      <c r="K274" s="25">
        <f ca="1">X25</f>
        <v>5.8298636572995717E-13</v>
      </c>
      <c r="L274" s="26"/>
      <c r="M274" s="47">
        <f t="shared" ca="1" si="89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4" t="s">
        <v>722</v>
      </c>
      <c r="B275" s="46">
        <v>5.8960300000000005E-13</v>
      </c>
      <c r="C275" s="26">
        <v>162</v>
      </c>
      <c r="D275" s="26">
        <v>163</v>
      </c>
      <c r="E275" s="26" t="e">
        <f t="shared" ca="1" si="90"/>
        <v>#N/A</v>
      </c>
      <c r="F275" s="26" t="s">
        <v>143</v>
      </c>
      <c r="G275" s="26">
        <v>7</v>
      </c>
      <c r="H275" s="26">
        <v>0</v>
      </c>
      <c r="I275" s="26" t="s">
        <v>10</v>
      </c>
      <c r="J275" s="26">
        <f t="shared" si="92"/>
        <v>1</v>
      </c>
      <c r="K275" s="25">
        <f ca="1">X26</f>
        <v>5.8960267525408204E-13</v>
      </c>
      <c r="L275" s="26"/>
      <c r="M275" s="47">
        <f t="shared" ca="1" si="89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5" t="s">
        <v>723</v>
      </c>
      <c r="B276" s="48">
        <v>5.9008400000000003E-13</v>
      </c>
      <c r="C276" s="26">
        <v>163</v>
      </c>
      <c r="D276" s="26">
        <v>164</v>
      </c>
      <c r="E276" s="30" t="e">
        <f t="shared" ca="1" si="90"/>
        <v>#N/A</v>
      </c>
      <c r="F276" s="30" t="s">
        <v>143</v>
      </c>
      <c r="G276" s="30">
        <v>8</v>
      </c>
      <c r="H276" s="30">
        <v>0</v>
      </c>
      <c r="I276" s="30" t="s">
        <v>10</v>
      </c>
      <c r="J276" s="30">
        <f t="shared" si="92"/>
        <v>1</v>
      </c>
      <c r="K276" s="40">
        <f ca="1">X27</f>
        <v>5.9008411063454616E-13</v>
      </c>
      <c r="L276" s="30"/>
      <c r="M276" s="49">
        <f t="shared" ca="1" si="89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4">
        <v>3.3743700000000001E-13</v>
      </c>
      <c r="C277" s="26">
        <v>164</v>
      </c>
      <c r="D277" s="26">
        <v>165</v>
      </c>
      <c r="E277" s="22" t="e">
        <f t="shared" ca="1" si="90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>J133-1</f>
        <v>-1</v>
      </c>
      <c r="K277" s="37">
        <f ca="1">S31</f>
        <v>3.3743670877602556E-13</v>
      </c>
      <c r="L277" s="22"/>
      <c r="M277" s="45">
        <f t="shared" ca="1" si="89"/>
        <v>1.0000008630476971</v>
      </c>
      <c r="N277" s="82">
        <f ca="1">LOG10(K277/(K133*$L$121^-1))</f>
        <v>-4.2521763111551776</v>
      </c>
      <c r="O277" s="13">
        <f ca="1">(-OFFSET($D$19,G277,0))+LOG10(EXP(-2*$N$8*$N$9*J277))</f>
        <v>-4.2521763111551776</v>
      </c>
      <c r="P277" s="81">
        <f t="shared" ref="P277:P336" ca="1" si="93">O277-+LOG10(EXP(-2*$N$8*$N$9*J277))</f>
        <v>-3.1299999999999994</v>
      </c>
      <c r="Q277" s="82">
        <f ca="1">LOG10(K277/(K301*$L$121))</f>
        <v>4.8455096444885113</v>
      </c>
      <c r="R277" s="82"/>
      <c r="S277" s="4" t="s">
        <v>393</v>
      </c>
      <c r="T277" s="4">
        <v>3.3743700000000001E-13</v>
      </c>
    </row>
    <row r="278" spans="1:20" x14ac:dyDescent="0.2">
      <c r="A278" s="34" t="s">
        <v>725</v>
      </c>
      <c r="B278" s="46">
        <v>1.8136899999999999E-12</v>
      </c>
      <c r="C278" s="26">
        <v>165</v>
      </c>
      <c r="D278" s="26">
        <v>166</v>
      </c>
      <c r="E278" s="26" t="e">
        <f t="shared" ca="1" si="90"/>
        <v>#N/A</v>
      </c>
      <c r="F278" s="26" t="s">
        <v>143</v>
      </c>
      <c r="G278" s="26">
        <v>1</v>
      </c>
      <c r="H278" s="26">
        <v>4</v>
      </c>
      <c r="I278" s="26" t="s">
        <v>6</v>
      </c>
      <c r="J278" s="26">
        <f>J134-1</f>
        <v>-1</v>
      </c>
      <c r="K278" s="25">
        <f ca="1">S32</f>
        <v>1.8136937687952367E-12</v>
      </c>
      <c r="L278" s="26"/>
      <c r="M278" s="47">
        <f t="shared" ca="1" si="89"/>
        <v>0.99999792203331039</v>
      </c>
      <c r="P278" s="81">
        <f t="shared" si="9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4" t="s">
        <v>726</v>
      </c>
      <c r="B279" s="46">
        <v>3.3821200000000001E-12</v>
      </c>
      <c r="C279" s="26">
        <v>166</v>
      </c>
      <c r="D279" s="26">
        <v>167</v>
      </c>
      <c r="E279" s="26" t="e">
        <f t="shared" ca="1" si="90"/>
        <v>#N/A</v>
      </c>
      <c r="F279" s="26" t="s">
        <v>143</v>
      </c>
      <c r="G279" s="26">
        <v>1</v>
      </c>
      <c r="H279" s="26">
        <v>6</v>
      </c>
      <c r="I279" s="26" t="s">
        <v>6</v>
      </c>
      <c r="J279" s="26">
        <f>J135-1</f>
        <v>-1</v>
      </c>
      <c r="K279" s="25">
        <f ca="1">S33</f>
        <v>3.3821231005017516E-12</v>
      </c>
      <c r="L279" s="26"/>
      <c r="M279" s="47">
        <f t="shared" ca="1" si="89"/>
        <v>0.99999908326762232</v>
      </c>
      <c r="P279" s="81">
        <f t="shared" si="9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4" t="s">
        <v>727</v>
      </c>
      <c r="B280" s="46">
        <v>3.3837600000000001E-12</v>
      </c>
      <c r="C280" s="26">
        <v>167</v>
      </c>
      <c r="D280" s="26">
        <v>168</v>
      </c>
      <c r="E280" s="26" t="e">
        <f t="shared" ca="1" si="90"/>
        <v>#N/A</v>
      </c>
      <c r="F280" s="26" t="s">
        <v>143</v>
      </c>
      <c r="G280" s="26">
        <v>1</v>
      </c>
      <c r="H280" s="26">
        <v>8</v>
      </c>
      <c r="I280" s="26" t="s">
        <v>6</v>
      </c>
      <c r="J280" s="26">
        <f>J136-1</f>
        <v>-1</v>
      </c>
      <c r="K280" s="25">
        <f ca="1">S34</f>
        <v>3.3837560074664931E-12</v>
      </c>
      <c r="L280" s="26"/>
      <c r="M280" s="47">
        <f t="shared" ca="1" si="89"/>
        <v>1.0000011799117603</v>
      </c>
      <c r="N280" s="82">
        <f ca="1">LOG10(K280/(K136*$L$121^-1))</f>
        <v>-4.2521763111551776</v>
      </c>
      <c r="O280" s="13">
        <f ca="1">(-OFFSET($D$19,G280,0))+LOG10(EXP(-2*$N$8*$N$9*J280))</f>
        <v>-4.2521763111551776</v>
      </c>
      <c r="P280" s="81">
        <f t="shared" ca="1" si="93"/>
        <v>-3.1299999999999994</v>
      </c>
      <c r="Q280" s="82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4" t="s">
        <v>728</v>
      </c>
      <c r="B281" s="46">
        <v>4.6548599999999998E-13</v>
      </c>
      <c r="C281" s="26">
        <v>168</v>
      </c>
      <c r="D281" s="26">
        <v>169</v>
      </c>
      <c r="E281" s="26" t="e">
        <f t="shared" ca="1" si="90"/>
        <v>#N/A</v>
      </c>
      <c r="F281" s="26" t="s">
        <v>143</v>
      </c>
      <c r="G281" s="26">
        <v>2</v>
      </c>
      <c r="H281" s="26">
        <v>3</v>
      </c>
      <c r="I281" s="26" t="s">
        <v>6</v>
      </c>
      <c r="J281" s="26">
        <f>J137-1</f>
        <v>-1</v>
      </c>
      <c r="K281" s="25">
        <f ca="1">S35</f>
        <v>4.6548612965151533E-13</v>
      </c>
      <c r="L281" s="26"/>
      <c r="M281" s="47">
        <f t="shared" ca="1" si="89"/>
        <v>0.99999972147072258</v>
      </c>
      <c r="P281" s="81">
        <f t="shared" si="9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4" t="s">
        <v>729</v>
      </c>
      <c r="B282" s="46">
        <v>8.7230000000000003E-13</v>
      </c>
      <c r="C282" s="26">
        <v>169</v>
      </c>
      <c r="D282" s="26">
        <v>170</v>
      </c>
      <c r="E282" s="26" t="e">
        <f t="shared" ca="1" si="90"/>
        <v>#N/A</v>
      </c>
      <c r="F282" s="26" t="s">
        <v>143</v>
      </c>
      <c r="G282" s="26">
        <v>2</v>
      </c>
      <c r="H282" s="26">
        <v>5</v>
      </c>
      <c r="I282" s="26" t="s">
        <v>6</v>
      </c>
      <c r="J282" s="26">
        <f>J138-1</f>
        <v>-1</v>
      </c>
      <c r="K282" s="25">
        <f ca="1">S36</f>
        <v>8.723001985081993E-13</v>
      </c>
      <c r="L282" s="26"/>
      <c r="M282" s="47">
        <f t="shared" ca="1" si="89"/>
        <v>0.99999977243132632</v>
      </c>
      <c r="P282" s="81">
        <f t="shared" si="9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4" t="s">
        <v>730</v>
      </c>
      <c r="B283" s="46">
        <v>8.7381500000000005E-13</v>
      </c>
      <c r="C283" s="26">
        <v>170</v>
      </c>
      <c r="D283" s="26">
        <v>171</v>
      </c>
      <c r="E283" s="26" t="e">
        <f t="shared" ca="1" si="90"/>
        <v>#N/A</v>
      </c>
      <c r="F283" s="26" t="s">
        <v>143</v>
      </c>
      <c r="G283" s="26">
        <v>2</v>
      </c>
      <c r="H283" s="26">
        <v>7</v>
      </c>
      <c r="I283" s="26" t="s">
        <v>6</v>
      </c>
      <c r="J283" s="26">
        <f>J139-1</f>
        <v>-1</v>
      </c>
      <c r="K283" s="25">
        <f ca="1">S37</f>
        <v>8.7381515882582916E-13</v>
      </c>
      <c r="L283" s="26"/>
      <c r="M283" s="47">
        <f t="shared" ca="1" si="89"/>
        <v>0.99999981823864292</v>
      </c>
      <c r="P283" s="81">
        <f t="shared" si="9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4" t="s">
        <v>731</v>
      </c>
      <c r="B284" s="46">
        <v>1.6684999999999999E-13</v>
      </c>
      <c r="C284" s="26">
        <v>171</v>
      </c>
      <c r="D284" s="26">
        <v>172</v>
      </c>
      <c r="E284" s="26" t="e">
        <f t="shared" ca="1" si="90"/>
        <v>#N/A</v>
      </c>
      <c r="F284" s="26" t="s">
        <v>143</v>
      </c>
      <c r="G284" s="26">
        <v>3</v>
      </c>
      <c r="H284" s="26">
        <v>4</v>
      </c>
      <c r="I284" s="26" t="s">
        <v>6</v>
      </c>
      <c r="J284" s="26">
        <f>J140-1</f>
        <v>-1</v>
      </c>
      <c r="K284" s="25">
        <f ca="1">S38</f>
        <v>1.6685029169674825E-13</v>
      </c>
      <c r="L284" s="26"/>
      <c r="M284" s="47">
        <f t="shared" ca="1" si="89"/>
        <v>0.99999825174564994</v>
      </c>
      <c r="P284" s="81">
        <f t="shared" si="9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4" t="s">
        <v>732</v>
      </c>
      <c r="B285" s="46">
        <v>2.2359000000000001E-13</v>
      </c>
      <c r="C285" s="26">
        <v>172</v>
      </c>
      <c r="D285" s="26">
        <v>173</v>
      </c>
      <c r="E285" s="26" t="e">
        <f t="shared" ca="1" si="90"/>
        <v>#N/A</v>
      </c>
      <c r="F285" s="26" t="s">
        <v>143</v>
      </c>
      <c r="G285" s="26">
        <v>3</v>
      </c>
      <c r="H285" s="26">
        <v>6</v>
      </c>
      <c r="I285" s="26" t="s">
        <v>6</v>
      </c>
      <c r="J285" s="26">
        <f>J141-1</f>
        <v>-1</v>
      </c>
      <c r="K285" s="25">
        <f ca="1">S39</f>
        <v>2.2359039005537203E-13</v>
      </c>
      <c r="L285" s="26"/>
      <c r="M285" s="47">
        <f t="shared" ca="1" si="89"/>
        <v>0.99999825549133881</v>
      </c>
      <c r="P285" s="81">
        <f t="shared" si="9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4" t="s">
        <v>733</v>
      </c>
      <c r="B286" s="46">
        <v>2.2359800000000001E-13</v>
      </c>
      <c r="C286" s="26">
        <v>173</v>
      </c>
      <c r="D286" s="26">
        <v>174</v>
      </c>
      <c r="E286" s="26" t="e">
        <f t="shared" ca="1" si="90"/>
        <v>#N/A</v>
      </c>
      <c r="F286" s="26" t="s">
        <v>143</v>
      </c>
      <c r="G286" s="26">
        <v>3</v>
      </c>
      <c r="H286" s="26">
        <v>8</v>
      </c>
      <c r="I286" s="26" t="s">
        <v>6</v>
      </c>
      <c r="J286" s="26">
        <f>J142-1</f>
        <v>-1</v>
      </c>
      <c r="K286" s="25">
        <f ca="1">S40</f>
        <v>2.2359757268448775E-13</v>
      </c>
      <c r="L286" s="26"/>
      <c r="M286" s="47">
        <f t="shared" ca="1" si="89"/>
        <v>1.0000019110919101</v>
      </c>
      <c r="P286" s="81">
        <f t="shared" si="9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4" t="s">
        <v>734</v>
      </c>
      <c r="B287" s="46">
        <v>5.7073599999999999E-14</v>
      </c>
      <c r="C287" s="26">
        <v>174</v>
      </c>
      <c r="D287" s="26">
        <v>175</v>
      </c>
      <c r="E287" s="26" t="e">
        <f t="shared" ca="1" si="90"/>
        <v>#N/A</v>
      </c>
      <c r="F287" s="26" t="s">
        <v>143</v>
      </c>
      <c r="G287" s="26">
        <v>4</v>
      </c>
      <c r="H287" s="26">
        <v>5</v>
      </c>
      <c r="I287" s="26" t="s">
        <v>6</v>
      </c>
      <c r="J287" s="26">
        <f>J143-1</f>
        <v>-1</v>
      </c>
      <c r="K287" s="25">
        <f ca="1">S41</f>
        <v>5.7073551417757538E-14</v>
      </c>
      <c r="L287" s="26"/>
      <c r="M287" s="47">
        <f t="shared" ca="1" si="89"/>
        <v>1.0000008512216474</v>
      </c>
      <c r="P287" s="81">
        <f t="shared" si="9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50" t="s">
        <v>735</v>
      </c>
      <c r="B288" s="51">
        <v>5.7080199999999997E-14</v>
      </c>
      <c r="C288" s="26">
        <v>175</v>
      </c>
      <c r="D288" s="26">
        <v>176</v>
      </c>
      <c r="E288" s="52" t="e">
        <f t="shared" ca="1" si="90"/>
        <v>#N/A</v>
      </c>
      <c r="F288" s="52" t="s">
        <v>143</v>
      </c>
      <c r="G288" s="52">
        <v>4</v>
      </c>
      <c r="H288" s="52">
        <v>7</v>
      </c>
      <c r="I288" s="52" t="s">
        <v>6</v>
      </c>
      <c r="J288" s="52">
        <f>J144-1</f>
        <v>-1</v>
      </c>
      <c r="K288" s="40">
        <f ca="1">S42</f>
        <v>5.7080201499532817E-14</v>
      </c>
      <c r="L288" s="52"/>
      <c r="M288" s="53">
        <f t="shared" ca="1" si="89"/>
        <v>0.99999997372937055</v>
      </c>
      <c r="P288" s="81">
        <f t="shared" si="9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4">
        <v>8.6071400000000006E-14</v>
      </c>
      <c r="C289" s="26">
        <v>176</v>
      </c>
      <c r="D289" s="26">
        <v>177</v>
      </c>
      <c r="E289" s="22" t="e">
        <f t="shared" ca="1" si="90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>J133-1</f>
        <v>-1</v>
      </c>
      <c r="K289" s="37">
        <f ca="1">T31</f>
        <v>8.6071424986975902E-14</v>
      </c>
      <c r="L289" s="22"/>
      <c r="M289" s="45">
        <f t="shared" ca="1" si="89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 s="81">
        <f t="shared" ca="1" si="9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4" t="s">
        <v>737</v>
      </c>
      <c r="B290" s="46">
        <v>3.0099799999999997E-14</v>
      </c>
      <c r="C290" s="26">
        <v>177</v>
      </c>
      <c r="D290" s="26">
        <v>178</v>
      </c>
      <c r="E290" s="26" t="e">
        <f t="shared" ca="1" si="90"/>
        <v>#N/A</v>
      </c>
      <c r="F290" s="26" t="s">
        <v>143</v>
      </c>
      <c r="G290" s="26">
        <v>4</v>
      </c>
      <c r="H290" s="26">
        <v>1</v>
      </c>
      <c r="I290" s="26" t="s">
        <v>6</v>
      </c>
      <c r="J290" s="26">
        <f>J134-1</f>
        <v>-1</v>
      </c>
      <c r="K290" s="25">
        <f ca="1">T32</f>
        <v>3.0099824327936615E-14</v>
      </c>
      <c r="L290" s="26"/>
      <c r="M290" s="47">
        <f t="shared" ca="1" si="89"/>
        <v>0.99999919175818597</v>
      </c>
      <c r="P290" s="81">
        <f t="shared" si="9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4" t="s">
        <v>738</v>
      </c>
      <c r="B291" s="46">
        <v>4.79574E-17</v>
      </c>
      <c r="C291" s="26">
        <v>178</v>
      </c>
      <c r="D291" s="26">
        <v>179</v>
      </c>
      <c r="E291" s="26" t="e">
        <f t="shared" ca="1" si="90"/>
        <v>#N/A</v>
      </c>
      <c r="F291" s="26" t="s">
        <v>143</v>
      </c>
      <c r="G291" s="26">
        <v>6</v>
      </c>
      <c r="H291" s="26">
        <v>1</v>
      </c>
      <c r="I291" s="26" t="s">
        <v>6</v>
      </c>
      <c r="J291" s="26">
        <f>J135-1</f>
        <v>-1</v>
      </c>
      <c r="K291" s="25">
        <f ca="1">T33</f>
        <v>4.7957449418268266E-17</v>
      </c>
      <c r="L291" s="26"/>
      <c r="M291" s="47">
        <f t="shared" ca="1" si="89"/>
        <v>0.99999896953927148</v>
      </c>
      <c r="P291" s="81">
        <f t="shared" si="9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4" t="s">
        <v>739</v>
      </c>
      <c r="B292" s="46">
        <v>2.4797000000000001E-19</v>
      </c>
      <c r="C292" s="26">
        <v>179</v>
      </c>
      <c r="D292" s="26">
        <v>180</v>
      </c>
      <c r="E292" s="26" t="e">
        <f t="shared" ca="1" si="90"/>
        <v>#N/A</v>
      </c>
      <c r="F292" s="26" t="s">
        <v>143</v>
      </c>
      <c r="G292" s="26">
        <v>8</v>
      </c>
      <c r="H292" s="26">
        <v>1</v>
      </c>
      <c r="I292" s="26" t="s">
        <v>6</v>
      </c>
      <c r="J292" s="26">
        <f>J136-1</f>
        <v>-1</v>
      </c>
      <c r="K292" s="25">
        <f ca="1">T34</f>
        <v>2.4796994164279384E-19</v>
      </c>
      <c r="L292" s="26"/>
      <c r="M292" s="47">
        <f t="shared" ca="1" si="89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 s="81">
        <f t="shared" ca="1" si="9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4" t="s">
        <v>740</v>
      </c>
      <c r="B293" s="46">
        <v>1.18734E-13</v>
      </c>
      <c r="C293" s="26">
        <v>180</v>
      </c>
      <c r="D293" s="26">
        <v>181</v>
      </c>
      <c r="E293" s="26" t="e">
        <f t="shared" ca="1" si="90"/>
        <v>#N/A</v>
      </c>
      <c r="F293" s="26" t="s">
        <v>143</v>
      </c>
      <c r="G293" s="26">
        <v>3</v>
      </c>
      <c r="H293" s="26">
        <v>2</v>
      </c>
      <c r="I293" s="26" t="s">
        <v>6</v>
      </c>
      <c r="J293" s="26">
        <f>J137-1</f>
        <v>-1</v>
      </c>
      <c r="K293" s="25">
        <f ca="1">T35</f>
        <v>1.1873353861263299E-13</v>
      </c>
      <c r="L293" s="26"/>
      <c r="M293" s="47">
        <f t="shared" ca="1" si="89"/>
        <v>1.0000038859059741</v>
      </c>
      <c r="P293" s="81">
        <f t="shared" si="9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4" t="s">
        <v>741</v>
      </c>
      <c r="B294" s="46">
        <v>6.7452699999999999E-16</v>
      </c>
      <c r="C294" s="26">
        <v>181</v>
      </c>
      <c r="D294" s="26">
        <v>182</v>
      </c>
      <c r="E294" s="26" t="e">
        <f t="shared" ca="1" si="90"/>
        <v>#N/A</v>
      </c>
      <c r="F294" s="26" t="s">
        <v>143</v>
      </c>
      <c r="G294" s="26">
        <v>5</v>
      </c>
      <c r="H294" s="26">
        <v>2</v>
      </c>
      <c r="I294" s="26" t="s">
        <v>6</v>
      </c>
      <c r="J294" s="26">
        <f>J138-1</f>
        <v>-1</v>
      </c>
      <c r="K294" s="25">
        <f ca="1">T36</f>
        <v>6.7452694769625192E-16</v>
      </c>
      <c r="L294" s="26"/>
      <c r="M294" s="47">
        <f t="shared" ca="1" si="89"/>
        <v>1.0000000775413767</v>
      </c>
      <c r="P294" s="81">
        <f t="shared" si="9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4" t="s">
        <v>742</v>
      </c>
      <c r="B295" s="46">
        <v>3.4921000000000001E-18</v>
      </c>
      <c r="C295" s="26">
        <v>182</v>
      </c>
      <c r="D295" s="26">
        <v>183</v>
      </c>
      <c r="E295" s="26" t="e">
        <f t="shared" ca="1" si="90"/>
        <v>#N/A</v>
      </c>
      <c r="F295" s="26" t="s">
        <v>143</v>
      </c>
      <c r="G295" s="26">
        <v>7</v>
      </c>
      <c r="H295" s="26">
        <v>2</v>
      </c>
      <c r="I295" s="26" t="s">
        <v>6</v>
      </c>
      <c r="J295" s="26">
        <f>J139-1</f>
        <v>-1</v>
      </c>
      <c r="K295" s="25">
        <f ca="1">T37</f>
        <v>3.4920965383365302E-18</v>
      </c>
      <c r="L295" s="26"/>
      <c r="M295" s="47">
        <f t="shared" ca="1" si="89"/>
        <v>1.0000009912851584</v>
      </c>
      <c r="P295" s="81">
        <f t="shared" si="9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4" t="s">
        <v>743</v>
      </c>
      <c r="B296" s="46">
        <v>4.2559200000000003E-14</v>
      </c>
      <c r="C296" s="26">
        <v>183</v>
      </c>
      <c r="D296" s="26">
        <v>184</v>
      </c>
      <c r="E296" s="26" t="e">
        <f t="shared" ca="1" si="90"/>
        <v>#N/A</v>
      </c>
      <c r="F296" s="26" t="s">
        <v>143</v>
      </c>
      <c r="G296" s="26">
        <v>4</v>
      </c>
      <c r="H296" s="26">
        <v>3</v>
      </c>
      <c r="I296" s="26" t="s">
        <v>6</v>
      </c>
      <c r="J296" s="26">
        <f>J140-1</f>
        <v>-1</v>
      </c>
      <c r="K296" s="25">
        <f ca="1">T38</f>
        <v>4.2559217750561657E-14</v>
      </c>
      <c r="L296" s="26"/>
      <c r="M296" s="47">
        <f t="shared" ca="1" si="89"/>
        <v>0.99999958292086666</v>
      </c>
      <c r="P296" s="81">
        <f t="shared" si="9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4" t="s">
        <v>744</v>
      </c>
      <c r="B297" s="46">
        <v>4.87289E-17</v>
      </c>
      <c r="C297" s="26">
        <v>184</v>
      </c>
      <c r="D297" s="26">
        <v>185</v>
      </c>
      <c r="E297" s="26" t="e">
        <f t="shared" ca="1" si="90"/>
        <v>#N/A</v>
      </c>
      <c r="F297" s="26" t="s">
        <v>143</v>
      </c>
      <c r="G297" s="26">
        <v>6</v>
      </c>
      <c r="H297" s="26">
        <v>3</v>
      </c>
      <c r="I297" s="26" t="s">
        <v>6</v>
      </c>
      <c r="J297" s="26">
        <f>J141-1</f>
        <v>-1</v>
      </c>
      <c r="K297" s="25">
        <f ca="1">T39</f>
        <v>4.8728884194148549E-17</v>
      </c>
      <c r="L297" s="26"/>
      <c r="M297" s="47">
        <f t="shared" ca="1" si="89"/>
        <v>1.0000003243630899</v>
      </c>
      <c r="P297" s="81">
        <f t="shared" si="9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4" t="s">
        <v>745</v>
      </c>
      <c r="B298" s="46">
        <v>2.5184500000000002E-19</v>
      </c>
      <c r="C298" s="26">
        <v>185</v>
      </c>
      <c r="D298" s="26">
        <v>186</v>
      </c>
      <c r="E298" s="26" t="e">
        <f t="shared" ca="1" si="90"/>
        <v>#N/A</v>
      </c>
      <c r="F298" s="26" t="s">
        <v>143</v>
      </c>
      <c r="G298" s="26">
        <v>8</v>
      </c>
      <c r="H298" s="26">
        <v>3</v>
      </c>
      <c r="I298" s="26" t="s">
        <v>6</v>
      </c>
      <c r="J298" s="26">
        <f>J142-1</f>
        <v>-1</v>
      </c>
      <c r="K298" s="25">
        <f ca="1">T40</f>
        <v>2.5184524256994229E-19</v>
      </c>
      <c r="L298" s="26"/>
      <c r="M298" s="47">
        <f t="shared" ca="1" si="89"/>
        <v>0.99999903682936475</v>
      </c>
      <c r="P298" s="81">
        <f t="shared" si="9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4" t="s">
        <v>746</v>
      </c>
      <c r="B299" s="46">
        <v>6.7832000000000005E-16</v>
      </c>
      <c r="C299" s="26">
        <v>186</v>
      </c>
      <c r="D299" s="26">
        <v>187</v>
      </c>
      <c r="E299" s="26" t="e">
        <f t="shared" ca="1" si="90"/>
        <v>#N/A</v>
      </c>
      <c r="F299" s="26" t="s">
        <v>143</v>
      </c>
      <c r="G299" s="26">
        <v>5</v>
      </c>
      <c r="H299" s="26">
        <v>4</v>
      </c>
      <c r="I299" s="26" t="s">
        <v>6</v>
      </c>
      <c r="J299" s="26">
        <f>J143-1</f>
        <v>-1</v>
      </c>
      <c r="K299" s="25">
        <f ca="1">T41</f>
        <v>6.7832042987745723E-16</v>
      </c>
      <c r="L299" s="26"/>
      <c r="M299" s="47">
        <f t="shared" ca="1" si="89"/>
        <v>0.99999936626196373</v>
      </c>
      <c r="P299" s="81">
        <f t="shared" si="9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50" t="s">
        <v>747</v>
      </c>
      <c r="B300" s="51">
        <v>3.5060599999999997E-18</v>
      </c>
      <c r="C300" s="26">
        <v>187</v>
      </c>
      <c r="D300" s="26">
        <v>188</v>
      </c>
      <c r="E300" s="52" t="e">
        <f t="shared" ca="1" si="90"/>
        <v>#N/A</v>
      </c>
      <c r="F300" s="52" t="s">
        <v>143</v>
      </c>
      <c r="G300" s="52">
        <v>7</v>
      </c>
      <c r="H300" s="52">
        <v>4</v>
      </c>
      <c r="I300" s="52" t="s">
        <v>6</v>
      </c>
      <c r="J300" s="52">
        <f>J144-1</f>
        <v>-1</v>
      </c>
      <c r="K300" s="40">
        <f ca="1">T42</f>
        <v>3.5060558576298798E-18</v>
      </c>
      <c r="L300" s="52"/>
      <c r="M300" s="53">
        <f t="shared" ca="1" si="89"/>
        <v>1.0000011814900527</v>
      </c>
      <c r="P300" s="81">
        <f t="shared" si="9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4">
        <v>1.7893E-10</v>
      </c>
      <c r="C301" s="26">
        <v>188</v>
      </c>
      <c r="D301" s="26">
        <v>189</v>
      </c>
      <c r="E301" s="22" t="e">
        <f t="shared" ca="1" si="90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7">
        <f ca="1">U31</f>
        <v>1.7892980226368949E-10</v>
      </c>
      <c r="L301" s="22"/>
      <c r="M301" s="45">
        <f t="shared" ca="1" si="89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 s="81">
        <f t="shared" ca="1" si="9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4" t="s">
        <v>749</v>
      </c>
      <c r="B302" s="46">
        <v>6.2573100000000003E-11</v>
      </c>
      <c r="C302" s="26">
        <v>189</v>
      </c>
      <c r="D302" s="26">
        <v>190</v>
      </c>
      <c r="E302" s="26" t="e">
        <f t="shared" ca="1" si="90"/>
        <v>#N/A</v>
      </c>
      <c r="F302" s="26" t="s">
        <v>143</v>
      </c>
      <c r="G302" s="26">
        <v>1</v>
      </c>
      <c r="H302" s="26">
        <v>4</v>
      </c>
      <c r="I302" s="26"/>
      <c r="J302" s="26">
        <v>-2</v>
      </c>
      <c r="K302" s="25">
        <f ca="1">U32</f>
        <v>6.257309688998929E-11</v>
      </c>
      <c r="L302" s="26"/>
      <c r="M302" s="47">
        <f t="shared" ca="1" si="89"/>
        <v>1.0000000497020423</v>
      </c>
      <c r="P302" s="81">
        <f t="shared" si="9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4" t="s">
        <v>750</v>
      </c>
      <c r="B303" s="46">
        <v>9.9696500000000006E-14</v>
      </c>
      <c r="C303" s="26">
        <v>190</v>
      </c>
      <c r="D303" s="26">
        <v>191</v>
      </c>
      <c r="E303" s="26" t="e">
        <f t="shared" ca="1" si="90"/>
        <v>#N/A</v>
      </c>
      <c r="F303" s="26" t="s">
        <v>143</v>
      </c>
      <c r="G303" s="26">
        <v>1</v>
      </c>
      <c r="H303" s="26">
        <v>6</v>
      </c>
      <c r="I303" s="26"/>
      <c r="J303" s="26">
        <v>-2</v>
      </c>
      <c r="K303" s="25">
        <f ca="1">U33</f>
        <v>9.9696466542526591E-14</v>
      </c>
      <c r="L303" s="26"/>
      <c r="M303" s="47">
        <f t="shared" ca="1" si="89"/>
        <v>1.0000003355933722</v>
      </c>
      <c r="P303" s="81">
        <f t="shared" si="9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4" t="s">
        <v>751</v>
      </c>
      <c r="B304" s="46">
        <v>5.1549299999999997E-16</v>
      </c>
      <c r="C304" s="26">
        <v>191</v>
      </c>
      <c r="D304" s="26">
        <v>192</v>
      </c>
      <c r="E304" s="26" t="e">
        <f t="shared" ca="1" si="90"/>
        <v>#N/A</v>
      </c>
      <c r="F304" s="26" t="s">
        <v>143</v>
      </c>
      <c r="G304" s="26">
        <v>1</v>
      </c>
      <c r="H304" s="26">
        <v>8</v>
      </c>
      <c r="I304" s="26"/>
      <c r="J304" s="26">
        <v>-2</v>
      </c>
      <c r="K304" s="25">
        <f ca="1">U34</f>
        <v>5.154929482368573E-16</v>
      </c>
      <c r="L304" s="26"/>
      <c r="M304" s="47">
        <f t="shared" ca="1" si="89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 s="81">
        <f t="shared" ca="1" si="9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4" t="s">
        <v>752</v>
      </c>
      <c r="B305" s="46">
        <v>6.2959900000000002E-11</v>
      </c>
      <c r="C305" s="26">
        <v>192</v>
      </c>
      <c r="D305" s="26">
        <v>193</v>
      </c>
      <c r="E305" s="26" t="e">
        <f t="shared" ca="1" si="90"/>
        <v>#N/A</v>
      </c>
      <c r="F305" s="26" t="s">
        <v>143</v>
      </c>
      <c r="G305" s="26">
        <v>2</v>
      </c>
      <c r="H305" s="26">
        <v>3</v>
      </c>
      <c r="I305" s="26"/>
      <c r="J305" s="26">
        <v>-2</v>
      </c>
      <c r="K305" s="25">
        <f ca="1">U35</f>
        <v>6.2959861904437794E-11</v>
      </c>
      <c r="L305" s="26"/>
      <c r="M305" s="47">
        <f t="shared" ca="1" si="89"/>
        <v>1.0000006050769659</v>
      </c>
      <c r="P305" s="81">
        <f t="shared" si="9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4" t="s">
        <v>753</v>
      </c>
      <c r="B306" s="46">
        <v>3.5767600000000001E-13</v>
      </c>
      <c r="C306" s="26">
        <v>193</v>
      </c>
      <c r="D306" s="26">
        <v>194</v>
      </c>
      <c r="E306" s="26" t="e">
        <f t="shared" ca="1" si="90"/>
        <v>#N/A</v>
      </c>
      <c r="F306" s="26" t="s">
        <v>143</v>
      </c>
      <c r="G306" s="26">
        <v>2</v>
      </c>
      <c r="H306" s="26">
        <v>5</v>
      </c>
      <c r="I306" s="26"/>
      <c r="J306" s="26">
        <v>-2</v>
      </c>
      <c r="K306" s="25">
        <f ca="1">U36</f>
        <v>3.5767588479216312E-13</v>
      </c>
      <c r="L306" s="26"/>
      <c r="M306" s="47">
        <f t="shared" ca="1" si="89"/>
        <v>1.0000003221012146</v>
      </c>
      <c r="P306" s="81">
        <f t="shared" si="9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4" t="s">
        <v>754</v>
      </c>
      <c r="B307" s="46">
        <v>1.8517299999999998E-15</v>
      </c>
      <c r="C307" s="26">
        <v>194</v>
      </c>
      <c r="D307" s="26">
        <v>195</v>
      </c>
      <c r="E307" s="26" t="e">
        <f t="shared" ca="1" si="90"/>
        <v>#N/A</v>
      </c>
      <c r="F307" s="26" t="s">
        <v>143</v>
      </c>
      <c r="G307" s="26">
        <v>2</v>
      </c>
      <c r="H307" s="26">
        <v>7</v>
      </c>
      <c r="I307" s="26"/>
      <c r="J307" s="26">
        <v>-2</v>
      </c>
      <c r="K307" s="25">
        <f ca="1">U37</f>
        <v>1.8517254549949074E-15</v>
      </c>
      <c r="L307" s="26"/>
      <c r="M307" s="47">
        <f t="shared" ca="1" si="89"/>
        <v>1.0000024544702781</v>
      </c>
      <c r="P307" s="81">
        <f t="shared" si="9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4" t="s">
        <v>755</v>
      </c>
      <c r="B308" s="46">
        <v>5.7564E-12</v>
      </c>
      <c r="C308" s="26">
        <v>195</v>
      </c>
      <c r="D308" s="26">
        <v>196</v>
      </c>
      <c r="E308" s="26" t="e">
        <f t="shared" ca="1" si="90"/>
        <v>#N/A</v>
      </c>
      <c r="F308" s="26" t="s">
        <v>143</v>
      </c>
      <c r="G308" s="26">
        <v>3</v>
      </c>
      <c r="H308" s="26">
        <v>4</v>
      </c>
      <c r="I308" s="26"/>
      <c r="J308" s="26">
        <v>-2</v>
      </c>
      <c r="K308" s="25">
        <f ca="1">U38</f>
        <v>5.7563959517811534E-12</v>
      </c>
      <c r="L308" s="26"/>
      <c r="M308" s="47">
        <f t="shared" ca="1" si="89"/>
        <v>1.0000007032558011</v>
      </c>
      <c r="P308" s="81">
        <f t="shared" si="9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4" t="s">
        <v>756</v>
      </c>
      <c r="B309" s="46">
        <v>6.5908800000000003E-15</v>
      </c>
      <c r="C309" s="26">
        <v>196</v>
      </c>
      <c r="D309" s="26">
        <v>197</v>
      </c>
      <c r="E309" s="26" t="e">
        <f t="shared" ca="1" si="90"/>
        <v>#N/A</v>
      </c>
      <c r="F309" s="26" t="s">
        <v>143</v>
      </c>
      <c r="G309" s="26">
        <v>3</v>
      </c>
      <c r="H309" s="26">
        <v>6</v>
      </c>
      <c r="I309" s="26"/>
      <c r="J309" s="26">
        <v>-2</v>
      </c>
      <c r="K309" s="25">
        <f ca="1">U39</f>
        <v>6.590881283439649E-15</v>
      </c>
      <c r="L309" s="26"/>
      <c r="M309" s="47">
        <f t="shared" ca="1" si="89"/>
        <v>0.99999980527040411</v>
      </c>
      <c r="P309" s="81">
        <f t="shared" si="9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4" t="s">
        <v>757</v>
      </c>
      <c r="B310" s="46">
        <v>3.4063599999999998E-17</v>
      </c>
      <c r="C310" s="26">
        <v>197</v>
      </c>
      <c r="D310" s="26">
        <v>198</v>
      </c>
      <c r="E310" s="26" t="e">
        <f t="shared" ca="1" si="90"/>
        <v>#N/A</v>
      </c>
      <c r="F310" s="26" t="s">
        <v>143</v>
      </c>
      <c r="G310" s="26">
        <v>3</v>
      </c>
      <c r="H310" s="26">
        <v>8</v>
      </c>
      <c r="I310" s="26"/>
      <c r="J310" s="26">
        <v>-2</v>
      </c>
      <c r="K310" s="25">
        <f ca="1">U40</f>
        <v>3.4063617975822083E-17</v>
      </c>
      <c r="L310" s="26"/>
      <c r="M310" s="47">
        <f t="shared" ca="1" si="89"/>
        <v>0.99999947228676356</v>
      </c>
      <c r="P310" s="81">
        <f t="shared" si="9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4" t="s">
        <v>758</v>
      </c>
      <c r="B311" s="46">
        <v>2.3402299999999999E-14</v>
      </c>
      <c r="C311" s="26">
        <v>198</v>
      </c>
      <c r="D311" s="26">
        <v>199</v>
      </c>
      <c r="E311" s="26" t="e">
        <f t="shared" ca="1" si="90"/>
        <v>#N/A</v>
      </c>
      <c r="F311" s="26" t="s">
        <v>143</v>
      </c>
      <c r="G311" s="26">
        <v>4</v>
      </c>
      <c r="H311" s="26">
        <v>5</v>
      </c>
      <c r="I311" s="26"/>
      <c r="J311" s="26">
        <v>-2</v>
      </c>
      <c r="K311" s="25">
        <f ca="1">U41</f>
        <v>2.3402302368483936E-14</v>
      </c>
      <c r="L311" s="26"/>
      <c r="M311" s="47">
        <f t="shared" ca="1" si="89"/>
        <v>0.99999989879269569</v>
      </c>
      <c r="P311" s="81">
        <f t="shared" si="9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50" t="s">
        <v>759</v>
      </c>
      <c r="B312" s="51">
        <v>1.2096E-16</v>
      </c>
      <c r="C312" s="26">
        <v>199</v>
      </c>
      <c r="D312" s="26">
        <v>200</v>
      </c>
      <c r="E312" s="52" t="e">
        <f t="shared" ca="1" si="90"/>
        <v>#N/A</v>
      </c>
      <c r="F312" s="52" t="s">
        <v>143</v>
      </c>
      <c r="G312" s="52">
        <v>4</v>
      </c>
      <c r="H312" s="52">
        <v>7</v>
      </c>
      <c r="I312" s="52"/>
      <c r="J312" s="52">
        <v>-2</v>
      </c>
      <c r="K312" s="40">
        <f ca="1">U42</f>
        <v>1.2096020654408344E-16</v>
      </c>
      <c r="L312" s="52"/>
      <c r="M312" s="53">
        <f t="shared" ca="1" si="89"/>
        <v>0.99999829246254335</v>
      </c>
      <c r="P312" s="81">
        <f t="shared" si="9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4">
        <v>2.9667999999999998E-12</v>
      </c>
      <c r="C313" s="26">
        <v>200</v>
      </c>
      <c r="D313" s="26">
        <v>201</v>
      </c>
      <c r="E313" s="22" t="e">
        <f t="shared" ca="1" si="90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7">
        <f ca="1">W31</f>
        <v>2.9667955444602403E-12</v>
      </c>
      <c r="L313" s="22"/>
      <c r="M313" s="45">
        <f t="shared" ca="1" si="89"/>
        <v>1.0000015018020936</v>
      </c>
      <c r="N313" s="83">
        <f ca="1">LOG10(K313/(K133*$L$121^-2*$L$114))</f>
        <v>-6.4000000000000012</v>
      </c>
      <c r="O313" s="13">
        <f>(-$I$2)+(-$I$2)+LOG10(EXP(-2*$N$8*$N$9*J313))</f>
        <v>-6.4</v>
      </c>
      <c r="P313" s="81">
        <f t="shared" si="93"/>
        <v>-6.4</v>
      </c>
      <c r="Q313" s="83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4" t="s">
        <v>761</v>
      </c>
      <c r="B314" s="46">
        <v>1.59463E-11</v>
      </c>
      <c r="C314" s="26">
        <v>201</v>
      </c>
      <c r="D314" s="26">
        <v>202</v>
      </c>
      <c r="E314" s="26" t="e">
        <f t="shared" ca="1" si="90"/>
        <v>#N/A</v>
      </c>
      <c r="F314" s="26" t="s">
        <v>143</v>
      </c>
      <c r="G314" s="26">
        <v>1</v>
      </c>
      <c r="H314" s="26">
        <v>4</v>
      </c>
      <c r="I314" s="26" t="s">
        <v>9</v>
      </c>
      <c r="J314" s="26">
        <f t="shared" ref="J314:J324" si="94">J302+$J$114</f>
        <v>0</v>
      </c>
      <c r="K314" s="25">
        <f ca="1">W32</f>
        <v>1.5946275115694559E-11</v>
      </c>
      <c r="L314" s="26"/>
      <c r="M314" s="47">
        <f t="shared" ca="1" si="89"/>
        <v>1.0000015605089754</v>
      </c>
      <c r="N314" s="83">
        <f ca="1">K314/(K134*$L$121^-2*$L$114)</f>
        <v>3.9810717055349618E-7</v>
      </c>
      <c r="O314" s="83"/>
      <c r="P314" s="81">
        <f t="shared" si="93"/>
        <v>0</v>
      </c>
      <c r="R314" s="4"/>
      <c r="S314" s="4" t="s">
        <v>430</v>
      </c>
      <c r="T314" s="4">
        <v>1.59463E-11</v>
      </c>
    </row>
    <row r="315" spans="1:20" x14ac:dyDescent="0.2">
      <c r="A315" s="34" t="s">
        <v>762</v>
      </c>
      <c r="B315" s="46">
        <v>1.1838200000000001E-14</v>
      </c>
      <c r="C315" s="26">
        <v>202</v>
      </c>
      <c r="D315" s="26">
        <v>203</v>
      </c>
      <c r="E315" s="26" t="e">
        <f t="shared" ca="1" si="90"/>
        <v>#N/A</v>
      </c>
      <c r="F315" s="26" t="s">
        <v>143</v>
      </c>
      <c r="G315" s="26">
        <v>1</v>
      </c>
      <c r="H315" s="26">
        <v>6</v>
      </c>
      <c r="I315" s="26" t="s">
        <v>9</v>
      </c>
      <c r="J315" s="26">
        <f t="shared" si="94"/>
        <v>0</v>
      </c>
      <c r="K315" s="25">
        <f ca="1">W33</f>
        <v>1.1838173545927538E-14</v>
      </c>
      <c r="L315" s="26"/>
      <c r="M315" s="47">
        <f t="shared" ca="1" si="89"/>
        <v>1.0000022346413795</v>
      </c>
      <c r="N315" s="83">
        <f ca="1">K315/(K135*$L$121^-2*$L$114)</f>
        <v>1.5848931924611124E-10</v>
      </c>
      <c r="O315" s="83"/>
      <c r="P315" s="81">
        <f t="shared" si="9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4" t="s">
        <v>763</v>
      </c>
      <c r="B316" s="46">
        <v>1.18439E-14</v>
      </c>
      <c r="C316" s="26">
        <v>203</v>
      </c>
      <c r="D316" s="26">
        <v>204</v>
      </c>
      <c r="E316" s="26" t="e">
        <f t="shared" ca="1" si="90"/>
        <v>#N/A</v>
      </c>
      <c r="F316" s="26" t="s">
        <v>143</v>
      </c>
      <c r="G316" s="26">
        <v>1</v>
      </c>
      <c r="H316" s="26">
        <v>8</v>
      </c>
      <c r="I316" s="26" t="s">
        <v>9</v>
      </c>
      <c r="J316" s="26">
        <f t="shared" si="94"/>
        <v>0</v>
      </c>
      <c r="K316" s="25">
        <f ca="1">W34</f>
        <v>1.1843889078880745E-14</v>
      </c>
      <c r="L316" s="26"/>
      <c r="M316" s="47">
        <f t="shared" ca="1" si="89"/>
        <v>1.0000009220889507</v>
      </c>
      <c r="N316" s="83">
        <f ca="1">LOG10(K316/(K136*$L$121^-2*$L$114))</f>
        <v>-9.8000000000000025</v>
      </c>
      <c r="O316" s="13">
        <f>(-$I$2)+(-$L$2)+LOG10(EXP(-2*$N$8*$N$9*J316))</f>
        <v>-9.8000000000000007</v>
      </c>
      <c r="P316" s="81">
        <f t="shared" si="93"/>
        <v>-9.8000000000000007</v>
      </c>
      <c r="Q316" s="83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4" t="s">
        <v>764</v>
      </c>
      <c r="B317" s="46">
        <v>1.6044799999999999E-11</v>
      </c>
      <c r="C317" s="26">
        <v>204</v>
      </c>
      <c r="D317" s="26">
        <v>205</v>
      </c>
      <c r="E317" s="26" t="e">
        <f t="shared" ca="1" si="90"/>
        <v>#N/A</v>
      </c>
      <c r="F317" s="26" t="s">
        <v>143</v>
      </c>
      <c r="G317" s="26">
        <v>2</v>
      </c>
      <c r="H317" s="26">
        <v>3</v>
      </c>
      <c r="I317" s="26" t="s">
        <v>9</v>
      </c>
      <c r="J317" s="26">
        <f t="shared" si="94"/>
        <v>0</v>
      </c>
      <c r="K317" s="25">
        <f ca="1">W35</f>
        <v>1.6044839221229664E-11</v>
      </c>
      <c r="L317" s="26"/>
      <c r="M317" s="47">
        <f t="shared" ca="1" si="89"/>
        <v>0.99999755552367187</v>
      </c>
      <c r="P317" s="81">
        <f t="shared" si="9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4" t="s">
        <v>765</v>
      </c>
      <c r="B318" s="46">
        <v>1.197E-14</v>
      </c>
      <c r="C318" s="26">
        <v>205</v>
      </c>
      <c r="D318" s="26">
        <v>206</v>
      </c>
      <c r="E318" s="26" t="e">
        <f t="shared" ca="1" si="90"/>
        <v>#N/A</v>
      </c>
      <c r="F318" s="26" t="s">
        <v>143</v>
      </c>
      <c r="G318" s="26">
        <v>2</v>
      </c>
      <c r="H318" s="26">
        <v>5</v>
      </c>
      <c r="I318" s="26" t="s">
        <v>9</v>
      </c>
      <c r="J318" s="26">
        <f t="shared" si="94"/>
        <v>0</v>
      </c>
      <c r="K318" s="25">
        <f ca="1">W36</f>
        <v>1.1970012289069585E-14</v>
      </c>
      <c r="L318" s="26"/>
      <c r="M318" s="47">
        <f t="shared" ca="1" si="89"/>
        <v>0.99999897334528254</v>
      </c>
      <c r="P318" s="81">
        <f t="shared" si="93"/>
        <v>0</v>
      </c>
      <c r="R318" s="4"/>
      <c r="S318" s="4" t="s">
        <v>434</v>
      </c>
      <c r="T318" s="4">
        <v>1.197E-14</v>
      </c>
    </row>
    <row r="319" spans="1:20" x14ac:dyDescent="0.2">
      <c r="A319" s="34" t="s">
        <v>766</v>
      </c>
      <c r="B319" s="46">
        <v>1.1990800000000001E-14</v>
      </c>
      <c r="C319" s="26">
        <v>206</v>
      </c>
      <c r="D319" s="26">
        <v>207</v>
      </c>
      <c r="E319" s="26" t="e">
        <f t="shared" ca="1" si="90"/>
        <v>#N/A</v>
      </c>
      <c r="F319" s="26" t="s">
        <v>143</v>
      </c>
      <c r="G319" s="26">
        <v>2</v>
      </c>
      <c r="H319" s="26">
        <v>7</v>
      </c>
      <c r="I319" s="26" t="s">
        <v>9</v>
      </c>
      <c r="J319" s="26">
        <f t="shared" si="94"/>
        <v>0</v>
      </c>
      <c r="K319" s="25">
        <f ca="1">W37</f>
        <v>1.1990801111140722E-14</v>
      </c>
      <c r="L319" s="26"/>
      <c r="M319" s="47">
        <f t="shared" ca="1" si="89"/>
        <v>0.99999990733390454</v>
      </c>
      <c r="P319" s="81">
        <f t="shared" si="9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4" t="s">
        <v>767</v>
      </c>
      <c r="B320" s="46">
        <v>2.2546999999999999E-11</v>
      </c>
      <c r="C320" s="26">
        <v>207</v>
      </c>
      <c r="D320" s="26">
        <v>208</v>
      </c>
      <c r="E320" s="26" t="e">
        <f t="shared" ca="1" si="90"/>
        <v>#N/A</v>
      </c>
      <c r="F320" s="26" t="s">
        <v>143</v>
      </c>
      <c r="G320" s="26">
        <v>3</v>
      </c>
      <c r="H320" s="26">
        <v>4</v>
      </c>
      <c r="I320" s="26" t="s">
        <v>9</v>
      </c>
      <c r="J320" s="26">
        <f t="shared" si="94"/>
        <v>0</v>
      </c>
      <c r="K320" s="25">
        <f ca="1">W38</f>
        <v>2.2547008499624926E-11</v>
      </c>
      <c r="L320" s="26"/>
      <c r="M320" s="47">
        <f t="shared" ca="1" si="89"/>
        <v>0.99999962302649037</v>
      </c>
      <c r="P320" s="81">
        <f t="shared" si="9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4" t="s">
        <v>768</v>
      </c>
      <c r="B321" s="46">
        <v>1.20286E-14</v>
      </c>
      <c r="C321" s="26">
        <v>208</v>
      </c>
      <c r="D321" s="26">
        <v>209</v>
      </c>
      <c r="E321" s="26" t="e">
        <f t="shared" ca="1" si="90"/>
        <v>#N/A</v>
      </c>
      <c r="F321" s="26" t="s">
        <v>143</v>
      </c>
      <c r="G321" s="26">
        <v>3</v>
      </c>
      <c r="H321" s="26">
        <v>6</v>
      </c>
      <c r="I321" s="26" t="s">
        <v>9</v>
      </c>
      <c r="J321" s="26">
        <f t="shared" si="94"/>
        <v>0</v>
      </c>
      <c r="K321" s="25">
        <f ca="1">W39</f>
        <v>1.2028600244323691E-14</v>
      </c>
      <c r="L321" s="26"/>
      <c r="M321" s="47">
        <f t="shared" ref="M321:M384" ca="1" si="95">B321/K321</f>
        <v>0.99999997968810284</v>
      </c>
      <c r="P321" s="81">
        <f t="shared" si="93"/>
        <v>0</v>
      </c>
      <c r="R321" s="4"/>
      <c r="S321" s="4" t="s">
        <v>437</v>
      </c>
      <c r="T321" s="4">
        <v>1.20286E-14</v>
      </c>
    </row>
    <row r="322" spans="1:20" x14ac:dyDescent="0.2">
      <c r="A322" s="34" t="s">
        <v>769</v>
      </c>
      <c r="B322" s="46">
        <v>1.2029E-14</v>
      </c>
      <c r="C322" s="26">
        <v>209</v>
      </c>
      <c r="D322" s="26">
        <v>210</v>
      </c>
      <c r="E322" s="26" t="e">
        <f t="shared" ref="E322:E385" ca="1" si="96">OFFSET($B$80,_xlfn.XMATCH($A322,$D$81:$D$108),0)</f>
        <v>#N/A</v>
      </c>
      <c r="F322" s="26" t="s">
        <v>143</v>
      </c>
      <c r="G322" s="26">
        <v>3</v>
      </c>
      <c r="H322" s="26">
        <v>8</v>
      </c>
      <c r="I322" s="26" t="s">
        <v>9</v>
      </c>
      <c r="J322" s="26">
        <f t="shared" si="94"/>
        <v>0</v>
      </c>
      <c r="K322" s="25">
        <f ca="1">W40</f>
        <v>1.2028986651691909E-14</v>
      </c>
      <c r="L322" s="26"/>
      <c r="M322" s="47">
        <f t="shared" ca="1" si="95"/>
        <v>1.0000011096785189</v>
      </c>
      <c r="P322" s="81">
        <f t="shared" si="93"/>
        <v>0</v>
      </c>
      <c r="R322" s="4"/>
      <c r="S322" s="4" t="s">
        <v>438</v>
      </c>
      <c r="T322" s="4">
        <v>1.2029E-14</v>
      </c>
    </row>
    <row r="323" spans="1:20" x14ac:dyDescent="0.2">
      <c r="A323" s="34" t="s">
        <v>770</v>
      </c>
      <c r="B323" s="46">
        <v>1.20373E-14</v>
      </c>
      <c r="C323" s="26">
        <v>210</v>
      </c>
      <c r="D323" s="26">
        <v>211</v>
      </c>
      <c r="E323" s="26" t="e">
        <f t="shared" ca="1" si="96"/>
        <v>#N/A</v>
      </c>
      <c r="F323" s="26" t="s">
        <v>143</v>
      </c>
      <c r="G323" s="26">
        <v>4</v>
      </c>
      <c r="H323" s="26">
        <v>5</v>
      </c>
      <c r="I323" s="26" t="s">
        <v>9</v>
      </c>
      <c r="J323" s="26">
        <f t="shared" si="94"/>
        <v>0</v>
      </c>
      <c r="K323" s="25">
        <f ca="1">W41</f>
        <v>1.2037330620063692E-14</v>
      </c>
      <c r="L323" s="26"/>
      <c r="M323" s="47">
        <f t="shared" ca="1" si="95"/>
        <v>0.99999745624136627</v>
      </c>
      <c r="P323" s="81">
        <f t="shared" si="93"/>
        <v>0</v>
      </c>
      <c r="R323" s="4"/>
      <c r="S323" s="4" t="s">
        <v>439</v>
      </c>
      <c r="T323" s="4">
        <v>1.20373E-14</v>
      </c>
    </row>
    <row r="324" spans="1:20" x14ac:dyDescent="0.2">
      <c r="A324" s="50" t="s">
        <v>771</v>
      </c>
      <c r="B324" s="51">
        <v>1.2038700000000001E-14</v>
      </c>
      <c r="C324" s="26">
        <v>211</v>
      </c>
      <c r="D324" s="26">
        <v>212</v>
      </c>
      <c r="E324" s="52" t="e">
        <f t="shared" ca="1" si="96"/>
        <v>#N/A</v>
      </c>
      <c r="F324" s="52" t="s">
        <v>143</v>
      </c>
      <c r="G324" s="52">
        <v>4</v>
      </c>
      <c r="H324" s="52">
        <v>7</v>
      </c>
      <c r="I324" s="52" t="s">
        <v>9</v>
      </c>
      <c r="J324" s="52">
        <f t="shared" si="94"/>
        <v>0</v>
      </c>
      <c r="K324" s="40">
        <f ca="1">W42</f>
        <v>1.203873318274426E-14</v>
      </c>
      <c r="L324" s="52"/>
      <c r="M324" s="53">
        <f t="shared" ca="1" si="95"/>
        <v>0.99999724366810394</v>
      </c>
      <c r="P324" s="81">
        <f t="shared" si="9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4">
        <v>1.94258E-11</v>
      </c>
      <c r="C325" s="26">
        <v>212</v>
      </c>
      <c r="D325" s="26">
        <v>213</v>
      </c>
      <c r="E325" s="22" t="e">
        <f t="shared" ca="1" si="96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7">
        <f ca="1">V31</f>
        <v>1.9425842830684535E-11</v>
      </c>
      <c r="L325" s="22"/>
      <c r="M325" s="45">
        <f t="shared" ca="1" si="95"/>
        <v>0.99999779516982046</v>
      </c>
      <c r="N325" s="83">
        <f ca="1">LOG10(K325/(K133*$L$121^-2*$L$113))</f>
        <v>-3.0000000000000004</v>
      </c>
      <c r="O325" s="83"/>
      <c r="P325" s="81"/>
      <c r="Q325" s="83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4" t="s">
        <v>773</v>
      </c>
      <c r="B326" s="46">
        <v>1.04412E-10</v>
      </c>
      <c r="C326" s="26">
        <v>213</v>
      </c>
      <c r="D326" s="26">
        <v>214</v>
      </c>
      <c r="E326" s="26" t="e">
        <f t="shared" ca="1" si="96"/>
        <v>#N/A</v>
      </c>
      <c r="F326" s="26" t="s">
        <v>143</v>
      </c>
      <c r="G326" s="26">
        <v>1</v>
      </c>
      <c r="H326" s="26">
        <v>4</v>
      </c>
      <c r="I326" s="26" t="s">
        <v>7</v>
      </c>
      <c r="J326" s="26">
        <f t="shared" ref="J326:J336" si="97">J302+$J$113</f>
        <v>0</v>
      </c>
      <c r="K326" s="25">
        <f ca="1">V32</f>
        <v>1.0441226214956309E-10</v>
      </c>
      <c r="L326" s="26"/>
      <c r="M326" s="47">
        <f t="shared" ca="1" si="95"/>
        <v>0.99999748928375176</v>
      </c>
      <c r="P326" s="81"/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4" t="s">
        <v>774</v>
      </c>
      <c r="B327" s="46">
        <v>1.94705E-10</v>
      </c>
      <c r="C327" s="26">
        <v>214</v>
      </c>
      <c r="D327" s="26">
        <v>215</v>
      </c>
      <c r="E327" s="26" t="e">
        <f t="shared" ca="1" si="96"/>
        <v>#N/A</v>
      </c>
      <c r="F327" s="26" t="s">
        <v>143</v>
      </c>
      <c r="G327" s="26">
        <v>1</v>
      </c>
      <c r="H327" s="26">
        <v>6</v>
      </c>
      <c r="I327" s="26" t="s">
        <v>7</v>
      </c>
      <c r="J327" s="26">
        <f t="shared" si="97"/>
        <v>0</v>
      </c>
      <c r="K327" s="25">
        <f ca="1">V33</f>
        <v>1.9470493303081551E-10</v>
      </c>
      <c r="L327" s="26"/>
      <c r="M327" s="47">
        <f t="shared" ca="1" si="95"/>
        <v>1.0000003439521714</v>
      </c>
      <c r="P327" s="81"/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4" t="s">
        <v>775</v>
      </c>
      <c r="B328" s="46">
        <v>1.9479900000000001E-10</v>
      </c>
      <c r="C328" s="26">
        <v>215</v>
      </c>
      <c r="D328" s="26">
        <v>216</v>
      </c>
      <c r="E328" s="26" t="e">
        <f t="shared" ca="1" si="96"/>
        <v>#N/A</v>
      </c>
      <c r="F328" s="26" t="s">
        <v>143</v>
      </c>
      <c r="G328" s="26">
        <v>1</v>
      </c>
      <c r="H328" s="26">
        <v>8</v>
      </c>
      <c r="I328" s="26" t="s">
        <v>7</v>
      </c>
      <c r="J328" s="26">
        <f t="shared" si="97"/>
        <v>0</v>
      </c>
      <c r="K328" s="25">
        <f ca="1">V34</f>
        <v>1.9479893760479581E-10</v>
      </c>
      <c r="L328" s="26"/>
      <c r="M328" s="47">
        <f t="shared" ca="1" si="95"/>
        <v>1.0000003203056698</v>
      </c>
      <c r="N328" s="83">
        <f ca="1">LOG10(K328/(K136*$L$121^-2*$L$113))</f>
        <v>-3.0000000000000004</v>
      </c>
      <c r="O328" s="83"/>
      <c r="P328" s="81"/>
      <c r="Q328" s="83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4" t="s">
        <v>776</v>
      </c>
      <c r="B329" s="46">
        <v>1.0505800000000001E-10</v>
      </c>
      <c r="C329" s="26">
        <v>216</v>
      </c>
      <c r="D329" s="26">
        <v>217</v>
      </c>
      <c r="E329" s="26" t="e">
        <f t="shared" ca="1" si="96"/>
        <v>#N/A</v>
      </c>
      <c r="F329" s="26" t="s">
        <v>143</v>
      </c>
      <c r="G329" s="26">
        <v>2</v>
      </c>
      <c r="H329" s="26">
        <v>3</v>
      </c>
      <c r="I329" s="26" t="s">
        <v>7</v>
      </c>
      <c r="J329" s="26">
        <f t="shared" si="97"/>
        <v>0</v>
      </c>
      <c r="K329" s="25">
        <f ca="1">V35</f>
        <v>1.0505763551425189E-10</v>
      </c>
      <c r="L329" s="26"/>
      <c r="M329" s="47">
        <f t="shared" ca="1" si="95"/>
        <v>1.0000034693884583</v>
      </c>
      <c r="P329" s="81">
        <f t="shared" si="9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4" t="s">
        <v>777</v>
      </c>
      <c r="B330" s="46">
        <v>1.9687299999999999E-10</v>
      </c>
      <c r="C330" s="26">
        <v>217</v>
      </c>
      <c r="D330" s="26">
        <v>218</v>
      </c>
      <c r="E330" s="26" t="e">
        <f t="shared" ca="1" si="96"/>
        <v>#N/A</v>
      </c>
      <c r="F330" s="26" t="s">
        <v>143</v>
      </c>
      <c r="G330" s="26">
        <v>2</v>
      </c>
      <c r="H330" s="26">
        <v>5</v>
      </c>
      <c r="I330" s="26" t="s">
        <v>7</v>
      </c>
      <c r="J330" s="26">
        <f t="shared" si="97"/>
        <v>0</v>
      </c>
      <c r="K330" s="25">
        <f ca="1">V36</f>
        <v>1.9687331260007519E-10</v>
      </c>
      <c r="L330" s="26"/>
      <c r="M330" s="47">
        <f t="shared" ca="1" si="95"/>
        <v>0.99999841217648511</v>
      </c>
      <c r="P330" s="81">
        <f t="shared" si="9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4" t="s">
        <v>778</v>
      </c>
      <c r="B331" s="46">
        <v>1.97215E-10</v>
      </c>
      <c r="C331" s="26">
        <v>218</v>
      </c>
      <c r="D331" s="26">
        <v>219</v>
      </c>
      <c r="E331" s="26" t="e">
        <f t="shared" ca="1" si="96"/>
        <v>#N/A</v>
      </c>
      <c r="F331" s="26" t="s">
        <v>143</v>
      </c>
      <c r="G331" s="26">
        <v>2</v>
      </c>
      <c r="H331" s="26">
        <v>7</v>
      </c>
      <c r="I331" s="26" t="s">
        <v>7</v>
      </c>
      <c r="J331" s="26">
        <f t="shared" si="97"/>
        <v>0</v>
      </c>
      <c r="K331" s="25">
        <f ca="1">V37</f>
        <v>1.9721523073410541E-10</v>
      </c>
      <c r="L331" s="26"/>
      <c r="M331" s="47">
        <f t="shared" ca="1" si="95"/>
        <v>0.99999883003911738</v>
      </c>
      <c r="P331" s="81">
        <f t="shared" si="93"/>
        <v>0</v>
      </c>
      <c r="R331" s="4"/>
      <c r="S331" s="4" t="s">
        <v>447</v>
      </c>
      <c r="T331" s="4">
        <v>1.97215E-10</v>
      </c>
    </row>
    <row r="332" spans="1:20" x14ac:dyDescent="0.2">
      <c r="A332" s="34" t="s">
        <v>779</v>
      </c>
      <c r="B332" s="46">
        <v>1.47632E-10</v>
      </c>
      <c r="C332" s="26">
        <v>219</v>
      </c>
      <c r="D332" s="26">
        <v>220</v>
      </c>
      <c r="E332" s="26" t="e">
        <f t="shared" ca="1" si="96"/>
        <v>#N/A</v>
      </c>
      <c r="F332" s="26" t="s">
        <v>143</v>
      </c>
      <c r="G332" s="26">
        <v>3</v>
      </c>
      <c r="H332" s="26">
        <v>4</v>
      </c>
      <c r="I332" s="26" t="s">
        <v>7</v>
      </c>
      <c r="J332" s="26">
        <f t="shared" si="97"/>
        <v>0</v>
      </c>
      <c r="K332" s="25">
        <f ca="1">V38</f>
        <v>1.4763223041563124E-10</v>
      </c>
      <c r="L332" s="26"/>
      <c r="M332" s="47">
        <f t="shared" ca="1" si="95"/>
        <v>0.99999843925929599</v>
      </c>
      <c r="P332" s="81">
        <f t="shared" si="93"/>
        <v>0</v>
      </c>
      <c r="R332" s="4"/>
      <c r="S332" s="4" t="s">
        <v>448</v>
      </c>
      <c r="T332" s="4">
        <v>1.47632E-10</v>
      </c>
    </row>
    <row r="333" spans="1:20" x14ac:dyDescent="0.2">
      <c r="A333" s="34" t="s">
        <v>780</v>
      </c>
      <c r="B333" s="46">
        <v>1.9783700000000001E-10</v>
      </c>
      <c r="C333" s="26">
        <v>220</v>
      </c>
      <c r="D333" s="26">
        <v>221</v>
      </c>
      <c r="E333" s="26" t="e">
        <f t="shared" ca="1" si="96"/>
        <v>#N/A</v>
      </c>
      <c r="F333" s="26" t="s">
        <v>143</v>
      </c>
      <c r="G333" s="26">
        <v>3</v>
      </c>
      <c r="H333" s="26">
        <v>6</v>
      </c>
      <c r="I333" s="26" t="s">
        <v>7</v>
      </c>
      <c r="J333" s="26">
        <f t="shared" si="97"/>
        <v>0</v>
      </c>
      <c r="K333" s="25">
        <f ca="1">V39</f>
        <v>1.9783692103679104E-10</v>
      </c>
      <c r="L333" s="26"/>
      <c r="M333" s="47">
        <f t="shared" ca="1" si="95"/>
        <v>1.0000003991328239</v>
      </c>
      <c r="P333" s="81">
        <f t="shared" si="9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4" t="s">
        <v>781</v>
      </c>
      <c r="B334" s="46">
        <v>1.9784300000000001E-10</v>
      </c>
      <c r="C334" s="26">
        <v>221</v>
      </c>
      <c r="D334" s="26">
        <v>222</v>
      </c>
      <c r="E334" s="26" t="e">
        <f t="shared" ca="1" si="96"/>
        <v>#N/A</v>
      </c>
      <c r="F334" s="26" t="s">
        <v>143</v>
      </c>
      <c r="G334" s="26">
        <v>3</v>
      </c>
      <c r="H334" s="26">
        <v>8</v>
      </c>
      <c r="I334" s="26" t="s">
        <v>7</v>
      </c>
      <c r="J334" s="26">
        <f t="shared" si="97"/>
        <v>0</v>
      </c>
      <c r="K334" s="25">
        <f ca="1">V40</f>
        <v>1.9784327636014052E-10</v>
      </c>
      <c r="L334" s="26"/>
      <c r="M334" s="47">
        <f t="shared" ca="1" si="95"/>
        <v>0.99999860313604994</v>
      </c>
      <c r="P334" s="81">
        <f t="shared" si="9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4" t="s">
        <v>782</v>
      </c>
      <c r="B335" s="46">
        <v>1.9798100000000001E-10</v>
      </c>
      <c r="C335" s="26">
        <v>222</v>
      </c>
      <c r="D335" s="26">
        <v>223</v>
      </c>
      <c r="E335" s="26" t="e">
        <f t="shared" ca="1" si="96"/>
        <v>#N/A</v>
      </c>
      <c r="F335" s="26" t="s">
        <v>143</v>
      </c>
      <c r="G335" s="26">
        <v>4</v>
      </c>
      <c r="H335" s="26">
        <v>5</v>
      </c>
      <c r="I335" s="26" t="s">
        <v>7</v>
      </c>
      <c r="J335" s="26">
        <f t="shared" si="97"/>
        <v>0</v>
      </c>
      <c r="K335" s="25">
        <f ca="1">V41</f>
        <v>1.9798051136491017E-10</v>
      </c>
      <c r="L335" s="26"/>
      <c r="M335" s="47">
        <f t="shared" ca="1" si="95"/>
        <v>1.0000024680969175</v>
      </c>
      <c r="P335" s="81">
        <f t="shared" si="93"/>
        <v>0</v>
      </c>
      <c r="R335" s="4"/>
      <c r="S335" s="4" t="s">
        <v>451</v>
      </c>
      <c r="T335" s="4">
        <v>1.9798100000000001E-10</v>
      </c>
    </row>
    <row r="336" spans="1:20" x14ac:dyDescent="0.2">
      <c r="A336" s="50" t="s">
        <v>783</v>
      </c>
      <c r="B336" s="51">
        <v>1.98004E-10</v>
      </c>
      <c r="C336" s="26">
        <v>223</v>
      </c>
      <c r="D336" s="26">
        <v>224</v>
      </c>
      <c r="E336" s="52" t="e">
        <f t="shared" ca="1" si="96"/>
        <v>#N/A</v>
      </c>
      <c r="F336" s="52" t="s">
        <v>143</v>
      </c>
      <c r="G336" s="52">
        <v>4</v>
      </c>
      <c r="H336" s="52">
        <v>7</v>
      </c>
      <c r="I336" s="52" t="s">
        <v>7</v>
      </c>
      <c r="J336" s="52">
        <f t="shared" si="97"/>
        <v>0</v>
      </c>
      <c r="K336" s="40">
        <f ca="1">V42</f>
        <v>1.9800357960865001E-10</v>
      </c>
      <c r="L336" s="52"/>
      <c r="M336" s="53">
        <f t="shared" ca="1" si="95"/>
        <v>1.0000021231502523</v>
      </c>
      <c r="P336" s="81">
        <f t="shared" si="9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4">
        <v>7.3998199999999999E-13</v>
      </c>
      <c r="C337" s="26">
        <v>224</v>
      </c>
      <c r="D337" s="26">
        <v>225</v>
      </c>
      <c r="E337" s="22" t="e">
        <f t="shared" ca="1" si="96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7">
        <f ca="1">Y31</f>
        <v>7.3998230941129746E-13</v>
      </c>
      <c r="L337" s="22"/>
      <c r="M337" s="45">
        <f t="shared" ca="1" si="95"/>
        <v>0.99999958186662907</v>
      </c>
      <c r="N337" s="83">
        <f ca="1">LOG10(K337/(K133*$L$121^-3*$L$113))</f>
        <v>-11.989158533377401</v>
      </c>
      <c r="O337" s="13">
        <f>$W$102+(-$I$4)+(-$I$4)+LOG10(EXP(-2*$N$8*$N$9*J337))</f>
        <v>-11.989158533377401</v>
      </c>
      <c r="P337" s="81">
        <f>O337-LOG10(EXP(-2*$N$8*$N$9*J337))-($W$102-$T$102)</f>
        <v>-10.52</v>
      </c>
      <c r="Q337" s="83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4" t="s">
        <v>785</v>
      </c>
      <c r="B338" s="46">
        <v>3.9773399999999997E-12</v>
      </c>
      <c r="C338" s="26">
        <v>225</v>
      </c>
      <c r="D338" s="26">
        <v>226</v>
      </c>
      <c r="E338" s="26" t="e">
        <f t="shared" ca="1" si="96"/>
        <v>#N/A</v>
      </c>
      <c r="F338" s="26" t="s">
        <v>143</v>
      </c>
      <c r="G338" s="26">
        <v>1</v>
      </c>
      <c r="H338" s="26">
        <v>4</v>
      </c>
      <c r="I338" s="26" t="s">
        <v>34</v>
      </c>
      <c r="J338" s="26">
        <f t="shared" ref="J338:J348" si="98">J302+$J$180</f>
        <v>-1</v>
      </c>
      <c r="K338" s="25">
        <f ca="1">Y32</f>
        <v>3.9773423243314113E-12</v>
      </c>
      <c r="L338" s="26"/>
      <c r="M338" s="47">
        <f t="shared" ca="1" si="95"/>
        <v>0.99999941560689976</v>
      </c>
      <c r="N338" s="83">
        <f ca="1">LOG10(K338/(K134*$L$121^-3*$L$113))</f>
        <v>-11.989158533377401</v>
      </c>
      <c r="O338" s="83"/>
      <c r="P338" s="81">
        <f>O338-LOG10(EXP(-2*$N$8*$N$9*J338))-($W$102-$T$102)</f>
        <v>1.4691585333774007</v>
      </c>
      <c r="Q338" s="83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4" t="s">
        <v>786</v>
      </c>
      <c r="B339" s="46">
        <v>7.4168299999999992E-12</v>
      </c>
      <c r="C339" s="26">
        <v>226</v>
      </c>
      <c r="D339" s="26">
        <v>227</v>
      </c>
      <c r="E339" s="26" t="e">
        <f t="shared" ca="1" si="96"/>
        <v>#N/A</v>
      </c>
      <c r="F339" s="26" t="s">
        <v>143</v>
      </c>
      <c r="G339" s="26">
        <v>1</v>
      </c>
      <c r="H339" s="26">
        <v>6</v>
      </c>
      <c r="I339" s="26" t="s">
        <v>34</v>
      </c>
      <c r="J339" s="26">
        <f t="shared" si="98"/>
        <v>-1</v>
      </c>
      <c r="K339" s="25">
        <f ca="1">Y33</f>
        <v>7.4168316532620564E-12</v>
      </c>
      <c r="L339" s="26"/>
      <c r="M339" s="47">
        <f t="shared" ca="1" si="95"/>
        <v>0.99999977709322063</v>
      </c>
      <c r="N339" s="83">
        <f ca="1">LOG10(K339/(K135*$L$121^-3*$L$113))</f>
        <v>-11.989158533377399</v>
      </c>
      <c r="O339" s="83"/>
      <c r="P339" s="81">
        <f>O339-LOG10(EXP(-2*$N$8*$N$9*J339))-($W$102-$T$102)</f>
        <v>1.4691585333774007</v>
      </c>
      <c r="Q339" s="83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4" t="s">
        <v>787</v>
      </c>
      <c r="B340" s="46">
        <v>7.4204099999999995E-12</v>
      </c>
      <c r="C340" s="26">
        <v>227</v>
      </c>
      <c r="D340" s="26">
        <v>228</v>
      </c>
      <c r="E340" s="26" t="e">
        <f t="shared" ca="1" si="96"/>
        <v>#N/A</v>
      </c>
      <c r="F340" s="26" t="s">
        <v>143</v>
      </c>
      <c r="G340" s="26">
        <v>1</v>
      </c>
      <c r="H340" s="26">
        <v>8</v>
      </c>
      <c r="I340" s="26" t="s">
        <v>34</v>
      </c>
      <c r="J340" s="26">
        <f t="shared" si="98"/>
        <v>-1</v>
      </c>
      <c r="K340" s="25">
        <f ca="1">Y34</f>
        <v>7.4204125389078159E-12</v>
      </c>
      <c r="L340" s="26"/>
      <c r="M340" s="47">
        <f t="shared" ca="1" si="95"/>
        <v>0.99999965784815825</v>
      </c>
      <c r="N340" s="83">
        <f ca="1">LOG10(K340/(K136*$L$121^-3*$L$113))</f>
        <v>-11.989158533377402</v>
      </c>
      <c r="O340" s="13">
        <f>$W$102+(-$I$4)+(-$I$4)+LOG10(EXP(-2*$N$8*$N$9*J340))</f>
        <v>-11.989158533377401</v>
      </c>
      <c r="P340" s="81">
        <f>O340-LOG10(EXP(-2*$N$8*$N$9*J340))-($W$102-$T$102)</f>
        <v>-10.52</v>
      </c>
      <c r="Q340" s="83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4" t="s">
        <v>788</v>
      </c>
      <c r="B341" s="46">
        <v>4.0019300000000001E-12</v>
      </c>
      <c r="C341" s="26">
        <v>228</v>
      </c>
      <c r="D341" s="26">
        <v>229</v>
      </c>
      <c r="E341" s="26" t="e">
        <f t="shared" ca="1" si="96"/>
        <v>#N/A</v>
      </c>
      <c r="F341" s="26" t="s">
        <v>143</v>
      </c>
      <c r="G341" s="26">
        <v>2</v>
      </c>
      <c r="H341" s="26">
        <v>3</v>
      </c>
      <c r="I341" s="26" t="s">
        <v>34</v>
      </c>
      <c r="J341" s="26">
        <f t="shared" si="98"/>
        <v>-1</v>
      </c>
      <c r="K341" s="25">
        <f ca="1">Y35</f>
        <v>4.0019263218957572E-12</v>
      </c>
      <c r="L341" s="26"/>
      <c r="M341" s="47">
        <f t="shared" ca="1" si="95"/>
        <v>1.000000919083448</v>
      </c>
      <c r="N341" s="82" t="s">
        <v>1009</v>
      </c>
      <c r="O341" s="82"/>
      <c r="Q341" s="82" t="s">
        <v>1010</v>
      </c>
      <c r="R341" s="82" t="s">
        <v>1011</v>
      </c>
      <c r="S341" s="4" t="s">
        <v>457</v>
      </c>
      <c r="T341" s="4">
        <v>4.0019300000000001E-12</v>
      </c>
    </row>
    <row r="342" spans="1:20" x14ac:dyDescent="0.2">
      <c r="A342" s="34" t="s">
        <v>789</v>
      </c>
      <c r="B342" s="46">
        <v>7.4994300000000005E-12</v>
      </c>
      <c r="C342" s="26">
        <v>229</v>
      </c>
      <c r="D342" s="26">
        <v>230</v>
      </c>
      <c r="E342" s="26" t="e">
        <f t="shared" ca="1" si="96"/>
        <v>#N/A</v>
      </c>
      <c r="F342" s="26" t="s">
        <v>143</v>
      </c>
      <c r="G342" s="26">
        <v>2</v>
      </c>
      <c r="H342" s="26">
        <v>5</v>
      </c>
      <c r="I342" s="26" t="s">
        <v>34</v>
      </c>
      <c r="J342" s="26">
        <f t="shared" si="98"/>
        <v>-1</v>
      </c>
      <c r="K342" s="25">
        <f ca="1">Y36</f>
        <v>7.4994310305619983E-12</v>
      </c>
      <c r="L342" s="26"/>
      <c r="M342" s="47">
        <f t="shared" ca="1" si="95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4" t="s">
        <v>790</v>
      </c>
      <c r="B343" s="46">
        <v>7.5124600000000001E-12</v>
      </c>
      <c r="C343" s="26">
        <v>230</v>
      </c>
      <c r="D343" s="26">
        <v>231</v>
      </c>
      <c r="E343" s="26" t="e">
        <f t="shared" ca="1" si="96"/>
        <v>#N/A</v>
      </c>
      <c r="F343" s="26" t="s">
        <v>143</v>
      </c>
      <c r="G343" s="26">
        <v>2</v>
      </c>
      <c r="H343" s="26">
        <v>7</v>
      </c>
      <c r="I343" s="26" t="s">
        <v>34</v>
      </c>
      <c r="J343" s="26">
        <f t="shared" si="98"/>
        <v>-1</v>
      </c>
      <c r="K343" s="25">
        <f ca="1">Y37</f>
        <v>7.5124556067749622E-12</v>
      </c>
      <c r="L343" s="26"/>
      <c r="M343" s="47">
        <f t="shared" ca="1" si="95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4" t="s">
        <v>791</v>
      </c>
      <c r="B344" s="46">
        <v>5.6237100000000001E-12</v>
      </c>
      <c r="C344" s="26">
        <v>231</v>
      </c>
      <c r="D344" s="26">
        <v>232</v>
      </c>
      <c r="E344" s="26" t="e">
        <f t="shared" ca="1" si="96"/>
        <v>#N/A</v>
      </c>
      <c r="F344" s="26" t="s">
        <v>143</v>
      </c>
      <c r="G344" s="26">
        <v>3</v>
      </c>
      <c r="H344" s="26">
        <v>4</v>
      </c>
      <c r="I344" s="26" t="s">
        <v>34</v>
      </c>
      <c r="J344" s="26">
        <f t="shared" si="98"/>
        <v>-1</v>
      </c>
      <c r="K344" s="25">
        <f ca="1">Y38</f>
        <v>5.6237065108927356E-12</v>
      </c>
      <c r="L344" s="26"/>
      <c r="M344" s="47">
        <f t="shared" ca="1" si="95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4" t="s">
        <v>792</v>
      </c>
      <c r="B345" s="46">
        <v>7.5361400000000002E-12</v>
      </c>
      <c r="C345" s="26">
        <v>232</v>
      </c>
      <c r="D345" s="26">
        <v>233</v>
      </c>
      <c r="E345" s="26" t="e">
        <f t="shared" ca="1" si="96"/>
        <v>#N/A</v>
      </c>
      <c r="F345" s="26" t="s">
        <v>143</v>
      </c>
      <c r="G345" s="26">
        <v>3</v>
      </c>
      <c r="H345" s="26">
        <v>6</v>
      </c>
      <c r="I345" s="26" t="s">
        <v>34</v>
      </c>
      <c r="J345" s="26">
        <f t="shared" si="98"/>
        <v>-1</v>
      </c>
      <c r="K345" s="25">
        <f ca="1">Y39</f>
        <v>7.5361374531653411E-12</v>
      </c>
      <c r="L345" s="26"/>
      <c r="M345" s="47">
        <f t="shared" ca="1" si="95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4" t="s">
        <v>793</v>
      </c>
      <c r="B346" s="46">
        <v>7.5363799999999998E-12</v>
      </c>
      <c r="C346" s="26">
        <v>233</v>
      </c>
      <c r="D346" s="26">
        <v>234</v>
      </c>
      <c r="E346" s="26" t="e">
        <f t="shared" ca="1" si="96"/>
        <v>#N/A</v>
      </c>
      <c r="F346" s="26" t="s">
        <v>143</v>
      </c>
      <c r="G346" s="26">
        <v>3</v>
      </c>
      <c r="H346" s="26">
        <v>8</v>
      </c>
      <c r="I346" s="26" t="s">
        <v>34</v>
      </c>
      <c r="J346" s="26">
        <f t="shared" si="98"/>
        <v>-1</v>
      </c>
      <c r="K346" s="25">
        <f ca="1">Y40</f>
        <v>7.5363795444295488E-12</v>
      </c>
      <c r="L346" s="26"/>
      <c r="M346" s="47">
        <f t="shared" ca="1" si="95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4" t="s">
        <v>794</v>
      </c>
      <c r="B347" s="46">
        <v>7.5416099999999994E-12</v>
      </c>
      <c r="C347" s="26">
        <v>234</v>
      </c>
      <c r="D347" s="26">
        <v>235</v>
      </c>
      <c r="E347" s="26" t="e">
        <f t="shared" ca="1" si="96"/>
        <v>#N/A</v>
      </c>
      <c r="F347" s="26" t="s">
        <v>143</v>
      </c>
      <c r="G347" s="26">
        <v>4</v>
      </c>
      <c r="H347" s="26">
        <v>5</v>
      </c>
      <c r="I347" s="26" t="s">
        <v>34</v>
      </c>
      <c r="J347" s="26">
        <f t="shared" si="98"/>
        <v>-1</v>
      </c>
      <c r="K347" s="25">
        <f ca="1">Y41</f>
        <v>7.5416071928073635E-12</v>
      </c>
      <c r="L347" s="26"/>
      <c r="M347" s="47">
        <f t="shared" ca="1" si="95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50" t="s">
        <v>795</v>
      </c>
      <c r="B348" s="51">
        <v>7.5424900000000001E-12</v>
      </c>
      <c r="C348" s="26">
        <v>235</v>
      </c>
      <c r="D348" s="26">
        <v>236</v>
      </c>
      <c r="E348" s="52" t="e">
        <f t="shared" ca="1" si="96"/>
        <v>#N/A</v>
      </c>
      <c r="F348" s="52" t="s">
        <v>143</v>
      </c>
      <c r="G348" s="52">
        <v>4</v>
      </c>
      <c r="H348" s="52">
        <v>7</v>
      </c>
      <c r="I348" s="52" t="s">
        <v>34</v>
      </c>
      <c r="J348" s="52">
        <f t="shared" si="98"/>
        <v>-1</v>
      </c>
      <c r="K348" s="40">
        <f ca="1">Y42</f>
        <v>7.5424859239093011E-12</v>
      </c>
      <c r="L348" s="52"/>
      <c r="M348" s="53">
        <f t="shared" ca="1" si="95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4">
        <v>3.13891E-12</v>
      </c>
      <c r="C349" s="26">
        <v>236</v>
      </c>
      <c r="D349" s="26">
        <v>237</v>
      </c>
      <c r="E349" s="22" t="e">
        <f t="shared" ca="1" si="96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7">
        <f ca="1">X31</f>
        <v>3.1389065992609037E-12</v>
      </c>
      <c r="L349" s="22"/>
      <c r="M349" s="45">
        <f t="shared" ca="1" si="95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4" t="s">
        <v>797</v>
      </c>
      <c r="B350" s="46">
        <v>1.6871399999999999E-11</v>
      </c>
      <c r="C350" s="26">
        <v>237</v>
      </c>
      <c r="D350" s="26">
        <v>238</v>
      </c>
      <c r="E350" s="26" t="e">
        <f t="shared" ca="1" si="96"/>
        <v>#N/A</v>
      </c>
      <c r="F350" s="26" t="s">
        <v>143</v>
      </c>
      <c r="G350" s="26">
        <v>1</v>
      </c>
      <c r="H350" s="26">
        <v>4</v>
      </c>
      <c r="I350" s="26" t="s">
        <v>10</v>
      </c>
      <c r="J350" s="26">
        <f t="shared" ref="J350:J360" si="99">J302+$J$115</f>
        <v>0</v>
      </c>
      <c r="K350" s="25">
        <f ca="1">X32</f>
        <v>1.6871357477850753E-11</v>
      </c>
      <c r="L350" s="26"/>
      <c r="M350" s="47">
        <f t="shared" ca="1" si="95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4" t="s">
        <v>798</v>
      </c>
      <c r="B351" s="46">
        <v>7.9026999999999996E-15</v>
      </c>
      <c r="C351" s="26">
        <v>238</v>
      </c>
      <c r="D351" s="26">
        <v>239</v>
      </c>
      <c r="E351" s="26" t="e">
        <f t="shared" ca="1" si="96"/>
        <v>#N/A</v>
      </c>
      <c r="F351" s="26" t="s">
        <v>143</v>
      </c>
      <c r="G351" s="26">
        <v>1</v>
      </c>
      <c r="H351" s="26">
        <v>6</v>
      </c>
      <c r="I351" s="26" t="s">
        <v>10</v>
      </c>
      <c r="J351" s="26">
        <f t="shared" si="99"/>
        <v>0</v>
      </c>
      <c r="K351" s="25">
        <f ca="1">X33</f>
        <v>7.9026996665314745E-15</v>
      </c>
      <c r="L351" s="26"/>
      <c r="M351" s="47">
        <f t="shared" ca="1" si="95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4" t="s">
        <v>799</v>
      </c>
      <c r="B352" s="46">
        <v>7.9065199999999997E-15</v>
      </c>
      <c r="C352" s="26">
        <v>239</v>
      </c>
      <c r="D352" s="26">
        <v>240</v>
      </c>
      <c r="E352" s="26" t="e">
        <f t="shared" ca="1" si="96"/>
        <v>#N/A</v>
      </c>
      <c r="F352" s="26" t="s">
        <v>143</v>
      </c>
      <c r="G352" s="26">
        <v>1</v>
      </c>
      <c r="H352" s="26">
        <v>8</v>
      </c>
      <c r="I352" s="26" t="s">
        <v>10</v>
      </c>
      <c r="J352" s="26">
        <f t="shared" si="99"/>
        <v>0</v>
      </c>
      <c r="K352" s="25">
        <f ca="1">X34</f>
        <v>7.9065151318300806E-15</v>
      </c>
      <c r="L352" s="26"/>
      <c r="M352" s="47">
        <f t="shared" ca="1" si="95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4" t="s">
        <v>800</v>
      </c>
      <c r="B353" s="46">
        <v>1.6975599999999999E-11</v>
      </c>
      <c r="C353" s="26">
        <v>240</v>
      </c>
      <c r="D353" s="26">
        <v>241</v>
      </c>
      <c r="E353" s="26" t="e">
        <f t="shared" ca="1" si="96"/>
        <v>#N/A</v>
      </c>
      <c r="F353" s="26" t="s">
        <v>143</v>
      </c>
      <c r="G353" s="26">
        <v>2</v>
      </c>
      <c r="H353" s="26">
        <v>3</v>
      </c>
      <c r="I353" s="26" t="s">
        <v>10</v>
      </c>
      <c r="J353" s="26">
        <f t="shared" si="99"/>
        <v>0</v>
      </c>
      <c r="K353" s="25">
        <f ca="1">X35</f>
        <v>1.697563952785319E-11</v>
      </c>
      <c r="L353" s="26"/>
      <c r="M353" s="47">
        <f t="shared" ca="1" si="95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4" t="s">
        <v>801</v>
      </c>
      <c r="B354" s="46">
        <v>7.9907099999999992E-15</v>
      </c>
      <c r="C354" s="26">
        <v>241</v>
      </c>
      <c r="D354" s="26">
        <v>242</v>
      </c>
      <c r="E354" s="26" t="e">
        <f t="shared" ca="1" si="96"/>
        <v>#N/A</v>
      </c>
      <c r="F354" s="26" t="s">
        <v>143</v>
      </c>
      <c r="G354" s="26">
        <v>2</v>
      </c>
      <c r="H354" s="26">
        <v>5</v>
      </c>
      <c r="I354" s="26" t="s">
        <v>10</v>
      </c>
      <c r="J354" s="26">
        <f t="shared" si="99"/>
        <v>0</v>
      </c>
      <c r="K354" s="25">
        <f ca="1">X36</f>
        <v>7.9907100329467418E-15</v>
      </c>
      <c r="L354" s="26"/>
      <c r="M354" s="47">
        <f t="shared" ca="1" si="95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4" t="s">
        <v>802</v>
      </c>
      <c r="B355" s="46">
        <v>8.0045899999999994E-15</v>
      </c>
      <c r="C355" s="26">
        <v>242</v>
      </c>
      <c r="D355" s="26">
        <v>243</v>
      </c>
      <c r="E355" s="26" t="e">
        <f t="shared" ca="1" si="96"/>
        <v>#N/A</v>
      </c>
      <c r="F355" s="26" t="s">
        <v>143</v>
      </c>
      <c r="G355" s="26">
        <v>2</v>
      </c>
      <c r="H355" s="26">
        <v>7</v>
      </c>
      <c r="I355" s="26" t="s">
        <v>10</v>
      </c>
      <c r="J355" s="26">
        <f t="shared" si="99"/>
        <v>0</v>
      </c>
      <c r="K355" s="25">
        <f ca="1">X37</f>
        <v>8.0045878339953389E-15</v>
      </c>
      <c r="L355" s="26"/>
      <c r="M355" s="47">
        <f t="shared" ca="1" si="95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4" t="s">
        <v>803</v>
      </c>
      <c r="B356" s="46">
        <v>2.3855000000000001E-11</v>
      </c>
      <c r="C356" s="26">
        <v>243</v>
      </c>
      <c r="D356" s="26">
        <v>244</v>
      </c>
      <c r="E356" s="26" t="e">
        <f t="shared" ca="1" si="96"/>
        <v>#N/A</v>
      </c>
      <c r="F356" s="26" t="s">
        <v>143</v>
      </c>
      <c r="G356" s="26">
        <v>3</v>
      </c>
      <c r="H356" s="26">
        <v>4</v>
      </c>
      <c r="I356" s="26" t="s">
        <v>10</v>
      </c>
      <c r="J356" s="26">
        <f t="shared" si="99"/>
        <v>0</v>
      </c>
      <c r="K356" s="25">
        <f ca="1">X38</f>
        <v>2.3855015525156579E-11</v>
      </c>
      <c r="L356" s="26"/>
      <c r="M356" s="47">
        <f t="shared" ca="1" si="95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4" t="s">
        <v>804</v>
      </c>
      <c r="B357" s="46">
        <v>8.0298200000000008E-15</v>
      </c>
      <c r="C357" s="26">
        <v>244</v>
      </c>
      <c r="D357" s="26">
        <v>245</v>
      </c>
      <c r="E357" s="26" t="e">
        <f t="shared" ca="1" si="96"/>
        <v>#N/A</v>
      </c>
      <c r="F357" s="26" t="s">
        <v>143</v>
      </c>
      <c r="G357" s="26">
        <v>3</v>
      </c>
      <c r="H357" s="26">
        <v>6</v>
      </c>
      <c r="I357" s="26" t="s">
        <v>10</v>
      </c>
      <c r="J357" s="26">
        <f t="shared" si="99"/>
        <v>0</v>
      </c>
      <c r="K357" s="25">
        <f ca="1">X39</f>
        <v>8.0298210505925866E-15</v>
      </c>
      <c r="L357" s="26"/>
      <c r="M357" s="47">
        <f t="shared" ca="1" si="95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4" t="s">
        <v>805</v>
      </c>
      <c r="B358" s="46">
        <v>8.0300799999999997E-15</v>
      </c>
      <c r="C358" s="26">
        <v>245</v>
      </c>
      <c r="D358" s="26">
        <v>246</v>
      </c>
      <c r="E358" s="26" t="e">
        <f t="shared" ca="1" si="96"/>
        <v>#N/A</v>
      </c>
      <c r="F358" s="26" t="s">
        <v>143</v>
      </c>
      <c r="G358" s="26">
        <v>3</v>
      </c>
      <c r="H358" s="26">
        <v>8</v>
      </c>
      <c r="I358" s="26" t="s">
        <v>10</v>
      </c>
      <c r="J358" s="26">
        <f t="shared" si="99"/>
        <v>0</v>
      </c>
      <c r="K358" s="25">
        <f ca="1">X40</f>
        <v>8.0300790009738771E-15</v>
      </c>
      <c r="L358" s="26"/>
      <c r="M358" s="47">
        <f t="shared" ca="1" si="95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4" t="s">
        <v>806</v>
      </c>
      <c r="B359" s="46">
        <v>8.0356500000000003E-15</v>
      </c>
      <c r="C359" s="26">
        <v>246</v>
      </c>
      <c r="D359" s="26">
        <v>247</v>
      </c>
      <c r="E359" s="26" t="e">
        <f t="shared" ca="1" si="96"/>
        <v>#N/A</v>
      </c>
      <c r="F359" s="26" t="s">
        <v>143</v>
      </c>
      <c r="G359" s="26">
        <v>4</v>
      </c>
      <c r="H359" s="26">
        <v>5</v>
      </c>
      <c r="I359" s="26" t="s">
        <v>10</v>
      </c>
      <c r="J359" s="26">
        <f t="shared" si="99"/>
        <v>0</v>
      </c>
      <c r="K359" s="25">
        <f ca="1">X41</f>
        <v>8.0356491065153652E-15</v>
      </c>
      <c r="L359" s="26"/>
      <c r="M359" s="47">
        <f t="shared" ca="1" si="95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50" t="s">
        <v>807</v>
      </c>
      <c r="B360" s="51">
        <v>8.0365899999999999E-15</v>
      </c>
      <c r="C360" s="26">
        <v>247</v>
      </c>
      <c r="D360" s="26">
        <v>248</v>
      </c>
      <c r="E360" s="52" t="e">
        <f t="shared" ca="1" si="96"/>
        <v>#N/A</v>
      </c>
      <c r="F360" s="52" t="s">
        <v>143</v>
      </c>
      <c r="G360" s="52">
        <v>4</v>
      </c>
      <c r="H360" s="52">
        <v>7</v>
      </c>
      <c r="I360" s="52" t="s">
        <v>10</v>
      </c>
      <c r="J360" s="52">
        <f t="shared" si="99"/>
        <v>0</v>
      </c>
      <c r="K360" s="40">
        <f ca="1">X42</f>
        <v>8.0365854022695236E-15</v>
      </c>
      <c r="L360" s="52"/>
      <c r="M360" s="53">
        <f t="shared" ca="1" si="95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4">
        <v>1.2759100000000001E-8</v>
      </c>
      <c r="C361" s="26">
        <v>248</v>
      </c>
      <c r="D361" s="26">
        <v>249</v>
      </c>
      <c r="E361" s="22" t="e">
        <f t="shared" ca="1" si="96"/>
        <v>#N/A</v>
      </c>
      <c r="F361" s="22" t="s">
        <v>144</v>
      </c>
      <c r="G361" s="22">
        <v>1</v>
      </c>
      <c r="H361" s="22">
        <v>0</v>
      </c>
      <c r="I361" s="22"/>
      <c r="J361" s="69">
        <f>J145-$J$121</f>
        <v>-1</v>
      </c>
      <c r="K361" s="37">
        <f ca="1">AD20</f>
        <v>1.2759144877428253E-8</v>
      </c>
      <c r="L361" s="22"/>
      <c r="M361" s="45">
        <f t="shared" ca="1" si="95"/>
        <v>0.99999648272445507</v>
      </c>
      <c r="N361" s="82" t="s">
        <v>1009</v>
      </c>
      <c r="O361" s="82" t="s">
        <v>1013</v>
      </c>
      <c r="Q361" s="82" t="s">
        <v>1010</v>
      </c>
      <c r="R361" s="82" t="s">
        <v>1011</v>
      </c>
      <c r="S361" s="4" t="s">
        <v>477</v>
      </c>
      <c r="T361" s="4">
        <v>1.2759100000000001E-8</v>
      </c>
    </row>
    <row r="362" spans="1:20" x14ac:dyDescent="0.2">
      <c r="A362" s="34" t="s">
        <v>809</v>
      </c>
      <c r="B362" s="46">
        <v>1.2618799999999999E-8</v>
      </c>
      <c r="C362" s="26">
        <v>249</v>
      </c>
      <c r="D362" s="26">
        <v>250</v>
      </c>
      <c r="E362" s="26" t="e">
        <f t="shared" ca="1" si="96"/>
        <v>#N/A</v>
      </c>
      <c r="F362" s="26" t="s">
        <v>144</v>
      </c>
      <c r="G362" s="26">
        <v>2</v>
      </c>
      <c r="H362" s="26">
        <v>0</v>
      </c>
      <c r="I362" s="26"/>
      <c r="J362" s="73">
        <f>J146-$J$121</f>
        <v>-1</v>
      </c>
      <c r="K362" s="25">
        <f ca="1">AD21</f>
        <v>1.2618792652592576E-8</v>
      </c>
      <c r="L362" s="26"/>
      <c r="M362" s="47">
        <f t="shared" ca="1" si="95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4" t="s">
        <v>810</v>
      </c>
      <c r="B363" s="46">
        <v>1.1042000000000001E-8</v>
      </c>
      <c r="C363" s="26">
        <v>250</v>
      </c>
      <c r="D363" s="26">
        <v>251</v>
      </c>
      <c r="E363" s="26" t="e">
        <f t="shared" ca="1" si="96"/>
        <v>#N/A</v>
      </c>
      <c r="F363" s="26" t="s">
        <v>144</v>
      </c>
      <c r="G363" s="26">
        <v>3</v>
      </c>
      <c r="H363" s="26">
        <v>0</v>
      </c>
      <c r="I363" s="26"/>
      <c r="J363" s="73">
        <f>J147-$J$121</f>
        <v>-1</v>
      </c>
      <c r="K363" s="25">
        <f ca="1">AD22</f>
        <v>1.1041986589293728E-8</v>
      </c>
      <c r="L363" s="26"/>
      <c r="M363" s="47">
        <f t="shared" ca="1" si="95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4" t="s">
        <v>811</v>
      </c>
      <c r="B364" s="46">
        <v>4.2110300000000001E-9</v>
      </c>
      <c r="C364" s="26">
        <v>251</v>
      </c>
      <c r="D364" s="26">
        <v>252</v>
      </c>
      <c r="E364" s="26" t="e">
        <f t="shared" ca="1" si="96"/>
        <v>#N/A</v>
      </c>
      <c r="F364" s="26" t="s">
        <v>144</v>
      </c>
      <c r="G364" s="26">
        <v>4</v>
      </c>
      <c r="H364" s="26">
        <v>0</v>
      </c>
      <c r="I364" s="26"/>
      <c r="J364" s="73">
        <f>J148-$J$121</f>
        <v>-1</v>
      </c>
      <c r="K364" s="25">
        <f ca="1">AD23</f>
        <v>4.2110262787749083E-9</v>
      </c>
      <c r="L364" s="26"/>
      <c r="M364" s="47">
        <f t="shared" ca="1" si="95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4" t="s">
        <v>812</v>
      </c>
      <c r="B365" s="46">
        <v>2.7415300000000001E-9</v>
      </c>
      <c r="C365" s="26">
        <v>252</v>
      </c>
      <c r="D365" s="26">
        <v>253</v>
      </c>
      <c r="E365" s="26" t="e">
        <f t="shared" ca="1" si="96"/>
        <v>#N/A</v>
      </c>
      <c r="F365" s="26" t="s">
        <v>144</v>
      </c>
      <c r="G365" s="26">
        <v>5</v>
      </c>
      <c r="H365" s="26">
        <v>0</v>
      </c>
      <c r="I365" s="26"/>
      <c r="J365" s="73">
        <f>J149-$J$121</f>
        <v>-1</v>
      </c>
      <c r="K365" s="25">
        <f ca="1">AD24</f>
        <v>2.7415276369548607E-9</v>
      </c>
      <c r="L365" s="26"/>
      <c r="M365" s="47">
        <f t="shared" ca="1" si="95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4" t="s">
        <v>813</v>
      </c>
      <c r="B366" s="46">
        <v>6.8693399999999996E-11</v>
      </c>
      <c r="C366" s="26">
        <v>253</v>
      </c>
      <c r="D366" s="26">
        <v>254</v>
      </c>
      <c r="E366" s="26" t="e">
        <f t="shared" ca="1" si="96"/>
        <v>#N/A</v>
      </c>
      <c r="F366" s="26" t="s">
        <v>144</v>
      </c>
      <c r="G366" s="26">
        <v>6</v>
      </c>
      <c r="H366" s="26">
        <v>0</v>
      </c>
      <c r="I366" s="26"/>
      <c r="J366" s="73">
        <f>J150-$J$121</f>
        <v>-1</v>
      </c>
      <c r="K366" s="25">
        <f ca="1">AD25</f>
        <v>6.8693419055578278E-11</v>
      </c>
      <c r="L366" s="26"/>
      <c r="M366" s="47">
        <f t="shared" ca="1" si="95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4" t="s">
        <v>814</v>
      </c>
      <c r="B367" s="46">
        <v>1.00356E-12</v>
      </c>
      <c r="C367" s="26">
        <v>254</v>
      </c>
      <c r="D367" s="26">
        <v>255</v>
      </c>
      <c r="E367" s="26" t="e">
        <f t="shared" ca="1" si="96"/>
        <v>#N/A</v>
      </c>
      <c r="F367" s="26" t="s">
        <v>144</v>
      </c>
      <c r="G367" s="26">
        <v>7</v>
      </c>
      <c r="H367" s="26">
        <v>0</v>
      </c>
      <c r="I367" s="26"/>
      <c r="J367" s="73">
        <f>J151-$J$121</f>
        <v>-1</v>
      </c>
      <c r="K367" s="25">
        <f ca="1">AD26</f>
        <v>1.003561987225269E-12</v>
      </c>
      <c r="L367" s="26"/>
      <c r="M367" s="47">
        <f t="shared" ca="1" si="95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5" t="s">
        <v>815</v>
      </c>
      <c r="B368" s="48">
        <v>1.4508100000000001E-14</v>
      </c>
      <c r="C368" s="26">
        <v>255</v>
      </c>
      <c r="D368" s="26">
        <v>256</v>
      </c>
      <c r="E368" s="30" t="e">
        <f t="shared" ca="1" si="96"/>
        <v>#N/A</v>
      </c>
      <c r="F368" s="30" t="s">
        <v>144</v>
      </c>
      <c r="G368" s="30">
        <v>8</v>
      </c>
      <c r="H368" s="30">
        <v>0</v>
      </c>
      <c r="I368" s="30"/>
      <c r="J368" s="52">
        <f>J152-$J$121</f>
        <v>-1</v>
      </c>
      <c r="K368" s="40">
        <f ca="1">AD27</f>
        <v>1.4508131264888333E-14</v>
      </c>
      <c r="L368" s="30"/>
      <c r="M368" s="49">
        <f t="shared" ca="1" si="95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4">
        <v>4.2837400000000001E-12</v>
      </c>
      <c r="C369" s="26">
        <v>256</v>
      </c>
      <c r="D369" s="26">
        <v>257</v>
      </c>
      <c r="E369" s="22" t="e">
        <f t="shared" ca="1" si="96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7">
        <f ca="1">AF20</f>
        <v>4.2837436623786793E-12</v>
      </c>
      <c r="L369" s="22"/>
      <c r="M369" s="45">
        <f t="shared" ca="1" si="95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4" t="s">
        <v>817</v>
      </c>
      <c r="B370" s="46">
        <v>5.4998800000000003E-11</v>
      </c>
      <c r="C370" s="26">
        <v>257</v>
      </c>
      <c r="D370" s="26">
        <v>258</v>
      </c>
      <c r="E370" s="26" t="e">
        <f t="shared" ca="1" si="96"/>
        <v>#N/A</v>
      </c>
      <c r="F370" s="26" t="s">
        <v>144</v>
      </c>
      <c r="G370" s="26">
        <v>2</v>
      </c>
      <c r="H370" s="26">
        <v>0</v>
      </c>
      <c r="I370" s="26" t="s">
        <v>9</v>
      </c>
      <c r="J370" s="26">
        <f t="shared" ref="J370:J376" si="100">J362+$J$114</f>
        <v>1</v>
      </c>
      <c r="K370" s="25">
        <f ca="1">AF21</f>
        <v>5.4998778450242592E-11</v>
      </c>
      <c r="L370" s="26"/>
      <c r="M370" s="47">
        <f t="shared" ca="1" si="95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4" t="s">
        <v>818</v>
      </c>
      <c r="B371" s="46">
        <v>6.2476399999999995E-10</v>
      </c>
      <c r="C371" s="26">
        <v>258</v>
      </c>
      <c r="D371" s="26">
        <v>259</v>
      </c>
      <c r="E371" s="26" t="e">
        <f t="shared" ca="1" si="96"/>
        <v>#N/A</v>
      </c>
      <c r="F371" s="26" t="s">
        <v>144</v>
      </c>
      <c r="G371" s="26">
        <v>3</v>
      </c>
      <c r="H371" s="26">
        <v>0</v>
      </c>
      <c r="I371" s="26" t="s">
        <v>9</v>
      </c>
      <c r="J371" s="26">
        <f t="shared" si="100"/>
        <v>1</v>
      </c>
      <c r="K371" s="25">
        <f ca="1">AF22</f>
        <v>6.2476369986521615E-10</v>
      </c>
      <c r="L371" s="26"/>
      <c r="M371" s="47">
        <f t="shared" ca="1" si="95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4" t="s">
        <v>819</v>
      </c>
      <c r="B372" s="46">
        <v>3.0930699999999999E-9</v>
      </c>
      <c r="C372" s="26">
        <v>259</v>
      </c>
      <c r="D372" s="26">
        <v>260</v>
      </c>
      <c r="E372" s="26" t="e">
        <f t="shared" ca="1" si="96"/>
        <v>#N/A</v>
      </c>
      <c r="F372" s="26" t="s">
        <v>144</v>
      </c>
      <c r="G372" s="26">
        <v>4</v>
      </c>
      <c r="H372" s="26">
        <v>0</v>
      </c>
      <c r="I372" s="26" t="s">
        <v>9</v>
      </c>
      <c r="J372" s="26">
        <f t="shared" si="100"/>
        <v>1</v>
      </c>
      <c r="K372" s="25">
        <f ca="1">AF23</f>
        <v>3.0930707764938979E-9</v>
      </c>
      <c r="L372" s="26"/>
      <c r="M372" s="47">
        <f t="shared" ca="1" si="95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4" t="s">
        <v>820</v>
      </c>
      <c r="B373" s="46">
        <v>5.5207000000000003E-14</v>
      </c>
      <c r="C373" s="26">
        <v>260</v>
      </c>
      <c r="D373" s="26">
        <v>261</v>
      </c>
      <c r="E373" s="26" t="e">
        <f t="shared" ca="1" si="96"/>
        <v>#N/A</v>
      </c>
      <c r="F373" s="26" t="s">
        <v>144</v>
      </c>
      <c r="G373" s="26">
        <v>5</v>
      </c>
      <c r="H373" s="26">
        <v>0</v>
      </c>
      <c r="I373" s="26" t="s">
        <v>9</v>
      </c>
      <c r="J373" s="26">
        <f t="shared" si="100"/>
        <v>1</v>
      </c>
      <c r="K373" s="25">
        <f ca="1">AF24</f>
        <v>5.5207049147064089E-14</v>
      </c>
      <c r="L373" s="26"/>
      <c r="M373" s="47">
        <f t="shared" ca="1" si="95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4" t="s">
        <v>821</v>
      </c>
      <c r="B374" s="46">
        <v>9.5701100000000003E-14</v>
      </c>
      <c r="C374" s="26">
        <v>261</v>
      </c>
      <c r="D374" s="26">
        <v>262</v>
      </c>
      <c r="E374" s="26" t="e">
        <f t="shared" ca="1" si="96"/>
        <v>#N/A</v>
      </c>
      <c r="F374" s="26" t="s">
        <v>144</v>
      </c>
      <c r="G374" s="26">
        <v>6</v>
      </c>
      <c r="H374" s="26">
        <v>0</v>
      </c>
      <c r="I374" s="26" t="s">
        <v>9</v>
      </c>
      <c r="J374" s="26">
        <f t="shared" si="100"/>
        <v>1</v>
      </c>
      <c r="K374" s="25">
        <f ca="1">AF25</f>
        <v>9.5701124109314966E-14</v>
      </c>
      <c r="L374" s="26"/>
      <c r="M374" s="47">
        <f t="shared" ca="1" si="95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4" t="s">
        <v>822</v>
      </c>
      <c r="B375" s="46">
        <v>9.6726600000000002E-14</v>
      </c>
      <c r="C375" s="26">
        <v>262</v>
      </c>
      <c r="D375" s="26">
        <v>263</v>
      </c>
      <c r="E375" s="26" t="e">
        <f t="shared" ca="1" si="96"/>
        <v>#N/A</v>
      </c>
      <c r="F375" s="26" t="s">
        <v>144</v>
      </c>
      <c r="G375" s="26">
        <v>7</v>
      </c>
      <c r="H375" s="26">
        <v>0</v>
      </c>
      <c r="I375" s="26" t="s">
        <v>9</v>
      </c>
      <c r="J375" s="26">
        <f t="shared" si="100"/>
        <v>1</v>
      </c>
      <c r="K375" s="25">
        <f ca="1">AF26</f>
        <v>9.6726641564888502E-14</v>
      </c>
      <c r="L375" s="26"/>
      <c r="M375" s="47">
        <f t="shared" ca="1" si="95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5" t="s">
        <v>823</v>
      </c>
      <c r="B376" s="48">
        <v>9.6741600000000002E-14</v>
      </c>
      <c r="C376" s="26">
        <v>263</v>
      </c>
      <c r="D376" s="26">
        <v>264</v>
      </c>
      <c r="E376" s="30" t="e">
        <f t="shared" ca="1" si="96"/>
        <v>#N/A</v>
      </c>
      <c r="F376" s="30" t="s">
        <v>144</v>
      </c>
      <c r="G376" s="30">
        <v>8</v>
      </c>
      <c r="H376" s="30">
        <v>0</v>
      </c>
      <c r="I376" s="30" t="s">
        <v>9</v>
      </c>
      <c r="J376" s="30">
        <f t="shared" si="100"/>
        <v>1</v>
      </c>
      <c r="K376" s="40">
        <f ca="1">AF27</f>
        <v>9.6741625966358967E-14</v>
      </c>
      <c r="L376" s="30"/>
      <c r="M376" s="49">
        <f t="shared" ca="1" si="95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4">
        <v>2.8048899999999998E-13</v>
      </c>
      <c r="C377" s="26">
        <v>264</v>
      </c>
      <c r="D377" s="26">
        <v>265</v>
      </c>
      <c r="E377" s="22" t="e">
        <f t="shared" ca="1" si="96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7">
        <f ca="1">AE20</f>
        <v>2.8048893112197516E-13</v>
      </c>
      <c r="L377" s="22"/>
      <c r="M377" s="45">
        <f t="shared" ca="1" si="95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4" t="s">
        <v>825</v>
      </c>
      <c r="B378" s="46">
        <v>3.6011799999999998E-12</v>
      </c>
      <c r="C378" s="26">
        <v>265</v>
      </c>
      <c r="D378" s="26">
        <v>266</v>
      </c>
      <c r="E378" s="26" t="e">
        <f t="shared" ca="1" si="96"/>
        <v>#N/A</v>
      </c>
      <c r="F378" s="26" t="s">
        <v>144</v>
      </c>
      <c r="G378" s="26">
        <v>2</v>
      </c>
      <c r="H378" s="26">
        <v>0</v>
      </c>
      <c r="I378" s="26" t="s">
        <v>7</v>
      </c>
      <c r="J378" s="26">
        <f t="shared" ref="J378:J384" si="101">J362+$J$113</f>
        <v>1</v>
      </c>
      <c r="K378" s="25">
        <f ca="1">AE21</f>
        <v>3.6011838700817146E-12</v>
      </c>
      <c r="L378" s="26"/>
      <c r="M378" s="47">
        <f t="shared" ca="1" si="95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4" t="s">
        <v>826</v>
      </c>
      <c r="B379" s="46">
        <v>4.0908E-11</v>
      </c>
      <c r="C379" s="26">
        <v>266</v>
      </c>
      <c r="D379" s="26">
        <v>267</v>
      </c>
      <c r="E379" s="26" t="e">
        <f t="shared" ca="1" si="96"/>
        <v>#N/A</v>
      </c>
      <c r="F379" s="26" t="s">
        <v>144</v>
      </c>
      <c r="G379" s="26">
        <v>3</v>
      </c>
      <c r="H379" s="26">
        <v>0</v>
      </c>
      <c r="I379" s="26" t="s">
        <v>7</v>
      </c>
      <c r="J379" s="26">
        <f t="shared" si="101"/>
        <v>1</v>
      </c>
      <c r="K379" s="25">
        <f ca="1">AE22</f>
        <v>4.0907980540016263E-11</v>
      </c>
      <c r="L379" s="26"/>
      <c r="M379" s="47">
        <f t="shared" ca="1" si="95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4" t="s">
        <v>827</v>
      </c>
      <c r="B380" s="46">
        <v>2.02527E-10</v>
      </c>
      <c r="C380" s="26">
        <v>267</v>
      </c>
      <c r="D380" s="26">
        <v>268</v>
      </c>
      <c r="E380" s="26" t="e">
        <f t="shared" ca="1" si="96"/>
        <v>#N/A</v>
      </c>
      <c r="F380" s="26" t="s">
        <v>144</v>
      </c>
      <c r="G380" s="26">
        <v>4</v>
      </c>
      <c r="H380" s="26">
        <v>0</v>
      </c>
      <c r="I380" s="26" t="s">
        <v>7</v>
      </c>
      <c r="J380" s="26">
        <f t="shared" si="101"/>
        <v>1</v>
      </c>
      <c r="K380" s="25">
        <f ca="1">AE23</f>
        <v>2.0252661792130803E-10</v>
      </c>
      <c r="L380" s="26"/>
      <c r="M380" s="47">
        <f t="shared" ca="1" si="95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4" t="s">
        <v>828</v>
      </c>
      <c r="B381" s="46">
        <v>5.0360100000000001E-11</v>
      </c>
      <c r="C381" s="26">
        <v>268</v>
      </c>
      <c r="D381" s="26">
        <v>269</v>
      </c>
      <c r="E381" s="26" t="e">
        <f t="shared" ca="1" si="96"/>
        <v>#N/A</v>
      </c>
      <c r="F381" s="26" t="s">
        <v>144</v>
      </c>
      <c r="G381" s="26">
        <v>5</v>
      </c>
      <c r="H381" s="26">
        <v>0</v>
      </c>
      <c r="I381" s="26" t="s">
        <v>7</v>
      </c>
      <c r="J381" s="26">
        <f t="shared" si="101"/>
        <v>1</v>
      </c>
      <c r="K381" s="25">
        <f ca="1">AE24</f>
        <v>5.0360123557934733E-11</v>
      </c>
      <c r="L381" s="26"/>
      <c r="M381" s="47">
        <f t="shared" ca="1" si="95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4" t="s">
        <v>829</v>
      </c>
      <c r="B382" s="46">
        <v>8.7299000000000003E-11</v>
      </c>
      <c r="C382" s="26">
        <v>269</v>
      </c>
      <c r="D382" s="26">
        <v>270</v>
      </c>
      <c r="E382" s="26" t="e">
        <f t="shared" ca="1" si="96"/>
        <v>#N/A</v>
      </c>
      <c r="F382" s="26" t="s">
        <v>144</v>
      </c>
      <c r="G382" s="26">
        <v>6</v>
      </c>
      <c r="H382" s="26">
        <v>0</v>
      </c>
      <c r="I382" s="26" t="s">
        <v>7</v>
      </c>
      <c r="J382" s="26">
        <f t="shared" si="101"/>
        <v>1</v>
      </c>
      <c r="K382" s="25">
        <f ca="1">AE25</f>
        <v>8.7299004551752053E-11</v>
      </c>
      <c r="L382" s="26"/>
      <c r="M382" s="47">
        <f t="shared" ca="1" si="95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4" t="s">
        <v>830</v>
      </c>
      <c r="B383" s="46">
        <v>8.8234500000000002E-11</v>
      </c>
      <c r="C383" s="26">
        <v>270</v>
      </c>
      <c r="D383" s="26">
        <v>271</v>
      </c>
      <c r="E383" s="26" t="e">
        <f t="shared" ca="1" si="96"/>
        <v>#N/A</v>
      </c>
      <c r="F383" s="26" t="s">
        <v>144</v>
      </c>
      <c r="G383" s="26">
        <v>7</v>
      </c>
      <c r="H383" s="26">
        <v>0</v>
      </c>
      <c r="I383" s="26" t="s">
        <v>7</v>
      </c>
      <c r="J383" s="26">
        <f t="shared" si="101"/>
        <v>1</v>
      </c>
      <c r="K383" s="25">
        <f ca="1">AE26</f>
        <v>8.823448628046981E-11</v>
      </c>
      <c r="L383" s="26"/>
      <c r="M383" s="47">
        <f t="shared" ca="1" si="95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5" t="s">
        <v>831</v>
      </c>
      <c r="B384" s="48">
        <v>8.82482E-11</v>
      </c>
      <c r="C384" s="26">
        <v>271</v>
      </c>
      <c r="D384" s="26">
        <v>272</v>
      </c>
      <c r="E384" s="30" t="e">
        <f t="shared" ca="1" si="96"/>
        <v>#N/A</v>
      </c>
      <c r="F384" s="30" t="s">
        <v>144</v>
      </c>
      <c r="G384" s="30">
        <v>8</v>
      </c>
      <c r="H384" s="30">
        <v>0</v>
      </c>
      <c r="I384" s="30" t="s">
        <v>7</v>
      </c>
      <c r="J384" s="30">
        <f t="shared" si="101"/>
        <v>1</v>
      </c>
      <c r="K384" s="40">
        <f ca="1">AE27</f>
        <v>8.8248155120249385E-11</v>
      </c>
      <c r="L384" s="30"/>
      <c r="M384" s="49">
        <f t="shared" ca="1" si="95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4">
        <v>2.2074599999999999E-14</v>
      </c>
      <c r="C385" s="26">
        <v>272</v>
      </c>
      <c r="D385" s="26">
        <v>273</v>
      </c>
      <c r="E385" s="22" t="e">
        <f t="shared" ca="1" si="96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7">
        <f ca="1">AH20</f>
        <v>2.2074559320052245E-14</v>
      </c>
      <c r="L385" s="22"/>
      <c r="M385" s="45">
        <f t="shared" ref="M385:M448" ca="1" si="102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4" t="s">
        <v>833</v>
      </c>
      <c r="B386" s="46">
        <v>2.8341399999999999E-13</v>
      </c>
      <c r="C386" s="26">
        <v>273</v>
      </c>
      <c r="D386" s="26">
        <v>274</v>
      </c>
      <c r="E386" s="26" t="e">
        <f t="shared" ref="E386:E449" ca="1" si="103">OFFSET($B$80,_xlfn.XMATCH($A386,$D$81:$D$108),0)</f>
        <v>#N/A</v>
      </c>
      <c r="F386" s="26" t="s">
        <v>144</v>
      </c>
      <c r="G386" s="26">
        <v>2</v>
      </c>
      <c r="H386" s="26">
        <v>0</v>
      </c>
      <c r="I386" s="26" t="s">
        <v>34</v>
      </c>
      <c r="J386" s="26">
        <f t="shared" ref="J386:J392" si="104">J362+$J$180</f>
        <v>0</v>
      </c>
      <c r="K386" s="25">
        <f ca="1">AH21</f>
        <v>2.8341420335037961E-13</v>
      </c>
      <c r="L386" s="26"/>
      <c r="M386" s="47">
        <f t="shared" ca="1" si="102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4" t="s">
        <v>834</v>
      </c>
      <c r="B387" s="46">
        <v>3.2194699999999998E-12</v>
      </c>
      <c r="C387" s="26">
        <v>274</v>
      </c>
      <c r="D387" s="26">
        <v>275</v>
      </c>
      <c r="E387" s="26" t="e">
        <f t="shared" ca="1" si="103"/>
        <v>#N/A</v>
      </c>
      <c r="F387" s="26" t="s">
        <v>144</v>
      </c>
      <c r="G387" s="26">
        <v>3</v>
      </c>
      <c r="H387" s="26">
        <v>0</v>
      </c>
      <c r="I387" s="26" t="s">
        <v>34</v>
      </c>
      <c r="J387" s="26">
        <f t="shared" si="104"/>
        <v>0</v>
      </c>
      <c r="K387" s="25">
        <f ca="1">AH22</f>
        <v>3.2194698004016286E-12</v>
      </c>
      <c r="L387" s="26"/>
      <c r="M387" s="47">
        <f t="shared" ca="1" si="102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4" t="s">
        <v>835</v>
      </c>
      <c r="B388" s="46">
        <v>1.59389E-11</v>
      </c>
      <c r="C388" s="26">
        <v>275</v>
      </c>
      <c r="D388" s="26">
        <v>276</v>
      </c>
      <c r="E388" s="26" t="e">
        <f t="shared" ca="1" si="103"/>
        <v>#N/A</v>
      </c>
      <c r="F388" s="26" t="s">
        <v>144</v>
      </c>
      <c r="G388" s="26">
        <v>4</v>
      </c>
      <c r="H388" s="26">
        <v>0</v>
      </c>
      <c r="I388" s="26" t="s">
        <v>34</v>
      </c>
      <c r="J388" s="26">
        <f t="shared" si="104"/>
        <v>0</v>
      </c>
      <c r="K388" s="25">
        <f ca="1">AH23</f>
        <v>1.5938902912533536E-11</v>
      </c>
      <c r="L388" s="26"/>
      <c r="M388" s="47">
        <f t="shared" ca="1" si="102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4" t="s">
        <v>836</v>
      </c>
      <c r="B389" s="46">
        <v>3.9633600000000002E-12</v>
      </c>
      <c r="C389" s="26">
        <v>276</v>
      </c>
      <c r="D389" s="26">
        <v>277</v>
      </c>
      <c r="E389" s="26" t="e">
        <f t="shared" ca="1" si="103"/>
        <v>#N/A</v>
      </c>
      <c r="F389" s="26" t="s">
        <v>144</v>
      </c>
      <c r="G389" s="26">
        <v>5</v>
      </c>
      <c r="H389" s="26">
        <v>0</v>
      </c>
      <c r="I389" s="26" t="s">
        <v>34</v>
      </c>
      <c r="J389" s="26">
        <f t="shared" si="104"/>
        <v>0</v>
      </c>
      <c r="K389" s="25">
        <f ca="1">AH24</f>
        <v>3.9633561666694055E-12</v>
      </c>
      <c r="L389" s="26"/>
      <c r="M389" s="47">
        <f t="shared" ca="1" si="102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4" t="s">
        <v>837</v>
      </c>
      <c r="B390" s="46">
        <v>6.8704600000000002E-12</v>
      </c>
      <c r="C390" s="26">
        <v>277</v>
      </c>
      <c r="D390" s="26">
        <v>278</v>
      </c>
      <c r="E390" s="26" t="e">
        <f t="shared" ca="1" si="103"/>
        <v>#N/A</v>
      </c>
      <c r="F390" s="26" t="s">
        <v>144</v>
      </c>
      <c r="G390" s="26">
        <v>6</v>
      </c>
      <c r="H390" s="26">
        <v>0</v>
      </c>
      <c r="I390" s="26" t="s">
        <v>34</v>
      </c>
      <c r="J390" s="26">
        <f t="shared" si="104"/>
        <v>0</v>
      </c>
      <c r="K390" s="25">
        <f ca="1">AH25</f>
        <v>6.8704566944965694E-12</v>
      </c>
      <c r="L390" s="26"/>
      <c r="M390" s="47">
        <f t="shared" ca="1" si="102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4" t="s">
        <v>838</v>
      </c>
      <c r="B391" s="46">
        <v>6.9440799999999996E-12</v>
      </c>
      <c r="C391" s="26">
        <v>278</v>
      </c>
      <c r="D391" s="26">
        <v>279</v>
      </c>
      <c r="E391" s="26" t="e">
        <f t="shared" ca="1" si="103"/>
        <v>#N/A</v>
      </c>
      <c r="F391" s="26" t="s">
        <v>144</v>
      </c>
      <c r="G391" s="26">
        <v>7</v>
      </c>
      <c r="H391" s="26">
        <v>0</v>
      </c>
      <c r="I391" s="26" t="s">
        <v>34</v>
      </c>
      <c r="J391" s="26">
        <f t="shared" si="104"/>
        <v>0</v>
      </c>
      <c r="K391" s="25">
        <f ca="1">AH26</f>
        <v>6.9440793748312334E-12</v>
      </c>
      <c r="L391" s="26"/>
      <c r="M391" s="47">
        <f t="shared" ca="1" si="102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5" t="s">
        <v>839</v>
      </c>
      <c r="B392" s="48">
        <v>6.9451600000000003E-12</v>
      </c>
      <c r="C392" s="26">
        <v>279</v>
      </c>
      <c r="D392" s="26">
        <v>280</v>
      </c>
      <c r="E392" s="30" t="e">
        <f t="shared" ca="1" si="103"/>
        <v>#N/A</v>
      </c>
      <c r="F392" s="30" t="s">
        <v>144</v>
      </c>
      <c r="G392" s="30">
        <v>8</v>
      </c>
      <c r="H392" s="30">
        <v>0</v>
      </c>
      <c r="I392" s="30" t="s">
        <v>34</v>
      </c>
      <c r="J392" s="30">
        <f t="shared" si="104"/>
        <v>0</v>
      </c>
      <c r="K392" s="40">
        <f ca="1">AH27</f>
        <v>6.9451551164419384E-12</v>
      </c>
      <c r="L392" s="30"/>
      <c r="M392" s="49">
        <f t="shared" ca="1" si="102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4">
        <v>7.1831399999999996E-12</v>
      </c>
      <c r="C393" s="26">
        <v>280</v>
      </c>
      <c r="D393" s="26">
        <v>281</v>
      </c>
      <c r="E393" s="22" t="e">
        <f t="shared" ca="1" si="103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7">
        <f ca="1">AG20</f>
        <v>7.1831386595192046E-12</v>
      </c>
      <c r="L393" s="22"/>
      <c r="M393" s="45">
        <f t="shared" ca="1" si="102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4" t="s">
        <v>841</v>
      </c>
      <c r="B394" s="46">
        <v>9.2224000000000001E-11</v>
      </c>
      <c r="C394" s="26">
        <v>281</v>
      </c>
      <c r="D394" s="26">
        <v>282</v>
      </c>
      <c r="E394" s="26" t="e">
        <f t="shared" ca="1" si="103"/>
        <v>#N/A</v>
      </c>
      <c r="F394" s="26" t="s">
        <v>144</v>
      </c>
      <c r="G394" s="26">
        <v>2</v>
      </c>
      <c r="H394" s="26">
        <v>0</v>
      </c>
      <c r="I394" s="26" t="s">
        <v>10</v>
      </c>
      <c r="J394" s="26">
        <f t="shared" ref="J394:J400" si="105">J362+$J$115</f>
        <v>1</v>
      </c>
      <c r="K394" s="25">
        <f ca="1">AG21</f>
        <v>9.2223971098424247E-11</v>
      </c>
      <c r="L394" s="26"/>
      <c r="M394" s="47">
        <f t="shared" ca="1" si="102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4" t="s">
        <v>842</v>
      </c>
      <c r="B395" s="46">
        <v>1.04763E-9</v>
      </c>
      <c r="C395" s="26">
        <v>282</v>
      </c>
      <c r="D395" s="26">
        <v>283</v>
      </c>
      <c r="E395" s="26" t="e">
        <f t="shared" ca="1" si="103"/>
        <v>#N/A</v>
      </c>
      <c r="F395" s="26" t="s">
        <v>144</v>
      </c>
      <c r="G395" s="26">
        <v>3</v>
      </c>
      <c r="H395" s="26">
        <v>0</v>
      </c>
      <c r="I395" s="26" t="s">
        <v>10</v>
      </c>
      <c r="J395" s="26">
        <f t="shared" si="105"/>
        <v>1</v>
      </c>
      <c r="K395" s="25">
        <f ca="1">AG22</f>
        <v>1.0476267114158088E-9</v>
      </c>
      <c r="L395" s="26"/>
      <c r="M395" s="47">
        <f t="shared" ca="1" si="102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4" t="s">
        <v>843</v>
      </c>
      <c r="B396" s="46">
        <v>5.1865699999999998E-9</v>
      </c>
      <c r="C396" s="26">
        <v>283</v>
      </c>
      <c r="D396" s="26">
        <v>284</v>
      </c>
      <c r="E396" s="26" t="e">
        <f t="shared" ca="1" si="103"/>
        <v>#N/A</v>
      </c>
      <c r="F396" s="26" t="s">
        <v>144</v>
      </c>
      <c r="G396" s="26">
        <v>4</v>
      </c>
      <c r="H396" s="26">
        <v>0</v>
      </c>
      <c r="I396" s="26" t="s">
        <v>10</v>
      </c>
      <c r="J396" s="26">
        <f t="shared" si="105"/>
        <v>1</v>
      </c>
      <c r="K396" s="25">
        <f ca="1">AG23</f>
        <v>5.1865746464682734E-9</v>
      </c>
      <c r="L396" s="26"/>
      <c r="M396" s="47">
        <f t="shared" ca="1" si="102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4" t="s">
        <v>844</v>
      </c>
      <c r="B397" s="46">
        <v>9.2573199999999995E-14</v>
      </c>
      <c r="C397" s="26">
        <v>284</v>
      </c>
      <c r="D397" s="26">
        <v>285</v>
      </c>
      <c r="E397" s="26" t="e">
        <f t="shared" ca="1" si="103"/>
        <v>#N/A</v>
      </c>
      <c r="F397" s="26" t="s">
        <v>144</v>
      </c>
      <c r="G397" s="26">
        <v>5</v>
      </c>
      <c r="H397" s="26">
        <v>0</v>
      </c>
      <c r="I397" s="26" t="s">
        <v>10</v>
      </c>
      <c r="J397" s="26">
        <f t="shared" si="105"/>
        <v>1</v>
      </c>
      <c r="K397" s="25">
        <f ca="1">AG24</f>
        <v>9.2573207049940739E-14</v>
      </c>
      <c r="L397" s="26"/>
      <c r="M397" s="47">
        <f t="shared" ca="1" si="102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4" t="s">
        <v>845</v>
      </c>
      <c r="B398" s="46">
        <v>1.6047500000000001E-13</v>
      </c>
      <c r="C398" s="26">
        <v>285</v>
      </c>
      <c r="D398" s="26">
        <v>286</v>
      </c>
      <c r="E398" s="26" t="e">
        <f t="shared" ca="1" si="103"/>
        <v>#N/A</v>
      </c>
      <c r="F398" s="26" t="s">
        <v>144</v>
      </c>
      <c r="G398" s="26">
        <v>6</v>
      </c>
      <c r="H398" s="26">
        <v>0</v>
      </c>
      <c r="I398" s="26" t="s">
        <v>10</v>
      </c>
      <c r="J398" s="26">
        <f t="shared" si="105"/>
        <v>1</v>
      </c>
      <c r="K398" s="25">
        <f ca="1">AG25</f>
        <v>1.604751587697353E-13</v>
      </c>
      <c r="L398" s="26"/>
      <c r="M398" s="47">
        <f t="shared" ca="1" si="102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4" t="s">
        <v>846</v>
      </c>
      <c r="B399" s="46">
        <v>1.62195E-13</v>
      </c>
      <c r="C399" s="26">
        <v>286</v>
      </c>
      <c r="D399" s="26">
        <v>287</v>
      </c>
      <c r="E399" s="26" t="e">
        <f t="shared" ca="1" si="103"/>
        <v>#N/A</v>
      </c>
      <c r="F399" s="26" t="s">
        <v>144</v>
      </c>
      <c r="G399" s="26">
        <v>7</v>
      </c>
      <c r="H399" s="26">
        <v>0</v>
      </c>
      <c r="I399" s="26" t="s">
        <v>10</v>
      </c>
      <c r="J399" s="26">
        <f t="shared" si="105"/>
        <v>1</v>
      </c>
      <c r="K399" s="25">
        <f ca="1">AG26</f>
        <v>1.6219478409321964E-13</v>
      </c>
      <c r="L399" s="26"/>
      <c r="M399" s="47">
        <f t="shared" ca="1" si="102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5" t="s">
        <v>847</v>
      </c>
      <c r="B400" s="48">
        <v>1.6221999999999999E-13</v>
      </c>
      <c r="C400" s="26">
        <v>287</v>
      </c>
      <c r="D400" s="26">
        <v>288</v>
      </c>
      <c r="E400" s="30" t="e">
        <f t="shared" ca="1" si="103"/>
        <v>#N/A</v>
      </c>
      <c r="F400" s="30" t="s">
        <v>144</v>
      </c>
      <c r="G400" s="30">
        <v>8</v>
      </c>
      <c r="H400" s="30">
        <v>0</v>
      </c>
      <c r="I400" s="30" t="s">
        <v>10</v>
      </c>
      <c r="J400" s="30">
        <f t="shared" si="105"/>
        <v>1</v>
      </c>
      <c r="K400" s="40">
        <f ca="1">AG27</f>
        <v>1.6221991048778836E-13</v>
      </c>
      <c r="L400" s="30"/>
      <c r="M400" s="49">
        <f t="shared" ca="1" si="102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4">
        <v>1.8464800000000001E-13</v>
      </c>
      <c r="C401" s="26">
        <v>288</v>
      </c>
      <c r="D401" s="26">
        <v>289</v>
      </c>
      <c r="E401" s="22" t="e">
        <f t="shared" ca="1" si="103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>J153-1</f>
        <v>-1</v>
      </c>
      <c r="K401" s="37">
        <f ca="1">AD31</f>
        <v>1.846480196301187E-13</v>
      </c>
      <c r="L401" s="22"/>
      <c r="M401" s="45">
        <f t="shared" ca="1" si="102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4" t="s">
        <v>849</v>
      </c>
      <c r="B402" s="46">
        <v>1.7207100000000001E-11</v>
      </c>
      <c r="C402" s="26">
        <v>289</v>
      </c>
      <c r="D402" s="26">
        <v>290</v>
      </c>
      <c r="E402" s="26" t="e">
        <f t="shared" ca="1" si="103"/>
        <v>#N/A</v>
      </c>
      <c r="F402" s="26" t="s">
        <v>144</v>
      </c>
      <c r="G402" s="26">
        <v>1</v>
      </c>
      <c r="H402" s="26">
        <v>4</v>
      </c>
      <c r="I402" s="26" t="s">
        <v>6</v>
      </c>
      <c r="J402" s="26">
        <f>J154-1</f>
        <v>-1</v>
      </c>
      <c r="K402" s="25">
        <f ca="1">AD32</f>
        <v>1.7207061120486754E-11</v>
      </c>
      <c r="L402" s="26"/>
      <c r="M402" s="47">
        <f t="shared" ca="1" si="102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4" t="s">
        <v>850</v>
      </c>
      <c r="B403" s="46">
        <v>1.9273400000000001E-9</v>
      </c>
      <c r="C403" s="26">
        <v>290</v>
      </c>
      <c r="D403" s="26">
        <v>291</v>
      </c>
      <c r="E403" s="26" t="e">
        <f t="shared" ca="1" si="103"/>
        <v>#N/A</v>
      </c>
      <c r="F403" s="26" t="s">
        <v>144</v>
      </c>
      <c r="G403" s="26">
        <v>1</v>
      </c>
      <c r="H403" s="26">
        <v>6</v>
      </c>
      <c r="I403" s="26" t="s">
        <v>6</v>
      </c>
      <c r="J403" s="26">
        <f>J155-1</f>
        <v>-1</v>
      </c>
      <c r="K403" s="25">
        <f ca="1">AD33</f>
        <v>1.9273395901088649E-9</v>
      </c>
      <c r="L403" s="26"/>
      <c r="M403" s="47">
        <f t="shared" ca="1" si="102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4" t="s">
        <v>851</v>
      </c>
      <c r="B404" s="46">
        <v>1.9467999999999999E-9</v>
      </c>
      <c r="C404" s="26">
        <v>291</v>
      </c>
      <c r="D404" s="26">
        <v>292</v>
      </c>
      <c r="E404" s="26" t="e">
        <f t="shared" ca="1" si="103"/>
        <v>#N/A</v>
      </c>
      <c r="F404" s="26" t="s">
        <v>144</v>
      </c>
      <c r="G404" s="26">
        <v>1</v>
      </c>
      <c r="H404" s="26">
        <v>8</v>
      </c>
      <c r="I404" s="26" t="s">
        <v>6</v>
      </c>
      <c r="J404" s="26">
        <f>J156-1</f>
        <v>-1</v>
      </c>
      <c r="K404" s="25">
        <f ca="1">AD34</f>
        <v>1.9467965897884314E-9</v>
      </c>
      <c r="L404" s="26"/>
      <c r="M404" s="47">
        <f t="shared" ca="1" si="102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4" t="s">
        <v>852</v>
      </c>
      <c r="B405" s="46">
        <v>1.33539E-12</v>
      </c>
      <c r="C405" s="26">
        <v>292</v>
      </c>
      <c r="D405" s="26">
        <v>293</v>
      </c>
      <c r="E405" s="26" t="e">
        <f t="shared" ca="1" si="103"/>
        <v>#N/A</v>
      </c>
      <c r="F405" s="26" t="s">
        <v>144</v>
      </c>
      <c r="G405" s="26">
        <v>2</v>
      </c>
      <c r="H405" s="26">
        <v>3</v>
      </c>
      <c r="I405" s="26" t="s">
        <v>6</v>
      </c>
      <c r="J405" s="26">
        <f>J157-1</f>
        <v>-1</v>
      </c>
      <c r="K405" s="25">
        <f ca="1">AD35</f>
        <v>1.3353852910203292E-12</v>
      </c>
      <c r="L405" s="26"/>
      <c r="M405" s="47">
        <f t="shared" ca="1" si="102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4" t="s">
        <v>853</v>
      </c>
      <c r="B406" s="46">
        <v>7.1535499999999996E-10</v>
      </c>
      <c r="C406" s="26">
        <v>293</v>
      </c>
      <c r="D406" s="26">
        <v>294</v>
      </c>
      <c r="E406" s="26" t="e">
        <f t="shared" ca="1" si="103"/>
        <v>#N/A</v>
      </c>
      <c r="F406" s="26" t="s">
        <v>144</v>
      </c>
      <c r="G406" s="26">
        <v>2</v>
      </c>
      <c r="H406" s="26">
        <v>5</v>
      </c>
      <c r="I406" s="26" t="s">
        <v>6</v>
      </c>
      <c r="J406" s="26">
        <f>J158-1</f>
        <v>-1</v>
      </c>
      <c r="K406" s="25">
        <f ca="1">AD36</f>
        <v>7.15355007596288E-10</v>
      </c>
      <c r="L406" s="26"/>
      <c r="M406" s="47">
        <f t="shared" ca="1" si="102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4" t="s">
        <v>854</v>
      </c>
      <c r="B407" s="46">
        <v>9.6234899999999998E-10</v>
      </c>
      <c r="C407" s="26">
        <v>294</v>
      </c>
      <c r="D407" s="26">
        <v>295</v>
      </c>
      <c r="E407" s="26" t="e">
        <f t="shared" ca="1" si="103"/>
        <v>#N/A</v>
      </c>
      <c r="F407" s="26" t="s">
        <v>144</v>
      </c>
      <c r="G407" s="26">
        <v>2</v>
      </c>
      <c r="H407" s="26">
        <v>7</v>
      </c>
      <c r="I407" s="26" t="s">
        <v>6</v>
      </c>
      <c r="J407" s="26">
        <f>J159-1</f>
        <v>-1</v>
      </c>
      <c r="K407" s="25">
        <f ca="1">AD37</f>
        <v>9.623488650071213E-10</v>
      </c>
      <c r="L407" s="26"/>
      <c r="M407" s="47">
        <f t="shared" ca="1" si="102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4" t="s">
        <v>855</v>
      </c>
      <c r="B408" s="46">
        <v>2.2947699999999998E-13</v>
      </c>
      <c r="C408" s="26">
        <v>295</v>
      </c>
      <c r="D408" s="26">
        <v>296</v>
      </c>
      <c r="E408" s="26" t="e">
        <f t="shared" ca="1" si="103"/>
        <v>#N/A</v>
      </c>
      <c r="F408" s="26" t="s">
        <v>144</v>
      </c>
      <c r="G408" s="26">
        <v>3</v>
      </c>
      <c r="H408" s="26">
        <v>4</v>
      </c>
      <c r="I408" s="26" t="s">
        <v>6</v>
      </c>
      <c r="J408" s="26">
        <f>J160-1</f>
        <v>-1</v>
      </c>
      <c r="K408" s="25">
        <f ca="1">AD38</f>
        <v>2.2947710412903655E-13</v>
      </c>
      <c r="L408" s="26"/>
      <c r="M408" s="47">
        <f t="shared" ca="1" si="102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4" t="s">
        <v>856</v>
      </c>
      <c r="B409" s="46">
        <v>1.27151E-10</v>
      </c>
      <c r="C409" s="26">
        <v>296</v>
      </c>
      <c r="D409" s="26">
        <v>297</v>
      </c>
      <c r="E409" s="26" t="e">
        <f t="shared" ca="1" si="103"/>
        <v>#N/A</v>
      </c>
      <c r="F409" s="26" t="s">
        <v>144</v>
      </c>
      <c r="G409" s="26">
        <v>3</v>
      </c>
      <c r="H409" s="26">
        <v>6</v>
      </c>
      <c r="I409" s="26" t="s">
        <v>6</v>
      </c>
      <c r="J409" s="26">
        <f>J161-1</f>
        <v>-1</v>
      </c>
      <c r="K409" s="25">
        <f ca="1">AD39</f>
        <v>1.2715087738773836E-10</v>
      </c>
      <c r="L409" s="26"/>
      <c r="M409" s="47">
        <f t="shared" ca="1" si="102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4" t="s">
        <v>857</v>
      </c>
      <c r="B410" s="46">
        <v>1.27235E-10</v>
      </c>
      <c r="C410" s="26">
        <v>297</v>
      </c>
      <c r="D410" s="26">
        <v>298</v>
      </c>
      <c r="E410" s="26" t="e">
        <f t="shared" ca="1" si="103"/>
        <v>#N/A</v>
      </c>
      <c r="F410" s="26" t="s">
        <v>144</v>
      </c>
      <c r="G410" s="26">
        <v>3</v>
      </c>
      <c r="H410" s="26">
        <v>8</v>
      </c>
      <c r="I410" s="26" t="s">
        <v>6</v>
      </c>
      <c r="J410" s="26">
        <f>J162-1</f>
        <v>-1</v>
      </c>
      <c r="K410" s="25">
        <f ca="1">AD40</f>
        <v>1.272348641452845E-10</v>
      </c>
      <c r="L410" s="26"/>
      <c r="M410" s="47">
        <f t="shared" ca="1" si="102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4" t="s">
        <v>858</v>
      </c>
      <c r="B411" s="46">
        <v>1.0334300000000001E-11</v>
      </c>
      <c r="C411" s="26">
        <v>298</v>
      </c>
      <c r="D411" s="26">
        <v>299</v>
      </c>
      <c r="E411" s="26" t="e">
        <f t="shared" ca="1" si="103"/>
        <v>#N/A</v>
      </c>
      <c r="F411" s="26" t="s">
        <v>144</v>
      </c>
      <c r="G411" s="26">
        <v>4</v>
      </c>
      <c r="H411" s="26">
        <v>5</v>
      </c>
      <c r="I411" s="26" t="s">
        <v>6</v>
      </c>
      <c r="J411" s="26">
        <f>J163-1</f>
        <v>-1</v>
      </c>
      <c r="K411" s="25">
        <f ca="1">AD41</f>
        <v>1.0334344651088333E-11</v>
      </c>
      <c r="L411" s="26"/>
      <c r="M411" s="47">
        <f t="shared" ca="1" si="102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5" t="s">
        <v>859</v>
      </c>
      <c r="B412" s="48">
        <v>1.03734E-11</v>
      </c>
      <c r="C412" s="26">
        <v>299</v>
      </c>
      <c r="D412" s="26">
        <v>300</v>
      </c>
      <c r="E412" s="30" t="e">
        <f t="shared" ca="1" si="103"/>
        <v>#N/A</v>
      </c>
      <c r="F412" s="30" t="s">
        <v>144</v>
      </c>
      <c r="G412" s="30">
        <v>4</v>
      </c>
      <c r="H412" s="30">
        <v>7</v>
      </c>
      <c r="I412" s="30" t="s">
        <v>6</v>
      </c>
      <c r="J412" s="52">
        <f>J164-1</f>
        <v>-1</v>
      </c>
      <c r="K412" s="40">
        <f ca="1">AD42</f>
        <v>1.0373368540302698E-11</v>
      </c>
      <c r="L412" s="30"/>
      <c r="M412" s="49">
        <f t="shared" ca="1" si="102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4">
        <v>1.4223700000000001E-14</v>
      </c>
      <c r="C413" s="26">
        <v>300</v>
      </c>
      <c r="D413" s="26">
        <v>301</v>
      </c>
      <c r="E413" s="22" t="e">
        <f t="shared" ca="1" si="103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>J153-1</f>
        <v>-1</v>
      </c>
      <c r="K413" s="37">
        <f ca="1">AE31</f>
        <v>1.4223658636776013E-14</v>
      </c>
      <c r="L413" s="22"/>
      <c r="M413" s="45">
        <f t="shared" ca="1" si="102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4" t="s">
        <v>861</v>
      </c>
      <c r="B414" s="46">
        <v>7.8651399999999998E-15</v>
      </c>
      <c r="C414" s="26">
        <v>301</v>
      </c>
      <c r="D414" s="26">
        <v>302</v>
      </c>
      <c r="E414" s="26" t="e">
        <f t="shared" ca="1" si="103"/>
        <v>#N/A</v>
      </c>
      <c r="F414" s="26" t="s">
        <v>144</v>
      </c>
      <c r="G414" s="26">
        <v>4</v>
      </c>
      <c r="H414" s="26">
        <v>1</v>
      </c>
      <c r="I414" s="26" t="s">
        <v>6</v>
      </c>
      <c r="J414" s="26">
        <f>J154-1</f>
        <v>-1</v>
      </c>
      <c r="K414" s="25">
        <f ca="1">AE32</f>
        <v>7.8651444161557836E-15</v>
      </c>
      <c r="L414" s="26"/>
      <c r="M414" s="47">
        <f t="shared" ca="1" si="102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4" t="s">
        <v>862</v>
      </c>
      <c r="B415" s="46">
        <v>1.42876E-16</v>
      </c>
      <c r="C415" s="26">
        <v>302</v>
      </c>
      <c r="D415" s="26">
        <v>303</v>
      </c>
      <c r="E415" s="26" t="e">
        <f t="shared" ca="1" si="103"/>
        <v>#N/A</v>
      </c>
      <c r="F415" s="26" t="s">
        <v>144</v>
      </c>
      <c r="G415" s="26">
        <v>6</v>
      </c>
      <c r="H415" s="26">
        <v>1</v>
      </c>
      <c r="I415" s="26" t="s">
        <v>6</v>
      </c>
      <c r="J415" s="26">
        <f>J155-1</f>
        <v>-1</v>
      </c>
      <c r="K415" s="25">
        <f ca="1">AE33</f>
        <v>1.4287565766124071E-16</v>
      </c>
      <c r="L415" s="26"/>
      <c r="M415" s="47">
        <f t="shared" ca="1" si="102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4" t="s">
        <v>863</v>
      </c>
      <c r="B416" s="46">
        <v>3.0152300000000001E-20</v>
      </c>
      <c r="C416" s="26">
        <v>303</v>
      </c>
      <c r="D416" s="26">
        <v>304</v>
      </c>
      <c r="E416" s="26" t="e">
        <f t="shared" ca="1" si="103"/>
        <v>#N/A</v>
      </c>
      <c r="F416" s="26" t="s">
        <v>144</v>
      </c>
      <c r="G416" s="26">
        <v>8</v>
      </c>
      <c r="H416" s="26">
        <v>1</v>
      </c>
      <c r="I416" s="26" t="s">
        <v>6</v>
      </c>
      <c r="J416" s="26">
        <f>J156-1</f>
        <v>-1</v>
      </c>
      <c r="K416" s="25">
        <f ca="1">AE34</f>
        <v>3.015230911737719E-20</v>
      </c>
      <c r="L416" s="26"/>
      <c r="M416" s="47">
        <f t="shared" ca="1" si="102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4" t="s">
        <v>864</v>
      </c>
      <c r="B417" s="46">
        <v>1.02866E-13</v>
      </c>
      <c r="C417" s="26">
        <v>304</v>
      </c>
      <c r="D417" s="26">
        <v>305</v>
      </c>
      <c r="E417" s="26" t="e">
        <f t="shared" ca="1" si="103"/>
        <v>#N/A</v>
      </c>
      <c r="F417" s="26" t="s">
        <v>144</v>
      </c>
      <c r="G417" s="26">
        <v>3</v>
      </c>
      <c r="H417" s="26">
        <v>2</v>
      </c>
      <c r="I417" s="26" t="s">
        <v>6</v>
      </c>
      <c r="J417" s="26">
        <f>J157-1</f>
        <v>-1</v>
      </c>
      <c r="K417" s="25">
        <f ca="1">AE35</f>
        <v>1.0286633220379666E-13</v>
      </c>
      <c r="L417" s="26"/>
      <c r="M417" s="47">
        <f t="shared" ca="1" si="102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4" t="s">
        <v>865</v>
      </c>
      <c r="B418" s="46">
        <v>4.7627200000000001E-14</v>
      </c>
      <c r="C418" s="26">
        <v>305</v>
      </c>
      <c r="D418" s="26">
        <v>306</v>
      </c>
      <c r="E418" s="26" t="e">
        <f t="shared" ca="1" si="103"/>
        <v>#N/A</v>
      </c>
      <c r="F418" s="26" t="s">
        <v>144</v>
      </c>
      <c r="G418" s="26">
        <v>5</v>
      </c>
      <c r="H418" s="26">
        <v>2</v>
      </c>
      <c r="I418" s="26" t="s">
        <v>6</v>
      </c>
      <c r="J418" s="26">
        <f>J158-1</f>
        <v>-1</v>
      </c>
      <c r="K418" s="25">
        <f ca="1">AE36</f>
        <v>4.7627189564739214E-14</v>
      </c>
      <c r="L418" s="26"/>
      <c r="M418" s="47">
        <f t="shared" ca="1" si="102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4" t="s">
        <v>866</v>
      </c>
      <c r="B419" s="46">
        <v>1.33865E-17</v>
      </c>
      <c r="C419" s="26">
        <v>306</v>
      </c>
      <c r="D419" s="26">
        <v>307</v>
      </c>
      <c r="E419" s="26" t="e">
        <f t="shared" ca="1" si="103"/>
        <v>#N/A</v>
      </c>
      <c r="F419" s="26" t="s">
        <v>144</v>
      </c>
      <c r="G419" s="26">
        <v>7</v>
      </c>
      <c r="H419" s="26">
        <v>2</v>
      </c>
      <c r="I419" s="26" t="s">
        <v>6</v>
      </c>
      <c r="J419" s="26">
        <f>J159-1</f>
        <v>-1</v>
      </c>
      <c r="K419" s="25">
        <f ca="1">AE37</f>
        <v>1.3386463919391819E-17</v>
      </c>
      <c r="L419" s="26"/>
      <c r="M419" s="47">
        <f t="shared" ca="1" si="102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4" t="s">
        <v>867</v>
      </c>
      <c r="B420" s="46">
        <v>1.76769E-14</v>
      </c>
      <c r="C420" s="26">
        <v>307</v>
      </c>
      <c r="D420" s="26">
        <v>308</v>
      </c>
      <c r="E420" s="26" t="e">
        <f t="shared" ca="1" si="103"/>
        <v>#N/A</v>
      </c>
      <c r="F420" s="26" t="s">
        <v>144</v>
      </c>
      <c r="G420" s="26">
        <v>4</v>
      </c>
      <c r="H420" s="26">
        <v>3</v>
      </c>
      <c r="I420" s="26" t="s">
        <v>6</v>
      </c>
      <c r="J420" s="26">
        <f>J160-1</f>
        <v>-1</v>
      </c>
      <c r="K420" s="25">
        <f ca="1">AE38</f>
        <v>1.7676896836617437E-14</v>
      </c>
      <c r="L420" s="26"/>
      <c r="M420" s="47">
        <f t="shared" ca="1" si="102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4" t="s">
        <v>868</v>
      </c>
      <c r="B421" s="46">
        <v>1.5885000000000001E-15</v>
      </c>
      <c r="C421" s="26">
        <v>308</v>
      </c>
      <c r="D421" s="26">
        <v>309</v>
      </c>
      <c r="E421" s="26" t="e">
        <f t="shared" ca="1" si="103"/>
        <v>#N/A</v>
      </c>
      <c r="F421" s="26" t="s">
        <v>144</v>
      </c>
      <c r="G421" s="26">
        <v>6</v>
      </c>
      <c r="H421" s="26">
        <v>3</v>
      </c>
      <c r="I421" s="26" t="s">
        <v>6</v>
      </c>
      <c r="J421" s="26">
        <f>J161-1</f>
        <v>-1</v>
      </c>
      <c r="K421" s="25">
        <f ca="1">AE39</f>
        <v>1.5884956430676273E-15</v>
      </c>
      <c r="L421" s="26"/>
      <c r="M421" s="47">
        <f t="shared" ca="1" si="102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4" t="s">
        <v>869</v>
      </c>
      <c r="B422" s="46">
        <v>3.3210299999999998E-19</v>
      </c>
      <c r="C422" s="26">
        <v>309</v>
      </c>
      <c r="D422" s="26">
        <v>310</v>
      </c>
      <c r="E422" s="26" t="e">
        <f t="shared" ca="1" si="103"/>
        <v>#N/A</v>
      </c>
      <c r="F422" s="26" t="s">
        <v>144</v>
      </c>
      <c r="G422" s="26">
        <v>8</v>
      </c>
      <c r="H422" s="26">
        <v>3</v>
      </c>
      <c r="I422" s="26" t="s">
        <v>6</v>
      </c>
      <c r="J422" s="26">
        <f>J162-1</f>
        <v>-1</v>
      </c>
      <c r="K422" s="25">
        <f ca="1">AE40</f>
        <v>3.3210299871661568E-19</v>
      </c>
      <c r="L422" s="26"/>
      <c r="M422" s="47">
        <f t="shared" ca="1" si="102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4" t="s">
        <v>870</v>
      </c>
      <c r="B423" s="46">
        <v>1.1595299999999999E-13</v>
      </c>
      <c r="C423" s="26">
        <v>310</v>
      </c>
      <c r="D423" s="26">
        <v>311</v>
      </c>
      <c r="E423" s="26" t="e">
        <f t="shared" ca="1" si="103"/>
        <v>#N/A</v>
      </c>
      <c r="F423" s="26" t="s">
        <v>144</v>
      </c>
      <c r="G423" s="26">
        <v>5</v>
      </c>
      <c r="H423" s="26">
        <v>4</v>
      </c>
      <c r="I423" s="26" t="s">
        <v>6</v>
      </c>
      <c r="J423" s="26">
        <f>J163-1</f>
        <v>-1</v>
      </c>
      <c r="K423" s="25">
        <f ca="1">AE41</f>
        <v>1.1595325411637857E-13</v>
      </c>
      <c r="L423" s="26"/>
      <c r="M423" s="47">
        <f t="shared" ca="1" si="102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5" t="s">
        <v>871</v>
      </c>
      <c r="B424" s="48">
        <v>2.43175E-17</v>
      </c>
      <c r="C424" s="26">
        <v>311</v>
      </c>
      <c r="D424" s="26">
        <v>312</v>
      </c>
      <c r="E424" s="30" t="e">
        <f t="shared" ca="1" si="103"/>
        <v>#N/A</v>
      </c>
      <c r="F424" s="30" t="s">
        <v>144</v>
      </c>
      <c r="G424" s="30">
        <v>7</v>
      </c>
      <c r="H424" s="30">
        <v>4</v>
      </c>
      <c r="I424" s="30" t="s">
        <v>6</v>
      </c>
      <c r="J424" s="52">
        <f>J164-1</f>
        <v>-1</v>
      </c>
      <c r="K424" s="40">
        <f ca="1">AE42</f>
        <v>2.4317549444092968E-17</v>
      </c>
      <c r="L424" s="30"/>
      <c r="M424" s="49">
        <f t="shared" ca="1" si="102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4">
        <v>2.1182099999999999E-9</v>
      </c>
      <c r="C425" s="26">
        <v>312</v>
      </c>
      <c r="D425" s="26">
        <v>313</v>
      </c>
      <c r="E425" s="22" t="e">
        <f t="shared" ca="1" si="103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7">
        <f ca="1">AF31</f>
        <v>2.1182141165016088E-9</v>
      </c>
      <c r="L425" s="22"/>
      <c r="M425" s="45">
        <f t="shared" ca="1" si="102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4" t="s">
        <v>873</v>
      </c>
      <c r="B426" s="46">
        <v>1.17129E-9</v>
      </c>
      <c r="C426" s="26">
        <v>313</v>
      </c>
      <c r="D426" s="26">
        <v>314</v>
      </c>
      <c r="E426" s="26" t="e">
        <f t="shared" ca="1" si="103"/>
        <v>#N/A</v>
      </c>
      <c r="F426" s="26" t="s">
        <v>144</v>
      </c>
      <c r="G426" s="26">
        <v>1</v>
      </c>
      <c r="H426" s="26">
        <v>4</v>
      </c>
      <c r="I426" s="26"/>
      <c r="J426" s="26">
        <v>-2</v>
      </c>
      <c r="K426" s="25">
        <f ca="1">AF32</f>
        <v>1.1712921658250101E-9</v>
      </c>
      <c r="L426" s="26"/>
      <c r="M426" s="47">
        <f t="shared" ca="1" si="102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4" t="s">
        <v>874</v>
      </c>
      <c r="B427" s="46">
        <v>2.1277299999999999E-11</v>
      </c>
      <c r="C427" s="26">
        <v>314</v>
      </c>
      <c r="D427" s="26">
        <v>315</v>
      </c>
      <c r="E427" s="26" t="e">
        <f t="shared" ca="1" si="103"/>
        <v>#N/A</v>
      </c>
      <c r="F427" s="26" t="s">
        <v>144</v>
      </c>
      <c r="G427" s="26">
        <v>1</v>
      </c>
      <c r="H427" s="26">
        <v>6</v>
      </c>
      <c r="I427" s="26"/>
      <c r="J427" s="26">
        <v>-2</v>
      </c>
      <c r="K427" s="25">
        <f ca="1">AF33</f>
        <v>2.1277312869418599E-11</v>
      </c>
      <c r="L427" s="26"/>
      <c r="M427" s="47">
        <f t="shared" ca="1" si="102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4" t="s">
        <v>875</v>
      </c>
      <c r="B428" s="46">
        <v>4.4903400000000003E-15</v>
      </c>
      <c r="C428" s="26">
        <v>315</v>
      </c>
      <c r="D428" s="26">
        <v>316</v>
      </c>
      <c r="E428" s="26" t="e">
        <f t="shared" ca="1" si="103"/>
        <v>#N/A</v>
      </c>
      <c r="F428" s="26" t="s">
        <v>144</v>
      </c>
      <c r="G428" s="26">
        <v>1</v>
      </c>
      <c r="H428" s="26">
        <v>8</v>
      </c>
      <c r="I428" s="26"/>
      <c r="J428" s="26">
        <v>-2</v>
      </c>
      <c r="K428" s="25">
        <f ca="1">AF34</f>
        <v>4.4903388395733703E-15</v>
      </c>
      <c r="L428" s="26"/>
      <c r="M428" s="47">
        <f t="shared" ca="1" si="102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4" t="s">
        <v>876</v>
      </c>
      <c r="B429" s="46">
        <v>1.18004E-9</v>
      </c>
      <c r="C429" s="26">
        <v>316</v>
      </c>
      <c r="D429" s="26">
        <v>317</v>
      </c>
      <c r="E429" s="26" t="e">
        <f t="shared" ca="1" si="103"/>
        <v>#N/A</v>
      </c>
      <c r="F429" s="26" t="s">
        <v>144</v>
      </c>
      <c r="G429" s="26">
        <v>2</v>
      </c>
      <c r="H429" s="26">
        <v>3</v>
      </c>
      <c r="I429" s="26"/>
      <c r="J429" s="26">
        <v>-2</v>
      </c>
      <c r="K429" s="25">
        <f ca="1">AF35</f>
        <v>1.1800447003076587E-9</v>
      </c>
      <c r="L429" s="26"/>
      <c r="M429" s="47">
        <f t="shared" ca="1" si="102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4" t="s">
        <v>877</v>
      </c>
      <c r="B430" s="46">
        <v>5.4636199999999998E-10</v>
      </c>
      <c r="C430" s="26">
        <v>317</v>
      </c>
      <c r="D430" s="26">
        <v>318</v>
      </c>
      <c r="E430" s="26" t="e">
        <f t="shared" ca="1" si="103"/>
        <v>#N/A</v>
      </c>
      <c r="F430" s="26" t="s">
        <v>144</v>
      </c>
      <c r="G430" s="26">
        <v>2</v>
      </c>
      <c r="H430" s="26">
        <v>5</v>
      </c>
      <c r="I430" s="26"/>
      <c r="J430" s="26">
        <v>-2</v>
      </c>
      <c r="K430" s="25">
        <f ca="1">AF36</f>
        <v>5.4636158821208924E-10</v>
      </c>
      <c r="L430" s="26"/>
      <c r="M430" s="47">
        <f t="shared" ca="1" si="102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4" t="s">
        <v>878</v>
      </c>
      <c r="B431" s="46">
        <v>1.5356500000000001E-13</v>
      </c>
      <c r="C431" s="26">
        <v>318</v>
      </c>
      <c r="D431" s="26">
        <v>319</v>
      </c>
      <c r="E431" s="26" t="e">
        <f t="shared" ca="1" si="103"/>
        <v>#N/A</v>
      </c>
      <c r="F431" s="26" t="s">
        <v>144</v>
      </c>
      <c r="G431" s="26">
        <v>2</v>
      </c>
      <c r="H431" s="26">
        <v>7</v>
      </c>
      <c r="I431" s="26"/>
      <c r="J431" s="26">
        <v>-2</v>
      </c>
      <c r="K431" s="25">
        <f ca="1">AF37</f>
        <v>1.5356458683334849E-13</v>
      </c>
      <c r="L431" s="26"/>
      <c r="M431" s="47">
        <f t="shared" ca="1" si="102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4" t="s">
        <v>879</v>
      </c>
      <c r="B432" s="46">
        <v>1.5620600000000001E-11</v>
      </c>
      <c r="C432" s="26">
        <v>319</v>
      </c>
      <c r="D432" s="26">
        <v>320</v>
      </c>
      <c r="E432" s="26" t="e">
        <f t="shared" ca="1" si="103"/>
        <v>#N/A</v>
      </c>
      <c r="F432" s="26" t="s">
        <v>144</v>
      </c>
      <c r="G432" s="26">
        <v>3</v>
      </c>
      <c r="H432" s="26">
        <v>4</v>
      </c>
      <c r="I432" s="26"/>
      <c r="J432" s="26">
        <v>-2</v>
      </c>
      <c r="K432" s="25">
        <f ca="1">AF38</f>
        <v>1.5620606704449668E-11</v>
      </c>
      <c r="L432" s="26"/>
      <c r="M432" s="47">
        <f t="shared" ca="1" si="102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4" t="s">
        <v>880</v>
      </c>
      <c r="B433" s="46">
        <v>1.4037100000000001E-12</v>
      </c>
      <c r="C433" s="26">
        <v>320</v>
      </c>
      <c r="D433" s="26">
        <v>321</v>
      </c>
      <c r="E433" s="26" t="e">
        <f t="shared" ca="1" si="103"/>
        <v>#N/A</v>
      </c>
      <c r="F433" s="26" t="s">
        <v>144</v>
      </c>
      <c r="G433" s="26">
        <v>3</v>
      </c>
      <c r="H433" s="26">
        <v>6</v>
      </c>
      <c r="I433" s="26"/>
      <c r="J433" s="26">
        <v>-2</v>
      </c>
      <c r="K433" s="25">
        <f ca="1">AF39</f>
        <v>1.4037116311439317E-12</v>
      </c>
      <c r="L433" s="26"/>
      <c r="M433" s="47">
        <f t="shared" ca="1" si="102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4" t="s">
        <v>881</v>
      </c>
      <c r="B434" s="46">
        <v>2.9347099999999998E-16</v>
      </c>
      <c r="C434" s="26">
        <v>321</v>
      </c>
      <c r="D434" s="26">
        <v>322</v>
      </c>
      <c r="E434" s="26" t="e">
        <f t="shared" ca="1" si="103"/>
        <v>#N/A</v>
      </c>
      <c r="F434" s="26" t="s">
        <v>144</v>
      </c>
      <c r="G434" s="26">
        <v>3</v>
      </c>
      <c r="H434" s="26">
        <v>8</v>
      </c>
      <c r="I434" s="26"/>
      <c r="J434" s="26">
        <v>-2</v>
      </c>
      <c r="K434" s="25">
        <f ca="1">AF40</f>
        <v>2.934706456833795E-16</v>
      </c>
      <c r="L434" s="26"/>
      <c r="M434" s="47">
        <f t="shared" ca="1" si="102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4" t="s">
        <v>882</v>
      </c>
      <c r="B435" s="46">
        <v>7.8929900000000003E-12</v>
      </c>
      <c r="C435" s="26">
        <v>322</v>
      </c>
      <c r="D435" s="26">
        <v>323</v>
      </c>
      <c r="E435" s="26" t="e">
        <f t="shared" ca="1" si="103"/>
        <v>#N/A</v>
      </c>
      <c r="F435" s="26" t="s">
        <v>144</v>
      </c>
      <c r="G435" s="26">
        <v>4</v>
      </c>
      <c r="H435" s="26">
        <v>5</v>
      </c>
      <c r="I435" s="26"/>
      <c r="J435" s="26">
        <v>-2</v>
      </c>
      <c r="K435" s="25">
        <f ca="1">AF41</f>
        <v>7.8929886514280525E-12</v>
      </c>
      <c r="L435" s="26"/>
      <c r="M435" s="47">
        <f t="shared" ca="1" si="102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5" t="s">
        <v>883</v>
      </c>
      <c r="B436" s="48">
        <v>1.6553100000000001E-15</v>
      </c>
      <c r="C436" s="26">
        <v>323</v>
      </c>
      <c r="D436" s="26">
        <v>324</v>
      </c>
      <c r="E436" s="30" t="e">
        <f t="shared" ca="1" si="103"/>
        <v>#N/A</v>
      </c>
      <c r="F436" s="30" t="s">
        <v>144</v>
      </c>
      <c r="G436" s="30">
        <v>4</v>
      </c>
      <c r="H436" s="30">
        <v>7</v>
      </c>
      <c r="I436" s="30"/>
      <c r="J436" s="52">
        <v>-2</v>
      </c>
      <c r="K436" s="40">
        <f ca="1">AF42</f>
        <v>1.6553062115887167E-15</v>
      </c>
      <c r="L436" s="30"/>
      <c r="M436" s="49">
        <f t="shared" ca="1" si="102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4">
        <v>2.2662399999999998E-12</v>
      </c>
      <c r="C437" s="26">
        <v>324</v>
      </c>
      <c r="D437" s="26">
        <v>325</v>
      </c>
      <c r="E437" s="22" t="e">
        <f t="shared" ca="1" si="103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7">
        <f ca="1">AH31</f>
        <v>2.2662358083291419E-12</v>
      </c>
      <c r="L437" s="22"/>
      <c r="M437" s="45">
        <f t="shared" ca="1" si="102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4" t="s">
        <v>885</v>
      </c>
      <c r="B438" s="46">
        <v>2.11187E-10</v>
      </c>
      <c r="C438" s="26">
        <v>325</v>
      </c>
      <c r="D438" s="26">
        <v>326</v>
      </c>
      <c r="E438" s="26" t="e">
        <f t="shared" ca="1" si="103"/>
        <v>#N/A</v>
      </c>
      <c r="F438" s="26" t="s">
        <v>144</v>
      </c>
      <c r="G438" s="26">
        <v>1</v>
      </c>
      <c r="H438" s="26">
        <v>4</v>
      </c>
      <c r="I438" s="26" t="s">
        <v>9</v>
      </c>
      <c r="J438" s="26">
        <f t="shared" ref="J438:J448" si="106">J426+$J$114</f>
        <v>0</v>
      </c>
      <c r="K438" s="25">
        <f ca="1">AH32</f>
        <v>2.111869823758162E-10</v>
      </c>
      <c r="L438" s="26"/>
      <c r="M438" s="47">
        <f t="shared" ca="1" si="102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4" t="s">
        <v>886</v>
      </c>
      <c r="B439" s="46">
        <v>7.2764400000000004E-15</v>
      </c>
      <c r="C439" s="26">
        <v>326</v>
      </c>
      <c r="D439" s="26">
        <v>327</v>
      </c>
      <c r="E439" s="26" t="e">
        <f t="shared" ca="1" si="103"/>
        <v>#N/A</v>
      </c>
      <c r="F439" s="26" t="s">
        <v>144</v>
      </c>
      <c r="G439" s="26">
        <v>1</v>
      </c>
      <c r="H439" s="26">
        <v>6</v>
      </c>
      <c r="I439" s="26" t="s">
        <v>9</v>
      </c>
      <c r="J439" s="26">
        <f t="shared" si="106"/>
        <v>0</v>
      </c>
      <c r="K439" s="25">
        <f ca="1">AH33</f>
        <v>7.2764355297185782E-15</v>
      </c>
      <c r="L439" s="26"/>
      <c r="M439" s="47">
        <f t="shared" ca="1" si="102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4" t="s">
        <v>887</v>
      </c>
      <c r="B440" s="46">
        <v>7.3498899999999992E-15</v>
      </c>
      <c r="C440" s="26">
        <v>327</v>
      </c>
      <c r="D440" s="26">
        <v>328</v>
      </c>
      <c r="E440" s="26" t="e">
        <f t="shared" ca="1" si="103"/>
        <v>#N/A</v>
      </c>
      <c r="F440" s="26" t="s">
        <v>144</v>
      </c>
      <c r="G440" s="26">
        <v>1</v>
      </c>
      <c r="H440" s="26">
        <v>8</v>
      </c>
      <c r="I440" s="26" t="s">
        <v>9</v>
      </c>
      <c r="J440" s="26">
        <f t="shared" si="106"/>
        <v>0</v>
      </c>
      <c r="K440" s="25">
        <f ca="1">AH34</f>
        <v>7.3498930586858116E-15</v>
      </c>
      <c r="L440" s="26"/>
      <c r="M440" s="47">
        <f t="shared" ca="1" si="102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4" t="s">
        <v>888</v>
      </c>
      <c r="B441" s="46">
        <v>2.1276499999999999E-10</v>
      </c>
      <c r="C441" s="26">
        <v>328</v>
      </c>
      <c r="D441" s="26">
        <v>329</v>
      </c>
      <c r="E441" s="26" t="e">
        <f t="shared" ca="1" si="103"/>
        <v>#N/A</v>
      </c>
      <c r="F441" s="26" t="s">
        <v>144</v>
      </c>
      <c r="G441" s="26">
        <v>2</v>
      </c>
      <c r="H441" s="26">
        <v>3</v>
      </c>
      <c r="I441" s="26" t="s">
        <v>9</v>
      </c>
      <c r="J441" s="26">
        <f t="shared" si="106"/>
        <v>0</v>
      </c>
      <c r="K441" s="25">
        <f ca="1">AH35</f>
        <v>2.1276508679712338E-10</v>
      </c>
      <c r="L441" s="26"/>
      <c r="M441" s="47">
        <f t="shared" ca="1" si="102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4" t="s">
        <v>889</v>
      </c>
      <c r="B442" s="46">
        <v>3.5060300000000001E-14</v>
      </c>
      <c r="C442" s="26">
        <v>329</v>
      </c>
      <c r="D442" s="26">
        <v>330</v>
      </c>
      <c r="E442" s="26" t="e">
        <f t="shared" ca="1" si="103"/>
        <v>#N/A</v>
      </c>
      <c r="F442" s="26" t="s">
        <v>144</v>
      </c>
      <c r="G442" s="26">
        <v>2</v>
      </c>
      <c r="H442" s="26">
        <v>5</v>
      </c>
      <c r="I442" s="26" t="s">
        <v>9</v>
      </c>
      <c r="J442" s="26">
        <f t="shared" si="106"/>
        <v>0</v>
      </c>
      <c r="K442" s="25">
        <f ca="1">AH36</f>
        <v>3.5060281462440042E-14</v>
      </c>
      <c r="L442" s="26"/>
      <c r="M442" s="47">
        <f t="shared" ca="1" si="102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4" t="s">
        <v>890</v>
      </c>
      <c r="B443" s="46">
        <v>4.71657E-14</v>
      </c>
      <c r="C443" s="26">
        <v>330</v>
      </c>
      <c r="D443" s="26">
        <v>331</v>
      </c>
      <c r="E443" s="26" t="e">
        <f t="shared" ca="1" si="103"/>
        <v>#N/A</v>
      </c>
      <c r="F443" s="26" t="s">
        <v>144</v>
      </c>
      <c r="G443" s="26">
        <v>2</v>
      </c>
      <c r="H443" s="26">
        <v>7</v>
      </c>
      <c r="I443" s="26" t="s">
        <v>9</v>
      </c>
      <c r="J443" s="26">
        <f t="shared" si="106"/>
        <v>0</v>
      </c>
      <c r="K443" s="25">
        <f ca="1">AH37</f>
        <v>4.7165703341592814E-14</v>
      </c>
      <c r="L443" s="26"/>
      <c r="M443" s="47">
        <f t="shared" ca="1" si="102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4" t="s">
        <v>891</v>
      </c>
      <c r="B444" s="46">
        <v>4.7464200000000004E-10</v>
      </c>
      <c r="C444" s="26">
        <v>331</v>
      </c>
      <c r="D444" s="26">
        <v>332</v>
      </c>
      <c r="E444" s="26" t="e">
        <f t="shared" ca="1" si="103"/>
        <v>#N/A</v>
      </c>
      <c r="F444" s="26" t="s">
        <v>144</v>
      </c>
      <c r="G444" s="26">
        <v>3</v>
      </c>
      <c r="H444" s="26">
        <v>4</v>
      </c>
      <c r="I444" s="26" t="s">
        <v>9</v>
      </c>
      <c r="J444" s="26">
        <f t="shared" si="106"/>
        <v>0</v>
      </c>
      <c r="K444" s="25">
        <f ca="1">AH38</f>
        <v>4.7464233371552519E-10</v>
      </c>
      <c r="L444" s="26"/>
      <c r="M444" s="47">
        <f t="shared" ca="1" si="102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4" t="s">
        <v>892</v>
      </c>
      <c r="B445" s="46">
        <v>8.0899599999999997E-14</v>
      </c>
      <c r="C445" s="26">
        <v>332</v>
      </c>
      <c r="D445" s="26">
        <v>333</v>
      </c>
      <c r="E445" s="26" t="e">
        <f t="shared" ca="1" si="103"/>
        <v>#N/A</v>
      </c>
      <c r="F445" s="26" t="s">
        <v>144</v>
      </c>
      <c r="G445" s="26">
        <v>3</v>
      </c>
      <c r="H445" s="26">
        <v>6</v>
      </c>
      <c r="I445" s="26" t="s">
        <v>9</v>
      </c>
      <c r="J445" s="26">
        <f t="shared" si="106"/>
        <v>0</v>
      </c>
      <c r="K445" s="25">
        <f ca="1">AH39</f>
        <v>8.0899618068082224E-14</v>
      </c>
      <c r="L445" s="26"/>
      <c r="M445" s="47">
        <f t="shared" ca="1" si="102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4" t="s">
        <v>893</v>
      </c>
      <c r="B446" s="46">
        <v>8.0953099999999996E-14</v>
      </c>
      <c r="C446" s="26">
        <v>333</v>
      </c>
      <c r="D446" s="26">
        <v>334</v>
      </c>
      <c r="E446" s="26" t="e">
        <f t="shared" ca="1" si="103"/>
        <v>#N/A</v>
      </c>
      <c r="F446" s="26" t="s">
        <v>144</v>
      </c>
      <c r="G446" s="26">
        <v>3</v>
      </c>
      <c r="H446" s="26">
        <v>8</v>
      </c>
      <c r="I446" s="26" t="s">
        <v>9</v>
      </c>
      <c r="J446" s="26">
        <f t="shared" si="106"/>
        <v>0</v>
      </c>
      <c r="K446" s="25">
        <f ca="1">AH40</f>
        <v>8.0953054558241639E-14</v>
      </c>
      <c r="L446" s="26"/>
      <c r="M446" s="47">
        <f t="shared" ca="1" si="102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4" t="s">
        <v>894</v>
      </c>
      <c r="B447" s="46">
        <v>8.5357799999999994E-14</v>
      </c>
      <c r="C447" s="26">
        <v>334</v>
      </c>
      <c r="D447" s="26">
        <v>335</v>
      </c>
      <c r="E447" s="26" t="e">
        <f t="shared" ca="1" si="103"/>
        <v>#N/A</v>
      </c>
      <c r="F447" s="26" t="s">
        <v>144</v>
      </c>
      <c r="G447" s="26">
        <v>4</v>
      </c>
      <c r="H447" s="26">
        <v>5</v>
      </c>
      <c r="I447" s="26" t="s">
        <v>9</v>
      </c>
      <c r="J447" s="26">
        <f t="shared" si="106"/>
        <v>0</v>
      </c>
      <c r="K447" s="25">
        <f ca="1">AH41</f>
        <v>8.5357833686154883E-14</v>
      </c>
      <c r="L447" s="26"/>
      <c r="M447" s="47">
        <f t="shared" ca="1" si="102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5" t="s">
        <v>895</v>
      </c>
      <c r="B448" s="48">
        <v>8.5680199999999996E-14</v>
      </c>
      <c r="C448" s="26">
        <v>335</v>
      </c>
      <c r="D448" s="26">
        <v>336</v>
      </c>
      <c r="E448" s="30" t="e">
        <f t="shared" ca="1" si="103"/>
        <v>#N/A</v>
      </c>
      <c r="F448" s="30" t="s">
        <v>144</v>
      </c>
      <c r="G448" s="30">
        <v>4</v>
      </c>
      <c r="H448" s="30">
        <v>7</v>
      </c>
      <c r="I448" s="30" t="s">
        <v>9</v>
      </c>
      <c r="J448" s="52">
        <f t="shared" si="106"/>
        <v>0</v>
      </c>
      <c r="K448" s="40">
        <f ca="1">AH42</f>
        <v>8.5680156461118183E-14</v>
      </c>
      <c r="L448" s="30"/>
      <c r="M448" s="49">
        <f t="shared" ca="1" si="102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4">
        <v>3.7273299999999996E-12</v>
      </c>
      <c r="C449" s="26">
        <v>336</v>
      </c>
      <c r="D449" s="26">
        <v>337</v>
      </c>
      <c r="E449" s="22" t="e">
        <f t="shared" ca="1" si="103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7">
        <f ca="1">AG31</f>
        <v>3.7273257532582317E-12</v>
      </c>
      <c r="L449" s="22"/>
      <c r="M449" s="45">
        <f t="shared" ref="M449:M484" ca="1" si="10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4" t="s">
        <v>897</v>
      </c>
      <c r="B450" s="46">
        <v>3.4734399999999999E-10</v>
      </c>
      <c r="C450" s="26">
        <v>337</v>
      </c>
      <c r="D450" s="26">
        <v>338</v>
      </c>
      <c r="E450" s="26" t="e">
        <f t="shared" ref="E450:E484" ca="1" si="108">OFFSET($B$80,_xlfn.XMATCH($A450,$D$81:$D$108),0)</f>
        <v>#N/A</v>
      </c>
      <c r="F450" s="26" t="s">
        <v>144</v>
      </c>
      <c r="G450" s="26">
        <v>1</v>
      </c>
      <c r="H450" s="26">
        <v>4</v>
      </c>
      <c r="I450" s="26" t="s">
        <v>7</v>
      </c>
      <c r="J450" s="26">
        <f t="shared" ref="J450:J460" si="109">J426+$J$113</f>
        <v>0</v>
      </c>
      <c r="K450" s="25">
        <f ca="1">AG32</f>
        <v>3.4734367680062118E-10</v>
      </c>
      <c r="L450" s="26"/>
      <c r="M450" s="47">
        <f t="shared" ca="1" si="10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4" t="s">
        <v>898</v>
      </c>
      <c r="B451" s="46">
        <v>1.6672899999999999E-10</v>
      </c>
      <c r="C451" s="26">
        <v>338</v>
      </c>
      <c r="D451" s="26">
        <v>339</v>
      </c>
      <c r="E451" s="26" t="e">
        <f t="shared" ca="1" si="108"/>
        <v>#N/A</v>
      </c>
      <c r="F451" s="26" t="s">
        <v>144</v>
      </c>
      <c r="G451" s="26">
        <v>1</v>
      </c>
      <c r="H451" s="26">
        <v>6</v>
      </c>
      <c r="I451" s="26" t="s">
        <v>7</v>
      </c>
      <c r="J451" s="26">
        <f t="shared" si="109"/>
        <v>0</v>
      </c>
      <c r="K451" s="25">
        <f ca="1">AG33</f>
        <v>1.6672892050694415E-10</v>
      </c>
      <c r="L451" s="26"/>
      <c r="M451" s="47">
        <f t="shared" ca="1" si="10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4" t="s">
        <v>899</v>
      </c>
      <c r="B452" s="46">
        <v>1.6841200000000001E-10</v>
      </c>
      <c r="C452" s="26">
        <v>339</v>
      </c>
      <c r="D452" s="26">
        <v>340</v>
      </c>
      <c r="E452" s="26" t="e">
        <f t="shared" ca="1" si="108"/>
        <v>#N/A</v>
      </c>
      <c r="F452" s="26" t="s">
        <v>144</v>
      </c>
      <c r="G452" s="26">
        <v>1</v>
      </c>
      <c r="H452" s="26">
        <v>8</v>
      </c>
      <c r="I452" s="26" t="s">
        <v>7</v>
      </c>
      <c r="J452" s="26">
        <f t="shared" si="109"/>
        <v>0</v>
      </c>
      <c r="K452" s="25">
        <f ca="1">AG34</f>
        <v>1.6841209277690975E-10</v>
      </c>
      <c r="L452" s="26"/>
      <c r="M452" s="47">
        <f t="shared" ca="1" si="10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4" t="s">
        <v>900</v>
      </c>
      <c r="B453" s="46">
        <v>3.4993900000000003E-10</v>
      </c>
      <c r="C453" s="26">
        <v>340</v>
      </c>
      <c r="D453" s="26">
        <v>341</v>
      </c>
      <c r="E453" s="26" t="e">
        <f t="shared" ca="1" si="108"/>
        <v>#N/A</v>
      </c>
      <c r="F453" s="26" t="s">
        <v>144</v>
      </c>
      <c r="G453" s="26">
        <v>2</v>
      </c>
      <c r="H453" s="26">
        <v>3</v>
      </c>
      <c r="I453" s="26" t="s">
        <v>7</v>
      </c>
      <c r="J453" s="26">
        <f t="shared" si="109"/>
        <v>0</v>
      </c>
      <c r="K453" s="25">
        <f ca="1">AG35</f>
        <v>3.4993921837191326E-10</v>
      </c>
      <c r="L453" s="26"/>
      <c r="M453" s="47">
        <f t="shared" ca="1" si="10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4" t="s">
        <v>901</v>
      </c>
      <c r="B454" s="46">
        <v>8.0335499999999996E-10</v>
      </c>
      <c r="C454" s="26">
        <v>341</v>
      </c>
      <c r="D454" s="26">
        <v>342</v>
      </c>
      <c r="E454" s="26" t="e">
        <f t="shared" ca="1" si="108"/>
        <v>#N/A</v>
      </c>
      <c r="F454" s="26" t="s">
        <v>144</v>
      </c>
      <c r="G454" s="26">
        <v>2</v>
      </c>
      <c r="H454" s="26">
        <v>5</v>
      </c>
      <c r="I454" s="26" t="s">
        <v>7</v>
      </c>
      <c r="J454" s="26">
        <f t="shared" si="109"/>
        <v>0</v>
      </c>
      <c r="K454" s="25">
        <f ca="1">AG36</f>
        <v>8.0335527704845007E-10</v>
      </c>
      <c r="L454" s="26"/>
      <c r="M454" s="47">
        <f t="shared" ca="1" si="10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4" t="s">
        <v>902</v>
      </c>
      <c r="B455" s="46">
        <v>1.0807300000000001E-9</v>
      </c>
      <c r="C455" s="26">
        <v>342</v>
      </c>
      <c r="D455" s="26">
        <v>343</v>
      </c>
      <c r="E455" s="26" t="e">
        <f t="shared" ca="1" si="108"/>
        <v>#N/A</v>
      </c>
      <c r="F455" s="26" t="s">
        <v>144</v>
      </c>
      <c r="G455" s="26">
        <v>2</v>
      </c>
      <c r="H455" s="26">
        <v>7</v>
      </c>
      <c r="I455" s="26" t="s">
        <v>7</v>
      </c>
      <c r="J455" s="26">
        <f t="shared" si="109"/>
        <v>0</v>
      </c>
      <c r="K455" s="25">
        <f ca="1">AG37</f>
        <v>1.0807333853198698E-9</v>
      </c>
      <c r="L455" s="26"/>
      <c r="M455" s="47">
        <f t="shared" ca="1" si="10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4" t="s">
        <v>903</v>
      </c>
      <c r="B456" s="46">
        <v>7.8065400000000002E-10</v>
      </c>
      <c r="C456" s="26">
        <v>343</v>
      </c>
      <c r="D456" s="26">
        <v>344</v>
      </c>
      <c r="E456" s="26" t="e">
        <f t="shared" ca="1" si="108"/>
        <v>#N/A</v>
      </c>
      <c r="F456" s="26" t="s">
        <v>144</v>
      </c>
      <c r="G456" s="26">
        <v>3</v>
      </c>
      <c r="H456" s="26">
        <v>4</v>
      </c>
      <c r="I456" s="26" t="s">
        <v>7</v>
      </c>
      <c r="J456" s="26">
        <f t="shared" si="109"/>
        <v>0</v>
      </c>
      <c r="K456" s="25">
        <f ca="1">AG38</f>
        <v>7.8065424063210253E-10</v>
      </c>
      <c r="L456" s="26"/>
      <c r="M456" s="47">
        <f t="shared" ca="1" si="10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4" t="s">
        <v>904</v>
      </c>
      <c r="B457" s="46">
        <v>1.8536999999999999E-9</v>
      </c>
      <c r="C457" s="26">
        <v>344</v>
      </c>
      <c r="D457" s="26">
        <v>345</v>
      </c>
      <c r="E457" s="26" t="e">
        <f t="shared" ca="1" si="108"/>
        <v>#N/A</v>
      </c>
      <c r="F457" s="26" t="s">
        <v>144</v>
      </c>
      <c r="G457" s="26">
        <v>3</v>
      </c>
      <c r="H457" s="26">
        <v>6</v>
      </c>
      <c r="I457" s="26" t="s">
        <v>7</v>
      </c>
      <c r="J457" s="26">
        <f t="shared" si="109"/>
        <v>0</v>
      </c>
      <c r="K457" s="25">
        <f ca="1">AG39</f>
        <v>1.8536969007457275E-9</v>
      </c>
      <c r="L457" s="26"/>
      <c r="M457" s="47">
        <f t="shared" ca="1" si="10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4" t="s">
        <v>905</v>
      </c>
      <c r="B458" s="46">
        <v>1.85492E-9</v>
      </c>
      <c r="C458" s="26">
        <v>345</v>
      </c>
      <c r="D458" s="26">
        <v>346</v>
      </c>
      <c r="E458" s="26" t="e">
        <f t="shared" ca="1" si="108"/>
        <v>#N/A</v>
      </c>
      <c r="F458" s="26" t="s">
        <v>144</v>
      </c>
      <c r="G458" s="26">
        <v>3</v>
      </c>
      <c r="H458" s="26">
        <v>8</v>
      </c>
      <c r="I458" s="26" t="s">
        <v>7</v>
      </c>
      <c r="J458" s="26">
        <f t="shared" si="109"/>
        <v>0</v>
      </c>
      <c r="K458" s="25">
        <f ca="1">AG40</f>
        <v>1.8549213200762602E-9</v>
      </c>
      <c r="L458" s="26"/>
      <c r="M458" s="47">
        <f t="shared" ca="1" si="10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4" t="s">
        <v>906</v>
      </c>
      <c r="B459" s="46">
        <v>1.95585E-9</v>
      </c>
      <c r="C459" s="26">
        <v>346</v>
      </c>
      <c r="D459" s="26">
        <v>347</v>
      </c>
      <c r="E459" s="26" t="e">
        <f t="shared" ca="1" si="108"/>
        <v>#N/A</v>
      </c>
      <c r="F459" s="26" t="s">
        <v>144</v>
      </c>
      <c r="G459" s="26">
        <v>4</v>
      </c>
      <c r="H459" s="26">
        <v>5</v>
      </c>
      <c r="I459" s="26" t="s">
        <v>7</v>
      </c>
      <c r="J459" s="26">
        <f t="shared" si="109"/>
        <v>0</v>
      </c>
      <c r="K459" s="25">
        <f ca="1">AG41</f>
        <v>1.9558504173064938E-9</v>
      </c>
      <c r="L459" s="26"/>
      <c r="M459" s="47">
        <f t="shared" ca="1" si="10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5" t="s">
        <v>907</v>
      </c>
      <c r="B460" s="48">
        <v>1.9632399999999999E-9</v>
      </c>
      <c r="C460" s="26">
        <v>347</v>
      </c>
      <c r="D460" s="26">
        <v>348</v>
      </c>
      <c r="E460" s="30" t="e">
        <f t="shared" ca="1" si="108"/>
        <v>#N/A</v>
      </c>
      <c r="F460" s="30" t="s">
        <v>144</v>
      </c>
      <c r="G460" s="30">
        <v>4</v>
      </c>
      <c r="H460" s="30">
        <v>7</v>
      </c>
      <c r="I460" s="30" t="s">
        <v>7</v>
      </c>
      <c r="J460" s="52">
        <f t="shared" si="109"/>
        <v>0</v>
      </c>
      <c r="K460" s="40">
        <f ca="1">AG42</f>
        <v>1.9632359741639614E-9</v>
      </c>
      <c r="L460" s="30"/>
      <c r="M460" s="49">
        <f t="shared" ca="1" si="10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4">
        <v>2.9334199999999998E-13</v>
      </c>
      <c r="C461" s="26">
        <v>348</v>
      </c>
      <c r="D461" s="26">
        <v>349</v>
      </c>
      <c r="E461" s="22" t="e">
        <f t="shared" ca="1" si="10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7">
        <f ca="1">AJ31</f>
        <v>2.9334160573230187E-13</v>
      </c>
      <c r="L461" s="22"/>
      <c r="M461" s="45">
        <f t="shared" ca="1" si="10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4" t="s">
        <v>909</v>
      </c>
      <c r="B462" s="46">
        <v>2.7336000000000001E-11</v>
      </c>
      <c r="C462" s="26">
        <v>349</v>
      </c>
      <c r="D462" s="26">
        <v>350</v>
      </c>
      <c r="E462" s="26" t="e">
        <f t="shared" ca="1" si="108"/>
        <v>#N/A</v>
      </c>
      <c r="F462" s="26" t="s">
        <v>144</v>
      </c>
      <c r="G462" s="26">
        <v>1</v>
      </c>
      <c r="H462" s="26">
        <v>4</v>
      </c>
      <c r="I462" s="26" t="s">
        <v>34</v>
      </c>
      <c r="J462" s="26">
        <f t="shared" ref="J462:J472" si="110">J426+$J$180</f>
        <v>-1</v>
      </c>
      <c r="K462" s="25">
        <f ca="1">AJ32</f>
        <v>2.733604697807503E-11</v>
      </c>
      <c r="L462" s="26"/>
      <c r="M462" s="47">
        <f t="shared" ca="1" si="10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4" t="s">
        <v>910</v>
      </c>
      <c r="B463" s="46">
        <v>1.31216E-11</v>
      </c>
      <c r="C463" s="26">
        <v>350</v>
      </c>
      <c r="D463" s="26">
        <v>351</v>
      </c>
      <c r="E463" s="26" t="e">
        <f t="shared" ca="1" si="108"/>
        <v>#N/A</v>
      </c>
      <c r="F463" s="26" t="s">
        <v>144</v>
      </c>
      <c r="G463" s="26">
        <v>1</v>
      </c>
      <c r="H463" s="26">
        <v>6</v>
      </c>
      <c r="I463" s="26" t="s">
        <v>34</v>
      </c>
      <c r="J463" s="26">
        <f t="shared" si="110"/>
        <v>-1</v>
      </c>
      <c r="K463" s="25">
        <f ca="1">AJ33</f>
        <v>1.3121613859686686E-11</v>
      </c>
      <c r="L463" s="26"/>
      <c r="M463" s="47">
        <f t="shared" ca="1" si="10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4" t="s">
        <v>911</v>
      </c>
      <c r="B464" s="46">
        <v>1.3254099999999999E-11</v>
      </c>
      <c r="C464" s="26">
        <v>351</v>
      </c>
      <c r="D464" s="26">
        <v>352</v>
      </c>
      <c r="E464" s="26" t="e">
        <f t="shared" ca="1" si="108"/>
        <v>#N/A</v>
      </c>
      <c r="F464" s="26" t="s">
        <v>144</v>
      </c>
      <c r="G464" s="26">
        <v>1</v>
      </c>
      <c r="H464" s="26">
        <v>8</v>
      </c>
      <c r="I464" s="26" t="s">
        <v>34</v>
      </c>
      <c r="J464" s="26">
        <f t="shared" si="110"/>
        <v>-1</v>
      </c>
      <c r="K464" s="25">
        <f ca="1">AJ34</f>
        <v>1.3254080000045946E-11</v>
      </c>
      <c r="L464" s="26"/>
      <c r="M464" s="47">
        <f t="shared" ca="1" si="10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4" t="s">
        <v>912</v>
      </c>
      <c r="B465" s="46">
        <v>2.7540300000000001E-11</v>
      </c>
      <c r="C465" s="26">
        <v>352</v>
      </c>
      <c r="D465" s="26">
        <v>353</v>
      </c>
      <c r="E465" s="26" t="e">
        <f t="shared" ca="1" si="108"/>
        <v>#N/A</v>
      </c>
      <c r="F465" s="26" t="s">
        <v>144</v>
      </c>
      <c r="G465" s="26">
        <v>2</v>
      </c>
      <c r="H465" s="26">
        <v>3</v>
      </c>
      <c r="I465" s="26" t="s">
        <v>34</v>
      </c>
      <c r="J465" s="26">
        <f t="shared" si="110"/>
        <v>-1</v>
      </c>
      <c r="K465" s="25">
        <f ca="1">AJ35</f>
        <v>2.7540316844104903E-11</v>
      </c>
      <c r="L465" s="26"/>
      <c r="M465" s="47">
        <f t="shared" ca="1" si="10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4" t="s">
        <v>913</v>
      </c>
      <c r="B466" s="46">
        <v>6.3224300000000003E-11</v>
      </c>
      <c r="C466" s="26">
        <v>353</v>
      </c>
      <c r="D466" s="26">
        <v>354</v>
      </c>
      <c r="E466" s="26" t="e">
        <f t="shared" ca="1" si="108"/>
        <v>#N/A</v>
      </c>
      <c r="F466" s="26" t="s">
        <v>144</v>
      </c>
      <c r="G466" s="26">
        <v>2</v>
      </c>
      <c r="H466" s="26">
        <v>5</v>
      </c>
      <c r="I466" s="26" t="s">
        <v>34</v>
      </c>
      <c r="J466" s="26">
        <f t="shared" si="110"/>
        <v>-1</v>
      </c>
      <c r="K466" s="25">
        <f ca="1">AJ36</f>
        <v>6.3224290696060385E-11</v>
      </c>
      <c r="L466" s="26"/>
      <c r="M466" s="47">
        <f t="shared" ca="1" si="10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4" t="s">
        <v>914</v>
      </c>
      <c r="B467" s="46">
        <v>8.5054000000000002E-11</v>
      </c>
      <c r="C467" s="26">
        <v>354</v>
      </c>
      <c r="D467" s="26">
        <v>355</v>
      </c>
      <c r="E467" s="26" t="e">
        <f t="shared" ca="1" si="108"/>
        <v>#N/A</v>
      </c>
      <c r="F467" s="26" t="s">
        <v>144</v>
      </c>
      <c r="G467" s="26">
        <v>2</v>
      </c>
      <c r="H467" s="26">
        <v>7</v>
      </c>
      <c r="I467" s="26" t="s">
        <v>34</v>
      </c>
      <c r="J467" s="26">
        <f t="shared" si="110"/>
        <v>-1</v>
      </c>
      <c r="K467" s="25">
        <f ca="1">AJ37</f>
        <v>8.5054027365628421E-11</v>
      </c>
      <c r="L467" s="26"/>
      <c r="M467" s="47">
        <f t="shared" ca="1" si="10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4" t="s">
        <v>915</v>
      </c>
      <c r="B468" s="46">
        <v>6.14377E-11</v>
      </c>
      <c r="C468" s="26">
        <v>355</v>
      </c>
      <c r="D468" s="26">
        <v>356</v>
      </c>
      <c r="E468" s="26" t="e">
        <f t="shared" ca="1" si="108"/>
        <v>#N/A</v>
      </c>
      <c r="F468" s="26" t="s">
        <v>144</v>
      </c>
      <c r="G468" s="26">
        <v>3</v>
      </c>
      <c r="H468" s="26">
        <v>4</v>
      </c>
      <c r="I468" s="26" t="s">
        <v>34</v>
      </c>
      <c r="J468" s="26">
        <f t="shared" si="110"/>
        <v>-1</v>
      </c>
      <c r="K468" s="25">
        <f ca="1">AJ38</f>
        <v>6.1437712619717622E-11</v>
      </c>
      <c r="L468" s="26"/>
      <c r="M468" s="47">
        <f t="shared" ca="1" si="10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4" t="s">
        <v>916</v>
      </c>
      <c r="B469" s="46">
        <v>1.4588599999999999E-10</v>
      </c>
      <c r="C469" s="26">
        <v>356</v>
      </c>
      <c r="D469" s="26">
        <v>357</v>
      </c>
      <c r="E469" s="26" t="e">
        <f t="shared" ca="1" si="108"/>
        <v>#N/A</v>
      </c>
      <c r="F469" s="26" t="s">
        <v>144</v>
      </c>
      <c r="G469" s="26">
        <v>3</v>
      </c>
      <c r="H469" s="26">
        <v>6</v>
      </c>
      <c r="I469" s="26" t="s">
        <v>34</v>
      </c>
      <c r="J469" s="26">
        <f t="shared" si="110"/>
        <v>-1</v>
      </c>
      <c r="K469" s="25">
        <f ca="1">AJ39</f>
        <v>1.4588647770600982E-10</v>
      </c>
      <c r="L469" s="26"/>
      <c r="M469" s="47">
        <f t="shared" ca="1" si="10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4" t="s">
        <v>917</v>
      </c>
      <c r="B470" s="46">
        <v>1.45983E-10</v>
      </c>
      <c r="C470" s="26">
        <v>357</v>
      </c>
      <c r="D470" s="26">
        <v>358</v>
      </c>
      <c r="E470" s="26" t="e">
        <f t="shared" ca="1" si="108"/>
        <v>#N/A</v>
      </c>
      <c r="F470" s="26" t="s">
        <v>144</v>
      </c>
      <c r="G470" s="26">
        <v>3</v>
      </c>
      <c r="H470" s="26">
        <v>8</v>
      </c>
      <c r="I470" s="26" t="s">
        <v>34</v>
      </c>
      <c r="J470" s="26">
        <f t="shared" si="110"/>
        <v>-1</v>
      </c>
      <c r="K470" s="25">
        <f ca="1">AJ40</f>
        <v>1.4598283985847103E-10</v>
      </c>
      <c r="L470" s="26"/>
      <c r="M470" s="47">
        <f t="shared" ca="1" si="10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4" t="s">
        <v>918</v>
      </c>
      <c r="B471" s="46">
        <v>1.53926E-10</v>
      </c>
      <c r="C471" s="26">
        <v>358</v>
      </c>
      <c r="D471" s="26">
        <v>359</v>
      </c>
      <c r="E471" s="26" t="e">
        <f t="shared" ca="1" si="108"/>
        <v>#N/A</v>
      </c>
      <c r="F471" s="26" t="s">
        <v>144</v>
      </c>
      <c r="G471" s="26">
        <v>4</v>
      </c>
      <c r="H471" s="26">
        <v>5</v>
      </c>
      <c r="I471" s="26" t="s">
        <v>34</v>
      </c>
      <c r="J471" s="26">
        <f t="shared" si="110"/>
        <v>-1</v>
      </c>
      <c r="K471" s="25">
        <f ca="1">AJ41</f>
        <v>1.5392598875570597E-10</v>
      </c>
      <c r="L471" s="26"/>
      <c r="M471" s="47">
        <f t="shared" ca="1" si="10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5" t="s">
        <v>919</v>
      </c>
      <c r="B472" s="48">
        <v>1.5450699999999999E-10</v>
      </c>
      <c r="C472" s="26">
        <v>359</v>
      </c>
      <c r="D472" s="26">
        <v>360</v>
      </c>
      <c r="E472" s="30" t="e">
        <f t="shared" ca="1" si="108"/>
        <v>#N/A</v>
      </c>
      <c r="F472" s="30" t="s">
        <v>144</v>
      </c>
      <c r="G472" s="30">
        <v>4</v>
      </c>
      <c r="H472" s="30">
        <v>7</v>
      </c>
      <c r="I472" s="30" t="s">
        <v>34</v>
      </c>
      <c r="J472" s="52">
        <f t="shared" si="110"/>
        <v>-1</v>
      </c>
      <c r="K472" s="40">
        <f ca="1">AJ42</f>
        <v>1.5450723419847494E-10</v>
      </c>
      <c r="L472" s="30"/>
      <c r="M472" s="49">
        <f t="shared" ca="1" si="10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4">
        <v>3.8001099999999996E-12</v>
      </c>
      <c r="C473" s="26">
        <v>360</v>
      </c>
      <c r="D473" s="26">
        <v>361</v>
      </c>
      <c r="E473" s="22" t="e">
        <f t="shared" ca="1" si="10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7">
        <f ca="1">AI31</f>
        <v>3.8001074129063494E-12</v>
      </c>
      <c r="L473" s="22"/>
      <c r="M473" s="45">
        <f t="shared" ca="1" si="10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4" t="s">
        <v>921</v>
      </c>
      <c r="B474" s="46">
        <v>3.5412600000000001E-10</v>
      </c>
      <c r="C474" s="26">
        <v>361</v>
      </c>
      <c r="D474" s="26">
        <v>362</v>
      </c>
      <c r="E474" s="26" t="e">
        <f t="shared" ca="1" si="108"/>
        <v>#N/A</v>
      </c>
      <c r="F474" s="26" t="s">
        <v>144</v>
      </c>
      <c r="G474" s="26">
        <v>1</v>
      </c>
      <c r="H474" s="26">
        <v>4</v>
      </c>
      <c r="I474" s="26" t="s">
        <v>10</v>
      </c>
      <c r="J474" s="26">
        <f t="shared" ref="J474:J484" si="111">J426+$J$115</f>
        <v>0</v>
      </c>
      <c r="K474" s="25">
        <f ca="1">AI32</f>
        <v>3.5412608621137104E-10</v>
      </c>
      <c r="L474" s="26"/>
      <c r="M474" s="47">
        <f t="shared" ca="1" si="10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4" t="s">
        <v>922</v>
      </c>
      <c r="B475" s="46">
        <v>1.22014E-14</v>
      </c>
      <c r="C475" s="26">
        <v>362</v>
      </c>
      <c r="D475" s="26">
        <v>363</v>
      </c>
      <c r="E475" s="26" t="e">
        <f t="shared" ca="1" si="108"/>
        <v>#N/A</v>
      </c>
      <c r="F475" s="26" t="s">
        <v>144</v>
      </c>
      <c r="G475" s="26">
        <v>1</v>
      </c>
      <c r="H475" s="26">
        <v>6</v>
      </c>
      <c r="I475" s="26" t="s">
        <v>10</v>
      </c>
      <c r="J475" s="26">
        <f t="shared" si="111"/>
        <v>0</v>
      </c>
      <c r="K475" s="25">
        <f ca="1">AI33</f>
        <v>1.2201394265500335E-14</v>
      </c>
      <c r="L475" s="26"/>
      <c r="M475" s="47">
        <f t="shared" ca="1" si="10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4" t="s">
        <v>923</v>
      </c>
      <c r="B476" s="46">
        <v>1.23246E-14</v>
      </c>
      <c r="C476" s="26">
        <v>363</v>
      </c>
      <c r="D476" s="26">
        <v>364</v>
      </c>
      <c r="E476" s="26" t="e">
        <f t="shared" ca="1" si="108"/>
        <v>#N/A</v>
      </c>
      <c r="F476" s="26" t="s">
        <v>144</v>
      </c>
      <c r="G476" s="26">
        <v>1</v>
      </c>
      <c r="H476" s="26">
        <v>8</v>
      </c>
      <c r="I476" s="26" t="s">
        <v>10</v>
      </c>
      <c r="J476" s="26">
        <f t="shared" si="111"/>
        <v>0</v>
      </c>
      <c r="K476" s="25">
        <f ca="1">AI34</f>
        <v>1.2324570547216571E-14</v>
      </c>
      <c r="L476" s="26"/>
      <c r="M476" s="47">
        <f t="shared" ca="1" si="10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4" t="s">
        <v>924</v>
      </c>
      <c r="B477" s="46">
        <v>3.5677200000000002E-10</v>
      </c>
      <c r="C477" s="26">
        <v>364</v>
      </c>
      <c r="D477" s="26">
        <v>365</v>
      </c>
      <c r="E477" s="26" t="e">
        <f t="shared" ca="1" si="108"/>
        <v>#N/A</v>
      </c>
      <c r="F477" s="26" t="s">
        <v>144</v>
      </c>
      <c r="G477" s="26">
        <v>2</v>
      </c>
      <c r="H477" s="26">
        <v>3</v>
      </c>
      <c r="I477" s="26" t="s">
        <v>10</v>
      </c>
      <c r="J477" s="26">
        <f t="shared" si="111"/>
        <v>0</v>
      </c>
      <c r="K477" s="25">
        <f ca="1">AI35</f>
        <v>3.5677230964836242E-10</v>
      </c>
      <c r="L477" s="26"/>
      <c r="M477" s="47">
        <f t="shared" ca="1" si="10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4" t="s">
        <v>925</v>
      </c>
      <c r="B478" s="46">
        <v>5.8790399999999999E-14</v>
      </c>
      <c r="C478" s="26">
        <v>365</v>
      </c>
      <c r="D478" s="26">
        <v>366</v>
      </c>
      <c r="E478" s="26" t="e">
        <f t="shared" ca="1" si="108"/>
        <v>#N/A</v>
      </c>
      <c r="F478" s="26" t="s">
        <v>144</v>
      </c>
      <c r="G478" s="26">
        <v>2</v>
      </c>
      <c r="H478" s="26">
        <v>5</v>
      </c>
      <c r="I478" s="26" t="s">
        <v>10</v>
      </c>
      <c r="J478" s="26">
        <f t="shared" si="111"/>
        <v>0</v>
      </c>
      <c r="K478" s="25">
        <f ca="1">AI36</f>
        <v>5.8790367266428378E-14</v>
      </c>
      <c r="L478" s="26"/>
      <c r="M478" s="47">
        <f t="shared" ca="1" si="10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4" t="s">
        <v>926</v>
      </c>
      <c r="B479" s="46">
        <v>7.9089199999999999E-14</v>
      </c>
      <c r="C479" s="26">
        <v>366</v>
      </c>
      <c r="D479" s="26">
        <v>367</v>
      </c>
      <c r="E479" s="26" t="e">
        <f t="shared" ca="1" si="108"/>
        <v>#N/A</v>
      </c>
      <c r="F479" s="26" t="s">
        <v>144</v>
      </c>
      <c r="G479" s="26">
        <v>2</v>
      </c>
      <c r="H479" s="26">
        <v>7</v>
      </c>
      <c r="I479" s="26" t="s">
        <v>10</v>
      </c>
      <c r="J479" s="26">
        <f t="shared" si="111"/>
        <v>0</v>
      </c>
      <c r="K479" s="25">
        <f ca="1">AI37</f>
        <v>7.9089183148807183E-14</v>
      </c>
      <c r="L479" s="26"/>
      <c r="M479" s="47">
        <f t="shared" ca="1" si="10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4" t="s">
        <v>927</v>
      </c>
      <c r="B480" s="46">
        <v>7.95898E-10</v>
      </c>
      <c r="C480" s="26">
        <v>367</v>
      </c>
      <c r="D480" s="26">
        <v>368</v>
      </c>
      <c r="E480" s="26" t="e">
        <f t="shared" ca="1" si="108"/>
        <v>#N/A</v>
      </c>
      <c r="F480" s="26" t="s">
        <v>144</v>
      </c>
      <c r="G480" s="26">
        <v>3</v>
      </c>
      <c r="H480" s="26">
        <v>4</v>
      </c>
      <c r="I480" s="26" t="s">
        <v>10</v>
      </c>
      <c r="J480" s="26">
        <f t="shared" si="111"/>
        <v>0</v>
      </c>
      <c r="K480" s="25">
        <f ca="1">AI38</f>
        <v>7.9589769264186553E-10</v>
      </c>
      <c r="L480" s="26"/>
      <c r="M480" s="47">
        <f t="shared" ca="1" si="10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4" t="s">
        <v>928</v>
      </c>
      <c r="B481" s="46">
        <v>1.3565499999999999E-13</v>
      </c>
      <c r="C481" s="26">
        <v>368</v>
      </c>
      <c r="D481" s="26">
        <v>369</v>
      </c>
      <c r="E481" s="26" t="e">
        <f t="shared" ca="1" si="108"/>
        <v>#N/A</v>
      </c>
      <c r="F481" s="26" t="s">
        <v>144</v>
      </c>
      <c r="G481" s="26">
        <v>3</v>
      </c>
      <c r="H481" s="26">
        <v>6</v>
      </c>
      <c r="I481" s="26" t="s">
        <v>10</v>
      </c>
      <c r="J481" s="26">
        <f t="shared" si="111"/>
        <v>0</v>
      </c>
      <c r="K481" s="25">
        <f ca="1">AI39</f>
        <v>1.3565544997211597E-13</v>
      </c>
      <c r="L481" s="26"/>
      <c r="M481" s="47">
        <f t="shared" ca="1" si="10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4" t="s">
        <v>929</v>
      </c>
      <c r="B482" s="46">
        <v>1.3574499999999999E-13</v>
      </c>
      <c r="C482" s="26">
        <v>369</v>
      </c>
      <c r="D482" s="26">
        <v>370</v>
      </c>
      <c r="E482" s="26" t="e">
        <f t="shared" ca="1" si="108"/>
        <v>#N/A</v>
      </c>
      <c r="F482" s="26" t="s">
        <v>144</v>
      </c>
      <c r="G482" s="26">
        <v>3</v>
      </c>
      <c r="H482" s="26">
        <v>8</v>
      </c>
      <c r="I482" s="26" t="s">
        <v>10</v>
      </c>
      <c r="J482" s="26">
        <f t="shared" si="111"/>
        <v>0</v>
      </c>
      <c r="K482" s="25">
        <f ca="1">AI40</f>
        <v>1.3574505424084572E-13</v>
      </c>
      <c r="L482" s="26"/>
      <c r="M482" s="47">
        <f t="shared" ca="1" si="10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4" t="s">
        <v>930</v>
      </c>
      <c r="B483" s="46">
        <v>1.4313099999999999E-13</v>
      </c>
      <c r="C483" s="26">
        <v>370</v>
      </c>
      <c r="D483" s="26">
        <v>371</v>
      </c>
      <c r="E483" s="26" t="e">
        <f t="shared" ca="1" si="108"/>
        <v>#N/A</v>
      </c>
      <c r="F483" s="26" t="s">
        <v>144</v>
      </c>
      <c r="G483" s="26">
        <v>4</v>
      </c>
      <c r="H483" s="26">
        <v>5</v>
      </c>
      <c r="I483" s="26" t="s">
        <v>10</v>
      </c>
      <c r="J483" s="26">
        <f t="shared" si="111"/>
        <v>0</v>
      </c>
      <c r="K483" s="25">
        <f ca="1">AI41</f>
        <v>1.4313114961303886E-13</v>
      </c>
      <c r="L483" s="26"/>
      <c r="M483" s="47">
        <f t="shared" ca="1" si="10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5" t="s">
        <v>931</v>
      </c>
      <c r="B484" s="48">
        <v>1.43672E-13</v>
      </c>
      <c r="C484" s="26">
        <v>371</v>
      </c>
      <c r="D484" s="26">
        <v>372</v>
      </c>
      <c r="E484" s="30" t="e">
        <f t="shared" ca="1" si="108"/>
        <v>#N/A</v>
      </c>
      <c r="F484" s="30" t="s">
        <v>144</v>
      </c>
      <c r="G484" s="30">
        <v>4</v>
      </c>
      <c r="H484" s="30">
        <v>7</v>
      </c>
      <c r="I484" s="30" t="s">
        <v>10</v>
      </c>
      <c r="J484" s="52">
        <f t="shared" si="111"/>
        <v>0</v>
      </c>
      <c r="K484" s="40">
        <f ca="1">AI42</f>
        <v>1.4367163227683971E-13</v>
      </c>
      <c r="L484" s="30"/>
      <c r="M484" s="49">
        <f t="shared" ca="1" si="10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60" t="s">
        <v>1001</v>
      </c>
    </row>
    <row r="488" spans="1:20" x14ac:dyDescent="0.2">
      <c r="B488" s="21">
        <f>SUMIFS(B$113:B$484,$F$113:$F$484,$F488,$G$113:$G$484,$G488,$H$113:$H$484,$H488)</f>
        <v>8.2249984759999993E-10</v>
      </c>
      <c r="C488" s="36">
        <f>B488/E488</f>
        <v>0.99999981471124599</v>
      </c>
      <c r="D488" s="22"/>
      <c r="E488" s="37">
        <f>S20</f>
        <v>8.2250000000000011E-10</v>
      </c>
      <c r="F488" s="22" t="s">
        <v>143</v>
      </c>
      <c r="G488" s="22">
        <v>1</v>
      </c>
      <c r="H488" s="22">
        <v>0</v>
      </c>
      <c r="I488" s="22"/>
      <c r="J488" s="36">
        <f ca="1">K488/E488</f>
        <v>1</v>
      </c>
      <c r="K488" s="23">
        <f ca="1">SUMIFS(K$113:K$484,$F$113:$F$484,$F488,$G$113:$G$484,$G488,$H$113:$H$484,$H488)</f>
        <v>8.2250000000000011E-10</v>
      </c>
    </row>
    <row r="489" spans="1:20" x14ac:dyDescent="0.2">
      <c r="B489" s="34">
        <f>SUMIFS(B$113:B$484,$F$113:$F$484,$F489,$G$113:$G$484,$G489,$H$113:$H$484,$H489)</f>
        <v>8.2249987570000001E-10</v>
      </c>
      <c r="C489" s="38">
        <f t="shared" ref="C489:C539" si="112">B489/E489</f>
        <v>0.99999984887537985</v>
      </c>
      <c r="D489" s="26"/>
      <c r="E489" s="25">
        <f>S21</f>
        <v>8.2250000000000011E-10</v>
      </c>
      <c r="F489" s="26" t="s">
        <v>143</v>
      </c>
      <c r="G489" s="26">
        <v>2</v>
      </c>
      <c r="H489" s="26">
        <v>0</v>
      </c>
      <c r="I489" s="26"/>
      <c r="J489" s="38">
        <f t="shared" ref="J489:J539" ca="1" si="113">K489/E489</f>
        <v>1</v>
      </c>
      <c r="K489" s="28">
        <f ca="1">SUMIFS(K$113:K$484,$F$113:$F$484,$F489,$G$113:$G$484,$G489,$H$113:$H$484,$H489)</f>
        <v>8.2250000000000011E-10</v>
      </c>
    </row>
    <row r="490" spans="1:20" x14ac:dyDescent="0.2">
      <c r="B490" s="34">
        <f>SUMIFS(B$113:B$484,$F$113:$F$484,$F490,$G$113:$G$484,$G490,$H$113:$H$484,$H490)</f>
        <v>8.2250016599999996E-10</v>
      </c>
      <c r="C490" s="38">
        <f t="shared" si="112"/>
        <v>1.000000201823708</v>
      </c>
      <c r="D490" s="26"/>
      <c r="E490" s="25">
        <f>S22</f>
        <v>8.2250000000000011E-10</v>
      </c>
      <c r="F490" s="26" t="s">
        <v>143</v>
      </c>
      <c r="G490" s="26">
        <v>3</v>
      </c>
      <c r="H490" s="26">
        <v>0</v>
      </c>
      <c r="I490" s="26"/>
      <c r="J490" s="38">
        <f t="shared" ca="1" si="113"/>
        <v>1</v>
      </c>
      <c r="K490" s="28">
        <f ca="1">SUMIFS(K$113:K$484,$F$113:$F$484,$F490,$G$113:$G$484,$G490,$H$113:$H$484,$H490)</f>
        <v>8.2250000000000011E-10</v>
      </c>
    </row>
    <row r="491" spans="1:20" x14ac:dyDescent="0.2">
      <c r="B491" s="34">
        <f>SUMIFS(B$113:B$484,$F$113:$F$484,$F491,$G$113:$G$484,$G491,$H$113:$H$484,$H491)</f>
        <v>8.2249877399999988E-10</v>
      </c>
      <c r="C491" s="38">
        <f t="shared" si="112"/>
        <v>0.99999850942249213</v>
      </c>
      <c r="D491" s="26"/>
      <c r="E491" s="25">
        <f>S23</f>
        <v>8.2250000000000011E-10</v>
      </c>
      <c r="F491" s="26" t="s">
        <v>143</v>
      </c>
      <c r="G491" s="26">
        <v>4</v>
      </c>
      <c r="H491" s="26">
        <v>0</v>
      </c>
      <c r="I491" s="26"/>
      <c r="J491" s="38">
        <f t="shared" ca="1" si="113"/>
        <v>1</v>
      </c>
      <c r="K491" s="28">
        <f ca="1">SUMIFS(K$113:K$484,$F$113:$F$484,$F491,$G$113:$G$484,$G491,$H$113:$H$484,$H491)</f>
        <v>8.2250000000000011E-10</v>
      </c>
    </row>
    <row r="492" spans="1:20" x14ac:dyDescent="0.2">
      <c r="B492" s="34">
        <f>SUMIFS(B$113:B$484,$F$113:$F$484,$F492,$G$113:$G$484,$G492,$H$113:$H$484,$H492)</f>
        <v>4.1124980300000002E-10</v>
      </c>
      <c r="C492" s="38">
        <f t="shared" si="112"/>
        <v>0.99999952097264433</v>
      </c>
      <c r="D492" s="26"/>
      <c r="E492" s="25">
        <f>S24</f>
        <v>4.1125000000000005E-10</v>
      </c>
      <c r="F492" s="26" t="s">
        <v>143</v>
      </c>
      <c r="G492" s="26">
        <v>5</v>
      </c>
      <c r="H492" s="26">
        <v>0</v>
      </c>
      <c r="I492" s="26"/>
      <c r="J492" s="38">
        <f t="shared" ca="1" si="113"/>
        <v>1</v>
      </c>
      <c r="K492" s="28">
        <f ca="1">SUMIFS(K$113:K$484,$F$113:$F$484,$F492,$G$113:$G$484,$G492,$H$113:$H$484,$H492)</f>
        <v>4.1125000000000005E-10</v>
      </c>
    </row>
    <row r="493" spans="1:20" x14ac:dyDescent="0.2">
      <c r="B493" s="34">
        <f>SUMIFS(B$113:B$484,$F$113:$F$484,$F493,$G$113:$G$484,$G493,$H$113:$H$484,$H493)</f>
        <v>4.1124967900000003E-10</v>
      </c>
      <c r="C493" s="38">
        <f t="shared" si="112"/>
        <v>0.9999992194528875</v>
      </c>
      <c r="D493" s="26"/>
      <c r="E493" s="25">
        <f>S25</f>
        <v>4.1125000000000005E-10</v>
      </c>
      <c r="F493" s="26" t="s">
        <v>143</v>
      </c>
      <c r="G493" s="26">
        <v>6</v>
      </c>
      <c r="H493" s="26">
        <v>0</v>
      </c>
      <c r="I493" s="26"/>
      <c r="J493" s="38">
        <f t="shared" ca="1" si="113"/>
        <v>1</v>
      </c>
      <c r="K493" s="28">
        <f ca="1">SUMIFS(K$113:K$484,$F$113:$F$484,$F493,$G$113:$G$484,$G493,$H$113:$H$484,$H493)</f>
        <v>4.1125000000000005E-10</v>
      </c>
    </row>
    <row r="494" spans="1:20" x14ac:dyDescent="0.2">
      <c r="B494" s="34">
        <f>SUMIFS(B$113:B$484,$F$113:$F$484,$F494,$G$113:$G$484,$G494,$H$113:$H$484,$H494)</f>
        <v>4.1124974699999999E-10</v>
      </c>
      <c r="C494" s="38">
        <f t="shared" si="112"/>
        <v>0.99999938480243145</v>
      </c>
      <c r="D494" s="26"/>
      <c r="E494" s="25">
        <f>S26</f>
        <v>4.1125000000000005E-10</v>
      </c>
      <c r="F494" s="26" t="s">
        <v>143</v>
      </c>
      <c r="G494" s="26">
        <v>7</v>
      </c>
      <c r="H494" s="26">
        <v>0</v>
      </c>
      <c r="I494" s="26"/>
      <c r="J494" s="38">
        <f t="shared" ca="1" si="113"/>
        <v>1</v>
      </c>
      <c r="K494" s="28">
        <f ca="1">SUMIFS(K$113:K$484,$F$113:$F$484,$F494,$G$113:$G$484,$G494,$H$113:$H$484,$H494)</f>
        <v>4.1125000000000005E-10</v>
      </c>
    </row>
    <row r="495" spans="1:20" x14ac:dyDescent="0.2">
      <c r="B495" s="35">
        <f>SUMIFS(B$113:B$484,$F$113:$F$484,$F495,$G$113:$G$484,$G495,$H$113:$H$484,$H495)</f>
        <v>4.1124945370000006E-10</v>
      </c>
      <c r="C495" s="39">
        <f t="shared" si="112"/>
        <v>0.99999867161094225</v>
      </c>
      <c r="D495" s="30"/>
      <c r="E495" s="40">
        <f>S27</f>
        <v>4.1125000000000005E-10</v>
      </c>
      <c r="F495" s="30" t="s">
        <v>143</v>
      </c>
      <c r="G495" s="30">
        <v>8</v>
      </c>
      <c r="H495" s="30">
        <v>0</v>
      </c>
      <c r="I495" s="30"/>
      <c r="J495" s="39">
        <f t="shared" ca="1" si="113"/>
        <v>0.99999999999999989</v>
      </c>
      <c r="K495" s="31">
        <f ca="1">SUMIFS(K$113:K$484,$F$113:$F$484,$F495,$G$113:$G$484,$G495,$H$113:$H$484,$H495)</f>
        <v>4.1125E-10</v>
      </c>
    </row>
    <row r="496" spans="1:20" x14ac:dyDescent="0.2">
      <c r="B496" s="21">
        <f>SUMIFS(B$113:B$484,$F$113:$F$484,$F496,$G$113:$G$484,$G496,$H$113:$H$484,$H496)</f>
        <v>1.2770955120400001E-8</v>
      </c>
      <c r="C496" s="36">
        <f t="shared" si="112"/>
        <v>0.99999648581943479</v>
      </c>
      <c r="D496" s="22"/>
      <c r="E496" s="37">
        <f>AB20</f>
        <v>1.2770999999999999E-8</v>
      </c>
      <c r="F496" s="22" t="s">
        <v>144</v>
      </c>
      <c r="G496" s="22">
        <v>1</v>
      </c>
      <c r="H496" s="22">
        <v>0</v>
      </c>
      <c r="I496" s="22"/>
      <c r="J496" s="36">
        <f t="shared" ca="1" si="113"/>
        <v>1</v>
      </c>
      <c r="K496" s="23">
        <f ca="1">SUMIFS(K$113:K$484,$F$113:$F$484,$F496,$G$113:$G$484,$G496,$H$113:$H$484,$H496)</f>
        <v>1.2770999999999999E-8</v>
      </c>
    </row>
    <row r="497" spans="2:11" x14ac:dyDescent="0.2">
      <c r="B497" s="34">
        <f>SUMIFS(B$113:B$484,$F$113:$F$484,$F497,$G$113:$G$484,$G497,$H$113:$H$484,$H497)</f>
        <v>1.2771007394E-8</v>
      </c>
      <c r="C497" s="38">
        <f t="shared" si="112"/>
        <v>1.0000005789679745</v>
      </c>
      <c r="D497" s="26"/>
      <c r="E497" s="25">
        <f>AB21</f>
        <v>1.2770999999999999E-8</v>
      </c>
      <c r="F497" s="26" t="s">
        <v>144</v>
      </c>
      <c r="G497" s="26">
        <v>2</v>
      </c>
      <c r="H497" s="26">
        <v>0</v>
      </c>
      <c r="I497" s="26"/>
      <c r="J497" s="38">
        <f t="shared" ca="1" si="113"/>
        <v>1</v>
      </c>
      <c r="K497" s="28">
        <f ca="1">SUMIFS(K$113:K$484,$F$113:$F$484,$F497,$G$113:$G$484,$G497,$H$113:$H$484,$H497)</f>
        <v>1.2770999999999999E-8</v>
      </c>
    </row>
    <row r="498" spans="2:11" x14ac:dyDescent="0.2">
      <c r="B498" s="34">
        <f>SUMIFS(B$113:B$484,$F$113:$F$484,$F498,$G$113:$G$484,$G498,$H$113:$H$484,$H498)</f>
        <v>1.277101697E-8</v>
      </c>
      <c r="C498" s="38">
        <f t="shared" si="112"/>
        <v>1.0000013287917939</v>
      </c>
      <c r="D498" s="26"/>
      <c r="E498" s="25">
        <f>AB22</f>
        <v>1.2770999999999999E-8</v>
      </c>
      <c r="F498" s="26" t="s">
        <v>144</v>
      </c>
      <c r="G498" s="26">
        <v>3</v>
      </c>
      <c r="H498" s="26">
        <v>0</v>
      </c>
      <c r="I498" s="26"/>
      <c r="J498" s="38">
        <f t="shared" ca="1" si="113"/>
        <v>1.0000000000000002</v>
      </c>
      <c r="K498" s="28">
        <f ca="1">SUMIFS(K$113:K$484,$F$113:$F$484,$F498,$G$113:$G$484,$G498,$H$113:$H$484,$H498)</f>
        <v>1.2771000000000001E-8</v>
      </c>
    </row>
    <row r="499" spans="2:11" x14ac:dyDescent="0.2">
      <c r="B499" s="34">
        <f>SUMIFS(B$113:B$484,$F$113:$F$484,$F499,$G$113:$G$484,$G499,$H$113:$H$484,$H499)</f>
        <v>1.27709987E-8</v>
      </c>
      <c r="C499" s="38">
        <f t="shared" si="112"/>
        <v>0.99999989820687507</v>
      </c>
      <c r="D499" s="26"/>
      <c r="E499" s="25">
        <f>AB23</f>
        <v>1.2770999999999999E-8</v>
      </c>
      <c r="F499" s="26" t="s">
        <v>144</v>
      </c>
      <c r="G499" s="26">
        <v>4</v>
      </c>
      <c r="H499" s="26">
        <v>0</v>
      </c>
      <c r="I499" s="26"/>
      <c r="J499" s="38">
        <f t="shared" ca="1" si="113"/>
        <v>1</v>
      </c>
      <c r="K499" s="28">
        <f ca="1">SUMIFS(K$113:K$484,$F$113:$F$484,$F499,$G$113:$G$484,$G499,$H$113:$H$484,$H499)</f>
        <v>1.2770999999999999E-8</v>
      </c>
    </row>
    <row r="500" spans="2:11" x14ac:dyDescent="0.2">
      <c r="B500" s="34">
        <f>SUMIFS(B$113:B$484,$F$113:$F$484,$F500,$G$113:$G$484,$G500,$H$113:$H$484,$H500)</f>
        <v>6.3855012401999999E-9</v>
      </c>
      <c r="C500" s="38">
        <f t="shared" si="112"/>
        <v>1.0000001942212826</v>
      </c>
      <c r="D500" s="26"/>
      <c r="E500" s="25">
        <f>AB24</f>
        <v>6.3854999999999995E-9</v>
      </c>
      <c r="F500" s="26" t="s">
        <v>144</v>
      </c>
      <c r="G500" s="26">
        <v>5</v>
      </c>
      <c r="H500" s="26">
        <v>0</v>
      </c>
      <c r="I500" s="26"/>
      <c r="J500" s="38">
        <f t="shared" ca="1" si="113"/>
        <v>1</v>
      </c>
      <c r="K500" s="28">
        <f ca="1">SUMIFS(K$113:K$484,$F$113:$F$484,$F500,$G$113:$G$484,$G500,$H$113:$H$484,$H500)</f>
        <v>6.3854999999999995E-9</v>
      </c>
    </row>
    <row r="501" spans="2:11" x14ac:dyDescent="0.2">
      <c r="B501" s="34">
        <f>SUMIFS(B$113:B$484,$F$113:$F$484,$F501,$G$113:$G$484,$G501,$H$113:$H$484,$H501)</f>
        <v>6.3854990361000016E-9</v>
      </c>
      <c r="C501" s="38">
        <f t="shared" si="112"/>
        <v>0.99999984904862615</v>
      </c>
      <c r="D501" s="26"/>
      <c r="E501" s="25">
        <f>AB25</f>
        <v>6.3854999999999995E-9</v>
      </c>
      <c r="F501" s="26" t="s">
        <v>144</v>
      </c>
      <c r="G501" s="26">
        <v>6</v>
      </c>
      <c r="H501" s="26">
        <v>0</v>
      </c>
      <c r="I501" s="26"/>
      <c r="J501" s="38">
        <f t="shared" ca="1" si="113"/>
        <v>0.99999999999999989</v>
      </c>
      <c r="K501" s="28">
        <f ca="1">SUMIFS(K$113:K$484,$F$113:$F$484,$F501,$G$113:$G$484,$G501,$H$113:$H$484,$H501)</f>
        <v>6.3854999999999987E-9</v>
      </c>
    </row>
    <row r="502" spans="2:11" x14ac:dyDescent="0.2">
      <c r="B502" s="34">
        <f>SUMIFS(B$113:B$484,$F$113:$F$484,$F502,$G$113:$G$484,$G502,$H$113:$H$484,$H502)</f>
        <v>6.3855010616000002E-9</v>
      </c>
      <c r="C502" s="38">
        <f t="shared" si="112"/>
        <v>1.000000166251664</v>
      </c>
      <c r="D502" s="26"/>
      <c r="E502" s="25">
        <f>AB26</f>
        <v>6.3854999999999995E-9</v>
      </c>
      <c r="F502" s="26" t="s">
        <v>144</v>
      </c>
      <c r="G502" s="26">
        <v>7</v>
      </c>
      <c r="H502" s="26">
        <v>0</v>
      </c>
      <c r="I502" s="26"/>
      <c r="J502" s="38">
        <f t="shared" ca="1" si="113"/>
        <v>0.99999999999999989</v>
      </c>
      <c r="K502" s="28">
        <f ca="1">SUMIFS(K$113:K$484,$F$113:$F$484,$F502,$G$113:$G$484,$G502,$H$113:$H$484,$H502)</f>
        <v>6.3854999999999987E-9</v>
      </c>
    </row>
    <row r="503" spans="2:11" x14ac:dyDescent="0.2">
      <c r="B503" s="35">
        <f>SUMIFS(B$113:B$484,$F$113:$F$484,$F503,$G$113:$G$484,$G503,$H$113:$H$484,$H503)</f>
        <v>6.3854968297000011E-9</v>
      </c>
      <c r="C503" s="39">
        <f t="shared" si="112"/>
        <v>0.99999950351577815</v>
      </c>
      <c r="D503" s="30"/>
      <c r="E503" s="40">
        <f>AB27</f>
        <v>6.3854999999999995E-9</v>
      </c>
      <c r="F503" s="30" t="s">
        <v>144</v>
      </c>
      <c r="G503" s="30">
        <v>8</v>
      </c>
      <c r="H503" s="30">
        <v>0</v>
      </c>
      <c r="I503" s="30"/>
      <c r="J503" s="39">
        <f t="shared" ca="1" si="113"/>
        <v>0.99999999999999989</v>
      </c>
      <c r="K503" s="31">
        <f ca="1">SUMIFS(K$113:K$484,$F$113:$F$484,$F503,$G$113:$G$484,$G503,$H$113:$H$484,$H503)</f>
        <v>6.3854999999999987E-9</v>
      </c>
    </row>
    <row r="504" spans="2:11" x14ac:dyDescent="0.2">
      <c r="B504" s="21">
        <f>SUMIFS(B$113:B$484,$F$113:$F$484,$F504,$G$113:$G$484,$G504,$H$113:$H$484,$H504)</f>
        <v>2.05539091319E-10</v>
      </c>
      <c r="C504" s="36">
        <f t="shared" si="112"/>
        <v>0.99958220702249223</v>
      </c>
      <c r="D504" s="22"/>
      <c r="E504" s="41">
        <f>Q31</f>
        <v>2.0562500000000003E-10</v>
      </c>
      <c r="F504" s="22" t="s">
        <v>143</v>
      </c>
      <c r="G504" s="22">
        <v>1</v>
      </c>
      <c r="H504" s="22">
        <v>2</v>
      </c>
      <c r="I504" s="22"/>
      <c r="J504" s="36">
        <f t="shared" ca="1" si="113"/>
        <v>0.99958141556237345</v>
      </c>
      <c r="K504" s="23">
        <f ca="1">SUMIFS(K$113:K$484,$F$113:$F$484,$F504,$G$113:$G$484,$G504,$H$113:$H$484,$H504)</f>
        <v>2.0553892857501307E-10</v>
      </c>
    </row>
    <row r="505" spans="2:11" x14ac:dyDescent="0.2">
      <c r="B505" s="34">
        <f>SUMIFS(B$113:B$484,$F$113:$F$484,$F505,$G$113:$G$484,$G505,$H$113:$H$484,$H505)</f>
        <v>2.0559470244899999E-10</v>
      </c>
      <c r="C505" s="38">
        <f t="shared" si="112"/>
        <v>0.99985265628692988</v>
      </c>
      <c r="D505" s="26"/>
      <c r="E505" s="42">
        <f>Q32</f>
        <v>2.0562500000000003E-10</v>
      </c>
      <c r="F505" s="26" t="s">
        <v>143</v>
      </c>
      <c r="G505" s="26">
        <v>1</v>
      </c>
      <c r="H505" s="26">
        <v>4</v>
      </c>
      <c r="I505" s="26"/>
      <c r="J505" s="38">
        <f t="shared" ca="1" si="113"/>
        <v>0.99985361787560878</v>
      </c>
      <c r="K505" s="28">
        <f ca="1">SUMIFS(K$113:K$484,$F$113:$F$484,$F505,$G$113:$G$484,$G505,$H$113:$H$484,$H505)</f>
        <v>2.0559490017567209E-10</v>
      </c>
    </row>
    <row r="506" spans="2:11" x14ac:dyDescent="0.2">
      <c r="B506" s="34">
        <f>SUMIFS(B$113:B$484,$F$113:$F$484,$F506,$G$113:$G$484,$G506,$H$113:$H$484,$H506)</f>
        <v>2.0562501431999999E-10</v>
      </c>
      <c r="C506" s="38">
        <f t="shared" si="112"/>
        <v>1.0000000696413371</v>
      </c>
      <c r="D506" s="26"/>
      <c r="E506" s="42">
        <f>Q33</f>
        <v>2.0562500000000003E-10</v>
      </c>
      <c r="F506" s="26" t="s">
        <v>143</v>
      </c>
      <c r="G506" s="26">
        <v>1</v>
      </c>
      <c r="H506" s="26">
        <v>6</v>
      </c>
      <c r="I506" s="26"/>
      <c r="J506" s="38">
        <f t="shared" ca="1" si="113"/>
        <v>0.99999976677228242</v>
      </c>
      <c r="K506" s="28">
        <f ca="1">SUMIFS(K$113:K$484,$F$113:$F$484,$F506,$G$113:$G$484,$G506,$H$113:$H$484,$H506)</f>
        <v>2.0562495204255061E-10</v>
      </c>
    </row>
    <row r="507" spans="2:11" x14ac:dyDescent="0.2">
      <c r="B507" s="34">
        <f>SUMIFS(B$113:B$484,$F$113:$F$484,$F507,$G$113:$G$484,$G507,$H$113:$H$484,$H507)</f>
        <v>2.0562506361300002E-10</v>
      </c>
      <c r="C507" s="38">
        <f t="shared" si="112"/>
        <v>1.0000003093641336</v>
      </c>
      <c r="D507" s="26"/>
      <c r="E507" s="42">
        <f>Q34</f>
        <v>2.0562500000000003E-10</v>
      </c>
      <c r="F507" s="26" t="s">
        <v>143</v>
      </c>
      <c r="G507" s="26">
        <v>1</v>
      </c>
      <c r="H507" s="26">
        <v>8</v>
      </c>
      <c r="I507" s="26"/>
      <c r="J507" s="38">
        <f t="shared" ca="1" si="113"/>
        <v>0.9999999987940672</v>
      </c>
      <c r="K507" s="28">
        <f ca="1">SUMIFS(K$113:K$484,$F$113:$F$484,$F507,$G$113:$G$484,$G507,$H$113:$H$484,$H507)</f>
        <v>2.056249997520301E-10</v>
      </c>
    </row>
    <row r="508" spans="2:11" x14ac:dyDescent="0.2">
      <c r="B508" s="34">
        <f>SUMIFS(B$113:B$484,$F$113:$F$484,$F508,$G$113:$G$484,$G508,$H$113:$H$484,$H508)</f>
        <v>2.0550659384200001E-10</v>
      </c>
      <c r="C508" s="38">
        <f t="shared" si="112"/>
        <v>0.99942416458115491</v>
      </c>
      <c r="D508" s="26"/>
      <c r="E508" s="42">
        <f>Q35</f>
        <v>2.0562500000000003E-10</v>
      </c>
      <c r="F508" s="26" t="s">
        <v>143</v>
      </c>
      <c r="G508" s="26">
        <v>2</v>
      </c>
      <c r="H508" s="26">
        <v>3</v>
      </c>
      <c r="I508" s="26"/>
      <c r="J508" s="38">
        <f t="shared" ca="1" si="113"/>
        <v>0.99942257245659494</v>
      </c>
      <c r="K508" s="28">
        <f ca="1">SUMIFS(K$113:K$484,$F$113:$F$484,$F508,$G$113:$G$484,$G508,$H$113:$H$484,$H508)</f>
        <v>2.0550626646138736E-10</v>
      </c>
    </row>
    <row r="509" spans="2:11" x14ac:dyDescent="0.2">
      <c r="B509" s="34">
        <f>SUMIFS(B$113:B$484,$F$113:$F$484,$F509,$G$113:$G$484,$G509,$H$113:$H$484,$H509)</f>
        <v>2.0562401174999999E-10</v>
      </c>
      <c r="C509" s="38">
        <f t="shared" si="112"/>
        <v>0.99999519392097247</v>
      </c>
      <c r="D509" s="26"/>
      <c r="E509" s="42">
        <f>Q36</f>
        <v>2.0562500000000003E-10</v>
      </c>
      <c r="F509" s="26" t="s">
        <v>143</v>
      </c>
      <c r="G509" s="26">
        <v>2</v>
      </c>
      <c r="H509" s="26">
        <v>5</v>
      </c>
      <c r="I509" s="26"/>
      <c r="J509" s="38">
        <f t="shared" ca="1" si="113"/>
        <v>0.99999671962578629</v>
      </c>
      <c r="K509" s="28">
        <f ca="1">SUMIFS(K$113:K$484,$F$113:$F$484,$F509,$G$113:$G$484,$G509,$H$113:$H$484,$H509)</f>
        <v>2.0562432547305233E-10</v>
      </c>
    </row>
    <row r="510" spans="2:11" x14ac:dyDescent="0.2">
      <c r="B510" s="34">
        <f>SUMIFS(B$113:B$484,$F$113:$F$484,$F510,$G$113:$G$484,$G510,$H$113:$H$484,$H510)</f>
        <v>2.0562477001E-10</v>
      </c>
      <c r="C510" s="38">
        <f t="shared" si="112"/>
        <v>0.99999888150759864</v>
      </c>
      <c r="D510" s="26"/>
      <c r="E510" s="42">
        <f>Q37</f>
        <v>2.0562500000000003E-10</v>
      </c>
      <c r="F510" s="26" t="s">
        <v>143</v>
      </c>
      <c r="G510" s="26">
        <v>2</v>
      </c>
      <c r="H510" s="26">
        <v>7</v>
      </c>
      <c r="I510" s="26"/>
      <c r="J510" s="38">
        <f t="shared" ca="1" si="113"/>
        <v>0.99999998301715953</v>
      </c>
      <c r="K510" s="28">
        <f ca="1">SUMIFS(K$113:K$484,$F$113:$F$484,$F510,$G$113:$G$484,$G510,$H$113:$H$484,$H510)</f>
        <v>2.0562499650790345E-10</v>
      </c>
    </row>
    <row r="511" spans="2:11" x14ac:dyDescent="0.2">
      <c r="B511" s="34">
        <f>SUMIFS(B$113:B$484,$F$113:$F$484,$F511,$G$113:$G$484,$G511,$H$113:$H$484,$H511)</f>
        <v>2.0558219359000001E-10</v>
      </c>
      <c r="C511" s="38">
        <f t="shared" si="112"/>
        <v>0.99979182293009106</v>
      </c>
      <c r="D511" s="26"/>
      <c r="E511" s="42">
        <f>Q38</f>
        <v>2.0562500000000003E-10</v>
      </c>
      <c r="F511" s="26" t="s">
        <v>143</v>
      </c>
      <c r="G511" s="26">
        <v>3</v>
      </c>
      <c r="H511" s="26">
        <v>4</v>
      </c>
      <c r="I511" s="26"/>
      <c r="J511" s="38">
        <f t="shared" ca="1" si="113"/>
        <v>0.99979302508084844</v>
      </c>
      <c r="K511" s="28">
        <f ca="1">SUMIFS(K$113:K$484,$F$113:$F$484,$F511,$G$113:$G$484,$G511,$H$113:$H$484,$H511)</f>
        <v>2.055824407822495E-10</v>
      </c>
    </row>
    <row r="512" spans="2:11" x14ac:dyDescent="0.2">
      <c r="B512" s="34">
        <f>SUMIFS(B$113:B$484,$F$113:$F$484,$F512,$G$113:$G$484,$G512,$H$113:$H$484,$H512)</f>
        <v>2.0562503239000001E-10</v>
      </c>
      <c r="C512" s="38">
        <f t="shared" si="112"/>
        <v>1.0000001575197568</v>
      </c>
      <c r="D512" s="26"/>
      <c r="E512" s="42">
        <f>Q39</f>
        <v>2.0562500000000003E-10</v>
      </c>
      <c r="F512" s="26" t="s">
        <v>143</v>
      </c>
      <c r="G512" s="26">
        <v>3</v>
      </c>
      <c r="H512" s="26">
        <v>6</v>
      </c>
      <c r="I512" s="26"/>
      <c r="J512" s="38">
        <f t="shared" ca="1" si="113"/>
        <v>0.99999976302062377</v>
      </c>
      <c r="K512" s="28">
        <f ca="1">SUMIFS(K$113:K$484,$F$113:$F$484,$F512,$G$113:$G$484,$G512,$H$113:$H$484,$H512)</f>
        <v>2.0562495127111579E-10</v>
      </c>
    </row>
    <row r="513" spans="2:11" x14ac:dyDescent="0.2">
      <c r="B513" s="34">
        <f>SUMIFS(B$113:B$484,$F$113:$F$484,$F513,$G$113:$G$484,$G513,$H$113:$H$484,$H513)</f>
        <v>2.0562472428360001E-10</v>
      </c>
      <c r="C513" s="38">
        <f t="shared" si="112"/>
        <v>0.99999865912996955</v>
      </c>
      <c r="D513" s="26"/>
      <c r="E513" s="42">
        <f>Q40</f>
        <v>2.0562500000000003E-10</v>
      </c>
      <c r="F513" s="26" t="s">
        <v>143</v>
      </c>
      <c r="G513" s="26">
        <v>3</v>
      </c>
      <c r="H513" s="26">
        <v>8</v>
      </c>
      <c r="I513" s="26"/>
      <c r="J513" s="38">
        <f t="shared" ca="1" si="113"/>
        <v>0.99999999877522072</v>
      </c>
      <c r="K513" s="28">
        <f ca="1">SUMIFS(K$113:K$484,$F$113:$F$484,$F513,$G$113:$G$484,$G513,$H$113:$H$484,$H513)</f>
        <v>2.0562499974815478E-10</v>
      </c>
    </row>
    <row r="514" spans="2:11" x14ac:dyDescent="0.2">
      <c r="B514" s="34">
        <f>SUMIFS(B$113:B$484,$F$113:$F$484,$F514,$G$113:$G$484,$G514,$H$113:$H$484,$H514)</f>
        <v>2.0562481314E-10</v>
      </c>
      <c r="C514" s="38">
        <f t="shared" si="112"/>
        <v>0.99999909125835851</v>
      </c>
      <c r="D514" s="26"/>
      <c r="E514" s="42">
        <f>Q41</f>
        <v>2.0562500000000003E-10</v>
      </c>
      <c r="F514" s="26" t="s">
        <v>143</v>
      </c>
      <c r="G514" s="26">
        <v>4</v>
      </c>
      <c r="H514" s="26">
        <v>5</v>
      </c>
      <c r="I514" s="26"/>
      <c r="J514" s="38">
        <f t="shared" ca="1" si="113"/>
        <v>0.9999967011772406</v>
      </c>
      <c r="K514" s="28">
        <f ca="1">SUMIFS(K$113:K$484,$F$113:$F$484,$F514,$G$113:$G$484,$G514,$H$113:$H$484,$H514)</f>
        <v>2.0562432167957012E-10</v>
      </c>
    </row>
    <row r="515" spans="2:11" x14ac:dyDescent="0.2">
      <c r="B515" s="35">
        <f>SUMIFS(B$113:B$484,$F$113:$F$484,$F515,$G$113:$G$484,$G515,$H$113:$H$484,$H515)</f>
        <v>2.0562542093E-10</v>
      </c>
      <c r="C515" s="39">
        <f t="shared" si="112"/>
        <v>1.0000020470759876</v>
      </c>
      <c r="D515" s="30"/>
      <c r="E515" s="43">
        <f>Q42</f>
        <v>2.0562500000000003E-10</v>
      </c>
      <c r="F515" s="30" t="s">
        <v>143</v>
      </c>
      <c r="G515" s="30">
        <v>4</v>
      </c>
      <c r="H515" s="30">
        <v>7</v>
      </c>
      <c r="I515" s="30"/>
      <c r="J515" s="39">
        <f t="shared" ca="1" si="113"/>
        <v>0.99999998294927228</v>
      </c>
      <c r="K515" s="31">
        <f ca="1">SUMIFS(K$113:K$484,$F$113:$F$484,$F515,$G$113:$G$484,$G515,$H$113:$H$484,$H515)</f>
        <v>2.0562499649394413E-10</v>
      </c>
    </row>
    <row r="516" spans="2:11" x14ac:dyDescent="0.2">
      <c r="B516" s="21">
        <f>SUMIFS(B$113:B$484,$F$113:$F$484,$F516,$G$113:$G$484,$G516,$H$113:$H$484,$H516)</f>
        <v>2.1284816712398998E-9</v>
      </c>
      <c r="C516" s="36">
        <f t="shared" si="112"/>
        <v>0.99999138888414352</v>
      </c>
      <c r="D516" s="22"/>
      <c r="E516" s="41">
        <f>AB31</f>
        <v>2.1285000000000002E-9</v>
      </c>
      <c r="F516" s="22" t="s">
        <v>144</v>
      </c>
      <c r="G516" s="22">
        <v>1</v>
      </c>
      <c r="H516" s="22">
        <v>2</v>
      </c>
      <c r="I516" s="22"/>
      <c r="J516" s="36">
        <f t="shared" ca="1" si="113"/>
        <v>0.99999331752002041</v>
      </c>
      <c r="K516" s="23">
        <f ca="1">SUMIFS(K$113:K$484,$F$113:$F$484,$F516,$G$113:$G$484,$G516,$H$113:$H$484,$H516)</f>
        <v>2.1284857763413638E-9</v>
      </c>
    </row>
    <row r="517" spans="2:11" x14ac:dyDescent="0.2">
      <c r="B517" s="34">
        <f>SUMIFS(B$113:B$484,$F$113:$F$484,$F517,$G$113:$G$484,$G517,$H$113:$H$484,$H517)</f>
        <v>2.1284902155440001E-9</v>
      </c>
      <c r="C517" s="38">
        <f t="shared" si="112"/>
        <v>0.99999540312144697</v>
      </c>
      <c r="D517" s="26"/>
      <c r="E517" s="42">
        <f>AB32</f>
        <v>2.1285000000000002E-9</v>
      </c>
      <c r="F517" s="26" t="s">
        <v>144</v>
      </c>
      <c r="G517" s="26">
        <v>1</v>
      </c>
      <c r="H517" s="26">
        <v>4</v>
      </c>
      <c r="I517" s="26"/>
      <c r="J517" s="38">
        <f t="shared" ca="1" si="113"/>
        <v>0.99999630484171176</v>
      </c>
      <c r="K517" s="28">
        <f ca="1">SUMIFS(K$113:K$484,$F$113:$F$484,$F517,$G$113:$G$484,$G517,$H$113:$H$484,$H517)</f>
        <v>2.1284921348555838E-9</v>
      </c>
    </row>
    <row r="518" spans="2:11" x14ac:dyDescent="0.2">
      <c r="B518" s="34">
        <f>SUMIFS(B$113:B$484,$F$113:$F$484,$F518,$G$113:$G$484,$G518,$H$113:$H$484,$H518)</f>
        <v>2.1285003197400006E-9</v>
      </c>
      <c r="C518" s="38">
        <f t="shared" si="112"/>
        <v>1.0000001502184639</v>
      </c>
      <c r="D518" s="26"/>
      <c r="E518" s="42">
        <f>AB33</f>
        <v>2.1285000000000002E-9</v>
      </c>
      <c r="F518" s="26" t="s">
        <v>144</v>
      </c>
      <c r="G518" s="26">
        <v>1</v>
      </c>
      <c r="H518" s="26">
        <v>6</v>
      </c>
      <c r="I518" s="26"/>
      <c r="J518" s="38">
        <f t="shared" ca="1" si="113"/>
        <v>0.99999993287495526</v>
      </c>
      <c r="K518" s="28">
        <f ca="1">SUMIFS(K$113:K$484,$F$113:$F$484,$F518,$G$113:$G$484,$G518,$H$113:$H$484,$H518)</f>
        <v>2.1284998571243426E-9</v>
      </c>
    </row>
    <row r="519" spans="2:11" x14ac:dyDescent="0.2">
      <c r="B519" s="34">
        <f>SUMIFS(B$113:B$484,$F$113:$F$484,$F519,$G$113:$G$484,$G519,$H$113:$H$484,$H519)</f>
        <v>2.1285033374300005E-9</v>
      </c>
      <c r="C519" s="38">
        <f t="shared" si="112"/>
        <v>1.000001567972751</v>
      </c>
      <c r="D519" s="26"/>
      <c r="E519" s="42">
        <f>AB34</f>
        <v>2.1285000000000002E-9</v>
      </c>
      <c r="F519" s="26" t="s">
        <v>144</v>
      </c>
      <c r="G519" s="26">
        <v>1</v>
      </c>
      <c r="H519" s="26">
        <v>8</v>
      </c>
      <c r="I519" s="26"/>
      <c r="J519" s="38">
        <f t="shared" ca="1" si="113"/>
        <v>0.999999999985834</v>
      </c>
      <c r="K519" s="28">
        <f ca="1">SUMIFS(K$113:K$484,$F$113:$F$484,$F519,$G$113:$G$484,$G519,$H$113:$H$484,$H519)</f>
        <v>2.1284999999698479E-9</v>
      </c>
    </row>
    <row r="520" spans="2:11" x14ac:dyDescent="0.2">
      <c r="B520" s="34">
        <f>SUMIFS(B$113:B$484,$F$113:$F$484,$F520,$G$113:$G$484,$G520,$H$113:$H$484,$H520)</f>
        <v>2.128391806408E-9</v>
      </c>
      <c r="C520" s="38">
        <f t="shared" si="112"/>
        <v>0.99994916908996934</v>
      </c>
      <c r="D520" s="26"/>
      <c r="E520" s="42">
        <f>AB35</f>
        <v>2.1285000000000002E-9</v>
      </c>
      <c r="F520" s="26" t="s">
        <v>144</v>
      </c>
      <c r="G520" s="26">
        <v>2</v>
      </c>
      <c r="H520" s="26">
        <v>3</v>
      </c>
      <c r="I520" s="26"/>
      <c r="J520" s="38">
        <f t="shared" ca="1" si="113"/>
        <v>0.99995167191345824</v>
      </c>
      <c r="K520" s="28">
        <f ca="1">SUMIFS(K$113:K$484,$F$113:$F$484,$F520,$G$113:$G$484,$G520,$H$113:$H$484,$H520)</f>
        <v>2.1283971336677962E-9</v>
      </c>
    </row>
    <row r="521" spans="2:11" x14ac:dyDescent="0.2">
      <c r="B521" s="34">
        <f>SUMIFS(B$113:B$484,$F$113:$F$484,$F521,$G$113:$G$484,$G521,$H$113:$H$484,$H521)</f>
        <v>2.1284525092999999E-9</v>
      </c>
      <c r="C521" s="38">
        <f t="shared" si="112"/>
        <v>0.9999776881841671</v>
      </c>
      <c r="D521" s="26"/>
      <c r="E521" s="42">
        <f>AB36</f>
        <v>2.1285000000000002E-9</v>
      </c>
      <c r="F521" s="26" t="s">
        <v>144</v>
      </c>
      <c r="G521" s="26">
        <v>2</v>
      </c>
      <c r="H521" s="26">
        <v>5</v>
      </c>
      <c r="I521" s="26"/>
      <c r="J521" s="38">
        <f t="shared" ca="1" si="113"/>
        <v>0.99997762405940116</v>
      </c>
      <c r="K521" s="28">
        <f ca="1">SUMIFS(K$113:K$484,$F$113:$F$484,$F521,$G$113:$G$484,$G521,$H$113:$H$484,$H521)</f>
        <v>2.1284523728104355E-9</v>
      </c>
    </row>
    <row r="522" spans="2:11" x14ac:dyDescent="0.2">
      <c r="B522" s="34">
        <f>SUMIFS(B$113:B$484,$F$113:$F$484,$F522,$G$113:$G$484,$G522,$H$113:$H$484,$H522)</f>
        <v>2.1284967092999995E-9</v>
      </c>
      <c r="C522" s="38">
        <f t="shared" si="112"/>
        <v>0.99999845398167686</v>
      </c>
      <c r="D522" s="26"/>
      <c r="E522" s="42">
        <f>AB37</f>
        <v>2.1285000000000002E-9</v>
      </c>
      <c r="F522" s="26" t="s">
        <v>144</v>
      </c>
      <c r="G522" s="26">
        <v>2</v>
      </c>
      <c r="H522" s="26">
        <v>7</v>
      </c>
      <c r="I522" s="26"/>
      <c r="J522" s="38">
        <f t="shared" ca="1" si="113"/>
        <v>0.99999999371084614</v>
      </c>
      <c r="K522" s="28">
        <f ca="1">SUMIFS(K$113:K$484,$F$113:$F$484,$F522,$G$113:$G$484,$G522,$H$113:$H$484,$H522)</f>
        <v>2.1284999866135362E-9</v>
      </c>
    </row>
    <row r="523" spans="2:11" x14ac:dyDescent="0.2">
      <c r="B523" s="34">
        <f>SUMIFS(B$113:B$484,$F$113:$F$484,$F523,$G$113:$G$484,$G523,$H$113:$H$484,$H523)</f>
        <v>2.1284820366850001E-9</v>
      </c>
      <c r="C523" s="38">
        <f t="shared" si="112"/>
        <v>0.99999156057552263</v>
      </c>
      <c r="D523" s="26"/>
      <c r="E523" s="42">
        <f>AB38</f>
        <v>2.1285000000000002E-9</v>
      </c>
      <c r="F523" s="26" t="s">
        <v>144</v>
      </c>
      <c r="G523" s="26">
        <v>3</v>
      </c>
      <c r="H523" s="26">
        <v>4</v>
      </c>
      <c r="I523" s="26"/>
      <c r="J523" s="38">
        <f t="shared" ca="1" si="113"/>
        <v>0.99999169513890696</v>
      </c>
      <c r="K523" s="28">
        <f ca="1">SUMIFS(K$113:K$484,$F$113:$F$484,$F523,$G$113:$G$484,$G523,$H$113:$H$484,$H523)</f>
        <v>2.1284823231031636E-9</v>
      </c>
    </row>
    <row r="524" spans="2:11" x14ac:dyDescent="0.2">
      <c r="B524" s="34">
        <f>SUMIFS(B$113:B$484,$F$113:$F$484,$F524,$G$113:$G$484,$G524,$H$113:$H$484,$H524)</f>
        <v>2.1285011536000002E-9</v>
      </c>
      <c r="C524" s="38">
        <f t="shared" si="112"/>
        <v>1.0000005419779188</v>
      </c>
      <c r="D524" s="26"/>
      <c r="E524" s="42">
        <f>AB39</f>
        <v>2.1285000000000002E-9</v>
      </c>
      <c r="F524" s="26" t="s">
        <v>144</v>
      </c>
      <c r="G524" s="26">
        <v>3</v>
      </c>
      <c r="H524" s="26">
        <v>6</v>
      </c>
      <c r="I524" s="26"/>
      <c r="J524" s="38">
        <f t="shared" ca="1" si="113"/>
        <v>0.99999925370183529</v>
      </c>
      <c r="K524" s="28">
        <f ca="1">SUMIFS(K$113:K$484,$F$113:$F$484,$F524,$G$113:$G$484,$G524,$H$113:$H$484,$H524)</f>
        <v>2.1284984115043566E-9</v>
      </c>
    </row>
    <row r="525" spans="2:11" x14ac:dyDescent="0.2">
      <c r="B525" s="34">
        <f>SUMIFS(B$113:B$484,$F$113:$F$484,$F525,$G$113:$G$484,$G525,$H$113:$H$484,$H525)</f>
        <v>2.1284989755710002E-9</v>
      </c>
      <c r="C525" s="38">
        <f t="shared" si="112"/>
        <v>0.99999951870848014</v>
      </c>
      <c r="D525" s="26"/>
      <c r="E525" s="42">
        <f>AB40</f>
        <v>2.1285000000000002E-9</v>
      </c>
      <c r="F525" s="26" t="s">
        <v>144</v>
      </c>
      <c r="G525" s="26">
        <v>3</v>
      </c>
      <c r="H525" s="26">
        <v>8</v>
      </c>
      <c r="I525" s="26"/>
      <c r="J525" s="38">
        <f t="shared" ca="1" si="113"/>
        <v>0.99999999984397314</v>
      </c>
      <c r="K525" s="28">
        <f ca="1">SUMIFS(K$113:K$484,$F$113:$F$484,$F525,$G$113:$G$484,$G525,$H$113:$H$484,$H525)</f>
        <v>2.1284999996678972E-9</v>
      </c>
    </row>
    <row r="526" spans="2:11" x14ac:dyDescent="0.2">
      <c r="B526" s="34">
        <f>SUMIFS(B$113:B$484,$F$113:$F$484,$F526,$G$113:$G$484,$G526,$H$113:$H$484,$H526)</f>
        <v>2.1283835968000005E-9</v>
      </c>
      <c r="C526" s="38">
        <f t="shared" si="112"/>
        <v>0.99994531209772153</v>
      </c>
      <c r="D526" s="26"/>
      <c r="E526" s="42">
        <f>AB41</f>
        <v>2.1285000000000002E-9</v>
      </c>
      <c r="F526" s="26" t="s">
        <v>144</v>
      </c>
      <c r="G526" s="26">
        <v>4</v>
      </c>
      <c r="H526" s="26">
        <v>5</v>
      </c>
      <c r="I526" s="26"/>
      <c r="J526" s="38">
        <f t="shared" ca="1" si="113"/>
        <v>0.99994552348878729</v>
      </c>
      <c r="K526" s="28">
        <f ca="1">SUMIFS(K$113:K$484,$F$113:$F$484,$F526,$G$113:$G$484,$G526,$H$113:$H$484,$H526)</f>
        <v>2.128384046745884E-9</v>
      </c>
    </row>
    <row r="527" spans="2:11" x14ac:dyDescent="0.2">
      <c r="B527" s="35">
        <f>SUMIFS(B$113:B$484,$F$113:$F$484,$F527,$G$113:$G$484,$G527,$H$113:$H$484,$H527)</f>
        <v>2.1285037995099999E-9</v>
      </c>
      <c r="C527" s="39">
        <f t="shared" si="112"/>
        <v>1.0000017850645992</v>
      </c>
      <c r="D527" s="30"/>
      <c r="E527" s="43">
        <f>AB42</f>
        <v>2.1285000000000002E-9</v>
      </c>
      <c r="F527" s="30" t="s">
        <v>144</v>
      </c>
      <c r="G527" s="30">
        <v>4</v>
      </c>
      <c r="H527" s="30">
        <v>7</v>
      </c>
      <c r="I527" s="30"/>
      <c r="J527" s="39">
        <f t="shared" ca="1" si="113"/>
        <v>0.99999998857526429</v>
      </c>
      <c r="K527" s="31">
        <f ca="1">SUMIFS(K$113:K$484,$F$113:$F$484,$F527,$G$113:$G$484,$G527,$H$113:$H$484,$H527)</f>
        <v>2.1284999756824503E-9</v>
      </c>
    </row>
    <row r="528" spans="2:11" x14ac:dyDescent="0.2">
      <c r="K528" s="4"/>
    </row>
    <row r="529" spans="2:11" x14ac:dyDescent="0.2">
      <c r="B529" s="21">
        <f>SUMIFS(B$113:B$484,$F$113:$F$484,$F529,$I$113:$I$484,$I529)</f>
        <v>2.8645690610000003E-9</v>
      </c>
      <c r="C529" s="36">
        <f t="shared" ca="1" si="112"/>
        <v>0.99999964253983298</v>
      </c>
      <c r="D529" s="22"/>
      <c r="E529" s="41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6">
        <f t="shared" ca="1" si="113"/>
        <v>1</v>
      </c>
      <c r="K529" s="23">
        <f ca="1">SUMIFS(K$113:K$484,$F$113:$F$484,$F529,$I$113:$I$484,$I529)</f>
        <v>2.8645700849697012E-9</v>
      </c>
    </row>
    <row r="530" spans="2:11" x14ac:dyDescent="0.2">
      <c r="B530" s="34">
        <f>SUMIFS(B$113:B$484,$F$113:$F$484,$F530,$I$113:$I$484,$I530)</f>
        <v>2.714290055E-10</v>
      </c>
      <c r="C530" s="38">
        <f t="shared" ca="1" si="112"/>
        <v>0.99999788435432224</v>
      </c>
      <c r="D530" s="26"/>
      <c r="E530" s="26">
        <f ca="1">SUM(_xlfn.ANCHORARRAY(W20),_xlfn.ANCHORARRAY(W31))</f>
        <v>2.714295797488172E-10</v>
      </c>
      <c r="F530" s="26" t="s">
        <v>143</v>
      </c>
      <c r="G530" s="26"/>
      <c r="H530" s="26"/>
      <c r="I530" s="26" t="s">
        <v>9</v>
      </c>
      <c r="J530" s="38">
        <f t="shared" ca="1" si="113"/>
        <v>1</v>
      </c>
      <c r="K530" s="28">
        <f ca="1">SUMIFS(K$113:K$484,$F$113:$F$484,$F530,$I$113:$I$484,$I530)</f>
        <v>2.714295797488172E-10</v>
      </c>
    </row>
    <row r="531" spans="2:11" x14ac:dyDescent="0.2">
      <c r="B531" s="34">
        <f>SUMIFS(B$113:B$484,$F$113:$F$484,$F531,$I$113:$I$484,$I531)</f>
        <v>3.4438965166000009E-10</v>
      </c>
      <c r="C531" s="38">
        <f t="shared" ca="1" si="112"/>
        <v>0.99999843951654288</v>
      </c>
      <c r="D531" s="26"/>
      <c r="E531" s="26">
        <f ca="1">SUM(_xlfn.ANCHORARRAY(X20),_xlfn.ANCHORARRAY(X31))</f>
        <v>3.4439018907519295E-10</v>
      </c>
      <c r="F531" s="26" t="s">
        <v>143</v>
      </c>
      <c r="G531" s="26"/>
      <c r="H531" s="26"/>
      <c r="I531" s="26" t="s">
        <v>10</v>
      </c>
      <c r="J531" s="38">
        <f t="shared" ca="1" si="113"/>
        <v>1</v>
      </c>
      <c r="K531" s="28">
        <f ca="1">SUMIFS(K$113:K$484,$F$113:$F$484,$F531,$I$113:$I$484,$I531)</f>
        <v>3.4439018907519295E-10</v>
      </c>
    </row>
    <row r="532" spans="2:11" x14ac:dyDescent="0.2">
      <c r="B532" s="35">
        <f>SUMIFS(B$113:B$484,$F$113:$F$484,$F532,$I$113:$I$484,$I532)</f>
        <v>1.0911915129999998E-10</v>
      </c>
      <c r="C532" s="39">
        <f t="shared" ca="1" si="112"/>
        <v>1.000000139652184</v>
      </c>
      <c r="D532" s="30"/>
      <c r="E532" s="30">
        <f ca="1">SUM(_xlfn.ANCHORARRAY(Y20),_xlfn.ANCHORARRAY(Y31))</f>
        <v>1.0911913606127431E-10</v>
      </c>
      <c r="F532" s="30" t="s">
        <v>143</v>
      </c>
      <c r="G532" s="30"/>
      <c r="H532" s="30"/>
      <c r="I532" s="30" t="s">
        <v>34</v>
      </c>
      <c r="J532" s="39">
        <f t="shared" ca="1" si="113"/>
        <v>1</v>
      </c>
      <c r="K532" s="31">
        <f ca="1">SUMIFS(K$113:K$484,$F$113:$F$484,$F532,$I$113:$I$484,$I532)</f>
        <v>1.0911913606127431E-10</v>
      </c>
    </row>
    <row r="533" spans="2:11" x14ac:dyDescent="0.2">
      <c r="B533" s="21">
        <f>SUMIFS(B$113:B$484,$F$113:$F$484,$F533,$I$113:$I$484,$I533)</f>
        <v>1.1890058799E-8</v>
      </c>
      <c r="C533" s="36">
        <f t="shared" ca="1" si="112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6">
        <f t="shared" ca="1" si="113"/>
        <v>1</v>
      </c>
      <c r="K533" s="23">
        <f ca="1">SUMIFS(K$113:K$484,$F$113:$F$484,$F533,$I$113:$I$484,$I533)</f>
        <v>1.1890056790275446E-8</v>
      </c>
    </row>
    <row r="534" spans="2:11" x14ac:dyDescent="0.2">
      <c r="B534" s="34">
        <f>SUMIFS(B$113:B$484,$F$113:$F$484,$F534,$I$113:$I$484,$I534)</f>
        <v>4.6787508993300003E-9</v>
      </c>
      <c r="C534" s="38">
        <f t="shared" ca="1" si="112"/>
        <v>0.99999981677688254</v>
      </c>
      <c r="D534" s="26"/>
      <c r="E534" s="26">
        <f ca="1">SUM(_xlfn.ANCHORARRAY(AF20),_xlfn.ANCHORARRAY(AH31))</f>
        <v>4.678751756585483E-9</v>
      </c>
      <c r="F534" s="26" t="s">
        <v>144</v>
      </c>
      <c r="G534" s="26"/>
      <c r="H534" s="26"/>
      <c r="I534" s="26" t="s">
        <v>9</v>
      </c>
      <c r="J534" s="38">
        <f t="shared" ca="1" si="113"/>
        <v>1</v>
      </c>
      <c r="K534" s="28">
        <f ca="1">SUMIFS(K$113:K$484,$F$113:$F$484,$F534,$I$113:$I$484,$I534)</f>
        <v>4.678751756585483E-9</v>
      </c>
    </row>
    <row r="535" spans="2:11" x14ac:dyDescent="0.2">
      <c r="B535" s="34">
        <f>SUMIFS(B$113:B$484,$F$113:$F$484,$F535,$I$113:$I$484,$I535)</f>
        <v>7.8455013218000004E-9</v>
      </c>
      <c r="C535" s="38">
        <f t="shared" ca="1" si="112"/>
        <v>0.99999981981801445</v>
      </c>
      <c r="D535" s="26"/>
      <c r="E535" s="26">
        <f ca="1">SUM(_xlfn.ANCHORARRAY(AG20),_xlfn.ANCHORARRAY(AI31))</f>
        <v>7.8455027354182607E-9</v>
      </c>
      <c r="F535" s="26" t="s">
        <v>144</v>
      </c>
      <c r="G535" s="26"/>
      <c r="H535" s="26"/>
      <c r="I535" s="26" t="s">
        <v>10</v>
      </c>
      <c r="J535" s="38">
        <f t="shared" ca="1" si="113"/>
        <v>1</v>
      </c>
      <c r="K535" s="28">
        <f ca="1">SUMIFS(K$113:K$484,$F$113:$F$484,$F535,$I$113:$I$484,$I535)</f>
        <v>7.8455027354182607E-9</v>
      </c>
    </row>
    <row r="536" spans="2:11" x14ac:dyDescent="0.2">
      <c r="B536" s="35">
        <f>SUMIFS(B$113:B$484,$F$113:$F$484,$F536,$I$113:$I$484,$I536)</f>
        <v>9.3575026059999992E-10</v>
      </c>
      <c r="C536" s="39">
        <f t="shared" ca="1" si="112"/>
        <v>0.99999933880291048</v>
      </c>
      <c r="D536" s="30"/>
      <c r="E536" s="30">
        <f ca="1">SUM(_xlfn.ANCHORARRAY(AH20),_xlfn.ANCHORARRAY(AJ31))</f>
        <v>9.3575087931575784E-10</v>
      </c>
      <c r="F536" s="30" t="s">
        <v>144</v>
      </c>
      <c r="G536" s="30"/>
      <c r="H536" s="30"/>
      <c r="I536" s="30" t="s">
        <v>34</v>
      </c>
      <c r="J536" s="39">
        <f t="shared" ca="1" si="113"/>
        <v>1</v>
      </c>
      <c r="K536" s="31">
        <f ca="1">SUMIFS(K$113:K$484,$F$113:$F$484,$F536,$I$113:$I$484,$I536)</f>
        <v>9.3575087931575784E-10</v>
      </c>
    </row>
    <row r="537" spans="2:11" x14ac:dyDescent="0.2">
      <c r="K537" s="4"/>
    </row>
    <row r="538" spans="2:11" x14ac:dyDescent="0.2">
      <c r="B538" s="85">
        <f>(SUMPRODUCT(B$237:B$360,$J$237:$J$360)+SUMPRODUCT(B$125:B$144,$J$125:$J$144))/$N$11</f>
        <v>-1.0557851013922375E-3</v>
      </c>
      <c r="C538" s="36">
        <f t="shared" si="112"/>
        <v>1.0000029375308896</v>
      </c>
      <c r="D538" s="22"/>
      <c r="E538" s="86">
        <f>$N$9</f>
        <v>-1.0557819999999999E-3</v>
      </c>
      <c r="F538" s="61" t="s">
        <v>143</v>
      </c>
      <c r="G538" s="61" t="s">
        <v>1012</v>
      </c>
      <c r="H538" s="22"/>
      <c r="I538" s="22"/>
      <c r="J538" s="36">
        <f t="shared" ca="1" si="113"/>
        <v>1.0000017915836794</v>
      </c>
      <c r="K538" s="87">
        <f ca="1">(SUMPRODUCT(K$237:K$360,$J$237:$J$360)+SUMPRODUCT(K$125:K$144,$J$125:$J$144))/$N$11</f>
        <v>-1.0557838915218002E-3</v>
      </c>
    </row>
    <row r="539" spans="2:11" x14ac:dyDescent="0.2">
      <c r="B539" s="29">
        <f>(SUMPRODUCT(B$361:B$484,$J$361:$J$484)+SUMPRODUCT(B$145:B$164,$J$145:$J$164))/$O$11</f>
        <v>-2.7572970181235705E-3</v>
      </c>
      <c r="C539" s="39">
        <f t="shared" si="112"/>
        <v>1.000092497003517</v>
      </c>
      <c r="D539" s="30"/>
      <c r="E539" s="88">
        <f>$O$9</f>
        <v>-2.7570419999999999E-3</v>
      </c>
      <c r="F539" s="63" t="s">
        <v>144</v>
      </c>
      <c r="G539" s="63" t="s">
        <v>1012</v>
      </c>
      <c r="H539" s="30"/>
      <c r="I539" s="30"/>
      <c r="J539" s="39">
        <f t="shared" ca="1" si="113"/>
        <v>1.0000931875902312</v>
      </c>
      <c r="K539" s="32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K541" s="4"/>
    </row>
    <row r="542" spans="2:11" x14ac:dyDescent="0.2">
      <c r="K542" s="4"/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full_organic.det</vt:lpstr>
      <vt:lpstr>First iter</vt:lpstr>
      <vt:lpstr>First Iter (2)</vt:lpstr>
      <vt:lpstr>Final Iter</vt:lpstr>
      <vt:lpstr>Final Iter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2024-03-14T20:35:41Z</dcterms:modified>
</cp:coreProperties>
</file>