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01\Desktop\"/>
    </mc:Choice>
  </mc:AlternateContent>
  <xr:revisionPtr revIDLastSave="0" documentId="13_ncr:1_{B5F865C4-8C37-47F4-B132-7951A9B8900E}" xr6:coauthVersionLast="47" xr6:coauthVersionMax="47" xr10:uidLastSave="{00000000-0000-0000-0000-000000000000}"/>
  <bookViews>
    <workbookView xWindow="28680" yWindow="-120" windowWidth="29040" windowHeight="15840" activeTab="6" xr2:uid="{99EC8778-6BB5-45F1-BF41-EFA3CCCA130B}"/>
  </bookViews>
  <sheets>
    <sheet name="LRN" sheetId="2" r:id="rId1"/>
    <sheet name="VEC_SIZE" sheetId="1" r:id="rId2"/>
    <sheet name="alexnet" sheetId="3" r:id="rId3"/>
    <sheet name="alexnet no rtl" sheetId="5" r:id="rId4"/>
    <sheet name="VGG-16" sheetId="6" r:id="rId5"/>
    <sheet name="RESNET" sheetId="7" r:id="rId6"/>
    <sheet name="resnet최적화" sheetId="10" r:id="rId7"/>
    <sheet name="eltwise 최적화" sheetId="8" r:id="rId8"/>
    <sheet name="Sheet3" sheetId="9" r:id="rId9"/>
  </sheets>
  <definedNames>
    <definedName name="_xlnm._FilterDatabase" localSheetId="2" hidden="1">alexnet!$B$1:$T$27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0" l="1"/>
  <c r="R22" i="10"/>
  <c r="O22" i="10"/>
  <c r="M22" i="10"/>
  <c r="K22" i="10"/>
  <c r="I22" i="10"/>
  <c r="G22" i="10"/>
  <c r="E22" i="10"/>
  <c r="D22" i="10"/>
  <c r="R21" i="10"/>
  <c r="O21" i="10"/>
  <c r="M21" i="10"/>
  <c r="K21" i="10"/>
  <c r="I21" i="10"/>
  <c r="G21" i="10"/>
  <c r="E21" i="10"/>
  <c r="D21" i="10"/>
  <c r="R20" i="10"/>
  <c r="O20" i="10"/>
  <c r="M20" i="10"/>
  <c r="K20" i="10"/>
  <c r="I20" i="10"/>
  <c r="G20" i="10"/>
  <c r="E20" i="10"/>
  <c r="D20" i="10"/>
  <c r="R19" i="10"/>
  <c r="O19" i="10"/>
  <c r="M19" i="10"/>
  <c r="K19" i="10"/>
  <c r="I19" i="10"/>
  <c r="G19" i="10"/>
  <c r="E19" i="10"/>
  <c r="D19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E6" i="10"/>
  <c r="G6" i="10"/>
  <c r="I6" i="10"/>
  <c r="K6" i="10"/>
  <c r="M6" i="10"/>
  <c r="E7" i="10"/>
  <c r="G7" i="10"/>
  <c r="I7" i="10"/>
  <c r="K7" i="10"/>
  <c r="M7" i="10"/>
  <c r="E8" i="10"/>
  <c r="G8" i="10"/>
  <c r="I8" i="10"/>
  <c r="K8" i="10"/>
  <c r="M8" i="10"/>
  <c r="E9" i="10"/>
  <c r="G9" i="10"/>
  <c r="I9" i="10"/>
  <c r="K9" i="10"/>
  <c r="M9" i="10"/>
  <c r="E10" i="10"/>
  <c r="G10" i="10"/>
  <c r="I10" i="10"/>
  <c r="K10" i="10"/>
  <c r="M10" i="10"/>
  <c r="E11" i="10"/>
  <c r="G11" i="10"/>
  <c r="I11" i="10"/>
  <c r="K11" i="10"/>
  <c r="M11" i="10"/>
  <c r="E12" i="10"/>
  <c r="G12" i="10"/>
  <c r="I12" i="10"/>
  <c r="K12" i="10"/>
  <c r="M12" i="10"/>
  <c r="E13" i="10"/>
  <c r="G13" i="10"/>
  <c r="I13" i="10"/>
  <c r="K13" i="10"/>
  <c r="M13" i="10"/>
  <c r="E14" i="10"/>
  <c r="G14" i="10"/>
  <c r="I14" i="10"/>
  <c r="K14" i="10"/>
  <c r="M14" i="10"/>
  <c r="E15" i="10"/>
  <c r="G15" i="10"/>
  <c r="I15" i="10"/>
  <c r="K15" i="10"/>
  <c r="M15" i="10"/>
  <c r="E16" i="10"/>
  <c r="G16" i="10"/>
  <c r="I16" i="10"/>
  <c r="K16" i="10"/>
  <c r="M16" i="10"/>
  <c r="G17" i="10"/>
  <c r="I17" i="10"/>
  <c r="K17" i="10"/>
  <c r="M17" i="10"/>
  <c r="E18" i="10"/>
  <c r="G18" i="10"/>
  <c r="I18" i="10"/>
  <c r="K18" i="10"/>
  <c r="M18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M5" i="10"/>
  <c r="K5" i="10"/>
  <c r="I5" i="10"/>
  <c r="G5" i="10"/>
  <c r="E5" i="10"/>
  <c r="R4" i="10"/>
  <c r="M4" i="10"/>
  <c r="K4" i="10"/>
  <c r="I4" i="10"/>
  <c r="G4" i="10"/>
  <c r="E4" i="10"/>
  <c r="R3" i="10"/>
  <c r="M3" i="10"/>
  <c r="K3" i="10"/>
  <c r="I3" i="10"/>
  <c r="G3" i="10"/>
  <c r="E3" i="10"/>
  <c r="R2" i="10"/>
  <c r="M2" i="10"/>
  <c r="K2" i="10"/>
  <c r="I2" i="10"/>
  <c r="G2" i="10"/>
  <c r="E2" i="10"/>
  <c r="D2" i="10"/>
  <c r="D15" i="8"/>
  <c r="R3" i="8"/>
  <c r="O3" i="8"/>
  <c r="M3" i="8"/>
  <c r="K3" i="8"/>
  <c r="I3" i="8"/>
  <c r="G3" i="8"/>
  <c r="E3" i="8"/>
  <c r="D3" i="8"/>
  <c r="R2" i="8"/>
  <c r="O2" i="8"/>
  <c r="M2" i="8"/>
  <c r="K2" i="8"/>
  <c r="I2" i="8"/>
  <c r="G2" i="8"/>
  <c r="E2" i="8"/>
  <c r="D2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E4" i="8"/>
  <c r="D4" i="8"/>
  <c r="G4" i="8"/>
  <c r="I4" i="8"/>
  <c r="K4" i="8"/>
  <c r="M4" i="8"/>
  <c r="D12" i="9"/>
  <c r="E3" i="9"/>
  <c r="F2" i="9"/>
  <c r="F1" i="9"/>
  <c r="E2" i="9"/>
  <c r="D8" i="9"/>
  <c r="D9" i="9"/>
  <c r="D7" i="9"/>
  <c r="D4" i="9"/>
  <c r="D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1" i="9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R4" i="8"/>
  <c r="O4" i="8"/>
  <c r="R4" i="7"/>
  <c r="O4" i="7"/>
  <c r="M4" i="7"/>
  <c r="K4" i="7"/>
  <c r="I4" i="7"/>
  <c r="G4" i="7"/>
  <c r="E4" i="7"/>
  <c r="D4" i="7"/>
  <c r="R3" i="7"/>
  <c r="O3" i="7"/>
  <c r="M3" i="7"/>
  <c r="K3" i="7"/>
  <c r="I3" i="7"/>
  <c r="G3" i="7"/>
  <c r="E3" i="7"/>
  <c r="D3" i="7"/>
  <c r="R2" i="7"/>
  <c r="O2" i="7"/>
  <c r="M2" i="7"/>
  <c r="K2" i="7"/>
  <c r="I2" i="7"/>
  <c r="G2" i="7"/>
  <c r="E2" i="7"/>
  <c r="D2" i="7"/>
  <c r="R30" i="3"/>
  <c r="O30" i="3"/>
  <c r="M30" i="3"/>
  <c r="K30" i="3"/>
  <c r="I30" i="3"/>
  <c r="G30" i="3"/>
  <c r="E30" i="3"/>
  <c r="D30" i="3"/>
  <c r="D18" i="6"/>
  <c r="E18" i="6"/>
  <c r="G18" i="6"/>
  <c r="I18" i="6"/>
  <c r="K18" i="6"/>
  <c r="M18" i="6"/>
  <c r="O18" i="6"/>
  <c r="R18" i="6"/>
  <c r="D13" i="6"/>
  <c r="E13" i="6"/>
  <c r="G13" i="6"/>
  <c r="I13" i="6"/>
  <c r="K13" i="6"/>
  <c r="M13" i="6"/>
  <c r="O13" i="6"/>
  <c r="R13" i="6"/>
  <c r="R7" i="6"/>
  <c r="O7" i="6"/>
  <c r="M7" i="6"/>
  <c r="K7" i="6"/>
  <c r="I7" i="6"/>
  <c r="G7" i="6"/>
  <c r="E7" i="6"/>
  <c r="D7" i="6"/>
  <c r="R17" i="6"/>
  <c r="O17" i="6"/>
  <c r="M17" i="6"/>
  <c r="K17" i="6"/>
  <c r="I17" i="6"/>
  <c r="G17" i="6"/>
  <c r="E17" i="6"/>
  <c r="D17" i="6"/>
  <c r="R16" i="6"/>
  <c r="O16" i="6"/>
  <c r="M16" i="6"/>
  <c r="K16" i="6"/>
  <c r="I16" i="6"/>
  <c r="G16" i="6"/>
  <c r="E16" i="6"/>
  <c r="D16" i="6"/>
  <c r="R15" i="6"/>
  <c r="O15" i="6"/>
  <c r="M15" i="6"/>
  <c r="K15" i="6"/>
  <c r="I15" i="6"/>
  <c r="G15" i="6"/>
  <c r="E15" i="6"/>
  <c r="D15" i="6"/>
  <c r="R14" i="6"/>
  <c r="O14" i="6"/>
  <c r="M14" i="6"/>
  <c r="K14" i="6"/>
  <c r="I14" i="6"/>
  <c r="G14" i="6"/>
  <c r="E14" i="6"/>
  <c r="D14" i="6"/>
  <c r="R12" i="6"/>
  <c r="O12" i="6"/>
  <c r="M12" i="6"/>
  <c r="K12" i="6"/>
  <c r="I12" i="6"/>
  <c r="G12" i="6"/>
  <c r="E12" i="6"/>
  <c r="D12" i="6"/>
  <c r="R11" i="6"/>
  <c r="O11" i="6"/>
  <c r="M11" i="6"/>
  <c r="K11" i="6"/>
  <c r="I11" i="6"/>
  <c r="G11" i="6"/>
  <c r="E11" i="6"/>
  <c r="D11" i="6"/>
  <c r="R10" i="6"/>
  <c r="O10" i="6"/>
  <c r="M10" i="6"/>
  <c r="K10" i="6"/>
  <c r="I10" i="6"/>
  <c r="G10" i="6"/>
  <c r="E10" i="6"/>
  <c r="D10" i="6"/>
  <c r="R9" i="6"/>
  <c r="O9" i="6"/>
  <c r="M9" i="6"/>
  <c r="K9" i="6"/>
  <c r="I9" i="6"/>
  <c r="G9" i="6"/>
  <c r="E9" i="6"/>
  <c r="D9" i="6"/>
  <c r="R8" i="6"/>
  <c r="O8" i="6"/>
  <c r="M8" i="6"/>
  <c r="K8" i="6"/>
  <c r="I8" i="6"/>
  <c r="G8" i="6"/>
  <c r="E8" i="6"/>
  <c r="D8" i="6"/>
  <c r="R6" i="6"/>
  <c r="O6" i="6"/>
  <c r="M6" i="6"/>
  <c r="K6" i="6"/>
  <c r="I6" i="6"/>
  <c r="G6" i="6"/>
  <c r="E6" i="6"/>
  <c r="D6" i="6"/>
  <c r="R5" i="6"/>
  <c r="O5" i="6"/>
  <c r="M5" i="6"/>
  <c r="K5" i="6"/>
  <c r="I5" i="6"/>
  <c r="G5" i="6"/>
  <c r="E5" i="6"/>
  <c r="D5" i="6"/>
  <c r="R4" i="6"/>
  <c r="O4" i="6"/>
  <c r="M4" i="6"/>
  <c r="K4" i="6"/>
  <c r="I4" i="6"/>
  <c r="G4" i="6"/>
  <c r="E4" i="6"/>
  <c r="D4" i="6"/>
  <c r="R3" i="6"/>
  <c r="O3" i="6"/>
  <c r="M3" i="6"/>
  <c r="K3" i="6"/>
  <c r="I3" i="6"/>
  <c r="G3" i="6"/>
  <c r="E3" i="6"/>
  <c r="D3" i="6"/>
  <c r="R2" i="6"/>
  <c r="O2" i="6"/>
  <c r="M2" i="6"/>
  <c r="K2" i="6"/>
  <c r="I2" i="6"/>
  <c r="G2" i="6"/>
  <c r="E2" i="6"/>
  <c r="D2" i="6"/>
  <c r="R20" i="5"/>
  <c r="O20" i="5"/>
  <c r="M20" i="5"/>
  <c r="K20" i="5"/>
  <c r="I20" i="5"/>
  <c r="G20" i="5"/>
  <c r="E20" i="5"/>
  <c r="D20" i="5"/>
  <c r="R19" i="5"/>
  <c r="O19" i="5"/>
  <c r="M19" i="5"/>
  <c r="K19" i="5"/>
  <c r="I19" i="5"/>
  <c r="G19" i="5"/>
  <c r="E19" i="5"/>
  <c r="D19" i="5"/>
  <c r="R12" i="5"/>
  <c r="O12" i="5"/>
  <c r="M12" i="5"/>
  <c r="K12" i="5"/>
  <c r="I12" i="5"/>
  <c r="G12" i="5"/>
  <c r="E12" i="5"/>
  <c r="D12" i="5"/>
  <c r="D13" i="5"/>
  <c r="E13" i="5"/>
  <c r="G13" i="5"/>
  <c r="I13" i="5"/>
  <c r="K13" i="5"/>
  <c r="M13" i="5"/>
  <c r="O13" i="5"/>
  <c r="R13" i="5"/>
  <c r="R4" i="5"/>
  <c r="R5" i="5"/>
  <c r="R6" i="5"/>
  <c r="R7" i="5"/>
  <c r="R8" i="5"/>
  <c r="R9" i="5"/>
  <c r="R10" i="5"/>
  <c r="R11" i="5"/>
  <c r="R14" i="5"/>
  <c r="R15" i="5"/>
  <c r="R16" i="5"/>
  <c r="R17" i="5"/>
  <c r="R18" i="5"/>
  <c r="R21" i="5"/>
  <c r="R22" i="5"/>
  <c r="O3" i="5"/>
  <c r="O4" i="5"/>
  <c r="O5" i="5"/>
  <c r="O6" i="5"/>
  <c r="O7" i="5"/>
  <c r="O8" i="5"/>
  <c r="O9" i="5"/>
  <c r="O10" i="5"/>
  <c r="O11" i="5"/>
  <c r="O14" i="5"/>
  <c r="O15" i="5"/>
  <c r="O16" i="5"/>
  <c r="O17" i="5"/>
  <c r="O18" i="5"/>
  <c r="O21" i="5"/>
  <c r="O22" i="5"/>
  <c r="M5" i="5"/>
  <c r="M6" i="5"/>
  <c r="M7" i="5"/>
  <c r="M8" i="5"/>
  <c r="M9" i="5"/>
  <c r="M10" i="5"/>
  <c r="M11" i="5"/>
  <c r="M14" i="5"/>
  <c r="M15" i="5"/>
  <c r="M16" i="5"/>
  <c r="M17" i="5"/>
  <c r="M18" i="5"/>
  <c r="M21" i="5"/>
  <c r="K5" i="5"/>
  <c r="K6" i="5"/>
  <c r="K7" i="5"/>
  <c r="K8" i="5"/>
  <c r="K9" i="5"/>
  <c r="K10" i="5"/>
  <c r="K11" i="5"/>
  <c r="K14" i="5"/>
  <c r="K15" i="5"/>
  <c r="K16" i="5"/>
  <c r="K17" i="5"/>
  <c r="K18" i="5"/>
  <c r="K21" i="5"/>
  <c r="I4" i="5"/>
  <c r="I5" i="5"/>
  <c r="I6" i="5"/>
  <c r="I7" i="5"/>
  <c r="I8" i="5"/>
  <c r="I9" i="5"/>
  <c r="I10" i="5"/>
  <c r="I11" i="5"/>
  <c r="I14" i="5"/>
  <c r="I15" i="5"/>
  <c r="I16" i="5"/>
  <c r="I17" i="5"/>
  <c r="I18" i="5"/>
  <c r="I21" i="5"/>
  <c r="G4" i="5"/>
  <c r="G5" i="5"/>
  <c r="G6" i="5"/>
  <c r="G7" i="5"/>
  <c r="G8" i="5"/>
  <c r="G9" i="5"/>
  <c r="G10" i="5"/>
  <c r="G11" i="5"/>
  <c r="G14" i="5"/>
  <c r="G15" i="5"/>
  <c r="G16" i="5"/>
  <c r="G17" i="5"/>
  <c r="G18" i="5"/>
  <c r="G21" i="5"/>
  <c r="G22" i="5"/>
  <c r="D6" i="5"/>
  <c r="E6" i="5"/>
  <c r="D7" i="5"/>
  <c r="E7" i="5"/>
  <c r="D8" i="5"/>
  <c r="E8" i="5"/>
  <c r="D9" i="5"/>
  <c r="E9" i="5"/>
  <c r="D10" i="5"/>
  <c r="E10" i="5"/>
  <c r="D11" i="5"/>
  <c r="E11" i="5"/>
  <c r="D14" i="5"/>
  <c r="E14" i="5"/>
  <c r="D15" i="5"/>
  <c r="E15" i="5"/>
  <c r="D16" i="5"/>
  <c r="E16" i="5"/>
  <c r="D17" i="5"/>
  <c r="E17" i="5"/>
  <c r="D18" i="5"/>
  <c r="E18" i="5"/>
  <c r="D21" i="5"/>
  <c r="E21" i="5"/>
  <c r="D22" i="5"/>
  <c r="E22" i="5"/>
  <c r="M22" i="5"/>
  <c r="K22" i="5"/>
  <c r="I22" i="5"/>
  <c r="E5" i="5"/>
  <c r="D5" i="5"/>
  <c r="M4" i="5"/>
  <c r="K4" i="5"/>
  <c r="E4" i="5"/>
  <c r="D4" i="5"/>
  <c r="R3" i="5"/>
  <c r="M3" i="5"/>
  <c r="K3" i="5"/>
  <c r="I3" i="5"/>
  <c r="G3" i="5"/>
  <c r="E3" i="5"/>
  <c r="D3" i="5"/>
  <c r="R2" i="5"/>
  <c r="O2" i="5"/>
  <c r="M2" i="5"/>
  <c r="K2" i="5"/>
  <c r="I2" i="5"/>
  <c r="G2" i="5"/>
  <c r="E2" i="5"/>
  <c r="D2" i="5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" i="3"/>
  <c r="D7" i="3"/>
  <c r="E7" i="3"/>
  <c r="G7" i="3"/>
  <c r="I7" i="3"/>
  <c r="K7" i="3"/>
  <c r="M7" i="3"/>
  <c r="O7" i="3"/>
  <c r="D14" i="3"/>
  <c r="E14" i="3"/>
  <c r="G14" i="3"/>
  <c r="I14" i="3"/>
  <c r="K14" i="3"/>
  <c r="M14" i="3"/>
  <c r="O14" i="3"/>
  <c r="D8" i="3"/>
  <c r="E8" i="3"/>
  <c r="G8" i="3"/>
  <c r="I8" i="3"/>
  <c r="K8" i="3"/>
  <c r="M8" i="3"/>
  <c r="O8" i="3"/>
  <c r="D26" i="3"/>
  <c r="O26" i="3"/>
  <c r="M26" i="3"/>
  <c r="K26" i="3"/>
  <c r="I26" i="3"/>
  <c r="G26" i="3"/>
  <c r="E26" i="3"/>
  <c r="O13" i="3"/>
  <c r="K12" i="3"/>
  <c r="K13" i="3"/>
  <c r="K15" i="3"/>
  <c r="O20" i="3"/>
  <c r="O21" i="3"/>
  <c r="O22" i="3"/>
  <c r="O23" i="3"/>
  <c r="O24" i="3"/>
  <c r="O25" i="3"/>
  <c r="O27" i="3"/>
  <c r="D22" i="3"/>
  <c r="D23" i="3"/>
  <c r="D24" i="3"/>
  <c r="D25" i="3"/>
  <c r="D27" i="3"/>
  <c r="I25" i="3"/>
  <c r="M17" i="3"/>
  <c r="M18" i="3"/>
  <c r="M19" i="3"/>
  <c r="M20" i="3"/>
  <c r="M21" i="3"/>
  <c r="M22" i="3"/>
  <c r="M23" i="3"/>
  <c r="M24" i="3"/>
  <c r="M25" i="3"/>
  <c r="M27" i="3"/>
  <c r="K18" i="3"/>
  <c r="K19" i="3"/>
  <c r="K20" i="3"/>
  <c r="K21" i="3"/>
  <c r="K22" i="3"/>
  <c r="K23" i="3"/>
  <c r="K24" i="3"/>
  <c r="K25" i="3"/>
  <c r="K27" i="3"/>
  <c r="I19" i="3"/>
  <c r="I20" i="3"/>
  <c r="I21" i="3"/>
  <c r="I22" i="3"/>
  <c r="I23" i="3"/>
  <c r="I24" i="3"/>
  <c r="I27" i="3"/>
  <c r="G21" i="3"/>
  <c r="G22" i="3"/>
  <c r="G23" i="3"/>
  <c r="G24" i="3"/>
  <c r="G25" i="3"/>
  <c r="E21" i="3"/>
  <c r="E22" i="3"/>
  <c r="E23" i="3"/>
  <c r="E24" i="3"/>
  <c r="E25" i="3"/>
  <c r="E27" i="3"/>
  <c r="G27" i="3"/>
  <c r="O19" i="3"/>
  <c r="O3" i="3"/>
  <c r="O4" i="3"/>
  <c r="O5" i="3"/>
  <c r="O6" i="3"/>
  <c r="O9" i="3"/>
  <c r="O10" i="3"/>
  <c r="O11" i="3"/>
  <c r="O12" i="3"/>
  <c r="O15" i="3"/>
  <c r="O16" i="3"/>
  <c r="O17" i="3"/>
  <c r="O18" i="3"/>
  <c r="O2" i="3"/>
  <c r="G19" i="3"/>
  <c r="E19" i="3"/>
  <c r="D19" i="3"/>
  <c r="G20" i="3"/>
  <c r="E20" i="3"/>
  <c r="D20" i="3"/>
  <c r="M6" i="3"/>
  <c r="M9" i="3"/>
  <c r="M10" i="3"/>
  <c r="M11" i="3"/>
  <c r="M12" i="3"/>
  <c r="M13" i="3"/>
  <c r="M15" i="3"/>
  <c r="M16" i="3"/>
  <c r="K6" i="3"/>
  <c r="K9" i="3"/>
  <c r="K10" i="3"/>
  <c r="K11" i="3"/>
  <c r="K16" i="3"/>
  <c r="K17" i="3"/>
  <c r="I6" i="3"/>
  <c r="I9" i="3"/>
  <c r="I10" i="3"/>
  <c r="I11" i="3"/>
  <c r="I12" i="3"/>
  <c r="I13" i="3"/>
  <c r="I15" i="3"/>
  <c r="I16" i="3"/>
  <c r="I17" i="3"/>
  <c r="I18" i="3"/>
  <c r="G6" i="3"/>
  <c r="G9" i="3"/>
  <c r="G10" i="3"/>
  <c r="G11" i="3"/>
  <c r="G12" i="3"/>
  <c r="G13" i="3"/>
  <c r="G15" i="3"/>
  <c r="G16" i="3"/>
  <c r="G17" i="3"/>
  <c r="G18" i="3"/>
  <c r="D6" i="3"/>
  <c r="E6" i="3"/>
  <c r="D9" i="3"/>
  <c r="E9" i="3"/>
  <c r="D10" i="3"/>
  <c r="E10" i="3"/>
  <c r="D11" i="3"/>
  <c r="E11" i="3"/>
  <c r="D12" i="3"/>
  <c r="E12" i="3"/>
  <c r="D13" i="3"/>
  <c r="E13" i="3"/>
  <c r="D15" i="3"/>
  <c r="E15" i="3"/>
  <c r="D16" i="3"/>
  <c r="E16" i="3"/>
  <c r="D17" i="3"/>
  <c r="E17" i="3"/>
  <c r="D18" i="3"/>
  <c r="E18" i="3"/>
  <c r="D21" i="3"/>
  <c r="M38" i="3"/>
  <c r="K38" i="3"/>
  <c r="I38" i="3"/>
  <c r="G38" i="3"/>
  <c r="E38" i="3"/>
  <c r="D38" i="3"/>
  <c r="D36" i="3"/>
  <c r="E37" i="3"/>
  <c r="E2" i="3"/>
  <c r="E3" i="3"/>
  <c r="E4" i="3"/>
  <c r="E5" i="3"/>
  <c r="M36" i="3"/>
  <c r="K36" i="3"/>
  <c r="I36" i="3"/>
  <c r="G36" i="3"/>
  <c r="E36" i="3"/>
  <c r="M37" i="3"/>
  <c r="K37" i="3"/>
  <c r="I37" i="3"/>
  <c r="G37" i="3"/>
  <c r="D37" i="3"/>
  <c r="D3" i="3"/>
  <c r="D4" i="3"/>
  <c r="D5" i="3"/>
  <c r="D2" i="3"/>
  <c r="M3" i="3"/>
  <c r="M4" i="3"/>
  <c r="M5" i="3"/>
  <c r="K3" i="3"/>
  <c r="K4" i="3"/>
  <c r="K5" i="3"/>
  <c r="I3" i="3"/>
  <c r="I4" i="3"/>
  <c r="I5" i="3"/>
  <c r="G3" i="3"/>
  <c r="G4" i="3"/>
  <c r="G5" i="3"/>
  <c r="M2" i="3"/>
  <c r="K2" i="3"/>
  <c r="I2" i="3"/>
  <c r="G2" i="3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<sst xmlns="http://schemas.openxmlformats.org/spreadsheetml/2006/main" count="150" uniqueCount="65">
  <si>
    <t>VEC_SIZE</t>
    <phoneticPr fontId="1" type="noConversion"/>
  </si>
  <si>
    <t>ALUTs</t>
    <phoneticPr fontId="1" type="noConversion"/>
  </si>
  <si>
    <t>FFs</t>
    <phoneticPr fontId="1" type="noConversion"/>
  </si>
  <si>
    <t>RAMs</t>
    <phoneticPr fontId="1" type="noConversion"/>
  </si>
  <si>
    <t>DSPs</t>
    <phoneticPr fontId="1" type="noConversion"/>
  </si>
  <si>
    <t>LRN없음</t>
    <phoneticPr fontId="1" type="noConversion"/>
  </si>
  <si>
    <t>LRN있음</t>
    <phoneticPr fontId="1" type="noConversion"/>
  </si>
  <si>
    <t>컴파일 불가</t>
    <phoneticPr fontId="1" type="noConversion"/>
  </si>
  <si>
    <t>총 리소스</t>
    <phoneticPr fontId="1" type="noConversion"/>
  </si>
  <si>
    <t>LANE_NUM</t>
    <phoneticPr fontId="1" type="noConversion"/>
  </si>
  <si>
    <t>실행시간</t>
    <phoneticPr fontId="1" type="noConversion"/>
  </si>
  <si>
    <t>1.29s</t>
    <phoneticPr fontId="1" type="noConversion"/>
  </si>
  <si>
    <t>top1 정확도</t>
    <phoneticPr fontId="1" type="noConversion"/>
  </si>
  <si>
    <t>top5 정확도</t>
    <phoneticPr fontId="1" type="noConversion"/>
  </si>
  <si>
    <t>Logic utilization</t>
    <phoneticPr fontId="1" type="noConversion"/>
  </si>
  <si>
    <t>Dedicated logic registers</t>
    <phoneticPr fontId="1" type="noConversion"/>
  </si>
  <si>
    <t>DSP blocks</t>
    <phoneticPr fontId="1" type="noConversion"/>
  </si>
  <si>
    <t>Memory block</t>
    <phoneticPr fontId="1" type="noConversion"/>
  </si>
  <si>
    <t>Kernel Run time(ms)</t>
    <phoneticPr fontId="1" type="noConversion"/>
  </si>
  <si>
    <t>실행시간(s)</t>
    <phoneticPr fontId="1" type="noConversion"/>
  </si>
  <si>
    <t>Wrong Result</t>
    <phoneticPr fontId="1" type="noConversion"/>
  </si>
  <si>
    <t>Top-1 Accurency</t>
    <phoneticPr fontId="1" type="noConversion"/>
  </si>
  <si>
    <t>resnet(elt_fix)</t>
    <phoneticPr fontId="1" type="noConversion"/>
  </si>
  <si>
    <t>(emulation)</t>
    <phoneticPr fontId="1" type="noConversion"/>
  </si>
  <si>
    <t>(ms)</t>
    <phoneticPr fontId="1" type="noConversion"/>
  </si>
  <si>
    <t>Top-5 Accurency</t>
    <phoneticPr fontId="1" type="noConversion"/>
  </si>
  <si>
    <t>1번 레이어의 weight_n=48</t>
    <phoneticPr fontId="1" type="noConversion"/>
  </si>
  <si>
    <t>48/VEC_SIZE가 정수여야지 분할을 해서 처리 가능</t>
    <phoneticPr fontId="1" type="noConversion"/>
  </si>
  <si>
    <t>Error (170012): Fitter requires 14988 LABs to implement the design, but the device contains only 11356 LABs</t>
  </si>
  <si>
    <t>emulaton</t>
    <phoneticPr fontId="1" type="noConversion"/>
  </si>
  <si>
    <t>성능자체는 큰 차이가 없음</t>
    <phoneticPr fontId="1" type="noConversion"/>
  </si>
  <si>
    <t>emulation, no eltwisefix</t>
    <phoneticPr fontId="1" type="noConversion"/>
  </si>
  <si>
    <t>devisor 고정</t>
    <phoneticPr fontId="1" type="noConversion"/>
  </si>
  <si>
    <t>2^-6</t>
    <phoneticPr fontId="1" type="noConversion"/>
  </si>
  <si>
    <t>2^-5</t>
    <phoneticPr fontId="1" type="noConversion"/>
  </si>
  <si>
    <t>2^-7</t>
    <phoneticPr fontId="1" type="noConversion"/>
  </si>
  <si>
    <t>2^-8</t>
  </si>
  <si>
    <t>2^-9</t>
  </si>
  <si>
    <t>2^-10</t>
  </si>
  <si>
    <t>2^-11</t>
  </si>
  <si>
    <t>2^-12</t>
  </si>
  <si>
    <t>2^-13</t>
  </si>
  <si>
    <t>2^-14</t>
  </si>
  <si>
    <t>2^-15</t>
  </si>
  <si>
    <t>2^-16</t>
  </si>
  <si>
    <t>2^-17</t>
  </si>
  <si>
    <t>2^-18</t>
  </si>
  <si>
    <t>2^-19</t>
  </si>
  <si>
    <t>2^-20</t>
  </si>
  <si>
    <t>2^-21</t>
  </si>
  <si>
    <t>2^-22</t>
  </si>
  <si>
    <t>2^-23</t>
  </si>
  <si>
    <t>2^-24</t>
  </si>
  <si>
    <t>/64+/256+/1024로 단순화</t>
    <phoneticPr fontId="1" type="noConversion"/>
  </si>
  <si>
    <t>/64+/256+/2048+/4096+/8192+/16384로 단순화</t>
    <phoneticPr fontId="1" type="noConversion"/>
  </si>
  <si>
    <t>목표 상대오차</t>
    <phoneticPr fontId="1" type="noConversion"/>
  </si>
  <si>
    <t>현재 상대오차</t>
    <phoneticPr fontId="1" type="noConversion"/>
  </si>
  <si>
    <t>/64+/256+/2048+/4096+/8192+/32768로 단순화</t>
    <phoneticPr fontId="1" type="noConversion"/>
  </si>
  <si>
    <t>/64+/256+/2048+/4096+/8192+/65536로 단순화</t>
    <phoneticPr fontId="1" type="noConversion"/>
  </si>
  <si>
    <t>내부변수만 int로 고치고 65536배</t>
    <phoneticPr fontId="1" type="noConversion"/>
  </si>
  <si>
    <t>일부 루틴 고치고 report</t>
    <phoneticPr fontId="1" type="noConversion"/>
  </si>
  <si>
    <t>0.0204081632653061-&gt;0.02로 근사</t>
    <phoneticPr fontId="1" type="noConversion"/>
  </si>
  <si>
    <t>0.0204081632653061-&gt;0.0204로 근사</t>
    <phoneticPr fontId="1" type="noConversion"/>
  </si>
  <si>
    <t>float완전히 제거후 report</t>
    <phoneticPr fontId="1" type="noConversion"/>
  </si>
  <si>
    <t>ㅌㅌ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</si>
</sst>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_ "/>
    <numFmt numFmtId="178" formatCode="0.000_ "/>
    <numFmt numFmtId="179" formatCode="0_);[Red]\(0\)"/>
    <numFmt numFmtId="184" formatCode="0.000000000000000%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8"/>
      <color rgb="FF333333"/>
      <name val="Intel Clear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3" fillId="0" borderId="0" xfId="0" applyNumberFormat="1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8" fontId="0" fillId="0" borderId="0" xfId="0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177" fontId="2" fillId="2" borderId="0" xfId="1" applyNumberFormat="1">
      <alignment vertical="center"/>
    </xf>
    <xf numFmtId="9" fontId="2" fillId="2" borderId="0" xfId="1" applyNumberFormat="1">
      <alignment vertical="center"/>
    </xf>
    <xf numFmtId="179" fontId="2" fillId="2" borderId="0" xfId="1" applyNumberFormat="1">
      <alignment vertical="center"/>
    </xf>
    <xf numFmtId="0" fontId="4" fillId="0" borderId="0" xfId="0" applyFont="1">
      <alignment vertical="center"/>
    </xf>
    <xf numFmtId="184" fontId="0" fillId="0" borderId="0" xfId="0" applyNumberFormat="1">
      <alignment vertical="center"/>
    </xf>
  </cellXfs>
  <cellStyles count="2">
    <cellStyle name="나쁨" xfId="1" builtinId="27"/>
    <cellStyle name="표준" xfId="0" builtinId="0"/>
  </cellStyles>
  <dxfs count="100"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E2D75"/>
      </font>
      <fill>
        <patternFill>
          <fgColor rgb="FFFFCC99"/>
          <bgColor rgb="FFFFC7CE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E2D75"/>
      <color rgb="FFFFC7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499D-25E7-4C6C-BCAB-3BF3CD29678C}">
  <dimension ref="A1:E3"/>
  <sheetViews>
    <sheetView workbookViewId="0">
      <selection activeCell="B2" sqref="B2"/>
    </sheetView>
  </sheetViews>
  <sheetFormatPr defaultRowHeight="16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139249</v>
      </c>
      <c r="C2">
        <v>156094</v>
      </c>
      <c r="D2">
        <v>496</v>
      </c>
      <c r="E2">
        <v>57</v>
      </c>
    </row>
    <row r="3" spans="1:5">
      <c r="A3" t="s">
        <v>6</v>
      </c>
      <c r="B3">
        <v>155549</v>
      </c>
      <c r="C3">
        <v>174337</v>
      </c>
      <c r="D3">
        <v>549</v>
      </c>
      <c r="E3">
        <v>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7734-E997-42D0-9B5E-FA960CAF54F1}">
  <dimension ref="A1:L13"/>
  <sheetViews>
    <sheetView topLeftCell="A4" workbookViewId="0">
      <selection activeCell="B2" sqref="B2"/>
    </sheetView>
  </sheetViews>
  <sheetFormatPr defaultRowHeight="16.5"/>
  <cols>
    <col min="1" max="2" width="17.125" customWidth="1"/>
    <col min="3" max="3" width="11" customWidth="1"/>
    <col min="5" max="5" width="9" style="2"/>
    <col min="8" max="8" width="8.75" customWidth="1"/>
    <col min="9" max="9" width="11.375" customWidth="1"/>
  </cols>
  <sheetData>
    <row r="1" spans="1:12">
      <c r="A1" t="s">
        <v>0</v>
      </c>
      <c r="B1" t="s">
        <v>9</v>
      </c>
      <c r="C1" t="s">
        <v>8</v>
      </c>
      <c r="D1" t="s">
        <v>1</v>
      </c>
      <c r="F1" t="s">
        <v>2</v>
      </c>
      <c r="G1" t="s">
        <v>3</v>
      </c>
      <c r="H1" t="s">
        <v>4</v>
      </c>
      <c r="J1" t="s">
        <v>10</v>
      </c>
      <c r="K1" t="s">
        <v>12</v>
      </c>
      <c r="L1" t="s">
        <v>13</v>
      </c>
    </row>
    <row r="2" spans="1:12">
      <c r="A2">
        <v>4</v>
      </c>
      <c r="B2">
        <v>8</v>
      </c>
      <c r="C2" s="1">
        <v>0.89</v>
      </c>
      <c r="D2">
        <v>139249</v>
      </c>
      <c r="E2" s="2">
        <f>D2/227120</f>
        <v>0.61310760831278621</v>
      </c>
      <c r="F2">
        <v>156094</v>
      </c>
      <c r="G2">
        <v>496</v>
      </c>
      <c r="H2">
        <v>57</v>
      </c>
      <c r="J2" t="s">
        <v>11</v>
      </c>
    </row>
    <row r="3" spans="1:12">
      <c r="A3">
        <v>8</v>
      </c>
      <c r="B3">
        <v>8</v>
      </c>
      <c r="C3" s="1">
        <v>1.26</v>
      </c>
      <c r="D3">
        <v>200593</v>
      </c>
      <c r="E3" s="2">
        <f t="shared" ref="E3:E13" si="0">D3/227120</f>
        <v>0.8832027122226136</v>
      </c>
      <c r="F3">
        <v>213601</v>
      </c>
      <c r="G3">
        <v>526</v>
      </c>
      <c r="H3">
        <v>68</v>
      </c>
      <c r="I3" t="s">
        <v>7</v>
      </c>
    </row>
    <row r="4" spans="1:12">
      <c r="A4">
        <v>16</v>
      </c>
      <c r="B4">
        <v>8</v>
      </c>
      <c r="C4" s="1">
        <v>2</v>
      </c>
      <c r="D4">
        <v>323854</v>
      </c>
      <c r="E4" s="2">
        <f t="shared" si="0"/>
        <v>1.4259158154279676</v>
      </c>
      <c r="F4">
        <v>329407</v>
      </c>
      <c r="G4">
        <v>577</v>
      </c>
      <c r="H4">
        <v>93</v>
      </c>
      <c r="I4" t="s">
        <v>7</v>
      </c>
    </row>
    <row r="5" spans="1:12">
      <c r="A5">
        <v>4</v>
      </c>
      <c r="B5">
        <v>4</v>
      </c>
      <c r="E5" s="2">
        <f t="shared" si="0"/>
        <v>0</v>
      </c>
    </row>
    <row r="6" spans="1:12">
      <c r="A6">
        <v>8</v>
      </c>
      <c r="B6">
        <v>4</v>
      </c>
      <c r="C6" s="1">
        <v>1.18</v>
      </c>
      <c r="D6">
        <v>189951</v>
      </c>
      <c r="E6" s="2">
        <f t="shared" si="0"/>
        <v>0.83634642479746391</v>
      </c>
      <c r="F6">
        <v>198500</v>
      </c>
      <c r="G6">
        <v>488</v>
      </c>
      <c r="H6">
        <v>69</v>
      </c>
      <c r="I6" t="s">
        <v>7</v>
      </c>
    </row>
    <row r="7" spans="1:12">
      <c r="A7">
        <v>16</v>
      </c>
      <c r="B7">
        <v>4</v>
      </c>
      <c r="C7" s="1">
        <v>1.91</v>
      </c>
      <c r="D7">
        <v>311711</v>
      </c>
      <c r="E7" s="2">
        <f t="shared" si="0"/>
        <v>1.3724506868615709</v>
      </c>
      <c r="F7">
        <v>309860</v>
      </c>
      <c r="G7">
        <v>531</v>
      </c>
      <c r="H7">
        <v>93</v>
      </c>
      <c r="I7" t="s">
        <v>7</v>
      </c>
    </row>
    <row r="8" spans="1:12">
      <c r="A8">
        <v>4</v>
      </c>
      <c r="B8">
        <v>2</v>
      </c>
      <c r="E8" s="2">
        <f t="shared" si="0"/>
        <v>0</v>
      </c>
    </row>
    <row r="9" spans="1:12">
      <c r="A9">
        <v>8</v>
      </c>
      <c r="B9">
        <v>2</v>
      </c>
      <c r="C9" s="1">
        <v>1.17</v>
      </c>
      <c r="D9">
        <v>188830</v>
      </c>
      <c r="E9" s="2">
        <f t="shared" si="0"/>
        <v>0.83141070799577321</v>
      </c>
      <c r="F9">
        <v>194183</v>
      </c>
      <c r="G9">
        <v>475</v>
      </c>
      <c r="H9">
        <v>73</v>
      </c>
      <c r="I9" t="s">
        <v>7</v>
      </c>
    </row>
    <row r="10" spans="1:12">
      <c r="A10">
        <v>16</v>
      </c>
      <c r="B10">
        <v>2</v>
      </c>
      <c r="C10" s="1">
        <v>1.88</v>
      </c>
      <c r="D10">
        <v>309820</v>
      </c>
      <c r="E10" s="2">
        <f t="shared" si="0"/>
        <v>1.3641246917928849</v>
      </c>
      <c r="F10">
        <v>302683</v>
      </c>
      <c r="G10">
        <v>511</v>
      </c>
      <c r="H10">
        <v>97</v>
      </c>
      <c r="I10" t="s">
        <v>7</v>
      </c>
    </row>
    <row r="11" spans="1:12">
      <c r="A11">
        <v>4</v>
      </c>
      <c r="B11">
        <v>1</v>
      </c>
      <c r="E11" s="2">
        <f t="shared" si="0"/>
        <v>0</v>
      </c>
    </row>
    <row r="12" spans="1:12">
      <c r="A12">
        <v>8</v>
      </c>
      <c r="B12">
        <v>1</v>
      </c>
      <c r="C12" s="1">
        <v>1.1200000000000001</v>
      </c>
      <c r="D12">
        <v>181199</v>
      </c>
      <c r="E12" s="2">
        <f t="shared" si="0"/>
        <v>0.79781172948221202</v>
      </c>
      <c r="F12">
        <v>186787</v>
      </c>
      <c r="G12">
        <v>465</v>
      </c>
      <c r="H12">
        <v>70</v>
      </c>
      <c r="I12" t="s">
        <v>7</v>
      </c>
    </row>
    <row r="13" spans="1:12">
      <c r="A13">
        <v>16</v>
      </c>
      <c r="B13">
        <v>1</v>
      </c>
      <c r="C13" s="1">
        <v>1.83</v>
      </c>
      <c r="D13">
        <v>301881</v>
      </c>
      <c r="E13" s="2">
        <f t="shared" si="0"/>
        <v>1.3291696019725254</v>
      </c>
      <c r="F13">
        <v>294681</v>
      </c>
      <c r="G13">
        <v>500</v>
      </c>
      <c r="H13">
        <v>94</v>
      </c>
      <c r="I13" t="s">
        <v>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54A4-6EDC-4438-8B7C-0B109ED8A298}">
  <dimension ref="A1:U38"/>
  <sheetViews>
    <sheetView workbookViewId="0">
      <selection activeCell="S15" sqref="S15:S18"/>
    </sheetView>
  </sheetViews>
  <sheetFormatPr defaultRowHeight="16.5"/>
  <cols>
    <col min="1" max="1" width="12" customWidth="1"/>
    <col min="4" max="4" width="8.5" style="6" customWidth="1"/>
    <col min="5" max="5" width="4.375" style="4" customWidth="1"/>
    <col min="6" max="6" width="9" style="6"/>
    <col min="7" max="7" width="3.625" style="3" customWidth="1"/>
    <col min="8" max="8" width="9" style="6"/>
    <col min="9" max="9" width="3.625" style="3" customWidth="1"/>
    <col min="10" max="10" width="9" style="11"/>
    <col min="11" max="11" width="4.375" style="3" customWidth="1"/>
    <col min="12" max="12" width="9" style="6"/>
    <col min="13" max="13" width="3.625" style="3" customWidth="1"/>
    <col min="14" max="14" width="5.875" customWidth="1"/>
    <col min="15" max="15" width="9.5" style="9" customWidth="1"/>
    <col min="16" max="16" width="8" style="9" customWidth="1"/>
    <col min="18" max="20" width="9" style="5"/>
  </cols>
  <sheetData>
    <row r="1" spans="2:20">
      <c r="B1" t="s">
        <v>0</v>
      </c>
      <c r="C1" t="s">
        <v>9</v>
      </c>
      <c r="D1" s="6" t="s">
        <v>14</v>
      </c>
      <c r="F1" s="6" t="s">
        <v>1</v>
      </c>
      <c r="H1" s="6" t="s">
        <v>15</v>
      </c>
      <c r="J1" s="11" t="s">
        <v>17</v>
      </c>
      <c r="L1" s="6" t="s">
        <v>16</v>
      </c>
      <c r="N1" t="s">
        <v>19</v>
      </c>
      <c r="O1" s="9" t="s">
        <v>24</v>
      </c>
      <c r="P1" s="9" t="s">
        <v>18</v>
      </c>
      <c r="Q1" t="s">
        <v>20</v>
      </c>
      <c r="S1" s="5" t="s">
        <v>21</v>
      </c>
      <c r="T1" s="5" t="s">
        <v>25</v>
      </c>
    </row>
    <row r="2" spans="2:20">
      <c r="B2">
        <v>4</v>
      </c>
      <c r="C2">
        <v>2</v>
      </c>
      <c r="D2" s="6">
        <f t="shared" ref="D2:D27" si="0">F2+H2+J2+L2</f>
        <v>144654</v>
      </c>
      <c r="E2" s="3">
        <f t="shared" ref="E2:E27" si="1">(F2+H2+J2+L2)/335000</f>
        <v>0.43180298507462689</v>
      </c>
      <c r="F2" s="6">
        <v>66502</v>
      </c>
      <c r="G2" s="3">
        <f t="shared" ref="G2:G27" si="2">F2/227120</f>
        <v>0.29280556533990842</v>
      </c>
      <c r="H2" s="6">
        <v>77704</v>
      </c>
      <c r="I2" s="3">
        <f t="shared" ref="I2:I27" si="3">H2/454240</f>
        <v>0.17106375484325467</v>
      </c>
      <c r="J2" s="11">
        <v>398</v>
      </c>
      <c r="K2" s="3">
        <f t="shared" ref="K2:K27" si="4">J2/1220</f>
        <v>0.32622950819672131</v>
      </c>
      <c r="L2" s="6">
        <v>50</v>
      </c>
      <c r="M2" s="3">
        <f t="shared" ref="M2:M27" si="5">L2/342</f>
        <v>0.14619883040935672</v>
      </c>
      <c r="N2">
        <v>0.99556100000000003</v>
      </c>
      <c r="O2" s="9">
        <f t="shared" ref="O2:O27" si="6">1000*N2</f>
        <v>995.56100000000004</v>
      </c>
      <c r="P2" s="9">
        <v>956.81200000000001</v>
      </c>
      <c r="Q2">
        <v>949</v>
      </c>
      <c r="R2" s="5">
        <f t="shared" ref="R2:R27" si="7">Q2/1024</f>
        <v>0.9267578125</v>
      </c>
      <c r="S2" s="5">
        <v>6.2E-2</v>
      </c>
      <c r="T2" s="5">
        <v>0.13900000000000001</v>
      </c>
    </row>
    <row r="3" spans="2:20">
      <c r="B3">
        <v>4</v>
      </c>
      <c r="C3">
        <v>4</v>
      </c>
      <c r="D3" s="6">
        <f t="shared" si="0"/>
        <v>154116</v>
      </c>
      <c r="E3" s="3">
        <f t="shared" si="1"/>
        <v>0.46004776119402985</v>
      </c>
      <c r="F3" s="6">
        <v>70870</v>
      </c>
      <c r="G3" s="3">
        <f t="shared" si="2"/>
        <v>0.31203768932722792</v>
      </c>
      <c r="H3" s="6">
        <v>82766</v>
      </c>
      <c r="I3" s="3">
        <f t="shared" si="3"/>
        <v>0.18220764353645649</v>
      </c>
      <c r="J3" s="11">
        <v>431</v>
      </c>
      <c r="K3" s="3">
        <f t="shared" si="4"/>
        <v>0.35327868852459016</v>
      </c>
      <c r="L3" s="6">
        <v>49</v>
      </c>
      <c r="M3" s="3">
        <f t="shared" si="5"/>
        <v>0.14327485380116958</v>
      </c>
      <c r="N3">
        <v>0.53560399999999997</v>
      </c>
      <c r="O3" s="9">
        <f t="shared" si="6"/>
        <v>535.60399999999993</v>
      </c>
      <c r="P3" s="9">
        <v>496.13299999999998</v>
      </c>
      <c r="Q3">
        <v>902</v>
      </c>
      <c r="R3" s="5">
        <f t="shared" si="7"/>
        <v>0.880859375</v>
      </c>
      <c r="S3" s="5">
        <v>0.34499999999999997</v>
      </c>
      <c r="T3" s="5">
        <v>0.58499999999999996</v>
      </c>
    </row>
    <row r="4" spans="2:20">
      <c r="B4">
        <v>4</v>
      </c>
      <c r="C4">
        <v>8</v>
      </c>
      <c r="D4" s="6">
        <f t="shared" si="0"/>
        <v>173688</v>
      </c>
      <c r="E4" s="3">
        <f t="shared" si="1"/>
        <v>0.51847164179104477</v>
      </c>
      <c r="F4" s="6">
        <v>80030</v>
      </c>
      <c r="G4" s="3">
        <f t="shared" si="2"/>
        <v>0.35236879182810849</v>
      </c>
      <c r="H4" s="6">
        <v>93111</v>
      </c>
      <c r="I4" s="3">
        <f t="shared" si="3"/>
        <v>0.20498194786896795</v>
      </c>
      <c r="J4" s="11">
        <v>497</v>
      </c>
      <c r="K4" s="3">
        <f t="shared" si="4"/>
        <v>0.40737704918032785</v>
      </c>
      <c r="L4" s="6">
        <v>50</v>
      </c>
      <c r="M4" s="3">
        <f t="shared" si="5"/>
        <v>0.14619883040935672</v>
      </c>
      <c r="N4">
        <v>0.28797</v>
      </c>
      <c r="O4" s="9">
        <f t="shared" si="6"/>
        <v>287.97000000000003</v>
      </c>
      <c r="P4" s="9">
        <v>249.08199999999999</v>
      </c>
      <c r="Q4">
        <v>802</v>
      </c>
      <c r="R4" s="5">
        <f t="shared" si="7"/>
        <v>0.783203125</v>
      </c>
      <c r="S4" s="5">
        <v>0.503</v>
      </c>
      <c r="T4" s="5">
        <v>0.752</v>
      </c>
    </row>
    <row r="5" spans="2:20">
      <c r="B5">
        <v>4</v>
      </c>
      <c r="C5">
        <v>16</v>
      </c>
      <c r="D5" s="6">
        <f t="shared" si="0"/>
        <v>203907</v>
      </c>
      <c r="E5" s="3">
        <f t="shared" si="1"/>
        <v>0.60867761194029846</v>
      </c>
      <c r="F5" s="6">
        <v>91447</v>
      </c>
      <c r="G5" s="3">
        <f t="shared" si="2"/>
        <v>0.40263737231419516</v>
      </c>
      <c r="H5" s="6">
        <v>111770</v>
      </c>
      <c r="I5" s="3">
        <f t="shared" si="3"/>
        <v>0.24605935188446637</v>
      </c>
      <c r="J5" s="11">
        <v>640</v>
      </c>
      <c r="K5" s="3">
        <f t="shared" si="4"/>
        <v>0.52459016393442626</v>
      </c>
      <c r="L5" s="6">
        <v>50</v>
      </c>
      <c r="M5" s="3">
        <f t="shared" si="5"/>
        <v>0.14619883040935672</v>
      </c>
      <c r="N5">
        <v>0.17965700000000001</v>
      </c>
      <c r="O5" s="9">
        <f t="shared" si="6"/>
        <v>179.65700000000001</v>
      </c>
      <c r="P5" s="9">
        <v>144.5</v>
      </c>
      <c r="Q5">
        <v>685</v>
      </c>
      <c r="R5" s="5">
        <f t="shared" si="7"/>
        <v>0.6689453125</v>
      </c>
      <c r="S5" s="5">
        <v>0.56299999999999994</v>
      </c>
      <c r="T5" s="5">
        <v>0.78</v>
      </c>
    </row>
    <row r="6" spans="2:20">
      <c r="B6">
        <v>4</v>
      </c>
      <c r="C6">
        <v>32</v>
      </c>
      <c r="D6" s="6">
        <f t="shared" si="0"/>
        <v>276026</v>
      </c>
      <c r="E6" s="3">
        <f t="shared" si="1"/>
        <v>0.82395820895522387</v>
      </c>
      <c r="F6" s="6">
        <v>122021</v>
      </c>
      <c r="G6" s="3">
        <f t="shared" si="2"/>
        <v>0.53725343430785488</v>
      </c>
      <c r="H6" s="6">
        <v>153033</v>
      </c>
      <c r="I6" s="3">
        <f t="shared" si="3"/>
        <v>0.33689899612539626</v>
      </c>
      <c r="J6" s="11">
        <v>922</v>
      </c>
      <c r="K6" s="3">
        <f t="shared" si="4"/>
        <v>0.75573770491803283</v>
      </c>
      <c r="L6" s="6">
        <v>50</v>
      </c>
      <c r="M6" s="3">
        <f t="shared" si="5"/>
        <v>0.14619883040935672</v>
      </c>
      <c r="N6">
        <v>0.10169499999999999</v>
      </c>
      <c r="O6" s="9">
        <f t="shared" si="6"/>
        <v>101.69499999999999</v>
      </c>
      <c r="P6" s="9">
        <v>85.671999999999997</v>
      </c>
      <c r="Q6">
        <v>0</v>
      </c>
      <c r="R6" s="5">
        <f t="shared" si="7"/>
        <v>0</v>
      </c>
      <c r="S6" s="5">
        <v>0.57299999999999995</v>
      </c>
      <c r="T6" s="5">
        <v>0.79</v>
      </c>
    </row>
    <row r="7" spans="2:20">
      <c r="B7">
        <v>4</v>
      </c>
      <c r="C7">
        <v>34</v>
      </c>
      <c r="D7" s="6">
        <f t="shared" si="0"/>
        <v>352061</v>
      </c>
      <c r="E7" s="3">
        <f t="shared" si="1"/>
        <v>1.0509283582089552</v>
      </c>
      <c r="F7" s="6">
        <v>155103</v>
      </c>
      <c r="G7" s="3">
        <f t="shared" si="2"/>
        <v>0.68291211694258547</v>
      </c>
      <c r="H7" s="6">
        <v>195859</v>
      </c>
      <c r="I7" s="3">
        <f t="shared" si="3"/>
        <v>0.43117955265938712</v>
      </c>
      <c r="J7" s="11">
        <v>1048</v>
      </c>
      <c r="K7" s="3">
        <f t="shared" si="4"/>
        <v>0.85901639344262293</v>
      </c>
      <c r="L7" s="6">
        <v>51</v>
      </c>
      <c r="M7" s="3">
        <f t="shared" si="5"/>
        <v>0.14912280701754385</v>
      </c>
      <c r="O7" s="9">
        <f t="shared" si="6"/>
        <v>0</v>
      </c>
      <c r="R7" s="5">
        <f t="shared" si="7"/>
        <v>0</v>
      </c>
    </row>
    <row r="8" spans="2:20">
      <c r="B8">
        <v>4</v>
      </c>
      <c r="C8">
        <v>64</v>
      </c>
      <c r="D8" s="6">
        <f t="shared" si="0"/>
        <v>430412</v>
      </c>
      <c r="E8" s="3">
        <f t="shared" si="1"/>
        <v>1.2848119402985074</v>
      </c>
      <c r="F8" s="6">
        <v>185895</v>
      </c>
      <c r="G8" s="3">
        <f t="shared" si="2"/>
        <v>0.81848802395209586</v>
      </c>
      <c r="H8" s="6">
        <v>242967</v>
      </c>
      <c r="I8" s="3">
        <f t="shared" si="3"/>
        <v>0.53488684395914055</v>
      </c>
      <c r="J8" s="11">
        <v>1500</v>
      </c>
      <c r="K8" s="3">
        <f t="shared" si="4"/>
        <v>1.2295081967213115</v>
      </c>
      <c r="L8" s="6">
        <v>50</v>
      </c>
      <c r="M8" s="3">
        <f t="shared" si="5"/>
        <v>0.14619883040935672</v>
      </c>
      <c r="O8" s="9">
        <f t="shared" si="6"/>
        <v>0</v>
      </c>
      <c r="R8" s="5">
        <f t="shared" si="7"/>
        <v>0</v>
      </c>
    </row>
    <row r="9" spans="2:20">
      <c r="B9">
        <v>8</v>
      </c>
      <c r="C9">
        <v>2</v>
      </c>
      <c r="D9" s="6">
        <f t="shared" si="0"/>
        <v>146181</v>
      </c>
      <c r="E9" s="3">
        <f t="shared" si="1"/>
        <v>0.43636119402985074</v>
      </c>
      <c r="F9" s="6">
        <v>67033</v>
      </c>
      <c r="G9" s="3">
        <f t="shared" si="2"/>
        <v>0.29514353645649877</v>
      </c>
      <c r="H9" s="6">
        <v>78703</v>
      </c>
      <c r="I9" s="3">
        <f t="shared" si="3"/>
        <v>0.17326303275801339</v>
      </c>
      <c r="J9" s="11">
        <v>395</v>
      </c>
      <c r="K9" s="3">
        <f t="shared" si="4"/>
        <v>0.32377049180327871</v>
      </c>
      <c r="L9" s="6">
        <v>50</v>
      </c>
      <c r="M9" s="3">
        <f t="shared" si="5"/>
        <v>0.14619883040935672</v>
      </c>
      <c r="N9">
        <v>0.62204899999999996</v>
      </c>
      <c r="O9" s="9">
        <f t="shared" si="6"/>
        <v>622.04899999999998</v>
      </c>
      <c r="P9" s="9">
        <v>599.24699999999996</v>
      </c>
      <c r="Q9">
        <v>962</v>
      </c>
      <c r="R9" s="5">
        <f t="shared" si="7"/>
        <v>0.939453125</v>
      </c>
      <c r="S9" s="5">
        <v>4.2999999999999997E-2</v>
      </c>
      <c r="T9" s="5">
        <v>0.108</v>
      </c>
    </row>
    <row r="10" spans="2:20">
      <c r="B10">
        <v>8</v>
      </c>
      <c r="C10">
        <v>4</v>
      </c>
      <c r="D10" s="6">
        <f t="shared" si="0"/>
        <v>156740</v>
      </c>
      <c r="E10" s="3">
        <f t="shared" si="1"/>
        <v>0.46788059701492535</v>
      </c>
      <c r="F10" s="6">
        <v>71819</v>
      </c>
      <c r="G10" s="3">
        <f t="shared" si="2"/>
        <v>0.31621609721733007</v>
      </c>
      <c r="H10" s="6">
        <v>84449</v>
      </c>
      <c r="I10" s="3">
        <f t="shared" si="3"/>
        <v>0.18591273335681577</v>
      </c>
      <c r="J10" s="11">
        <v>422</v>
      </c>
      <c r="K10" s="3">
        <f t="shared" si="4"/>
        <v>0.34590163934426227</v>
      </c>
      <c r="L10" s="6">
        <v>50</v>
      </c>
      <c r="M10" s="3">
        <f t="shared" si="5"/>
        <v>0.14619883040935672</v>
      </c>
      <c r="N10">
        <v>0.31506899999999999</v>
      </c>
      <c r="O10" s="9">
        <f t="shared" si="6"/>
        <v>315.06899999999996</v>
      </c>
      <c r="P10" s="9">
        <v>293.78800000000001</v>
      </c>
      <c r="Q10">
        <v>917</v>
      </c>
      <c r="R10" s="5">
        <f t="shared" si="7"/>
        <v>0.8955078125</v>
      </c>
      <c r="S10" s="5">
        <v>0.27600000000000002</v>
      </c>
      <c r="T10" s="5">
        <v>0.48899999999999999</v>
      </c>
    </row>
    <row r="11" spans="2:20">
      <c r="B11">
        <v>8</v>
      </c>
      <c r="C11">
        <v>8</v>
      </c>
      <c r="D11" s="6">
        <f t="shared" si="0"/>
        <v>179613</v>
      </c>
      <c r="E11" s="3">
        <f t="shared" si="1"/>
        <v>0.53615820895522392</v>
      </c>
      <c r="F11" s="6">
        <v>81528</v>
      </c>
      <c r="G11" s="3">
        <f t="shared" si="2"/>
        <v>0.35896442409299051</v>
      </c>
      <c r="H11" s="6">
        <v>97553</v>
      </c>
      <c r="I11" s="3">
        <f t="shared" si="3"/>
        <v>0.21476091933779501</v>
      </c>
      <c r="J11" s="11">
        <v>483</v>
      </c>
      <c r="K11" s="3">
        <f t="shared" si="4"/>
        <v>0.39590163934426231</v>
      </c>
      <c r="L11" s="6">
        <v>49</v>
      </c>
      <c r="M11" s="3">
        <f t="shared" si="5"/>
        <v>0.14327485380116958</v>
      </c>
      <c r="N11">
        <v>0.18753600000000001</v>
      </c>
      <c r="O11" s="9">
        <f t="shared" si="6"/>
        <v>187.536</v>
      </c>
      <c r="P11" s="9">
        <v>164.74700000000001</v>
      </c>
      <c r="Q11">
        <v>794</v>
      </c>
      <c r="R11" s="5">
        <f t="shared" si="7"/>
        <v>0.775390625</v>
      </c>
      <c r="S11" s="5">
        <v>0.51300000000000001</v>
      </c>
      <c r="T11" s="5">
        <v>0.749</v>
      </c>
    </row>
    <row r="12" spans="2:20">
      <c r="B12">
        <v>8</v>
      </c>
      <c r="C12">
        <v>16</v>
      </c>
      <c r="D12" s="6">
        <f t="shared" si="0"/>
        <v>215572</v>
      </c>
      <c r="E12" s="3">
        <f t="shared" si="1"/>
        <v>0.64349850746268655</v>
      </c>
      <c r="F12" s="6">
        <v>94361</v>
      </c>
      <c r="G12" s="3">
        <f t="shared" si="2"/>
        <v>0.41546759422331808</v>
      </c>
      <c r="H12" s="6">
        <v>120552</v>
      </c>
      <c r="I12" s="3">
        <f t="shared" si="3"/>
        <v>0.26539274392391687</v>
      </c>
      <c r="J12" s="11">
        <v>609</v>
      </c>
      <c r="K12" s="3">
        <f t="shared" si="4"/>
        <v>0.49918032786885247</v>
      </c>
      <c r="L12" s="6">
        <v>50</v>
      </c>
      <c r="M12" s="3">
        <f t="shared" si="5"/>
        <v>0.14619883040935672</v>
      </c>
      <c r="N12">
        <v>0.14723</v>
      </c>
      <c r="O12" s="9">
        <f t="shared" si="6"/>
        <v>147.22999999999999</v>
      </c>
      <c r="P12" s="9">
        <v>93.387</v>
      </c>
      <c r="Q12">
        <v>708</v>
      </c>
      <c r="R12" s="5">
        <f t="shared" si="7"/>
        <v>0.69140625</v>
      </c>
      <c r="S12" s="5">
        <v>0.55900000000000005</v>
      </c>
      <c r="T12" s="5">
        <v>0.78100000000000003</v>
      </c>
    </row>
    <row r="13" spans="2:20">
      <c r="B13">
        <v>8</v>
      </c>
      <c r="C13">
        <v>32</v>
      </c>
      <c r="D13" s="6">
        <f t="shared" si="0"/>
        <v>304616</v>
      </c>
      <c r="E13" s="3">
        <f t="shared" si="1"/>
        <v>0.9093014925373134</v>
      </c>
      <c r="F13" s="6">
        <v>129601</v>
      </c>
      <c r="G13" s="3">
        <f t="shared" si="2"/>
        <v>0.57062786192321235</v>
      </c>
      <c r="H13" s="6">
        <v>174110</v>
      </c>
      <c r="I13" s="3">
        <f t="shared" si="3"/>
        <v>0.38329957731595632</v>
      </c>
      <c r="J13" s="11">
        <v>855</v>
      </c>
      <c r="K13" s="3">
        <f t="shared" si="4"/>
        <v>0.70081967213114749</v>
      </c>
      <c r="L13" s="6">
        <v>50</v>
      </c>
      <c r="M13" s="3">
        <f t="shared" si="5"/>
        <v>0.14619883040935672</v>
      </c>
      <c r="N13">
        <v>0.11930499999999999</v>
      </c>
      <c r="O13" s="9">
        <f t="shared" si="6"/>
        <v>119.30499999999999</v>
      </c>
      <c r="P13" s="9">
        <v>68.472999999999999</v>
      </c>
      <c r="Q13">
        <v>0</v>
      </c>
      <c r="R13" s="5">
        <f t="shared" si="7"/>
        <v>0</v>
      </c>
      <c r="S13" s="5">
        <v>0.57299999999999995</v>
      </c>
      <c r="T13" s="5">
        <v>0.79</v>
      </c>
    </row>
    <row r="14" spans="2:20">
      <c r="B14">
        <v>8</v>
      </c>
      <c r="C14">
        <v>34</v>
      </c>
      <c r="D14" s="6">
        <f t="shared" si="0"/>
        <v>384678</v>
      </c>
      <c r="E14" s="3">
        <f t="shared" si="1"/>
        <v>1.1482925373134327</v>
      </c>
      <c r="F14" s="6">
        <v>163228</v>
      </c>
      <c r="G14" s="3">
        <f t="shared" si="2"/>
        <v>0.71868615709756956</v>
      </c>
      <c r="H14" s="6">
        <v>220417</v>
      </c>
      <c r="I14" s="3">
        <f t="shared" si="3"/>
        <v>0.48524348362099329</v>
      </c>
      <c r="J14" s="11">
        <v>982</v>
      </c>
      <c r="K14" s="3">
        <f t="shared" si="4"/>
        <v>0.80491803278688523</v>
      </c>
      <c r="L14" s="6">
        <v>51</v>
      </c>
      <c r="M14" s="3">
        <f t="shared" si="5"/>
        <v>0.14912280701754385</v>
      </c>
      <c r="O14" s="9">
        <f t="shared" si="6"/>
        <v>0</v>
      </c>
      <c r="R14" s="5">
        <f t="shared" si="7"/>
        <v>0</v>
      </c>
    </row>
    <row r="15" spans="2:20">
      <c r="B15">
        <v>16</v>
      </c>
      <c r="C15">
        <v>2</v>
      </c>
      <c r="D15" s="6">
        <f t="shared" si="0"/>
        <v>150158</v>
      </c>
      <c r="E15" s="3">
        <f t="shared" si="1"/>
        <v>0.44823283582089551</v>
      </c>
      <c r="F15" s="6">
        <v>68404</v>
      </c>
      <c r="G15" s="3">
        <f t="shared" si="2"/>
        <v>0.30117999295526593</v>
      </c>
      <c r="H15" s="6">
        <v>81302</v>
      </c>
      <c r="I15" s="3">
        <f t="shared" si="3"/>
        <v>0.17898467770341669</v>
      </c>
      <c r="J15" s="11">
        <v>402</v>
      </c>
      <c r="K15" s="3">
        <f t="shared" si="4"/>
        <v>0.32950819672131149</v>
      </c>
      <c r="L15" s="6">
        <v>50</v>
      </c>
      <c r="M15" s="3">
        <f t="shared" si="5"/>
        <v>0.14619883040935672</v>
      </c>
      <c r="N15">
        <v>0.43085299999999999</v>
      </c>
      <c r="O15" s="9">
        <f t="shared" si="6"/>
        <v>430.85300000000001</v>
      </c>
      <c r="P15" s="9">
        <v>399.26299999999998</v>
      </c>
      <c r="Q15">
        <v>964</v>
      </c>
      <c r="R15" s="5">
        <f t="shared" si="7"/>
        <v>0.94140625</v>
      </c>
      <c r="S15" s="5">
        <v>2.4E-2</v>
      </c>
      <c r="T15" s="5">
        <v>8.4000000000000005E-2</v>
      </c>
    </row>
    <row r="16" spans="2:20">
      <c r="B16">
        <v>16</v>
      </c>
      <c r="C16">
        <v>4</v>
      </c>
      <c r="D16" s="6">
        <f t="shared" si="0"/>
        <v>164300</v>
      </c>
      <c r="E16" s="3">
        <f t="shared" si="1"/>
        <v>0.49044776119402983</v>
      </c>
      <c r="F16" s="6">
        <v>73942</v>
      </c>
      <c r="G16" s="3">
        <f t="shared" si="2"/>
        <v>0.32556357872490316</v>
      </c>
      <c r="H16" s="6">
        <v>89872</v>
      </c>
      <c r="I16" s="3">
        <f t="shared" si="3"/>
        <v>0.1978513561113068</v>
      </c>
      <c r="J16" s="11">
        <v>436</v>
      </c>
      <c r="K16" s="3">
        <f t="shared" si="4"/>
        <v>0.35737704918032787</v>
      </c>
      <c r="L16" s="6">
        <v>50</v>
      </c>
      <c r="M16" s="3">
        <f t="shared" si="5"/>
        <v>0.14619883040935672</v>
      </c>
      <c r="N16">
        <v>0.221993</v>
      </c>
      <c r="O16" s="9">
        <f t="shared" si="6"/>
        <v>221.99299999999999</v>
      </c>
      <c r="P16" s="9">
        <v>206.33799999999999</v>
      </c>
      <c r="Q16">
        <v>924</v>
      </c>
      <c r="R16" s="5">
        <f t="shared" si="7"/>
        <v>0.90234375</v>
      </c>
      <c r="S16" s="5">
        <v>0.246</v>
      </c>
      <c r="T16" s="5">
        <v>0.436</v>
      </c>
    </row>
    <row r="17" spans="1:21">
      <c r="B17">
        <v>16</v>
      </c>
      <c r="C17">
        <v>8</v>
      </c>
      <c r="D17" s="6">
        <f t="shared" si="0"/>
        <v>193235</v>
      </c>
      <c r="E17" s="3">
        <f t="shared" si="1"/>
        <v>0.57682089552238802</v>
      </c>
      <c r="F17" s="6">
        <v>85189</v>
      </c>
      <c r="G17" s="3">
        <f t="shared" si="2"/>
        <v>0.37508365621697781</v>
      </c>
      <c r="H17" s="6">
        <v>107491</v>
      </c>
      <c r="I17" s="3">
        <f t="shared" si="3"/>
        <v>0.23663922155688621</v>
      </c>
      <c r="J17" s="11">
        <v>505</v>
      </c>
      <c r="K17" s="3">
        <f t="shared" si="4"/>
        <v>0.41393442622950821</v>
      </c>
      <c r="L17" s="6">
        <v>50</v>
      </c>
      <c r="M17" s="3">
        <f t="shared" si="5"/>
        <v>0.14619883040935672</v>
      </c>
      <c r="N17">
        <v>0.15226300000000001</v>
      </c>
      <c r="O17" s="9">
        <f t="shared" si="6"/>
        <v>152.26300000000001</v>
      </c>
      <c r="P17" s="9">
        <v>123.498</v>
      </c>
      <c r="Q17">
        <v>847</v>
      </c>
      <c r="R17" s="5">
        <f t="shared" si="7"/>
        <v>0.8271484375</v>
      </c>
      <c r="S17" s="5">
        <v>0.495</v>
      </c>
      <c r="T17" s="5">
        <v>0.72</v>
      </c>
    </row>
    <row r="18" spans="1:21">
      <c r="B18">
        <v>16</v>
      </c>
      <c r="C18">
        <v>16</v>
      </c>
      <c r="D18" s="6">
        <f t="shared" si="0"/>
        <v>246034</v>
      </c>
      <c r="E18" s="3">
        <f t="shared" si="1"/>
        <v>0.73442985074626865</v>
      </c>
      <c r="F18" s="6">
        <v>102638</v>
      </c>
      <c r="G18" s="3">
        <f t="shared" si="2"/>
        <v>0.45191088411412467</v>
      </c>
      <c r="H18" s="6">
        <v>142700</v>
      </c>
      <c r="I18" s="3">
        <f t="shared" si="3"/>
        <v>0.31415110954561465</v>
      </c>
      <c r="J18" s="11">
        <v>647</v>
      </c>
      <c r="K18" s="3">
        <f t="shared" si="4"/>
        <v>0.53032786885245897</v>
      </c>
      <c r="L18" s="6">
        <v>49</v>
      </c>
      <c r="M18" s="3">
        <f t="shared" si="5"/>
        <v>0.14327485380116958</v>
      </c>
      <c r="N18">
        <v>9.5071000000000003E-2</v>
      </c>
      <c r="O18" s="9">
        <f t="shared" si="6"/>
        <v>95.070999999999998</v>
      </c>
      <c r="P18" s="9">
        <v>74.881</v>
      </c>
      <c r="Q18">
        <v>208</v>
      </c>
      <c r="R18" s="5">
        <f t="shared" si="7"/>
        <v>0.203125</v>
      </c>
      <c r="S18" s="5">
        <v>0.56999999999999995</v>
      </c>
      <c r="T18" s="5">
        <v>0.79</v>
      </c>
    </row>
    <row r="19" spans="1:21">
      <c r="B19" s="7">
        <v>16</v>
      </c>
      <c r="C19" s="7">
        <v>22</v>
      </c>
      <c r="D19" s="12">
        <f t="shared" si="0"/>
        <v>309822</v>
      </c>
      <c r="E19" s="13">
        <f t="shared" si="1"/>
        <v>0.92484179104477615</v>
      </c>
      <c r="F19" s="12">
        <v>132627</v>
      </c>
      <c r="G19" s="13">
        <f t="shared" si="2"/>
        <v>0.58395121521662552</v>
      </c>
      <c r="H19" s="12">
        <v>176384</v>
      </c>
      <c r="I19" s="13">
        <f t="shared" si="3"/>
        <v>0.38830574145825997</v>
      </c>
      <c r="J19" s="14">
        <v>760</v>
      </c>
      <c r="K19" s="13">
        <f t="shared" si="4"/>
        <v>0.62295081967213117</v>
      </c>
      <c r="L19" s="12">
        <v>51</v>
      </c>
      <c r="M19" s="13">
        <f t="shared" si="5"/>
        <v>0.14912280701754385</v>
      </c>
      <c r="N19" s="7"/>
      <c r="O19" s="10">
        <f t="shared" si="6"/>
        <v>0</v>
      </c>
      <c r="P19" s="10"/>
      <c r="Q19" s="7"/>
      <c r="R19" s="8">
        <f t="shared" si="7"/>
        <v>0</v>
      </c>
      <c r="S19" s="8"/>
      <c r="T19" s="8"/>
      <c r="U19" t="s">
        <v>28</v>
      </c>
    </row>
    <row r="20" spans="1:21">
      <c r="B20">
        <v>16</v>
      </c>
      <c r="C20">
        <v>28</v>
      </c>
      <c r="D20" s="6">
        <f t="shared" si="0"/>
        <v>342575</v>
      </c>
      <c r="E20" s="3">
        <f t="shared" si="1"/>
        <v>1.0226119402985074</v>
      </c>
      <c r="F20" s="6">
        <v>144772</v>
      </c>
      <c r="G20" s="3">
        <f t="shared" si="2"/>
        <v>0.63742514970059883</v>
      </c>
      <c r="H20" s="6">
        <v>196988</v>
      </c>
      <c r="I20" s="3">
        <f t="shared" si="3"/>
        <v>0.43366502289538572</v>
      </c>
      <c r="J20" s="11">
        <v>764</v>
      </c>
      <c r="K20" s="3">
        <f t="shared" si="4"/>
        <v>0.6262295081967213</v>
      </c>
      <c r="L20" s="6">
        <v>51</v>
      </c>
      <c r="M20" s="3">
        <f t="shared" si="5"/>
        <v>0.14912280701754385</v>
      </c>
      <c r="O20" s="9">
        <f t="shared" si="6"/>
        <v>0</v>
      </c>
      <c r="R20" s="5">
        <f t="shared" si="7"/>
        <v>0</v>
      </c>
    </row>
    <row r="21" spans="1:21">
      <c r="B21">
        <v>16</v>
      </c>
      <c r="C21">
        <v>32</v>
      </c>
      <c r="D21" s="6">
        <f t="shared" si="0"/>
        <v>357190</v>
      </c>
      <c r="E21" s="3">
        <f t="shared" si="1"/>
        <v>1.0662388059701493</v>
      </c>
      <c r="F21" s="6">
        <v>143436</v>
      </c>
      <c r="G21" s="3">
        <f t="shared" si="2"/>
        <v>0.63154279675942238</v>
      </c>
      <c r="H21" s="6">
        <v>212779</v>
      </c>
      <c r="I21" s="3">
        <f t="shared" si="3"/>
        <v>0.46842858400845366</v>
      </c>
      <c r="J21" s="11">
        <v>925</v>
      </c>
      <c r="K21" s="3">
        <f t="shared" si="4"/>
        <v>0.75819672131147542</v>
      </c>
      <c r="L21" s="6">
        <v>50</v>
      </c>
      <c r="M21" s="3">
        <f t="shared" si="5"/>
        <v>0.14619883040935672</v>
      </c>
      <c r="O21" s="9">
        <f t="shared" si="6"/>
        <v>0</v>
      </c>
      <c r="R21" s="5">
        <f t="shared" si="7"/>
        <v>0</v>
      </c>
    </row>
    <row r="22" spans="1:21">
      <c r="B22" s="7">
        <v>32</v>
      </c>
      <c r="C22" s="7">
        <v>8</v>
      </c>
      <c r="D22" s="12">
        <f t="shared" si="0"/>
        <v>224703</v>
      </c>
      <c r="E22" s="13">
        <f t="shared" si="1"/>
        <v>0.67075522388059705</v>
      </c>
      <c r="F22" s="12">
        <v>93774</v>
      </c>
      <c r="G22" s="13">
        <f t="shared" si="2"/>
        <v>0.41288305741458259</v>
      </c>
      <c r="H22" s="12">
        <v>130330</v>
      </c>
      <c r="I22" s="13">
        <f t="shared" si="3"/>
        <v>0.28691880943994363</v>
      </c>
      <c r="J22" s="14">
        <v>549</v>
      </c>
      <c r="K22" s="13">
        <f t="shared" si="4"/>
        <v>0.45</v>
      </c>
      <c r="L22" s="12">
        <v>50</v>
      </c>
      <c r="M22" s="13">
        <f t="shared" si="5"/>
        <v>0.14619883040935672</v>
      </c>
      <c r="N22" s="7"/>
      <c r="O22" s="10">
        <f t="shared" si="6"/>
        <v>0</v>
      </c>
      <c r="P22" s="10"/>
      <c r="Q22" s="7"/>
      <c r="R22" s="8">
        <f t="shared" si="7"/>
        <v>0</v>
      </c>
      <c r="S22" s="8"/>
      <c r="T22" s="8"/>
    </row>
    <row r="23" spans="1:21">
      <c r="B23" s="7">
        <v>32</v>
      </c>
      <c r="C23" s="7">
        <v>16</v>
      </c>
      <c r="D23" s="12">
        <f t="shared" si="0"/>
        <v>298779</v>
      </c>
      <c r="E23" s="13">
        <f t="shared" si="1"/>
        <v>0.89187761194029846</v>
      </c>
      <c r="F23" s="12">
        <v>116504</v>
      </c>
      <c r="G23" s="13">
        <f t="shared" si="2"/>
        <v>0.51296231067277209</v>
      </c>
      <c r="H23" s="12">
        <v>181502</v>
      </c>
      <c r="I23" s="13">
        <f t="shared" si="3"/>
        <v>0.39957291299753434</v>
      </c>
      <c r="J23" s="14">
        <v>723</v>
      </c>
      <c r="K23" s="13">
        <f t="shared" si="4"/>
        <v>0.59262295081967209</v>
      </c>
      <c r="L23" s="12">
        <v>50</v>
      </c>
      <c r="M23" s="13">
        <f t="shared" si="5"/>
        <v>0.14619883040935672</v>
      </c>
      <c r="N23" s="7"/>
      <c r="O23" s="10">
        <f t="shared" si="6"/>
        <v>0</v>
      </c>
      <c r="P23" s="10"/>
      <c r="Q23" s="7"/>
      <c r="R23" s="8">
        <f t="shared" si="7"/>
        <v>0</v>
      </c>
      <c r="S23" s="8"/>
      <c r="T23" s="8"/>
      <c r="U23" t="s">
        <v>26</v>
      </c>
    </row>
    <row r="24" spans="1:21">
      <c r="B24" s="7">
        <v>32</v>
      </c>
      <c r="C24" s="7">
        <v>22</v>
      </c>
      <c r="D24" s="12">
        <f t="shared" si="0"/>
        <v>401339</v>
      </c>
      <c r="E24" s="13">
        <f t="shared" si="1"/>
        <v>1.1980268656716417</v>
      </c>
      <c r="F24" s="12">
        <v>151911</v>
      </c>
      <c r="G24" s="13">
        <f t="shared" si="2"/>
        <v>0.66885787249031348</v>
      </c>
      <c r="H24" s="12">
        <v>248519</v>
      </c>
      <c r="I24" s="13">
        <f t="shared" si="3"/>
        <v>0.54710945755547724</v>
      </c>
      <c r="J24" s="14">
        <v>858</v>
      </c>
      <c r="K24" s="13">
        <f t="shared" si="4"/>
        <v>0.70327868852459019</v>
      </c>
      <c r="L24" s="12">
        <v>51</v>
      </c>
      <c r="M24" s="13">
        <f t="shared" si="5"/>
        <v>0.14912280701754385</v>
      </c>
      <c r="N24" s="7"/>
      <c r="O24" s="10">
        <f t="shared" si="6"/>
        <v>0</v>
      </c>
      <c r="P24" s="10"/>
      <c r="Q24" s="7"/>
      <c r="R24" s="8">
        <f t="shared" si="7"/>
        <v>0</v>
      </c>
      <c r="S24" s="8"/>
      <c r="T24" s="8"/>
      <c r="U24" t="s">
        <v>27</v>
      </c>
    </row>
    <row r="25" spans="1:21">
      <c r="B25" s="7">
        <v>64</v>
      </c>
      <c r="C25" s="7">
        <v>8</v>
      </c>
      <c r="D25" s="12">
        <f t="shared" si="0"/>
        <v>289863</v>
      </c>
      <c r="E25" s="13">
        <f t="shared" si="1"/>
        <v>0.86526268656716421</v>
      </c>
      <c r="F25" s="12">
        <v>110127</v>
      </c>
      <c r="G25" s="13">
        <f t="shared" si="2"/>
        <v>0.48488464247974639</v>
      </c>
      <c r="H25" s="12">
        <v>179001</v>
      </c>
      <c r="I25" s="13">
        <f t="shared" si="3"/>
        <v>0.39406701303275804</v>
      </c>
      <c r="J25" s="14">
        <v>685</v>
      </c>
      <c r="K25" s="13">
        <f t="shared" si="4"/>
        <v>0.56147540983606559</v>
      </c>
      <c r="L25" s="12">
        <v>50</v>
      </c>
      <c r="M25" s="13">
        <f t="shared" si="5"/>
        <v>0.14619883040935672</v>
      </c>
      <c r="N25" s="7"/>
      <c r="O25" s="10">
        <f t="shared" si="6"/>
        <v>0</v>
      </c>
      <c r="P25" s="10"/>
      <c r="Q25" s="7"/>
      <c r="R25" s="8">
        <f t="shared" si="7"/>
        <v>0</v>
      </c>
      <c r="S25" s="8"/>
      <c r="T25" s="8"/>
    </row>
    <row r="26" spans="1:21">
      <c r="B26">
        <v>64</v>
      </c>
      <c r="C26">
        <v>12</v>
      </c>
      <c r="D26" s="6">
        <f t="shared" si="0"/>
        <v>397185</v>
      </c>
      <c r="E26" s="3">
        <f t="shared" si="1"/>
        <v>1.1856268656716418</v>
      </c>
      <c r="F26" s="6">
        <v>142889</v>
      </c>
      <c r="G26" s="3">
        <f t="shared" si="2"/>
        <v>0.62913437830221908</v>
      </c>
      <c r="H26" s="6">
        <v>253391</v>
      </c>
      <c r="I26" s="3">
        <f t="shared" si="3"/>
        <v>0.55783506516379011</v>
      </c>
      <c r="J26" s="11">
        <v>854</v>
      </c>
      <c r="K26" s="3">
        <f t="shared" si="4"/>
        <v>0.7</v>
      </c>
      <c r="L26" s="6">
        <v>51</v>
      </c>
      <c r="M26" s="3">
        <f t="shared" si="5"/>
        <v>0.14912280701754385</v>
      </c>
      <c r="O26" s="9">
        <f t="shared" si="6"/>
        <v>0</v>
      </c>
      <c r="R26" s="5">
        <f t="shared" si="7"/>
        <v>0</v>
      </c>
    </row>
    <row r="27" spans="1:21">
      <c r="B27">
        <v>64</v>
      </c>
      <c r="C27">
        <v>16</v>
      </c>
      <c r="D27" s="6">
        <f t="shared" si="0"/>
        <v>414568</v>
      </c>
      <c r="E27" s="3">
        <f t="shared" si="1"/>
        <v>1.2375164179104479</v>
      </c>
      <c r="F27" s="6">
        <v>145935</v>
      </c>
      <c r="G27" s="3">
        <f t="shared" si="2"/>
        <v>0.6425457907713984</v>
      </c>
      <c r="H27" s="6">
        <v>267655</v>
      </c>
      <c r="I27" s="3">
        <f t="shared" si="3"/>
        <v>0.5892369672419866</v>
      </c>
      <c r="J27" s="11">
        <v>928</v>
      </c>
      <c r="K27" s="3">
        <f t="shared" si="4"/>
        <v>0.76065573770491801</v>
      </c>
      <c r="L27" s="6">
        <v>50</v>
      </c>
      <c r="M27" s="3">
        <f t="shared" si="5"/>
        <v>0.14619883040935672</v>
      </c>
      <c r="O27" s="9">
        <f t="shared" si="6"/>
        <v>0</v>
      </c>
      <c r="R27" s="5">
        <f t="shared" si="7"/>
        <v>0</v>
      </c>
    </row>
    <row r="28" spans="1:21">
      <c r="E28" s="3"/>
    </row>
    <row r="29" spans="1:21">
      <c r="E29" s="3"/>
    </row>
    <row r="30" spans="1:21">
      <c r="A30" t="s">
        <v>29</v>
      </c>
      <c r="B30">
        <v>8</v>
      </c>
      <c r="C30">
        <v>16</v>
      </c>
      <c r="D30" s="6">
        <f>F30+H30+J30+L30</f>
        <v>215572</v>
      </c>
      <c r="E30" s="3">
        <f>(F30+H30+J30+L30)/335000</f>
        <v>0.64349850746268655</v>
      </c>
      <c r="F30" s="6">
        <v>94361</v>
      </c>
      <c r="G30" s="3">
        <f>F30/227120</f>
        <v>0.41546759422331808</v>
      </c>
      <c r="H30" s="6">
        <v>120552</v>
      </c>
      <c r="I30" s="3">
        <f>H30/454240</f>
        <v>0.26539274392391687</v>
      </c>
      <c r="J30" s="11">
        <v>609</v>
      </c>
      <c r="K30" s="3">
        <f>J30/1220</f>
        <v>0.49918032786885247</v>
      </c>
      <c r="L30" s="6">
        <v>50</v>
      </c>
      <c r="M30" s="3">
        <f>L30/342</f>
        <v>0.14619883040935672</v>
      </c>
      <c r="N30">
        <v>160.74195900000001</v>
      </c>
      <c r="O30" s="9">
        <f>1000*N30</f>
        <v>160741.959</v>
      </c>
      <c r="Q30">
        <v>0</v>
      </c>
      <c r="R30" s="5">
        <f>Q30/1024</f>
        <v>0</v>
      </c>
      <c r="S30" s="5">
        <v>0.55800000000000005</v>
      </c>
      <c r="T30" s="5">
        <v>0.78800000000000003</v>
      </c>
      <c r="U30" t="s">
        <v>30</v>
      </c>
    </row>
    <row r="31" spans="1:21">
      <c r="E31" s="3"/>
    </row>
    <row r="32" spans="1:21">
      <c r="E32" s="3"/>
    </row>
    <row r="33" spans="1:17">
      <c r="A33" t="s">
        <v>23</v>
      </c>
      <c r="B33">
        <v>16</v>
      </c>
      <c r="C33">
        <v>16</v>
      </c>
      <c r="N33">
        <v>62.097712999999999</v>
      </c>
    </row>
    <row r="34" spans="1:17">
      <c r="N34" t="s">
        <v>23</v>
      </c>
    </row>
    <row r="35" spans="1:17">
      <c r="A35" t="s">
        <v>22</v>
      </c>
      <c r="B35">
        <v>4</v>
      </c>
      <c r="C35">
        <v>8</v>
      </c>
      <c r="E35" s="3">
        <v>0.59</v>
      </c>
      <c r="G35" s="3">
        <v>0.39</v>
      </c>
      <c r="I35" s="3">
        <v>0.24</v>
      </c>
      <c r="K35" s="3">
        <v>0.39</v>
      </c>
      <c r="M35" s="3">
        <v>0.17</v>
      </c>
    </row>
    <row r="36" spans="1:17">
      <c r="B36">
        <v>8</v>
      </c>
      <c r="C36">
        <v>16</v>
      </c>
      <c r="D36" s="6">
        <f>F36+H36+J36+L36</f>
        <v>0</v>
      </c>
      <c r="E36" s="3">
        <f>(F36+H36+J36+L36)/335000</f>
        <v>0</v>
      </c>
      <c r="G36" s="3">
        <f>F36/227120</f>
        <v>0</v>
      </c>
      <c r="I36" s="3">
        <f>H36/454240</f>
        <v>0</v>
      </c>
      <c r="K36" s="3">
        <f>J36/1220</f>
        <v>0</v>
      </c>
      <c r="M36" s="3">
        <f>L36/342</f>
        <v>0</v>
      </c>
    </row>
    <row r="37" spans="1:17">
      <c r="B37">
        <v>16</v>
      </c>
      <c r="C37">
        <v>16</v>
      </c>
      <c r="D37" s="6">
        <f>F37+H37+J37+L37</f>
        <v>342647</v>
      </c>
      <c r="E37" s="3">
        <f>(F37+H37+J37+L37)/335000</f>
        <v>1.0228268656716417</v>
      </c>
      <c r="F37" s="6">
        <v>144495</v>
      </c>
      <c r="G37" s="3">
        <f>F37/227120</f>
        <v>0.63620553011623815</v>
      </c>
      <c r="H37" s="6">
        <v>197440</v>
      </c>
      <c r="I37" s="3">
        <f>H37/454240</f>
        <v>0.43466009158154278</v>
      </c>
      <c r="J37" s="11">
        <v>620</v>
      </c>
      <c r="K37" s="3">
        <f>J37/1220</f>
        <v>0.50819672131147542</v>
      </c>
      <c r="L37" s="6">
        <v>92</v>
      </c>
      <c r="M37" s="3">
        <f>L37/342</f>
        <v>0.26900584795321636</v>
      </c>
      <c r="N37">
        <v>301</v>
      </c>
      <c r="Q37">
        <v>957</v>
      </c>
    </row>
    <row r="38" spans="1:17">
      <c r="B38">
        <v>32</v>
      </c>
      <c r="C38">
        <v>32</v>
      </c>
      <c r="D38" s="6">
        <f>F38+H38+J38+L38</f>
        <v>0</v>
      </c>
      <c r="E38" s="3">
        <f>(F38+H38+J38+L38)/335000</f>
        <v>0</v>
      </c>
      <c r="G38" s="3">
        <f>F38/227120</f>
        <v>0</v>
      </c>
      <c r="I38" s="3">
        <f>H38/454240</f>
        <v>0</v>
      </c>
      <c r="K38" s="3">
        <f>J38/1220</f>
        <v>0</v>
      </c>
      <c r="M38" s="3">
        <f>L38/342</f>
        <v>0</v>
      </c>
      <c r="N38">
        <v>113.919556</v>
      </c>
    </row>
  </sheetData>
  <autoFilter ref="B1:T27" xr:uid="{476654A4-6EDC-4438-8B7C-0B109ED8A298}"/>
  <phoneticPr fontId="1" type="noConversion"/>
  <conditionalFormatting sqref="E1:E18 G1:G18 E20:E1048576 G20:G1048576 K1:K1048576 I1:I1048576 M1:M1048576">
    <cfRule type="cellIs" dxfId="99" priority="32" operator="greaterThan">
      <formula>1</formula>
    </cfRule>
  </conditionalFormatting>
  <conditionalFormatting sqref="S1:T104857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{9DF3FF92-86F0-4237-977C-608F9232EBFC}</x14:id>
        </ext>
      </extLst>
    </cfRule>
  </conditionalFormatting>
  <conditionalFormatting sqref="E19">
    <cfRule type="cellIs" dxfId="98" priority="20" operator="greaterThan">
      <formula>1</formula>
    </cfRule>
  </conditionalFormatting>
  <conditionalFormatting sqref="G19">
    <cfRule type="cellIs" dxfId="97" priority="19" operator="greaterThan">
      <formula>1</formula>
    </cfRule>
  </conditionalFormatting>
  <conditionalFormatting sqref="R1:R1048576">
    <cfRule type="dataBar" priority="14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{56A75A0C-11BF-4275-A679-57131A39ED13}</x14:id>
        </ext>
      </extLst>
    </cfRule>
  </conditionalFormatting>
  <conditionalFormatting sqref="G26">
    <cfRule type="cellIs" dxfId="96" priority="2" operator="greaterThan">
      <formula>1</formula>
    </cfRule>
  </conditionalFormatting>
  <conditionalFormatting sqref="S19:T27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{E7A686EB-1009-4533-8EC5-9E93A014EE93}</x14:id>
        </ext>
      </extLst>
    </cfRule>
  </conditionalFormatting>
  <conditionalFormatting sqref="B1:T14 B15:I15 K15:T15 R3:R27 B16:T1048576">
    <cfRule type="expression" dxfId="95" priority="3">
      <formula>IF(ISNUMBER($E1),$E1=0,FALSE())</formula>
    </cfRule>
    <cfRule type="expression" dxfId="94" priority="4">
      <formula>$E1&gt;1</formula>
    </cfRule>
  </conditionalFormatting>
  <conditionalFormatting sqref="P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{DD96FF69-40A8-4869-84FB-57E88C490784}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F3FF92-86F0-4237-977C-608F9232EB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S1:T1048576</xm:sqref>
        </x14:conditionalFormatting>
        <x14:conditionalFormatting xmlns:xm="http://schemas.microsoft.com/office/excel/2006/main">
          <x14:cfRule type="dataBar" id="{56A75A0C-11BF-4275-A679-57131A39ED13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E7A686EB-1009-4533-8EC5-9E93A014EE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S19:T27</xm:sqref>
        </x14:conditionalFormatting>
        <x14:conditionalFormatting xmlns:xm="http://schemas.microsoft.com/office/excel/2006/main">
          <x14:cfRule type="dataBar" id="{DD96FF69-40A8-4869-84FB-57E88C4907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BFAA-BD1A-4D9A-A4CE-251636605CE9}">
  <dimension ref="B1:T26"/>
  <sheetViews>
    <sheetView workbookViewId="0">
      <selection activeCell="P16" sqref="P16:P18"/>
    </sheetView>
  </sheetViews>
  <sheetFormatPr defaultRowHeight="16.5"/>
  <cols>
    <col min="1" max="1" width="12" customWidth="1"/>
    <col min="4" max="4" width="8.5" style="6" customWidth="1"/>
    <col min="5" max="5" width="5.875" style="4" customWidth="1"/>
    <col min="6" max="6" width="9" style="6"/>
    <col min="7" max="7" width="3.625" style="3" customWidth="1"/>
    <col min="8" max="8" width="9" style="6"/>
    <col min="9" max="9" width="3.625" style="3" customWidth="1"/>
    <col min="10" max="10" width="9" style="11"/>
    <col min="11" max="11" width="4.375" style="3" customWidth="1"/>
    <col min="12" max="12" width="9" style="6"/>
    <col min="13" max="13" width="3.625" style="3" customWidth="1"/>
    <col min="14" max="14" width="5.875" customWidth="1"/>
    <col min="15" max="15" width="9.5" style="9" customWidth="1"/>
    <col min="16" max="16" width="9.125" style="9" customWidth="1"/>
    <col min="18" max="20" width="9" style="5"/>
  </cols>
  <sheetData>
    <row r="1" spans="2:20">
      <c r="B1" t="s">
        <v>0</v>
      </c>
      <c r="C1" t="s">
        <v>9</v>
      </c>
      <c r="D1" s="6" t="s">
        <v>14</v>
      </c>
      <c r="F1" s="6" t="s">
        <v>1</v>
      </c>
      <c r="H1" s="6" t="s">
        <v>15</v>
      </c>
      <c r="J1" s="11" t="s">
        <v>17</v>
      </c>
      <c r="L1" s="6" t="s">
        <v>16</v>
      </c>
      <c r="N1" t="s">
        <v>19</v>
      </c>
      <c r="O1" s="9" t="s">
        <v>24</v>
      </c>
      <c r="P1" s="9" t="s">
        <v>18</v>
      </c>
      <c r="Q1" t="s">
        <v>20</v>
      </c>
      <c r="S1" s="5" t="s">
        <v>21</v>
      </c>
      <c r="T1" s="5" t="s">
        <v>25</v>
      </c>
    </row>
    <row r="2" spans="2:20">
      <c r="B2">
        <v>4</v>
      </c>
      <c r="C2">
        <v>2</v>
      </c>
      <c r="D2" s="6">
        <f>F2+H2+J2+L2</f>
        <v>145313</v>
      </c>
      <c r="E2" s="3">
        <f>(F2+H2+J2+L2)/335000</f>
        <v>0.43377014925373136</v>
      </c>
      <c r="F2" s="15">
        <v>66827</v>
      </c>
      <c r="G2" s="3">
        <f>F2/227120</f>
        <v>0.2942365269461078</v>
      </c>
      <c r="H2" s="15">
        <v>78034</v>
      </c>
      <c r="I2" s="3">
        <f>H2/454240</f>
        <v>0.1717902430433251</v>
      </c>
      <c r="J2" s="15">
        <v>398</v>
      </c>
      <c r="K2" s="3">
        <f>J2/1220</f>
        <v>0.32622950819672131</v>
      </c>
      <c r="L2" s="15">
        <v>54</v>
      </c>
      <c r="M2" s="3">
        <f>L2/342</f>
        <v>0.15789473684210525</v>
      </c>
      <c r="N2">
        <v>1.099205</v>
      </c>
      <c r="O2" s="9">
        <f>1000*N2</f>
        <v>1099.2049999999999</v>
      </c>
      <c r="P2" s="9">
        <v>1025.702</v>
      </c>
      <c r="Q2">
        <v>945</v>
      </c>
      <c r="R2" s="5">
        <f>Q2/1024</f>
        <v>0.9228515625</v>
      </c>
      <c r="S2" s="5">
        <v>5.7000000000000002E-2</v>
      </c>
      <c r="T2" s="5">
        <v>0.14599999999999999</v>
      </c>
    </row>
    <row r="3" spans="2:20">
      <c r="B3">
        <v>4</v>
      </c>
      <c r="C3">
        <v>4</v>
      </c>
      <c r="D3" s="6">
        <f t="shared" ref="D3:D5" si="0">F3+H3+J3+L3</f>
        <v>155446</v>
      </c>
      <c r="E3" s="3">
        <f t="shared" ref="E3:E5" si="1">(F3+H3+J3+L3)/335000</f>
        <v>0.46401791044776119</v>
      </c>
      <c r="F3" s="15">
        <v>71549</v>
      </c>
      <c r="G3" s="3">
        <f t="shared" ref="G3:G22" si="2">F3/227120</f>
        <v>0.31502729834448751</v>
      </c>
      <c r="H3" s="15">
        <v>83409</v>
      </c>
      <c r="I3" s="3">
        <f t="shared" ref="I3:I22" si="3">H3/454240</f>
        <v>0.18362319478689679</v>
      </c>
      <c r="J3" s="15">
        <v>431</v>
      </c>
      <c r="K3" s="3">
        <f t="shared" ref="K3:K22" si="4">J3/1220</f>
        <v>0.35327868852459016</v>
      </c>
      <c r="L3" s="15">
        <v>57</v>
      </c>
      <c r="M3" s="3">
        <f t="shared" ref="M3:M22" si="5">L3/342</f>
        <v>0.16666666666666666</v>
      </c>
      <c r="N3">
        <v>0.513019</v>
      </c>
      <c r="O3" s="9">
        <f t="shared" ref="O3:O22" si="6">1000*N3</f>
        <v>513.01900000000001</v>
      </c>
      <c r="P3" s="9">
        <v>486.154</v>
      </c>
      <c r="Q3">
        <v>898</v>
      </c>
      <c r="R3" s="5">
        <f t="shared" ref="R3" si="7">Q3/1024</f>
        <v>0.876953125</v>
      </c>
      <c r="S3" s="5">
        <v>0.34499999999999997</v>
      </c>
      <c r="T3" s="5">
        <v>0.58499999999999996</v>
      </c>
    </row>
    <row r="4" spans="2:20">
      <c r="B4">
        <v>4</v>
      </c>
      <c r="C4">
        <v>8</v>
      </c>
      <c r="D4" s="6">
        <f t="shared" si="0"/>
        <v>176289</v>
      </c>
      <c r="E4" s="3">
        <f t="shared" si="1"/>
        <v>0.52623582089552234</v>
      </c>
      <c r="F4" s="15">
        <v>81381</v>
      </c>
      <c r="G4" s="3">
        <f t="shared" si="2"/>
        <v>0.35831718915110955</v>
      </c>
      <c r="H4" s="15">
        <v>94345</v>
      </c>
      <c r="I4" s="3">
        <f t="shared" si="3"/>
        <v>0.20769857344135259</v>
      </c>
      <c r="J4" s="15">
        <v>497</v>
      </c>
      <c r="K4" s="3">
        <f t="shared" si="4"/>
        <v>0.40737704918032785</v>
      </c>
      <c r="L4" s="15">
        <v>66</v>
      </c>
      <c r="M4" s="3">
        <f t="shared" si="5"/>
        <v>0.19298245614035087</v>
      </c>
      <c r="N4">
        <v>0.28133599999999997</v>
      </c>
      <c r="O4" s="9">
        <f t="shared" si="6"/>
        <v>281.33599999999996</v>
      </c>
      <c r="P4" s="9">
        <v>253.477</v>
      </c>
      <c r="Q4">
        <v>801</v>
      </c>
      <c r="R4" s="5">
        <f t="shared" ref="R4:R22" si="8">Q4/1024</f>
        <v>0.7822265625</v>
      </c>
      <c r="S4" s="5">
        <v>0.503</v>
      </c>
      <c r="T4" s="5">
        <v>0.751</v>
      </c>
    </row>
    <row r="5" spans="2:20">
      <c r="B5">
        <v>4</v>
      </c>
      <c r="C5">
        <v>16</v>
      </c>
      <c r="D5" s="6">
        <f t="shared" si="0"/>
        <v>209351</v>
      </c>
      <c r="E5" s="3">
        <f t="shared" si="1"/>
        <v>0.6249283582089552</v>
      </c>
      <c r="F5" s="15">
        <v>94214</v>
      </c>
      <c r="G5" s="3">
        <f t="shared" si="2"/>
        <v>0.41482035928143712</v>
      </c>
      <c r="H5" s="15">
        <v>114415</v>
      </c>
      <c r="I5" s="3">
        <f t="shared" si="3"/>
        <v>0.25188226488200072</v>
      </c>
      <c r="J5" s="15">
        <v>640</v>
      </c>
      <c r="K5" s="3">
        <f t="shared" si="4"/>
        <v>0.52459016393442626</v>
      </c>
      <c r="L5" s="15">
        <v>82</v>
      </c>
      <c r="M5" s="3">
        <f t="shared" si="5"/>
        <v>0.23976608187134502</v>
      </c>
      <c r="N5">
        <v>0.20252800000000001</v>
      </c>
      <c r="O5" s="9">
        <f t="shared" si="6"/>
        <v>202.52800000000002</v>
      </c>
      <c r="P5" s="9">
        <v>152.631</v>
      </c>
      <c r="Q5">
        <v>685</v>
      </c>
      <c r="R5" s="5">
        <f t="shared" si="8"/>
        <v>0.6689453125</v>
      </c>
      <c r="S5" s="5">
        <v>0.56299999999999994</v>
      </c>
      <c r="T5" s="5">
        <v>0.78</v>
      </c>
    </row>
    <row r="6" spans="2:20">
      <c r="B6">
        <v>4</v>
      </c>
      <c r="C6">
        <v>32</v>
      </c>
      <c r="D6" s="6">
        <f t="shared" ref="D6:D22" si="9">F6+H6+J6+L6</f>
        <v>286902</v>
      </c>
      <c r="E6" s="3">
        <f t="shared" ref="E6:E22" si="10">(F6+H6+J6+L6)/335000</f>
        <v>0.85642388059701491</v>
      </c>
      <c r="F6" s="15">
        <v>127564</v>
      </c>
      <c r="G6" s="3">
        <f t="shared" si="2"/>
        <v>0.56165903487143365</v>
      </c>
      <c r="H6" s="15">
        <v>158302</v>
      </c>
      <c r="I6" s="3">
        <f t="shared" si="3"/>
        <v>0.34849859105318776</v>
      </c>
      <c r="J6" s="15">
        <v>922</v>
      </c>
      <c r="K6" s="3">
        <f t="shared" si="4"/>
        <v>0.75573770491803283</v>
      </c>
      <c r="L6" s="15">
        <v>114</v>
      </c>
      <c r="M6" s="3">
        <f t="shared" si="5"/>
        <v>0.33333333333333331</v>
      </c>
      <c r="N6">
        <v>9.4574000000000005E-2</v>
      </c>
      <c r="O6" s="9">
        <f t="shared" si="6"/>
        <v>94.574000000000012</v>
      </c>
      <c r="P6" s="9">
        <v>82.784999999999997</v>
      </c>
      <c r="Q6">
        <v>0</v>
      </c>
      <c r="R6" s="5">
        <f t="shared" si="8"/>
        <v>0</v>
      </c>
      <c r="S6" s="5">
        <v>0.57299999999999995</v>
      </c>
      <c r="T6" s="5">
        <v>0.79</v>
      </c>
    </row>
    <row r="7" spans="2:20">
      <c r="B7">
        <v>4</v>
      </c>
      <c r="C7">
        <v>34</v>
      </c>
      <c r="D7" s="6">
        <f t="shared" si="9"/>
        <v>362771</v>
      </c>
      <c r="E7" s="3">
        <f t="shared" si="10"/>
        <v>1.0828985074626867</v>
      </c>
      <c r="F7" s="15">
        <v>160696</v>
      </c>
      <c r="G7" s="3">
        <f t="shared" si="2"/>
        <v>0.70753786544557939</v>
      </c>
      <c r="H7" s="15">
        <v>200908</v>
      </c>
      <c r="I7" s="3">
        <f t="shared" si="3"/>
        <v>0.44229482212046495</v>
      </c>
      <c r="J7" s="15">
        <v>1048</v>
      </c>
      <c r="K7" s="3">
        <f t="shared" si="4"/>
        <v>0.85901639344262293</v>
      </c>
      <c r="L7" s="15">
        <v>119</v>
      </c>
      <c r="M7" s="3">
        <f t="shared" si="5"/>
        <v>0.34795321637426901</v>
      </c>
      <c r="O7" s="9">
        <f t="shared" si="6"/>
        <v>0</v>
      </c>
      <c r="R7" s="5">
        <f t="shared" si="8"/>
        <v>0</v>
      </c>
    </row>
    <row r="8" spans="2:20">
      <c r="B8">
        <v>8</v>
      </c>
      <c r="C8">
        <v>2</v>
      </c>
      <c r="D8" s="6">
        <f t="shared" si="9"/>
        <v>147506</v>
      </c>
      <c r="E8" s="3">
        <f t="shared" si="10"/>
        <v>0.44031641791044779</v>
      </c>
      <c r="F8" s="15">
        <v>67708</v>
      </c>
      <c r="G8" s="3">
        <f t="shared" si="2"/>
        <v>0.29811553363860516</v>
      </c>
      <c r="H8" s="15">
        <v>79345</v>
      </c>
      <c r="I8" s="3">
        <f t="shared" si="3"/>
        <v>0.17467638252905954</v>
      </c>
      <c r="J8" s="15">
        <v>395</v>
      </c>
      <c r="K8" s="3">
        <f t="shared" si="4"/>
        <v>0.32377049180327871</v>
      </c>
      <c r="L8" s="15">
        <v>58</v>
      </c>
      <c r="M8" s="3">
        <f t="shared" si="5"/>
        <v>0.16959064327485379</v>
      </c>
      <c r="N8">
        <v>0.60580999999999996</v>
      </c>
      <c r="O8" s="9">
        <f t="shared" si="6"/>
        <v>605.80999999999995</v>
      </c>
      <c r="P8" s="9">
        <v>583.601</v>
      </c>
      <c r="Q8">
        <v>958</v>
      </c>
      <c r="R8" s="5">
        <f t="shared" si="8"/>
        <v>0.935546875</v>
      </c>
      <c r="S8" s="5">
        <v>4.2999999999999997E-2</v>
      </c>
      <c r="T8" s="5">
        <v>0.113</v>
      </c>
    </row>
    <row r="9" spans="2:20">
      <c r="B9">
        <v>8</v>
      </c>
      <c r="C9">
        <v>4</v>
      </c>
      <c r="D9" s="6">
        <f t="shared" si="9"/>
        <v>159409</v>
      </c>
      <c r="E9" s="3">
        <f t="shared" si="10"/>
        <v>0.47584776119402983</v>
      </c>
      <c r="F9" s="15">
        <v>73201</v>
      </c>
      <c r="G9" s="3">
        <f t="shared" si="2"/>
        <v>0.3223009862627686</v>
      </c>
      <c r="H9" s="15">
        <v>85720</v>
      </c>
      <c r="I9" s="3">
        <f t="shared" si="3"/>
        <v>0.18871081366678408</v>
      </c>
      <c r="J9" s="15">
        <v>422</v>
      </c>
      <c r="K9" s="3">
        <f t="shared" si="4"/>
        <v>0.34590163934426227</v>
      </c>
      <c r="L9" s="15">
        <v>66</v>
      </c>
      <c r="M9" s="3">
        <f t="shared" si="5"/>
        <v>0.19298245614035087</v>
      </c>
      <c r="N9">
        <v>0.33424900000000002</v>
      </c>
      <c r="O9" s="9">
        <f t="shared" si="6"/>
        <v>334.24900000000002</v>
      </c>
      <c r="P9" s="9">
        <v>303.49599999999998</v>
      </c>
      <c r="Q9">
        <v>924</v>
      </c>
      <c r="R9" s="5">
        <f t="shared" si="8"/>
        <v>0.90234375</v>
      </c>
      <c r="S9" s="5">
        <v>0.27600000000000002</v>
      </c>
      <c r="T9" s="5">
        <v>0.48899999999999999</v>
      </c>
    </row>
    <row r="10" spans="2:20">
      <c r="B10">
        <v>8</v>
      </c>
      <c r="C10">
        <v>8</v>
      </c>
      <c r="D10" s="6">
        <f t="shared" si="9"/>
        <v>184966</v>
      </c>
      <c r="E10" s="3">
        <f t="shared" si="10"/>
        <v>0.55213731343283579</v>
      </c>
      <c r="F10" s="15">
        <v>84322</v>
      </c>
      <c r="G10" s="3">
        <f t="shared" si="2"/>
        <v>0.37126629094751673</v>
      </c>
      <c r="H10" s="15">
        <v>100080</v>
      </c>
      <c r="I10" s="3">
        <f t="shared" si="3"/>
        <v>0.22032405776681929</v>
      </c>
      <c r="J10" s="15">
        <v>483</v>
      </c>
      <c r="K10" s="3">
        <f t="shared" si="4"/>
        <v>0.39590163934426231</v>
      </c>
      <c r="L10" s="15">
        <v>81</v>
      </c>
      <c r="M10" s="3">
        <f t="shared" si="5"/>
        <v>0.23684210526315788</v>
      </c>
      <c r="N10">
        <v>0.177171</v>
      </c>
      <c r="O10" s="9">
        <f t="shared" si="6"/>
        <v>177.17099999999999</v>
      </c>
      <c r="P10" s="9">
        <v>161.869</v>
      </c>
      <c r="Q10">
        <v>808</v>
      </c>
      <c r="R10" s="5">
        <f t="shared" si="8"/>
        <v>0.7890625</v>
      </c>
      <c r="S10" s="5">
        <v>0.51300000000000001</v>
      </c>
      <c r="T10" s="5">
        <v>0.749</v>
      </c>
    </row>
    <row r="11" spans="2:20">
      <c r="B11">
        <v>8</v>
      </c>
      <c r="C11">
        <v>16</v>
      </c>
      <c r="D11" s="6">
        <f t="shared" si="9"/>
        <v>226317</v>
      </c>
      <c r="E11" s="3">
        <f t="shared" si="10"/>
        <v>0.67557313432835819</v>
      </c>
      <c r="F11" s="15">
        <v>99987</v>
      </c>
      <c r="G11" s="3">
        <f t="shared" si="2"/>
        <v>0.44023864036632615</v>
      </c>
      <c r="H11" s="15">
        <v>125607</v>
      </c>
      <c r="I11" s="3">
        <f t="shared" si="3"/>
        <v>0.27652122226135961</v>
      </c>
      <c r="J11" s="15">
        <v>609</v>
      </c>
      <c r="K11" s="3">
        <f t="shared" si="4"/>
        <v>0.49918032786885247</v>
      </c>
      <c r="L11" s="15">
        <v>114</v>
      </c>
      <c r="M11" s="3">
        <f t="shared" si="5"/>
        <v>0.33333333333333331</v>
      </c>
      <c r="N11">
        <v>0.14147799999999999</v>
      </c>
      <c r="O11" s="9">
        <f t="shared" si="6"/>
        <v>141.47799999999998</v>
      </c>
      <c r="P11" s="9">
        <v>110.533</v>
      </c>
      <c r="Q11">
        <v>708</v>
      </c>
      <c r="R11" s="5">
        <f t="shared" si="8"/>
        <v>0.69140625</v>
      </c>
      <c r="S11" s="5">
        <v>0.55900000000000005</v>
      </c>
      <c r="T11" s="5">
        <v>0.78100000000000003</v>
      </c>
    </row>
    <row r="12" spans="2:20">
      <c r="B12">
        <v>8</v>
      </c>
      <c r="C12">
        <v>22</v>
      </c>
      <c r="D12" s="6">
        <f t="shared" si="9"/>
        <v>432909</v>
      </c>
      <c r="E12" s="3">
        <f t="shared" si="10"/>
        <v>1.2922656716417911</v>
      </c>
      <c r="F12" s="15">
        <v>203825</v>
      </c>
      <c r="G12" s="3">
        <f t="shared" si="2"/>
        <v>0.89743307502641778</v>
      </c>
      <c r="H12" s="15">
        <v>228225</v>
      </c>
      <c r="I12" s="3">
        <f t="shared" si="3"/>
        <v>0.5024326347305389</v>
      </c>
      <c r="J12" s="15">
        <v>768</v>
      </c>
      <c r="K12" s="3">
        <f t="shared" si="4"/>
        <v>0.62950819672131153</v>
      </c>
      <c r="L12" s="15">
        <v>91</v>
      </c>
      <c r="M12" s="3">
        <f t="shared" si="5"/>
        <v>0.26608187134502925</v>
      </c>
      <c r="O12" s="9">
        <f t="shared" si="6"/>
        <v>0</v>
      </c>
      <c r="R12" s="5">
        <f t="shared" si="8"/>
        <v>0</v>
      </c>
    </row>
    <row r="13" spans="2:20">
      <c r="B13">
        <v>8</v>
      </c>
      <c r="C13">
        <v>28</v>
      </c>
      <c r="D13" s="6">
        <f t="shared" ref="D13" si="11">F13+H13+J13+L13</f>
        <v>728912</v>
      </c>
      <c r="E13" s="3">
        <f t="shared" ref="E13" si="12">(F13+H13+J13+L13)/335000</f>
        <v>2.1758567164179103</v>
      </c>
      <c r="F13" s="15">
        <v>360984</v>
      </c>
      <c r="G13" s="3">
        <f t="shared" ref="G13" si="13">F13/227120</f>
        <v>1.5893976752377599</v>
      </c>
      <c r="H13" s="15">
        <v>367070</v>
      </c>
      <c r="I13" s="3">
        <f t="shared" ref="I13" si="14">H13/454240</f>
        <v>0.80809704121169423</v>
      </c>
      <c r="J13" s="15">
        <v>767</v>
      </c>
      <c r="K13" s="3">
        <f t="shared" ref="K13" si="15">J13/1220</f>
        <v>0.62868852459016389</v>
      </c>
      <c r="L13" s="15">
        <v>91</v>
      </c>
      <c r="M13" s="3">
        <f t="shared" ref="M13" si="16">L13/342</f>
        <v>0.26608187134502925</v>
      </c>
      <c r="O13" s="9">
        <f t="shared" si="6"/>
        <v>0</v>
      </c>
      <c r="R13" s="5">
        <f t="shared" ref="R13" si="17">Q13/1024</f>
        <v>0</v>
      </c>
    </row>
    <row r="14" spans="2:20">
      <c r="B14">
        <v>8</v>
      </c>
      <c r="C14">
        <v>32</v>
      </c>
      <c r="D14" s="6">
        <f t="shared" si="9"/>
        <v>876204</v>
      </c>
      <c r="E14" s="3">
        <f t="shared" si="10"/>
        <v>2.6155343283582089</v>
      </c>
      <c r="F14" s="15">
        <v>442601</v>
      </c>
      <c r="G14" s="3">
        <f t="shared" si="2"/>
        <v>1.9487539626629096</v>
      </c>
      <c r="H14" s="15">
        <v>432603</v>
      </c>
      <c r="I14" s="3">
        <f t="shared" si="3"/>
        <v>0.95236659034871429</v>
      </c>
      <c r="J14" s="15">
        <v>907</v>
      </c>
      <c r="K14" s="3">
        <f t="shared" si="4"/>
        <v>0.74344262295081964</v>
      </c>
      <c r="L14" s="15">
        <v>93</v>
      </c>
      <c r="M14" s="3">
        <f t="shared" si="5"/>
        <v>0.27192982456140352</v>
      </c>
      <c r="O14" s="9">
        <f t="shared" si="6"/>
        <v>0</v>
      </c>
      <c r="R14" s="5">
        <f t="shared" si="8"/>
        <v>0</v>
      </c>
    </row>
    <row r="15" spans="2:20">
      <c r="B15">
        <v>8</v>
      </c>
      <c r="C15">
        <v>34</v>
      </c>
      <c r="D15" s="6">
        <f t="shared" si="9"/>
        <v>1066274</v>
      </c>
      <c r="E15" s="3">
        <f t="shared" si="10"/>
        <v>3.182907462686567</v>
      </c>
      <c r="F15" s="15">
        <v>535809</v>
      </c>
      <c r="G15" s="3">
        <f t="shared" si="2"/>
        <v>2.3591449454033109</v>
      </c>
      <c r="H15" s="15">
        <v>529324</v>
      </c>
      <c r="I15" s="3">
        <f t="shared" si="3"/>
        <v>1.1652958788305741</v>
      </c>
      <c r="J15" s="15">
        <v>1050</v>
      </c>
      <c r="K15" s="3">
        <f t="shared" si="4"/>
        <v>0.86065573770491799</v>
      </c>
      <c r="L15" s="15">
        <v>91</v>
      </c>
      <c r="M15" s="3">
        <f t="shared" si="5"/>
        <v>0.26608187134502925</v>
      </c>
      <c r="O15" s="9">
        <f t="shared" si="6"/>
        <v>0</v>
      </c>
      <c r="R15" s="5">
        <f t="shared" si="8"/>
        <v>0</v>
      </c>
    </row>
    <row r="16" spans="2:20">
      <c r="B16">
        <v>16</v>
      </c>
      <c r="C16">
        <v>2</v>
      </c>
      <c r="D16" s="6">
        <f t="shared" si="9"/>
        <v>152830</v>
      </c>
      <c r="E16" s="3">
        <f t="shared" si="10"/>
        <v>0.45620895522388061</v>
      </c>
      <c r="F16" s="15">
        <v>69789</v>
      </c>
      <c r="G16" s="3">
        <f t="shared" si="2"/>
        <v>0.30727809087706937</v>
      </c>
      <c r="H16" s="15">
        <v>82573</v>
      </c>
      <c r="I16" s="3">
        <f t="shared" si="3"/>
        <v>0.181782758013385</v>
      </c>
      <c r="J16" s="15">
        <v>402</v>
      </c>
      <c r="K16" s="3">
        <f t="shared" si="4"/>
        <v>0.32950819672131149</v>
      </c>
      <c r="L16" s="15">
        <v>66</v>
      </c>
      <c r="M16" s="3">
        <f t="shared" si="5"/>
        <v>0.19298245614035087</v>
      </c>
      <c r="N16">
        <v>0.42348599999999997</v>
      </c>
      <c r="O16" s="9">
        <f t="shared" si="6"/>
        <v>423.48599999999999</v>
      </c>
      <c r="P16" s="9">
        <v>407.096</v>
      </c>
      <c r="Q16">
        <v>966</v>
      </c>
      <c r="R16" s="5">
        <f t="shared" si="8"/>
        <v>0.943359375</v>
      </c>
      <c r="S16" s="5">
        <v>2.5999999999999999E-2</v>
      </c>
      <c r="T16" s="5">
        <v>8.6999999999999994E-2</v>
      </c>
    </row>
    <row r="17" spans="2:20">
      <c r="B17">
        <v>16</v>
      </c>
      <c r="C17">
        <v>4</v>
      </c>
      <c r="D17" s="6">
        <f t="shared" si="9"/>
        <v>169668</v>
      </c>
      <c r="E17" s="3">
        <f t="shared" si="10"/>
        <v>0.50647164179104476</v>
      </c>
      <c r="F17" s="15">
        <v>76743</v>
      </c>
      <c r="G17" s="3">
        <f t="shared" si="2"/>
        <v>0.33789626629094749</v>
      </c>
      <c r="H17" s="15">
        <v>92407</v>
      </c>
      <c r="I17" s="3">
        <f t="shared" si="3"/>
        <v>0.20343210637548431</v>
      </c>
      <c r="J17" s="15">
        <v>436</v>
      </c>
      <c r="K17" s="3">
        <f t="shared" si="4"/>
        <v>0.35737704918032787</v>
      </c>
      <c r="L17" s="15">
        <v>82</v>
      </c>
      <c r="M17" s="3">
        <f t="shared" si="5"/>
        <v>0.23976608187134502</v>
      </c>
      <c r="N17">
        <v>0.232625</v>
      </c>
      <c r="O17" s="9">
        <f t="shared" si="6"/>
        <v>232.625</v>
      </c>
      <c r="P17" s="9">
        <v>213.10300000000001</v>
      </c>
      <c r="Q17">
        <v>930</v>
      </c>
      <c r="R17" s="5">
        <f t="shared" si="8"/>
        <v>0.908203125</v>
      </c>
      <c r="S17" s="5">
        <v>0.245</v>
      </c>
      <c r="T17" s="5">
        <v>0.441</v>
      </c>
    </row>
    <row r="18" spans="2:20">
      <c r="B18">
        <v>16</v>
      </c>
      <c r="C18">
        <v>8</v>
      </c>
      <c r="D18" s="6">
        <f t="shared" si="9"/>
        <v>203949</v>
      </c>
      <c r="E18" s="3">
        <f t="shared" si="10"/>
        <v>0.60880298507462682</v>
      </c>
      <c r="F18" s="15">
        <v>90805</v>
      </c>
      <c r="G18" s="3">
        <f t="shared" si="2"/>
        <v>0.39981067277210286</v>
      </c>
      <c r="H18" s="15">
        <v>112525</v>
      </c>
      <c r="I18" s="3">
        <f t="shared" si="3"/>
        <v>0.24772146882705179</v>
      </c>
      <c r="J18" s="15">
        <v>505</v>
      </c>
      <c r="K18" s="3">
        <f t="shared" si="4"/>
        <v>0.41393442622950821</v>
      </c>
      <c r="L18" s="15">
        <v>114</v>
      </c>
      <c r="M18" s="3">
        <f t="shared" si="5"/>
        <v>0.33333333333333331</v>
      </c>
      <c r="N18">
        <v>0.13150000000000001</v>
      </c>
      <c r="O18" s="9">
        <f t="shared" si="6"/>
        <v>131.5</v>
      </c>
      <c r="P18" s="9">
        <v>118.636</v>
      </c>
      <c r="Q18">
        <v>847</v>
      </c>
      <c r="R18" s="5">
        <f t="shared" si="8"/>
        <v>0.8271484375</v>
      </c>
      <c r="S18" s="5">
        <v>0.48599999999999999</v>
      </c>
      <c r="T18" s="5">
        <v>0.73</v>
      </c>
    </row>
    <row r="19" spans="2:20">
      <c r="B19">
        <v>16</v>
      </c>
      <c r="C19">
        <v>12</v>
      </c>
      <c r="D19" s="6">
        <f t="shared" ref="D19:D20" si="18">F19+H19+J19+L19</f>
        <v>477297</v>
      </c>
      <c r="E19" s="3">
        <f t="shared" ref="E19:E20" si="19">(F19+H19+J19+L19)/335000</f>
        <v>1.4247671641791044</v>
      </c>
      <c r="F19" s="15">
        <v>232587</v>
      </c>
      <c r="G19" s="3">
        <f t="shared" ref="G19:G20" si="20">F19/227120</f>
        <v>1.0240709756956674</v>
      </c>
      <c r="H19" s="15">
        <v>243898</v>
      </c>
      <c r="I19" s="3">
        <f t="shared" ref="I19:I20" si="21">H19/454240</f>
        <v>0.53693642127509689</v>
      </c>
      <c r="J19" s="15">
        <v>721</v>
      </c>
      <c r="K19" s="3">
        <f t="shared" ref="K19:K20" si="22">J19/1220</f>
        <v>0.59098360655737703</v>
      </c>
      <c r="L19" s="15">
        <v>91</v>
      </c>
      <c r="M19" s="3">
        <f t="shared" ref="M19:M20" si="23">L19/342</f>
        <v>0.26608187134502925</v>
      </c>
      <c r="O19" s="9">
        <f t="shared" si="6"/>
        <v>0</v>
      </c>
      <c r="R19" s="5">
        <f t="shared" ref="R19:R20" si="24">Q19/1024</f>
        <v>0</v>
      </c>
    </row>
    <row r="20" spans="2:20">
      <c r="B20">
        <v>16</v>
      </c>
      <c r="C20">
        <v>15</v>
      </c>
      <c r="D20" s="6">
        <f t="shared" si="18"/>
        <v>772407</v>
      </c>
      <c r="E20" s="3">
        <f t="shared" si="19"/>
        <v>2.3056925373134329</v>
      </c>
      <c r="F20" s="15">
        <v>389653</v>
      </c>
      <c r="G20" s="3">
        <f t="shared" si="20"/>
        <v>1.7156261007396971</v>
      </c>
      <c r="H20" s="15">
        <v>381877</v>
      </c>
      <c r="I20" s="3">
        <f t="shared" si="21"/>
        <v>0.8406943466009158</v>
      </c>
      <c r="J20" s="15">
        <v>786</v>
      </c>
      <c r="K20" s="3">
        <f t="shared" si="22"/>
        <v>0.6442622950819672</v>
      </c>
      <c r="L20" s="15">
        <v>91</v>
      </c>
      <c r="M20" s="3">
        <f t="shared" si="23"/>
        <v>0.26608187134502925</v>
      </c>
      <c r="O20" s="9">
        <f t="shared" si="6"/>
        <v>0</v>
      </c>
      <c r="R20" s="5">
        <f t="shared" si="24"/>
        <v>0</v>
      </c>
    </row>
    <row r="21" spans="2:20">
      <c r="B21">
        <v>16</v>
      </c>
      <c r="C21">
        <v>16</v>
      </c>
      <c r="D21" s="6">
        <f t="shared" si="9"/>
        <v>817453</v>
      </c>
      <c r="E21" s="3">
        <f t="shared" si="10"/>
        <v>2.4401582089552241</v>
      </c>
      <c r="F21" s="15">
        <v>415508</v>
      </c>
      <c r="G21" s="3">
        <f t="shared" si="2"/>
        <v>1.8294646002113419</v>
      </c>
      <c r="H21" s="15">
        <v>401179</v>
      </c>
      <c r="I21" s="3">
        <f t="shared" si="3"/>
        <v>0.88318730186685457</v>
      </c>
      <c r="J21" s="15">
        <v>673</v>
      </c>
      <c r="K21" s="3">
        <f t="shared" si="4"/>
        <v>0.55163934426229511</v>
      </c>
      <c r="L21" s="15">
        <v>93</v>
      </c>
      <c r="M21" s="3">
        <f t="shared" si="5"/>
        <v>0.27192982456140352</v>
      </c>
      <c r="O21" s="9">
        <f t="shared" si="6"/>
        <v>0</v>
      </c>
      <c r="R21" s="5">
        <f t="shared" si="8"/>
        <v>0</v>
      </c>
    </row>
    <row r="22" spans="2:20">
      <c r="B22" s="7">
        <v>16</v>
      </c>
      <c r="C22" s="7">
        <v>22</v>
      </c>
      <c r="D22" s="6">
        <f t="shared" si="9"/>
        <v>1441629</v>
      </c>
      <c r="E22" s="3">
        <f t="shared" si="10"/>
        <v>4.3033701492537313</v>
      </c>
      <c r="F22" s="15">
        <v>751183</v>
      </c>
      <c r="G22" s="3">
        <f t="shared" si="2"/>
        <v>3.3074277914758716</v>
      </c>
      <c r="H22" s="15">
        <v>689546</v>
      </c>
      <c r="I22" s="13">
        <f t="shared" si="3"/>
        <v>1.5180213103205353</v>
      </c>
      <c r="J22" s="15">
        <v>809</v>
      </c>
      <c r="K22" s="13">
        <f t="shared" si="4"/>
        <v>0.66311475409836063</v>
      </c>
      <c r="L22" s="15">
        <v>91</v>
      </c>
      <c r="M22" s="13">
        <f t="shared" si="5"/>
        <v>0.26608187134502925</v>
      </c>
      <c r="N22" s="7"/>
      <c r="O22" s="9">
        <f t="shared" si="6"/>
        <v>0</v>
      </c>
      <c r="P22" s="10"/>
      <c r="Q22" s="7"/>
      <c r="R22" s="5">
        <f t="shared" si="8"/>
        <v>0</v>
      </c>
    </row>
    <row r="23" spans="2:20">
      <c r="E23" s="3"/>
    </row>
    <row r="24" spans="2:20">
      <c r="E24" s="3"/>
    </row>
    <row r="25" spans="2:20">
      <c r="E25" s="3"/>
    </row>
    <row r="26" spans="2:20">
      <c r="E26" s="3"/>
    </row>
  </sheetData>
  <phoneticPr fontId="1" type="noConversion"/>
  <conditionalFormatting sqref="E1:E11 G1:G11 I1:I11 K1:K11 M1:M11 M13:M18 K13:K18 I13:I18 G13:G18 E13:E18 E21:E1048576 G21:G1048576 I21:I1048576 K21:K1048576 M21:M1048576">
    <cfRule type="cellIs" dxfId="93" priority="24" operator="greaterThan">
      <formula>1</formula>
    </cfRule>
  </conditionalFormatting>
  <conditionalFormatting sqref="S1:T11 S13:T18 S21:T1048576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{DCB1A093-32AF-4AFE-9E51-786E34ABB5F8}</x14:id>
        </ext>
      </extLst>
    </cfRule>
  </conditionalFormatting>
  <conditionalFormatting sqref="E22">
    <cfRule type="cellIs" dxfId="92" priority="22" operator="greaterThan">
      <formula>1</formula>
    </cfRule>
  </conditionalFormatting>
  <conditionalFormatting sqref="G22">
    <cfRule type="cellIs" dxfId="91" priority="21" operator="greaterThan">
      <formula>1</formula>
    </cfRule>
  </conditionalFormatting>
  <conditionalFormatting sqref="R1:R11 R13:R18 R21:R1048576">
    <cfRule type="dataBar" priority="20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{31C83964-636C-41C9-8CCE-8EF1536FF3B8}</x14:id>
        </ext>
      </extLst>
    </cfRule>
  </conditionalFormatting>
  <conditionalFormatting sqref="B1:T1 B2:E11 G2:G11 I2:I11 K2:K11 M2:T11 M13:T18 K13:K18 I13:I18 G13:G18 B13:E18 B23:T1048576 B21:E22 G21:G22 I21:I22 K21:K22 M21:T22">
    <cfRule type="expression" dxfId="90" priority="18">
      <formula>IF(ISNUMBER($E1),$E1=0,FALSE())</formula>
    </cfRule>
    <cfRule type="expression" dxfId="89" priority="19">
      <formula>$E1&gt;1</formula>
    </cfRule>
  </conditionalFormatting>
  <conditionalFormatting sqref="S22:T22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{CB90ECD2-CA4C-4484-92C2-9F0A718467E8}</x14:id>
        </ext>
      </extLst>
    </cfRule>
  </conditionalFormatting>
  <conditionalFormatting sqref="E12 G12 I12 K12 M12">
    <cfRule type="cellIs" dxfId="88" priority="16" operator="greaterThan">
      <formula>1</formula>
    </cfRule>
  </conditionalFormatting>
  <conditionalFormatting sqref="S12:T1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{80B8C5A9-23EF-4117-93F8-82B1AE87A9C0}</x14:id>
        </ext>
      </extLst>
    </cfRule>
  </conditionalFormatting>
  <conditionalFormatting sqref="R12">
    <cfRule type="dataBar" priority="14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{C43738D9-2E36-41F2-96E7-54A834FDB440}</x14:id>
        </ext>
      </extLst>
    </cfRule>
  </conditionalFormatting>
  <conditionalFormatting sqref="B12:E12 G12 I12 K12 M12:T12">
    <cfRule type="expression" dxfId="87" priority="12">
      <formula>IF(ISNUMBER($E12),$E12=0,FALSE())</formula>
    </cfRule>
    <cfRule type="expression" dxfId="86" priority="13">
      <formula>$E12&gt;1</formula>
    </cfRule>
  </conditionalFormatting>
  <conditionalFormatting sqref="M19 K19 I19 G19 E19">
    <cfRule type="cellIs" dxfId="85" priority="11" operator="greaterThan">
      <formula>1</formula>
    </cfRule>
  </conditionalFormatting>
  <conditionalFormatting sqref="S19:T19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{ECB21335-8334-44B2-A237-9B0321168B24}</x14:id>
        </ext>
      </extLst>
    </cfRule>
  </conditionalFormatting>
  <conditionalFormatting sqref="R19">
    <cfRule type="dataBar" priority="9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{3FED19AB-C2D5-4F1E-86A6-EE5FB0BB1D19}</x14:id>
        </ext>
      </extLst>
    </cfRule>
  </conditionalFormatting>
  <conditionalFormatting sqref="M19:T19 K19 I19 G19 B19:E19">
    <cfRule type="expression" dxfId="84" priority="7">
      <formula>IF(ISNUMBER($E19),$E19=0,FALSE())</formula>
    </cfRule>
    <cfRule type="expression" dxfId="83" priority="8">
      <formula>$E19&gt;1</formula>
    </cfRule>
  </conditionalFormatting>
  <conditionalFormatting sqref="E20 G20 I20 K20 M20">
    <cfRule type="cellIs" dxfId="82" priority="6" operator="greaterThan">
      <formula>1</formula>
    </cfRule>
  </conditionalFormatting>
  <conditionalFormatting sqref="S20:T2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{7401B7D6-EC7B-44C9-B0C9-44727473C705}</x14:id>
        </ext>
      </extLst>
    </cfRule>
  </conditionalFormatting>
  <conditionalFormatting sqref="R20">
    <cfRule type="dataBar" priority="4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{21017066-C9ED-4708-89D6-88D8031C6A93}</x14:id>
        </ext>
      </extLst>
    </cfRule>
  </conditionalFormatting>
  <conditionalFormatting sqref="B20:E20 G20 I20 K20 M20:T20">
    <cfRule type="expression" dxfId="81" priority="2">
      <formula>IF(ISNUMBER($E20),$E20=0,FALSE())</formula>
    </cfRule>
    <cfRule type="expression" dxfId="80" priority="3">
      <formula>$E20&gt;1</formula>
    </cfRule>
  </conditionalFormatting>
  <conditionalFormatting sqref="P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{9E83A6DA-49C8-4562-936A-451D7766E319}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B1A093-32AF-4AFE-9E51-786E34ABB5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S1:T11 S13:T18 S21:T1048576</xm:sqref>
        </x14:conditionalFormatting>
        <x14:conditionalFormatting xmlns:xm="http://schemas.microsoft.com/office/excel/2006/main">
          <x14:cfRule type="dataBar" id="{31C83964-636C-41C9-8CCE-8EF1536FF3B8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R1:R11 R13:R18 R21:R1048576</xm:sqref>
        </x14:conditionalFormatting>
        <x14:conditionalFormatting xmlns:xm="http://schemas.microsoft.com/office/excel/2006/main">
          <x14:cfRule type="dataBar" id="{CB90ECD2-CA4C-4484-92C2-9F0A718467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S22:T22</xm:sqref>
        </x14:conditionalFormatting>
        <x14:conditionalFormatting xmlns:xm="http://schemas.microsoft.com/office/excel/2006/main">
          <x14:cfRule type="dataBar" id="{80B8C5A9-23EF-4117-93F8-82B1AE87A9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S12:T12</xm:sqref>
        </x14:conditionalFormatting>
        <x14:conditionalFormatting xmlns:xm="http://schemas.microsoft.com/office/excel/2006/main">
          <x14:cfRule type="dataBar" id="{C43738D9-2E36-41F2-96E7-54A834FDB440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ECB21335-8334-44B2-A237-9B0321168B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S19:T19</xm:sqref>
        </x14:conditionalFormatting>
        <x14:conditionalFormatting xmlns:xm="http://schemas.microsoft.com/office/excel/2006/main">
          <x14:cfRule type="dataBar" id="{3FED19AB-C2D5-4F1E-86A6-EE5FB0BB1D19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R19</xm:sqref>
        </x14:conditionalFormatting>
        <x14:conditionalFormatting xmlns:xm="http://schemas.microsoft.com/office/excel/2006/main">
          <x14:cfRule type="dataBar" id="{7401B7D6-EC7B-44C9-B0C9-44727473C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S20:T20</xm:sqref>
        </x14:conditionalFormatting>
        <x14:conditionalFormatting xmlns:xm="http://schemas.microsoft.com/office/excel/2006/main">
          <x14:cfRule type="dataBar" id="{21017066-C9ED-4708-89D6-88D8031C6A93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9E83A6DA-49C8-4562-936A-451D7766E3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D1DE-02CA-4E66-88DC-C1D55B175228}">
  <dimension ref="B1:T21"/>
  <sheetViews>
    <sheetView workbookViewId="0">
      <selection activeCell="S14" sqref="S14:S17"/>
    </sheetView>
  </sheetViews>
  <sheetFormatPr defaultRowHeight="16.5"/>
  <cols>
    <col min="1" max="1" width="12" customWidth="1"/>
    <col min="4" max="4" width="8.5" style="6" customWidth="1"/>
    <col min="5" max="5" width="5.875" style="4" customWidth="1"/>
    <col min="6" max="6" width="9" style="6"/>
    <col min="7" max="7" width="3.625" style="3" customWidth="1"/>
    <col min="8" max="8" width="9" style="6"/>
    <col min="9" max="9" width="3.625" style="3" customWidth="1"/>
    <col min="10" max="10" width="9" style="11"/>
    <col min="11" max="11" width="4.375" style="3" customWidth="1"/>
    <col min="12" max="12" width="9" style="6"/>
    <col min="13" max="13" width="3.625" style="3" customWidth="1"/>
    <col min="14" max="14" width="5.875" customWidth="1"/>
    <col min="15" max="15" width="9.875" style="9" customWidth="1"/>
    <col min="16" max="16" width="9.75" style="9" customWidth="1"/>
    <col min="18" max="20" width="9" style="5"/>
  </cols>
  <sheetData>
    <row r="1" spans="2:20">
      <c r="B1" t="s">
        <v>0</v>
      </c>
      <c r="C1" t="s">
        <v>9</v>
      </c>
      <c r="D1" s="6" t="s">
        <v>14</v>
      </c>
      <c r="F1" s="6" t="s">
        <v>1</v>
      </c>
      <c r="H1" s="6" t="s">
        <v>15</v>
      </c>
      <c r="J1" s="11" t="s">
        <v>17</v>
      </c>
      <c r="L1" s="6" t="s">
        <v>16</v>
      </c>
      <c r="N1" t="s">
        <v>19</v>
      </c>
      <c r="O1" s="9" t="s">
        <v>24</v>
      </c>
      <c r="P1" s="9" t="s">
        <v>18</v>
      </c>
      <c r="Q1" t="s">
        <v>20</v>
      </c>
      <c r="S1" s="5" t="s">
        <v>21</v>
      </c>
      <c r="T1" s="5" t="s">
        <v>25</v>
      </c>
    </row>
    <row r="2" spans="2:20">
      <c r="B2">
        <v>4</v>
      </c>
      <c r="C2">
        <v>2</v>
      </c>
      <c r="D2" s="6">
        <f>F2+H2+J2+L2</f>
        <v>144720</v>
      </c>
      <c r="E2" s="3">
        <f>(F2+H2+J2+L2)/335000</f>
        <v>0.432</v>
      </c>
      <c r="F2" s="15">
        <v>66503</v>
      </c>
      <c r="G2" s="3">
        <f>F2/227120</f>
        <v>0.29280996829869671</v>
      </c>
      <c r="H2" s="15">
        <v>77705</v>
      </c>
      <c r="I2" s="3">
        <f>H2/454240</f>
        <v>0.17106595632264882</v>
      </c>
      <c r="J2" s="15">
        <v>462</v>
      </c>
      <c r="K2" s="3">
        <f>J2/1220</f>
        <v>0.37868852459016394</v>
      </c>
      <c r="L2" s="15">
        <v>50</v>
      </c>
      <c r="M2" s="3">
        <f>L2/342</f>
        <v>0.14619883040935672</v>
      </c>
      <c r="N2">
        <v>19.810027999999999</v>
      </c>
      <c r="O2" s="9">
        <f>1000*N2</f>
        <v>19810.027999999998</v>
      </c>
      <c r="P2" s="9">
        <v>19692.295999999998</v>
      </c>
      <c r="Q2">
        <v>724</v>
      </c>
      <c r="R2" s="5">
        <f>Q2/1024</f>
        <v>0.70703125</v>
      </c>
      <c r="S2" s="5">
        <v>0.60799999999999998</v>
      </c>
      <c r="T2" s="5">
        <v>0.84199999999999997</v>
      </c>
    </row>
    <row r="3" spans="2:20">
      <c r="B3">
        <v>4</v>
      </c>
      <c r="C3">
        <v>4</v>
      </c>
      <c r="D3" s="6">
        <f t="shared" ref="D3:D17" si="0">F3+H3+J3+L3</f>
        <v>154260</v>
      </c>
      <c r="E3" s="3">
        <f t="shared" ref="E3:E17" si="1">(F3+H3+J3+L3)/335000</f>
        <v>0.46047761194029851</v>
      </c>
      <c r="F3" s="15">
        <v>70886</v>
      </c>
      <c r="G3" s="3">
        <f t="shared" ref="G3:G17" si="2">F3/227120</f>
        <v>0.31210813666784076</v>
      </c>
      <c r="H3" s="15">
        <v>82798</v>
      </c>
      <c r="I3" s="3">
        <f t="shared" ref="I3:I17" si="3">H3/454240</f>
        <v>0.18227809087706939</v>
      </c>
      <c r="J3" s="15">
        <v>527</v>
      </c>
      <c r="K3" s="3">
        <f t="shared" ref="K3:K17" si="4">J3/1220</f>
        <v>0.43196721311475411</v>
      </c>
      <c r="L3" s="15">
        <v>49</v>
      </c>
      <c r="M3" s="3">
        <f t="shared" ref="M3:M17" si="5">L3/342</f>
        <v>0.14327485380116958</v>
      </c>
      <c r="N3">
        <v>9.7760029999999993</v>
      </c>
      <c r="O3" s="9">
        <f t="shared" ref="O3:O18" si="6">1000*N3</f>
        <v>9776.0029999999988</v>
      </c>
      <c r="P3" s="9">
        <v>9715.5069999999996</v>
      </c>
      <c r="Q3">
        <v>731</v>
      </c>
      <c r="R3" s="5">
        <f t="shared" ref="R3:R17" si="7">Q3/1024</f>
        <v>0.7138671875</v>
      </c>
      <c r="S3" s="5">
        <v>0.60899999999999999</v>
      </c>
      <c r="T3" s="5">
        <v>0.83799999999999997</v>
      </c>
    </row>
    <row r="4" spans="2:20">
      <c r="B4">
        <v>4</v>
      </c>
      <c r="C4">
        <v>8</v>
      </c>
      <c r="D4" s="6">
        <f t="shared" si="0"/>
        <v>173848</v>
      </c>
      <c r="E4" s="3">
        <f t="shared" si="1"/>
        <v>0.51894925373134326</v>
      </c>
      <c r="F4" s="15">
        <v>80030</v>
      </c>
      <c r="G4" s="3">
        <f t="shared" si="2"/>
        <v>0.35236879182810849</v>
      </c>
      <c r="H4" s="15">
        <v>93111</v>
      </c>
      <c r="I4" s="3">
        <f t="shared" si="3"/>
        <v>0.20498194786896795</v>
      </c>
      <c r="J4" s="15">
        <v>657</v>
      </c>
      <c r="K4" s="3">
        <f t="shared" si="4"/>
        <v>0.53852459016393439</v>
      </c>
      <c r="L4" s="15">
        <v>50</v>
      </c>
      <c r="M4" s="3">
        <f t="shared" si="5"/>
        <v>0.14619883040935672</v>
      </c>
      <c r="N4">
        <v>4.8926189999999998</v>
      </c>
      <c r="O4" s="9">
        <f t="shared" si="6"/>
        <v>4892.6189999999997</v>
      </c>
      <c r="P4" s="9">
        <v>4838.7160000000003</v>
      </c>
      <c r="Q4">
        <v>681</v>
      </c>
      <c r="R4" s="5">
        <f t="shared" si="7"/>
        <v>0.6650390625</v>
      </c>
      <c r="S4" s="5">
        <v>0.61899999999999999</v>
      </c>
      <c r="T4" s="5">
        <v>0.85</v>
      </c>
    </row>
    <row r="5" spans="2:20">
      <c r="B5">
        <v>4</v>
      </c>
      <c r="C5">
        <v>16</v>
      </c>
      <c r="D5" s="6">
        <f t="shared" si="0"/>
        <v>204388</v>
      </c>
      <c r="E5" s="3">
        <f t="shared" si="1"/>
        <v>0.61011343283582087</v>
      </c>
      <c r="F5" s="15">
        <v>91512</v>
      </c>
      <c r="G5" s="3">
        <f t="shared" si="2"/>
        <v>0.40292356463543499</v>
      </c>
      <c r="H5" s="15">
        <v>111898</v>
      </c>
      <c r="I5" s="3">
        <f t="shared" si="3"/>
        <v>0.24634114124691792</v>
      </c>
      <c r="J5" s="15">
        <v>928</v>
      </c>
      <c r="K5" s="3">
        <f t="shared" si="4"/>
        <v>0.76065573770491801</v>
      </c>
      <c r="L5" s="15">
        <v>50</v>
      </c>
      <c r="M5" s="3">
        <f t="shared" si="5"/>
        <v>0.14619883040935672</v>
      </c>
      <c r="N5">
        <v>2.8034370000000002</v>
      </c>
      <c r="O5" s="9">
        <f t="shared" si="6"/>
        <v>2803.4370000000004</v>
      </c>
      <c r="P5" s="9">
        <v>2745.5729999999999</v>
      </c>
      <c r="Q5">
        <v>679</v>
      </c>
      <c r="R5" s="5">
        <f t="shared" si="7"/>
        <v>0.6630859375</v>
      </c>
      <c r="S5" s="5">
        <v>0.61699999999999999</v>
      </c>
      <c r="T5" s="5">
        <v>0.85099999999999998</v>
      </c>
    </row>
    <row r="6" spans="2:20">
      <c r="B6" s="7">
        <v>4</v>
      </c>
      <c r="C6" s="7">
        <v>32</v>
      </c>
      <c r="D6" s="12">
        <f t="shared" si="0"/>
        <v>276944</v>
      </c>
      <c r="E6" s="13">
        <f t="shared" si="1"/>
        <v>0.82669850746268658</v>
      </c>
      <c r="F6" s="7">
        <v>122146</v>
      </c>
      <c r="G6" s="13">
        <f t="shared" si="2"/>
        <v>0.53780380415639306</v>
      </c>
      <c r="H6" s="7">
        <v>153282</v>
      </c>
      <c r="I6" s="13">
        <f t="shared" si="3"/>
        <v>0.33744716449454032</v>
      </c>
      <c r="J6" s="7">
        <v>1466</v>
      </c>
      <c r="K6" s="13">
        <f t="shared" si="4"/>
        <v>1.201639344262295</v>
      </c>
      <c r="L6" s="7">
        <v>50</v>
      </c>
      <c r="M6" s="13">
        <f t="shared" si="5"/>
        <v>0.14619883040935672</v>
      </c>
      <c r="N6" s="7"/>
      <c r="O6" s="10">
        <f t="shared" si="6"/>
        <v>0</v>
      </c>
      <c r="P6" s="10"/>
      <c r="Q6" s="7"/>
      <c r="R6" s="8">
        <f t="shared" si="7"/>
        <v>0</v>
      </c>
      <c r="S6" s="8"/>
      <c r="T6" s="8"/>
    </row>
    <row r="7" spans="2:20">
      <c r="B7">
        <v>4</v>
      </c>
      <c r="C7">
        <v>64</v>
      </c>
      <c r="D7" s="6">
        <f t="shared" ref="D7" si="8">F7+H7+J7+L7</f>
        <v>431455</v>
      </c>
      <c r="E7" s="3">
        <f t="shared" ref="E7" si="9">(F7+H7+J7+L7)/335000</f>
        <v>1.2879253731343283</v>
      </c>
      <c r="F7" s="15">
        <v>185891</v>
      </c>
      <c r="G7" s="3">
        <f t="shared" ref="G7" si="10">F7/227120</f>
        <v>0.8184704121169426</v>
      </c>
      <c r="H7" s="15">
        <v>242958</v>
      </c>
      <c r="I7" s="3">
        <f t="shared" ref="I7" si="11">H7/454240</f>
        <v>0.53486703064459318</v>
      </c>
      <c r="J7" s="15">
        <v>2556</v>
      </c>
      <c r="K7" s="3">
        <f t="shared" ref="K7" si="12">J7/1220</f>
        <v>2.0950819672131149</v>
      </c>
      <c r="L7" s="15">
        <v>50</v>
      </c>
      <c r="M7" s="3">
        <f t="shared" ref="M7" si="13">L7/342</f>
        <v>0.14619883040935672</v>
      </c>
      <c r="O7" s="9">
        <f t="shared" si="6"/>
        <v>0</v>
      </c>
      <c r="R7" s="5">
        <f t="shared" ref="R7" si="14">Q7/1024</f>
        <v>0</v>
      </c>
    </row>
    <row r="8" spans="2:20">
      <c r="B8">
        <v>8</v>
      </c>
      <c r="C8">
        <v>2</v>
      </c>
      <c r="D8" s="6">
        <f t="shared" si="0"/>
        <v>146241</v>
      </c>
      <c r="E8" s="3">
        <f t="shared" si="1"/>
        <v>0.43654029850746268</v>
      </c>
      <c r="F8" s="15">
        <v>67030</v>
      </c>
      <c r="G8" s="3">
        <f t="shared" si="2"/>
        <v>0.29513032758013386</v>
      </c>
      <c r="H8" s="15">
        <v>78696</v>
      </c>
      <c r="I8" s="3">
        <f t="shared" si="3"/>
        <v>0.1732476224022543</v>
      </c>
      <c r="J8" s="15">
        <v>465</v>
      </c>
      <c r="K8" s="3">
        <f t="shared" si="4"/>
        <v>0.38114754098360654</v>
      </c>
      <c r="L8" s="15">
        <v>50</v>
      </c>
      <c r="M8" s="3">
        <f t="shared" si="5"/>
        <v>0.14619883040935672</v>
      </c>
      <c r="N8">
        <v>10.476034</v>
      </c>
      <c r="O8" s="9">
        <f t="shared" si="6"/>
        <v>10476.034</v>
      </c>
      <c r="P8" s="9">
        <v>10417.439</v>
      </c>
      <c r="Q8">
        <v>810</v>
      </c>
      <c r="R8" s="5">
        <f t="shared" si="7"/>
        <v>0.791015625</v>
      </c>
      <c r="S8" s="5">
        <v>0.61399999999999999</v>
      </c>
      <c r="T8" s="5">
        <v>0.84499999999999997</v>
      </c>
    </row>
    <row r="9" spans="2:20">
      <c r="B9">
        <v>8</v>
      </c>
      <c r="C9">
        <v>4</v>
      </c>
      <c r="D9" s="6">
        <f t="shared" si="0"/>
        <v>156897</v>
      </c>
      <c r="E9" s="3">
        <f t="shared" si="1"/>
        <v>0.46834925373134328</v>
      </c>
      <c r="F9" s="15">
        <v>71835</v>
      </c>
      <c r="G9" s="3">
        <f t="shared" si="2"/>
        <v>0.31628654455794292</v>
      </c>
      <c r="H9" s="15">
        <v>84482</v>
      </c>
      <c r="I9" s="3">
        <f t="shared" si="3"/>
        <v>0.18598538217682284</v>
      </c>
      <c r="J9" s="15">
        <v>530</v>
      </c>
      <c r="K9" s="3">
        <f t="shared" si="4"/>
        <v>0.4344262295081967</v>
      </c>
      <c r="L9" s="15">
        <v>50</v>
      </c>
      <c r="M9" s="3">
        <f t="shared" si="5"/>
        <v>0.14619883040935672</v>
      </c>
      <c r="N9">
        <v>5.2003459999999997</v>
      </c>
      <c r="O9" s="9">
        <f t="shared" si="6"/>
        <v>5200.3459999999995</v>
      </c>
      <c r="P9" s="9">
        <v>5145.8789999999999</v>
      </c>
      <c r="Q9">
        <v>721</v>
      </c>
      <c r="R9" s="5">
        <f t="shared" si="7"/>
        <v>0.7041015625</v>
      </c>
      <c r="S9" s="5">
        <v>0.61699999999999999</v>
      </c>
      <c r="T9" s="5">
        <v>0.85099999999999998</v>
      </c>
    </row>
    <row r="10" spans="2:20">
      <c r="B10">
        <v>8</v>
      </c>
      <c r="C10">
        <v>8</v>
      </c>
      <c r="D10" s="6">
        <f t="shared" si="0"/>
        <v>179787</v>
      </c>
      <c r="E10" s="3">
        <f t="shared" si="1"/>
        <v>0.5366776119402985</v>
      </c>
      <c r="F10" s="15">
        <v>81524</v>
      </c>
      <c r="G10" s="3">
        <f t="shared" si="2"/>
        <v>0.35894681225783726</v>
      </c>
      <c r="H10" s="15">
        <v>97546</v>
      </c>
      <c r="I10" s="3">
        <f t="shared" si="3"/>
        <v>0.21474550898203593</v>
      </c>
      <c r="J10" s="15">
        <v>668</v>
      </c>
      <c r="K10" s="3">
        <f t="shared" si="4"/>
        <v>0.54754098360655734</v>
      </c>
      <c r="L10" s="15">
        <v>49</v>
      </c>
      <c r="M10" s="3">
        <f t="shared" si="5"/>
        <v>0.14327485380116958</v>
      </c>
      <c r="N10">
        <v>2.5434410000000001</v>
      </c>
      <c r="O10" s="9">
        <f t="shared" si="6"/>
        <v>2543.4410000000003</v>
      </c>
      <c r="P10" s="9">
        <v>2497.9960000000001</v>
      </c>
      <c r="Q10">
        <v>724</v>
      </c>
      <c r="R10" s="5">
        <f t="shared" si="7"/>
        <v>0.70703125</v>
      </c>
      <c r="S10" s="5">
        <v>0.61499999999999999</v>
      </c>
      <c r="T10" s="5">
        <v>0.83799999999999997</v>
      </c>
    </row>
    <row r="11" spans="2:20">
      <c r="B11">
        <v>8</v>
      </c>
      <c r="C11">
        <v>16</v>
      </c>
      <c r="D11" s="6">
        <f t="shared" si="0"/>
        <v>215717</v>
      </c>
      <c r="E11" s="3">
        <f t="shared" si="1"/>
        <v>0.64393134328358204</v>
      </c>
      <c r="F11" s="15">
        <v>94296</v>
      </c>
      <c r="G11" s="3">
        <f t="shared" si="2"/>
        <v>0.4151814019020782</v>
      </c>
      <c r="H11" s="15">
        <v>120423</v>
      </c>
      <c r="I11" s="3">
        <f t="shared" si="3"/>
        <v>0.26510875308207116</v>
      </c>
      <c r="J11" s="15">
        <v>948</v>
      </c>
      <c r="K11" s="3">
        <f t="shared" si="4"/>
        <v>0.77704918032786885</v>
      </c>
      <c r="L11" s="15">
        <v>50</v>
      </c>
      <c r="M11" s="3">
        <f t="shared" si="5"/>
        <v>0.14619883040935672</v>
      </c>
      <c r="N11">
        <v>1.4186570000000001</v>
      </c>
      <c r="O11" s="9">
        <f t="shared" si="6"/>
        <v>1418.6570000000002</v>
      </c>
      <c r="P11" s="9">
        <v>1361.895</v>
      </c>
      <c r="Q11">
        <v>597</v>
      </c>
      <c r="R11" s="5">
        <f t="shared" si="7"/>
        <v>0.5830078125</v>
      </c>
      <c r="S11" s="5">
        <v>0.623</v>
      </c>
      <c r="T11" s="5">
        <v>0.84599999999999997</v>
      </c>
    </row>
    <row r="12" spans="2:20">
      <c r="B12" s="7">
        <v>8</v>
      </c>
      <c r="C12" s="7">
        <v>32</v>
      </c>
      <c r="D12" s="12">
        <f t="shared" si="0"/>
        <v>305644</v>
      </c>
      <c r="E12" s="13">
        <f t="shared" si="1"/>
        <v>0.91237014925373139</v>
      </c>
      <c r="F12" s="7">
        <v>129728</v>
      </c>
      <c r="G12" s="13">
        <f t="shared" si="2"/>
        <v>0.57118703768932721</v>
      </c>
      <c r="H12" s="7">
        <v>174365</v>
      </c>
      <c r="I12" s="13">
        <f t="shared" si="3"/>
        <v>0.3838609545614653</v>
      </c>
      <c r="J12" s="7">
        <v>1501</v>
      </c>
      <c r="K12" s="13">
        <f t="shared" si="4"/>
        <v>1.230327868852459</v>
      </c>
      <c r="L12" s="7">
        <v>50</v>
      </c>
      <c r="M12" s="13">
        <f t="shared" si="5"/>
        <v>0.14619883040935672</v>
      </c>
      <c r="N12" s="7"/>
      <c r="O12" s="10">
        <f t="shared" si="6"/>
        <v>0</v>
      </c>
      <c r="P12" s="10"/>
      <c r="Q12" s="7"/>
      <c r="R12" s="8">
        <f t="shared" si="7"/>
        <v>0</v>
      </c>
      <c r="S12" s="8"/>
      <c r="T12" s="8"/>
    </row>
    <row r="13" spans="2:20">
      <c r="B13">
        <v>8</v>
      </c>
      <c r="C13">
        <v>64</v>
      </c>
      <c r="D13" s="6">
        <f t="shared" ref="D13" si="15">F13+H13+J13+L13</f>
        <v>481410</v>
      </c>
      <c r="E13" s="3">
        <f t="shared" ref="E13" si="16">(F13+H13+J13+L13)/335000</f>
        <v>1.437044776119403</v>
      </c>
      <c r="F13" s="15">
        <v>198539</v>
      </c>
      <c r="G13" s="3">
        <f t="shared" ref="G13" si="17">F13/227120</f>
        <v>0.87415903487143365</v>
      </c>
      <c r="H13" s="15">
        <v>280198</v>
      </c>
      <c r="I13" s="3">
        <f t="shared" ref="I13" si="18">H13/454240</f>
        <v>0.61685012328284605</v>
      </c>
      <c r="J13" s="15">
        <v>2623</v>
      </c>
      <c r="K13" s="3">
        <f t="shared" ref="K13" si="19">J13/1220</f>
        <v>2.15</v>
      </c>
      <c r="L13" s="15">
        <v>50</v>
      </c>
      <c r="M13" s="3">
        <f t="shared" ref="M13" si="20">L13/342</f>
        <v>0.14619883040935672</v>
      </c>
      <c r="O13" s="9">
        <f t="shared" si="6"/>
        <v>0</v>
      </c>
      <c r="R13" s="5">
        <f t="shared" ref="R13" si="21">Q13/1024</f>
        <v>0</v>
      </c>
    </row>
    <row r="14" spans="2:20">
      <c r="B14">
        <v>16</v>
      </c>
      <c r="C14">
        <v>2</v>
      </c>
      <c r="D14" s="6">
        <f t="shared" si="0"/>
        <v>150222</v>
      </c>
      <c r="E14" s="3">
        <f t="shared" si="1"/>
        <v>0.44842388059701493</v>
      </c>
      <c r="F14" s="15">
        <v>68404</v>
      </c>
      <c r="G14" s="3">
        <f t="shared" si="2"/>
        <v>0.30117999295526593</v>
      </c>
      <c r="H14" s="15">
        <v>81302</v>
      </c>
      <c r="I14" s="3">
        <f t="shared" si="3"/>
        <v>0.17898467770341669</v>
      </c>
      <c r="J14" s="15">
        <v>466</v>
      </c>
      <c r="K14" s="3">
        <f t="shared" si="4"/>
        <v>0.38196721311475412</v>
      </c>
      <c r="L14" s="15">
        <v>50</v>
      </c>
      <c r="M14" s="3">
        <f t="shared" si="5"/>
        <v>0.14619883040935672</v>
      </c>
      <c r="N14">
        <v>5.1990720000000001</v>
      </c>
      <c r="O14" s="9">
        <f t="shared" si="6"/>
        <v>5199.0720000000001</v>
      </c>
      <c r="P14" s="9">
        <v>5143.9620000000004</v>
      </c>
      <c r="Q14">
        <v>927</v>
      </c>
      <c r="R14" s="5">
        <f t="shared" si="7"/>
        <v>0.9052734375</v>
      </c>
      <c r="S14" s="5">
        <v>0.38</v>
      </c>
      <c r="T14" s="5">
        <v>0.59899999999999998</v>
      </c>
    </row>
    <row r="15" spans="2:20">
      <c r="B15">
        <v>16</v>
      </c>
      <c r="C15">
        <v>4</v>
      </c>
      <c r="D15" s="6">
        <f t="shared" si="0"/>
        <v>164389</v>
      </c>
      <c r="E15" s="3">
        <f t="shared" si="1"/>
        <v>0.49071343283582092</v>
      </c>
      <c r="F15" s="15">
        <v>73942</v>
      </c>
      <c r="G15" s="3">
        <f t="shared" si="2"/>
        <v>0.32556357872490316</v>
      </c>
      <c r="H15" s="15">
        <v>89872</v>
      </c>
      <c r="I15" s="3">
        <f t="shared" si="3"/>
        <v>0.1978513561113068</v>
      </c>
      <c r="J15" s="15">
        <v>525</v>
      </c>
      <c r="K15" s="3">
        <f t="shared" si="4"/>
        <v>0.43032786885245899</v>
      </c>
      <c r="L15" s="15">
        <v>50</v>
      </c>
      <c r="M15" s="3">
        <f t="shared" si="5"/>
        <v>0.14619883040935672</v>
      </c>
      <c r="N15">
        <v>2.6930719999999999</v>
      </c>
      <c r="O15" s="9">
        <f t="shared" si="6"/>
        <v>2693.0720000000001</v>
      </c>
      <c r="P15" s="9">
        <v>2633.9520000000002</v>
      </c>
      <c r="Q15">
        <v>895</v>
      </c>
      <c r="R15" s="5">
        <f t="shared" si="7"/>
        <v>0.8740234375</v>
      </c>
      <c r="S15" s="5">
        <v>0.58699999999999997</v>
      </c>
      <c r="T15" s="5">
        <v>0.83099999999999996</v>
      </c>
    </row>
    <row r="16" spans="2:20">
      <c r="B16">
        <v>16</v>
      </c>
      <c r="C16">
        <v>8</v>
      </c>
      <c r="D16" s="6">
        <f t="shared" si="0"/>
        <v>193373</v>
      </c>
      <c r="E16" s="3">
        <f t="shared" si="1"/>
        <v>0.57723283582089557</v>
      </c>
      <c r="F16" s="15">
        <v>85188</v>
      </c>
      <c r="G16" s="3">
        <f t="shared" si="2"/>
        <v>0.37507925325818953</v>
      </c>
      <c r="H16" s="15">
        <v>107490</v>
      </c>
      <c r="I16" s="3">
        <f t="shared" si="3"/>
        <v>0.23663702007749207</v>
      </c>
      <c r="J16" s="15">
        <v>645</v>
      </c>
      <c r="K16" s="3">
        <f t="shared" si="4"/>
        <v>0.52868852459016391</v>
      </c>
      <c r="L16" s="15">
        <v>50</v>
      </c>
      <c r="M16" s="3">
        <f t="shared" si="5"/>
        <v>0.14619883040935672</v>
      </c>
      <c r="N16">
        <v>1.342471</v>
      </c>
      <c r="O16" s="9">
        <f t="shared" si="6"/>
        <v>1342.471</v>
      </c>
      <c r="P16" s="9">
        <v>1283.9169999999999</v>
      </c>
      <c r="Q16">
        <v>0</v>
      </c>
      <c r="R16" s="5">
        <f t="shared" si="7"/>
        <v>0</v>
      </c>
      <c r="S16" s="5">
        <v>0.628</v>
      </c>
      <c r="T16" s="5">
        <v>0.85399999999999998</v>
      </c>
    </row>
    <row r="17" spans="2:20">
      <c r="B17">
        <v>16</v>
      </c>
      <c r="C17">
        <v>16</v>
      </c>
      <c r="D17" s="6">
        <f t="shared" si="0"/>
        <v>246467</v>
      </c>
      <c r="E17" s="3">
        <f t="shared" si="1"/>
        <v>0.73572238805970147</v>
      </c>
      <c r="F17" s="15">
        <v>102701</v>
      </c>
      <c r="G17" s="3">
        <f t="shared" si="2"/>
        <v>0.45218827051778793</v>
      </c>
      <c r="H17" s="15">
        <v>142827</v>
      </c>
      <c r="I17" s="3">
        <f t="shared" si="3"/>
        <v>0.31443069742867208</v>
      </c>
      <c r="J17" s="15">
        <v>890</v>
      </c>
      <c r="K17" s="3">
        <f t="shared" si="4"/>
        <v>0.72950819672131151</v>
      </c>
      <c r="L17" s="15">
        <v>49</v>
      </c>
      <c r="M17" s="3">
        <f t="shared" si="5"/>
        <v>0.14327485380116958</v>
      </c>
      <c r="N17">
        <v>0.78023100000000001</v>
      </c>
      <c r="O17" s="9">
        <f t="shared" si="6"/>
        <v>780.23099999999999</v>
      </c>
      <c r="P17" s="9">
        <v>720.45899999999995</v>
      </c>
      <c r="Q17">
        <v>0</v>
      </c>
      <c r="R17" s="5">
        <f t="shared" si="7"/>
        <v>0</v>
      </c>
      <c r="S17" s="5">
        <v>0.628</v>
      </c>
      <c r="T17" s="5">
        <v>0.85399999999999998</v>
      </c>
    </row>
    <row r="18" spans="2:20">
      <c r="B18">
        <v>16</v>
      </c>
      <c r="C18">
        <v>32</v>
      </c>
      <c r="D18" s="6">
        <f t="shared" ref="D18" si="22">F18+H18+J18+L18</f>
        <v>357256</v>
      </c>
      <c r="E18" s="3">
        <f t="shared" ref="E18" si="23">(F18+H18+J18+L18)/335000</f>
        <v>1.0664358208955225</v>
      </c>
      <c r="F18" s="15">
        <v>143309</v>
      </c>
      <c r="G18" s="3">
        <f t="shared" ref="G18" si="24">F18/227120</f>
        <v>0.63098362099330751</v>
      </c>
      <c r="H18" s="15">
        <v>212524</v>
      </c>
      <c r="I18" s="3">
        <f t="shared" ref="I18" si="25">H18/454240</f>
        <v>0.46786720676294469</v>
      </c>
      <c r="J18" s="15">
        <v>1373</v>
      </c>
      <c r="K18" s="3">
        <f t="shared" ref="K18" si="26">J18/1220</f>
        <v>1.1254098360655738</v>
      </c>
      <c r="L18" s="15">
        <v>50</v>
      </c>
      <c r="M18" s="3">
        <f t="shared" ref="M18" si="27">L18/342</f>
        <v>0.14619883040935672</v>
      </c>
      <c r="O18" s="9">
        <f t="shared" si="6"/>
        <v>0</v>
      </c>
      <c r="R18" s="5">
        <f t="shared" ref="R18" si="28">Q18/1024</f>
        <v>0</v>
      </c>
    </row>
    <row r="19" spans="2:20">
      <c r="E19" s="3"/>
    </row>
    <row r="20" spans="2:20">
      <c r="E20" s="3"/>
    </row>
    <row r="21" spans="2:20">
      <c r="E21" s="3"/>
    </row>
  </sheetData>
  <phoneticPr fontId="1" type="noConversion"/>
  <conditionalFormatting sqref="M1:M6 K1:K6 I1:I6 G1:G6 E1:E6 E8:E1048576 G8:G1048576 I8:I1048576 K8:K1048576 M8:M1048576">
    <cfRule type="cellIs" dxfId="79" priority="32" operator="greaterThan">
      <formula>1</formula>
    </cfRule>
  </conditionalFormatting>
  <conditionalFormatting sqref="S1:T3 S8:T1048576 S5:T6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{5F4F3453-B1CF-4C52-9C22-3433358B2E24}</x14:id>
        </ext>
      </extLst>
    </cfRule>
  </conditionalFormatting>
  <conditionalFormatting sqref="R1:R6 R8:R1048576">
    <cfRule type="dataBar" priority="28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{752BE24F-8D89-4FBD-AA9F-8064DE09098C}</x14:id>
        </ext>
      </extLst>
    </cfRule>
  </conditionalFormatting>
  <conditionalFormatting sqref="B1:T1 M2:T3 K2:K6 I2:I6 G2:G6 B2:E6 B19:T1048576 B8:E18 G8:G18 I8:I18 K8:K18 M8:T18 M5:T6 M4:R4">
    <cfRule type="expression" dxfId="78" priority="26">
      <formula>IF(ISNUMBER($E1),$E1=0,FALSE())</formula>
    </cfRule>
    <cfRule type="expression" dxfId="77" priority="27">
      <formula>$E1&gt;1</formula>
    </cfRule>
  </conditionalFormatting>
  <conditionalFormatting sqref="P1:P6 P8:P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{F1E4A3F1-DE7C-4A3D-9451-128D92DEBBB8}</x14:id>
        </ext>
      </extLst>
    </cfRule>
  </conditionalFormatting>
  <conditionalFormatting sqref="M7 K7 I7 G7 E7">
    <cfRule type="cellIs" dxfId="76" priority="9" operator="greaterThan">
      <formula>1</formula>
    </cfRule>
  </conditionalFormatting>
  <conditionalFormatting sqref="S7:T7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{46A3BE9A-A21B-4961-9245-BCC37195B369}</x14:id>
        </ext>
      </extLst>
    </cfRule>
  </conditionalFormatting>
  <conditionalFormatting sqref="R7">
    <cfRule type="dataBar" priority="7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{056D816F-D117-45BA-B5C8-5805863497F7}</x14:id>
        </ext>
      </extLst>
    </cfRule>
  </conditionalFormatting>
  <conditionalFormatting sqref="M7:T7 K7 I7 G7 B7:E7">
    <cfRule type="expression" dxfId="75" priority="5">
      <formula>IF(ISNUMBER($E7),$E7=0,FALSE())</formula>
    </cfRule>
    <cfRule type="expression" dxfId="74" priority="6">
      <formula>$E7&gt;1</formula>
    </cfRule>
  </conditionalFormatting>
  <conditionalFormatting sqref="P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{117DBA57-A78F-48EE-A029-CE6F73612615}</x14:id>
        </ext>
      </extLst>
    </cfRule>
  </conditionalFormatting>
  <conditionalFormatting sqref="S4:T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{DB7598BF-5FF4-4E29-8356-7DE8944ACC06}</x14:id>
        </ext>
      </extLst>
    </cfRule>
  </conditionalFormatting>
  <conditionalFormatting sqref="S4:T4">
    <cfRule type="expression" dxfId="73" priority="1">
      <formula>IF(ISNUMBER($E4),$E4=0,FALSE())</formula>
    </cfRule>
    <cfRule type="expression" dxfId="72" priority="2">
      <formula>$E4&gt;1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4F3453-B1CF-4C52-9C22-3433358B2E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S1:T3 S8:T1048576 S5:T6</xm:sqref>
        </x14:conditionalFormatting>
        <x14:conditionalFormatting xmlns:xm="http://schemas.microsoft.com/office/excel/2006/main">
          <x14:cfRule type="dataBar" id="{752BE24F-8D89-4FBD-AA9F-8064DE09098C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R1:R6 R8:R1048576</xm:sqref>
        </x14:conditionalFormatting>
        <x14:conditionalFormatting xmlns:xm="http://schemas.microsoft.com/office/excel/2006/main">
          <x14:cfRule type="dataBar" id="{F1E4A3F1-DE7C-4A3D-9451-128D92DEBB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P1:P6 P8:P1048576</xm:sqref>
        </x14:conditionalFormatting>
        <x14:conditionalFormatting xmlns:xm="http://schemas.microsoft.com/office/excel/2006/main">
          <x14:cfRule type="dataBar" id="{46A3BE9A-A21B-4961-9245-BCC37195B3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S7:T7</xm:sqref>
        </x14:conditionalFormatting>
        <x14:conditionalFormatting xmlns:xm="http://schemas.microsoft.com/office/excel/2006/main">
          <x14:cfRule type="dataBar" id="{056D816F-D117-45BA-B5C8-5805863497F7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R7</xm:sqref>
        </x14:conditionalFormatting>
        <x14:conditionalFormatting xmlns:xm="http://schemas.microsoft.com/office/excel/2006/main">
          <x14:cfRule type="dataBar" id="{117DBA57-A78F-48EE-A029-CE6F736126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DB7598BF-5FF4-4E29-8356-7DE8944AC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S4:T4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F8A8-0611-4119-B918-BDEF9853C9B0}">
  <dimension ref="B1:T4"/>
  <sheetViews>
    <sheetView workbookViewId="0">
      <selection activeCell="T2" sqref="T2:T4"/>
    </sheetView>
  </sheetViews>
  <sheetFormatPr defaultRowHeight="16.5"/>
  <cols>
    <col min="18" max="18" width="9" customWidth="1"/>
  </cols>
  <sheetData>
    <row r="1" spans="2:20">
      <c r="B1" t="s">
        <v>0</v>
      </c>
      <c r="C1" t="s">
        <v>9</v>
      </c>
      <c r="D1" s="6" t="s">
        <v>14</v>
      </c>
      <c r="E1" s="4"/>
      <c r="F1" s="6" t="s">
        <v>1</v>
      </c>
      <c r="G1" s="3"/>
      <c r="H1" s="6" t="s">
        <v>15</v>
      </c>
      <c r="I1" s="3"/>
      <c r="J1" s="11" t="s">
        <v>17</v>
      </c>
      <c r="K1" s="3"/>
      <c r="L1" s="6" t="s">
        <v>16</v>
      </c>
      <c r="M1" s="3"/>
      <c r="N1" t="s">
        <v>19</v>
      </c>
      <c r="O1" s="9" t="s">
        <v>24</v>
      </c>
      <c r="P1" s="9" t="s">
        <v>18</v>
      </c>
      <c r="Q1" t="s">
        <v>20</v>
      </c>
      <c r="R1" s="5"/>
      <c r="S1" s="5" t="s">
        <v>21</v>
      </c>
      <c r="T1" s="5" t="s">
        <v>25</v>
      </c>
    </row>
    <row r="2" spans="2:20">
      <c r="B2">
        <v>4</v>
      </c>
      <c r="C2">
        <v>2</v>
      </c>
      <c r="D2" s="6">
        <f>F2+H2+J2+L2</f>
        <v>303710</v>
      </c>
      <c r="E2" s="3">
        <f>(F2+H2+J2+L2)/335000</f>
        <v>0.90659701492537315</v>
      </c>
      <c r="F2" s="15">
        <v>144737</v>
      </c>
      <c r="G2" s="3">
        <f>F2/227120</f>
        <v>0.63727104614300811</v>
      </c>
      <c r="H2" s="15">
        <v>158397</v>
      </c>
      <c r="I2" s="3">
        <f>H2/454240</f>
        <v>0.34870773159563229</v>
      </c>
      <c r="J2" s="15">
        <v>506</v>
      </c>
      <c r="K2" s="3">
        <f>J2/1220</f>
        <v>0.41475409836065574</v>
      </c>
      <c r="L2" s="15">
        <v>70</v>
      </c>
      <c r="M2" s="3">
        <f>L2/342</f>
        <v>0.2046783625730994</v>
      </c>
      <c r="N2">
        <v>5.1693550000000004</v>
      </c>
      <c r="O2" s="9">
        <f>1000*N2</f>
        <v>5169.3550000000005</v>
      </c>
      <c r="P2" s="9">
        <v>4981.027</v>
      </c>
      <c r="Q2">
        <v>497</v>
      </c>
      <c r="R2" s="5">
        <f>Q2/1024</f>
        <v>0.4853515625</v>
      </c>
      <c r="S2" s="5">
        <v>0.7</v>
      </c>
      <c r="T2" s="5">
        <v>0.89</v>
      </c>
    </row>
    <row r="3" spans="2:20">
      <c r="B3">
        <v>4</v>
      </c>
      <c r="C3">
        <v>4</v>
      </c>
      <c r="D3" s="6">
        <f>F3+H3+J3+L3</f>
        <v>308107</v>
      </c>
      <c r="E3" s="3">
        <f>(F3+H3+J3+L3)/335000</f>
        <v>0.91972238805970152</v>
      </c>
      <c r="F3" s="15">
        <v>145468</v>
      </c>
      <c r="G3" s="3">
        <f>F3/227120</f>
        <v>0.6404896090172596</v>
      </c>
      <c r="H3" s="15">
        <v>162055</v>
      </c>
      <c r="I3" s="3">
        <f>H3/454240</f>
        <v>0.35676074321944345</v>
      </c>
      <c r="J3" s="15">
        <v>519</v>
      </c>
      <c r="K3" s="3">
        <f>J3/1220</f>
        <v>0.42540983606557375</v>
      </c>
      <c r="L3" s="15">
        <v>65</v>
      </c>
      <c r="M3" s="3">
        <f>L3/342</f>
        <v>0.19005847953216373</v>
      </c>
      <c r="N3">
        <v>2.7281589999999998</v>
      </c>
      <c r="O3" s="9">
        <f>1000*N3</f>
        <v>2728.1589999999997</v>
      </c>
      <c r="P3" s="9">
        <v>2536.5219999999999</v>
      </c>
      <c r="Q3">
        <v>475</v>
      </c>
      <c r="R3" s="5">
        <f>Q3/1024</f>
        <v>0.4638671875</v>
      </c>
      <c r="S3" s="5">
        <v>0.70199999999999996</v>
      </c>
      <c r="T3" s="5">
        <v>0.88900000000000001</v>
      </c>
    </row>
    <row r="4" spans="2:20">
      <c r="B4">
        <v>4</v>
      </c>
      <c r="C4">
        <v>8</v>
      </c>
      <c r="D4" s="6">
        <f>F4+H4+J4+L4</f>
        <v>330513</v>
      </c>
      <c r="E4" s="3">
        <f>(F4+H4+J4+L4)/335000</f>
        <v>0.98660597014925377</v>
      </c>
      <c r="F4" s="15">
        <v>155553</v>
      </c>
      <c r="G4" s="3">
        <f>F4/227120</f>
        <v>0.68489344839732302</v>
      </c>
      <c r="H4" s="15">
        <v>174345</v>
      </c>
      <c r="I4" s="3">
        <f>H4/454240</f>
        <v>0.38381692497358227</v>
      </c>
      <c r="J4" s="15">
        <v>549</v>
      </c>
      <c r="K4" s="3">
        <f>J4/1220</f>
        <v>0.45</v>
      </c>
      <c r="L4" s="15">
        <v>66</v>
      </c>
      <c r="M4" s="3">
        <f>L4/342</f>
        <v>0.19298245614035087</v>
      </c>
      <c r="N4">
        <v>1.505171</v>
      </c>
      <c r="O4" s="9">
        <f>1000*N4</f>
        <v>1505.171</v>
      </c>
      <c r="P4" s="9">
        <v>1351.23</v>
      </c>
      <c r="Q4">
        <v>0</v>
      </c>
      <c r="R4" s="5">
        <f>Q4/1024</f>
        <v>0</v>
      </c>
      <c r="S4" s="5">
        <v>0.70299999999999996</v>
      </c>
      <c r="T4" s="5">
        <v>0.89</v>
      </c>
    </row>
  </sheetData>
  <phoneticPr fontId="1" type="noConversion"/>
  <conditionalFormatting sqref="R1:R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{909E4A75-695B-4B94-9338-73CDAD575D13}</x14:id>
        </ext>
      </extLst>
    </cfRule>
  </conditionalFormatting>
  <conditionalFormatting sqref="S1:T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{88E07106-EE25-4C30-981D-F8D5AE8091D3}</x14:id>
        </ext>
      </extLst>
    </cfRule>
  </conditionalFormatting>
  <conditionalFormatting sqref="P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{711EF68B-76D7-49D3-9BE8-D6E4F7183B78}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9E4A75-695B-4B94-9338-73CDAD575D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88E07106-EE25-4C30-981D-F8D5AE809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S1:T1048576</xm:sqref>
        </x14:conditionalFormatting>
        <x14:conditionalFormatting xmlns:xm="http://schemas.microsoft.com/office/excel/2006/main">
          <x14:cfRule type="dataBar" id="{711EF68B-76D7-49D3-9BE8-D6E4F7183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60B7-DE5E-41DB-9462-537ABB85F7D8}">
  <dimension ref="A1:T23"/>
  <sheetViews>
    <sheetView tabSelected="1" workbookViewId="0">
      <selection activeCell="S14" sqref="S14:S17"/>
    </sheetView>
  </sheetViews>
  <sheetFormatPr defaultRowHeight="16.5"/>
  <cols>
    <col min="1" max="1" width="12" customWidth="1"/>
    <col min="4" max="4" width="8.5" style="6" customWidth="1"/>
    <col min="5" max="5" width="5.875" style="4" customWidth="1"/>
    <col min="6" max="6" width="9" style="6"/>
    <col min="7" max="7" width="3.625" style="3" customWidth="1"/>
    <col min="8" max="8" width="9" style="6"/>
    <col min="9" max="9" width="3.625" style="3" customWidth="1"/>
    <col min="10" max="10" width="9" style="11"/>
    <col min="11" max="11" width="4.375" style="3" customWidth="1"/>
    <col min="12" max="12" width="9" style="6"/>
    <col min="13" max="13" width="3.625" style="3" customWidth="1"/>
    <col min="14" max="14" width="5.875" customWidth="1"/>
    <col min="15" max="15" width="9.875" style="9" customWidth="1"/>
    <col min="16" max="16" width="9.75" style="9" customWidth="1"/>
    <col min="18" max="20" width="9" style="5"/>
  </cols>
  <sheetData>
    <row r="1" spans="1:20">
      <c r="B1" t="s">
        <v>0</v>
      </c>
      <c r="C1" t="s">
        <v>9</v>
      </c>
      <c r="D1" s="6" t="s">
        <v>14</v>
      </c>
      <c r="F1" s="6" t="s">
        <v>1</v>
      </c>
      <c r="H1" s="6" t="s">
        <v>15</v>
      </c>
      <c r="J1" s="11" t="s">
        <v>17</v>
      </c>
      <c r="L1" s="6" t="s">
        <v>16</v>
      </c>
      <c r="N1" t="s">
        <v>19</v>
      </c>
      <c r="O1" s="9" t="s">
        <v>24</v>
      </c>
      <c r="P1" s="9" t="s">
        <v>18</v>
      </c>
      <c r="Q1" t="s">
        <v>20</v>
      </c>
      <c r="S1" s="5" t="s">
        <v>21</v>
      </c>
      <c r="T1" s="5" t="s">
        <v>25</v>
      </c>
    </row>
    <row r="2" spans="1:20">
      <c r="B2">
        <v>4</v>
      </c>
      <c r="C2">
        <v>2</v>
      </c>
      <c r="D2" s="6">
        <f>F2+H2+J2+L2</f>
        <v>165278</v>
      </c>
      <c r="E2" s="3">
        <f>(F2+H2+J2+L2)/335000</f>
        <v>0.49336716417910448</v>
      </c>
      <c r="F2" s="15">
        <v>74135</v>
      </c>
      <c r="G2" s="3">
        <f>F2/227120</f>
        <v>0.32641334977104614</v>
      </c>
      <c r="H2" s="15">
        <v>90660</v>
      </c>
      <c r="I2" s="3">
        <f>H2/454240</f>
        <v>0.19958612187389926</v>
      </c>
      <c r="J2" s="15">
        <v>426</v>
      </c>
      <c r="K2" s="3">
        <f>J2/1220</f>
        <v>0.34918032786885245</v>
      </c>
      <c r="L2" s="15">
        <v>57</v>
      </c>
      <c r="M2" s="3">
        <f>L2/342</f>
        <v>0.16666666666666666</v>
      </c>
      <c r="N2">
        <v>5.2350339999999997</v>
      </c>
      <c r="O2" s="9">
        <f>1000*N2</f>
        <v>5235.0339999999997</v>
      </c>
      <c r="P2" s="9">
        <v>5134.2120000000004</v>
      </c>
      <c r="Q2">
        <v>553</v>
      </c>
      <c r="R2" s="5">
        <f>Q2/1024</f>
        <v>0.5400390625</v>
      </c>
      <c r="S2" s="5">
        <v>0.65900000000000003</v>
      </c>
      <c r="T2" s="5">
        <v>0.874</v>
      </c>
    </row>
    <row r="3" spans="1:20">
      <c r="B3">
        <v>4</v>
      </c>
      <c r="C3">
        <v>4</v>
      </c>
      <c r="D3" s="6">
        <f t="shared" ref="D3:D18" si="0">F3+H3+J3+L3</f>
        <v>169687</v>
      </c>
      <c r="E3" s="3">
        <f t="shared" ref="E3:E18" si="1">(F3+H3+J3+L3)/335000</f>
        <v>0.50652835820895525</v>
      </c>
      <c r="F3" s="15">
        <v>74870</v>
      </c>
      <c r="G3" s="3">
        <f t="shared" ref="G3:G18" si="2">F3/227120</f>
        <v>0.32964952448045087</v>
      </c>
      <c r="H3" s="15">
        <v>94326</v>
      </c>
      <c r="I3" s="3">
        <f t="shared" ref="I3:I18" si="3">H3/454240</f>
        <v>0.20765674533286368</v>
      </c>
      <c r="J3" s="15">
        <v>439</v>
      </c>
      <c r="K3" s="3">
        <f t="shared" ref="K3:K18" si="4">J3/1220</f>
        <v>0.35983606557377051</v>
      </c>
      <c r="L3" s="15">
        <v>52</v>
      </c>
      <c r="M3" s="3">
        <f t="shared" ref="M3:M18" si="5">L3/342</f>
        <v>0.15204678362573099</v>
      </c>
      <c r="N3">
        <v>2.6635179999999998</v>
      </c>
      <c r="O3" s="9">
        <f t="shared" ref="O3:O18" si="6">1000*N3</f>
        <v>2663.518</v>
      </c>
      <c r="P3" s="9">
        <v>2536.3980000000001</v>
      </c>
      <c r="Q3">
        <v>397</v>
      </c>
      <c r="R3" s="5">
        <f t="shared" ref="R3:R18" si="7">Q3/1024</f>
        <v>0.3876953125</v>
      </c>
      <c r="S3" s="5">
        <v>0.67100000000000004</v>
      </c>
      <c r="T3" s="5">
        <v>0.87</v>
      </c>
    </row>
    <row r="4" spans="1:20">
      <c r="B4">
        <v>4</v>
      </c>
      <c r="C4">
        <v>8</v>
      </c>
      <c r="D4" s="6">
        <f t="shared" si="0"/>
        <v>192081</v>
      </c>
      <c r="E4" s="3">
        <f t="shared" si="1"/>
        <v>0.57337611940298505</v>
      </c>
      <c r="F4" s="15">
        <v>84951</v>
      </c>
      <c r="G4" s="3">
        <f t="shared" si="2"/>
        <v>0.37403575202536105</v>
      </c>
      <c r="H4" s="15">
        <v>106608</v>
      </c>
      <c r="I4" s="3">
        <f t="shared" si="3"/>
        <v>0.23469531525184925</v>
      </c>
      <c r="J4" s="15">
        <v>469</v>
      </c>
      <c r="K4" s="3">
        <f t="shared" si="4"/>
        <v>0.38442622950819672</v>
      </c>
      <c r="L4" s="15">
        <v>53</v>
      </c>
      <c r="M4" s="3">
        <f t="shared" si="5"/>
        <v>0.15497076023391812</v>
      </c>
      <c r="N4">
        <v>1.4312990000000001</v>
      </c>
      <c r="O4" s="9">
        <f t="shared" si="6"/>
        <v>1431.2990000000002</v>
      </c>
      <c r="P4" s="9">
        <v>1323.0060000000001</v>
      </c>
      <c r="Q4">
        <v>0</v>
      </c>
      <c r="R4" s="5">
        <f t="shared" si="7"/>
        <v>0</v>
      </c>
      <c r="S4" s="5">
        <v>0.66900000000000004</v>
      </c>
      <c r="T4" s="5">
        <v>0.86799999999999999</v>
      </c>
    </row>
    <row r="5" spans="1:20">
      <c r="B5">
        <v>4</v>
      </c>
      <c r="C5">
        <v>16</v>
      </c>
      <c r="D5" s="6">
        <f t="shared" si="0"/>
        <v>240036</v>
      </c>
      <c r="E5" s="3">
        <f t="shared" si="1"/>
        <v>0.7165253731343284</v>
      </c>
      <c r="F5" s="15">
        <v>100511</v>
      </c>
      <c r="G5" s="3">
        <f t="shared" si="2"/>
        <v>0.44254579077139838</v>
      </c>
      <c r="H5" s="15">
        <v>138903</v>
      </c>
      <c r="I5" s="3">
        <f t="shared" si="3"/>
        <v>0.30579209228601623</v>
      </c>
      <c r="J5" s="15">
        <v>569</v>
      </c>
      <c r="K5" s="3">
        <f t="shared" si="4"/>
        <v>0.46639344262295079</v>
      </c>
      <c r="L5" s="15">
        <v>53</v>
      </c>
      <c r="M5" s="3">
        <f t="shared" si="5"/>
        <v>0.15497076023391812</v>
      </c>
      <c r="N5">
        <v>0.75729599999999997</v>
      </c>
      <c r="O5" s="9">
        <f t="shared" si="6"/>
        <v>757.29599999999994</v>
      </c>
      <c r="P5" s="9">
        <v>660.077</v>
      </c>
      <c r="Q5">
        <v>0</v>
      </c>
      <c r="R5" s="5">
        <f t="shared" si="7"/>
        <v>0</v>
      </c>
      <c r="S5" s="5">
        <v>0.66900000000000004</v>
      </c>
      <c r="T5" s="5">
        <v>0.86799999999999999</v>
      </c>
    </row>
    <row r="6" spans="1:20">
      <c r="A6" t="s">
        <v>64</v>
      </c>
      <c r="B6">
        <v>4</v>
      </c>
      <c r="C6">
        <v>32</v>
      </c>
      <c r="D6" s="6">
        <f t="shared" si="0"/>
        <v>316684</v>
      </c>
      <c r="E6" s="3">
        <f t="shared" ref="E6:E18" si="8">(F6+H6+J6+L6)/335000</f>
        <v>0.94532537313432841</v>
      </c>
      <c r="F6" s="15">
        <v>128558</v>
      </c>
      <c r="G6" s="3">
        <f t="shared" ref="G6:G18" si="9">F6/227120</f>
        <v>0.56603557590700948</v>
      </c>
      <c r="H6" s="15">
        <v>187195</v>
      </c>
      <c r="I6" s="3">
        <f t="shared" ref="I6:I18" si="10">H6/454240</f>
        <v>0.41210593518844663</v>
      </c>
      <c r="J6" s="15">
        <v>878</v>
      </c>
      <c r="K6" s="3">
        <f t="shared" ref="K6:K18" si="11">J6/1220</f>
        <v>0.71967213114754103</v>
      </c>
      <c r="L6" s="15">
        <v>53</v>
      </c>
      <c r="M6" s="3">
        <f t="shared" ref="M6:M18" si="12">L6/342</f>
        <v>0.15497076023391812</v>
      </c>
      <c r="N6">
        <v>0.72037700000000005</v>
      </c>
      <c r="O6">
        <f t="shared" si="6"/>
        <v>720.37700000000007</v>
      </c>
      <c r="P6">
        <v>634.69000000000005</v>
      </c>
      <c r="Q6">
        <v>0</v>
      </c>
      <c r="R6">
        <f t="shared" si="7"/>
        <v>0</v>
      </c>
      <c r="S6" s="5">
        <v>0.66900000000000004</v>
      </c>
      <c r="T6" s="5">
        <v>0.86799999999999999</v>
      </c>
    </row>
    <row r="7" spans="1:20">
      <c r="B7">
        <v>4</v>
      </c>
      <c r="C7">
        <v>64</v>
      </c>
      <c r="D7" s="6">
        <f t="shared" si="0"/>
        <v>508958</v>
      </c>
      <c r="E7" s="3">
        <f t="shared" si="8"/>
        <v>1.5192776119402984</v>
      </c>
      <c r="F7" s="15">
        <v>197081</v>
      </c>
      <c r="G7" s="3">
        <f t="shared" si="9"/>
        <v>0.86773952095808382</v>
      </c>
      <c r="H7" s="15">
        <v>310430</v>
      </c>
      <c r="I7" s="3">
        <f t="shared" si="10"/>
        <v>0.68340524832687566</v>
      </c>
      <c r="J7" s="15">
        <v>1394</v>
      </c>
      <c r="K7" s="3">
        <f t="shared" si="11"/>
        <v>1.1426229508196721</v>
      </c>
      <c r="L7" s="15">
        <v>53</v>
      </c>
      <c r="M7" s="3">
        <f t="shared" si="12"/>
        <v>0.15497076023391812</v>
      </c>
      <c r="O7" s="9">
        <f t="shared" si="6"/>
        <v>0</v>
      </c>
      <c r="R7" s="5">
        <f t="shared" si="7"/>
        <v>0</v>
      </c>
    </row>
    <row r="8" spans="1:20">
      <c r="B8">
        <v>8</v>
      </c>
      <c r="C8">
        <v>2</v>
      </c>
      <c r="D8" s="6">
        <f t="shared" si="0"/>
        <v>178564</v>
      </c>
      <c r="E8" s="3">
        <f t="shared" si="8"/>
        <v>0.53302686567164181</v>
      </c>
      <c r="F8" s="15">
        <v>80868</v>
      </c>
      <c r="G8" s="3">
        <f t="shared" si="9"/>
        <v>0.35605847129270868</v>
      </c>
      <c r="H8" s="15">
        <v>97205</v>
      </c>
      <c r="I8" s="3">
        <f t="shared" si="10"/>
        <v>0.21399480450862979</v>
      </c>
      <c r="J8" s="15">
        <v>426</v>
      </c>
      <c r="K8" s="3">
        <f t="shared" si="11"/>
        <v>0.34918032786885245</v>
      </c>
      <c r="L8" s="15">
        <v>65</v>
      </c>
      <c r="M8" s="3">
        <f t="shared" si="12"/>
        <v>0.19005847953216373</v>
      </c>
      <c r="N8">
        <v>2.756694</v>
      </c>
      <c r="O8" s="9">
        <f t="shared" si="6"/>
        <v>2756.694</v>
      </c>
      <c r="P8" s="9">
        <v>2594.3150000000001</v>
      </c>
      <c r="Q8">
        <v>480</v>
      </c>
      <c r="R8" s="5">
        <f t="shared" si="7"/>
        <v>0.46875</v>
      </c>
      <c r="S8" s="5">
        <v>0.65600000000000003</v>
      </c>
      <c r="T8" s="5">
        <v>0.86499999999999999</v>
      </c>
    </row>
    <row r="9" spans="1:20">
      <c r="B9">
        <v>8</v>
      </c>
      <c r="C9">
        <v>4</v>
      </c>
      <c r="D9" s="6">
        <f t="shared" si="0"/>
        <v>184011</v>
      </c>
      <c r="E9" s="3">
        <f t="shared" si="8"/>
        <v>0.54928656716417912</v>
      </c>
      <c r="F9" s="15">
        <v>81989</v>
      </c>
      <c r="G9" s="3">
        <f t="shared" si="9"/>
        <v>0.36099418809439943</v>
      </c>
      <c r="H9" s="15">
        <v>101522</v>
      </c>
      <c r="I9" s="3">
        <f t="shared" si="10"/>
        <v>0.22349859105318773</v>
      </c>
      <c r="J9" s="15">
        <v>439</v>
      </c>
      <c r="K9" s="3">
        <f t="shared" si="11"/>
        <v>0.35983606557377051</v>
      </c>
      <c r="L9" s="15">
        <v>61</v>
      </c>
      <c r="M9" s="3">
        <f t="shared" si="12"/>
        <v>0.17836257309941519</v>
      </c>
      <c r="N9">
        <v>1.5102439999999999</v>
      </c>
      <c r="O9" s="9">
        <f t="shared" si="6"/>
        <v>1510.2439999999999</v>
      </c>
      <c r="P9" s="9">
        <v>1360.222</v>
      </c>
      <c r="Q9">
        <v>437</v>
      </c>
      <c r="R9" s="5">
        <f t="shared" si="7"/>
        <v>0.4267578125</v>
      </c>
      <c r="S9" s="5">
        <v>0.66400000000000003</v>
      </c>
      <c r="T9" s="5">
        <v>0.87</v>
      </c>
    </row>
    <row r="10" spans="1:20">
      <c r="B10">
        <v>8</v>
      </c>
      <c r="C10">
        <v>8</v>
      </c>
      <c r="D10" s="6">
        <f t="shared" si="0"/>
        <v>209791</v>
      </c>
      <c r="E10" s="3">
        <f t="shared" si="8"/>
        <v>0.62624179104477617</v>
      </c>
      <c r="F10" s="15">
        <v>92631</v>
      </c>
      <c r="G10" s="3">
        <f t="shared" si="9"/>
        <v>0.40785047551954912</v>
      </c>
      <c r="H10" s="15">
        <v>116623</v>
      </c>
      <c r="I10" s="3">
        <f t="shared" si="10"/>
        <v>0.25674313138429022</v>
      </c>
      <c r="J10" s="15">
        <v>477</v>
      </c>
      <c r="K10" s="3">
        <f t="shared" si="11"/>
        <v>0.39098360655737707</v>
      </c>
      <c r="L10" s="15">
        <v>60</v>
      </c>
      <c r="M10" s="3">
        <f t="shared" si="12"/>
        <v>0.17543859649122806</v>
      </c>
      <c r="N10">
        <v>0.86745700000000003</v>
      </c>
      <c r="O10" s="9">
        <f t="shared" si="6"/>
        <v>867.45699999999999</v>
      </c>
      <c r="P10" s="9">
        <v>718.93200000000002</v>
      </c>
      <c r="Q10">
        <v>0</v>
      </c>
      <c r="R10" s="5">
        <f t="shared" si="7"/>
        <v>0</v>
      </c>
      <c r="S10" s="5">
        <v>0.66900000000000004</v>
      </c>
      <c r="T10" s="5">
        <v>0.86799999999999999</v>
      </c>
    </row>
    <row r="11" spans="1:20">
      <c r="A11" t="s">
        <v>64</v>
      </c>
      <c r="B11">
        <v>8</v>
      </c>
      <c r="C11">
        <v>16</v>
      </c>
      <c r="D11" s="6">
        <f t="shared" si="0"/>
        <v>263286</v>
      </c>
      <c r="E11" s="3">
        <f t="shared" si="8"/>
        <v>0.78592835820895524</v>
      </c>
      <c r="F11" s="15">
        <v>109544</v>
      </c>
      <c r="G11" s="3">
        <f t="shared" si="9"/>
        <v>0.48231771750616415</v>
      </c>
      <c r="H11" s="15">
        <v>153095</v>
      </c>
      <c r="I11" s="3">
        <f t="shared" si="10"/>
        <v>0.33703548784783377</v>
      </c>
      <c r="J11" s="15">
        <v>586</v>
      </c>
      <c r="K11" s="3">
        <f t="shared" si="11"/>
        <v>0.48032786885245904</v>
      </c>
      <c r="L11" s="15">
        <v>61</v>
      </c>
      <c r="M11" s="3">
        <f t="shared" si="12"/>
        <v>0.17836257309941519</v>
      </c>
      <c r="N11">
        <v>0.52956199999999998</v>
      </c>
      <c r="O11" s="9">
        <f t="shared" si="6"/>
        <v>529.56200000000001</v>
      </c>
      <c r="P11" s="9">
        <v>384.392</v>
      </c>
      <c r="Q11">
        <v>0</v>
      </c>
      <c r="R11" s="5">
        <f t="shared" si="7"/>
        <v>0</v>
      </c>
      <c r="S11" s="5">
        <v>0.66900000000000004</v>
      </c>
      <c r="T11" s="5">
        <v>0.86799999999999999</v>
      </c>
    </row>
    <row r="12" spans="1:20">
      <c r="B12">
        <v>8</v>
      </c>
      <c r="C12">
        <v>32</v>
      </c>
      <c r="D12" s="6">
        <f t="shared" si="0"/>
        <v>357462</v>
      </c>
      <c r="E12" s="3">
        <f t="shared" si="8"/>
        <v>1.0670507462686567</v>
      </c>
      <c r="F12" s="15">
        <v>142427</v>
      </c>
      <c r="G12" s="3">
        <f t="shared" si="9"/>
        <v>0.62710021134202187</v>
      </c>
      <c r="H12" s="15">
        <v>214064</v>
      </c>
      <c r="I12" s="3">
        <f t="shared" si="10"/>
        <v>0.47125748502994014</v>
      </c>
      <c r="J12" s="15">
        <v>910</v>
      </c>
      <c r="K12" s="3">
        <f t="shared" si="11"/>
        <v>0.74590163934426235</v>
      </c>
      <c r="L12" s="15">
        <v>61</v>
      </c>
      <c r="M12" s="3">
        <f t="shared" si="12"/>
        <v>0.17836257309941519</v>
      </c>
      <c r="O12">
        <f t="shared" si="6"/>
        <v>0</v>
      </c>
      <c r="P12"/>
      <c r="R12">
        <f t="shared" si="7"/>
        <v>0</v>
      </c>
      <c r="S12"/>
      <c r="T12"/>
    </row>
    <row r="13" spans="1:20">
      <c r="B13">
        <v>8</v>
      </c>
      <c r="C13">
        <v>64</v>
      </c>
      <c r="D13" s="6">
        <f t="shared" si="0"/>
        <v>571389</v>
      </c>
      <c r="E13" s="3">
        <f t="shared" si="8"/>
        <v>1.7056388059701493</v>
      </c>
      <c r="F13" s="15">
        <v>216161</v>
      </c>
      <c r="G13" s="3">
        <f t="shared" si="9"/>
        <v>0.95174797463895733</v>
      </c>
      <c r="H13" s="15">
        <v>353709</v>
      </c>
      <c r="I13" s="3">
        <f t="shared" si="10"/>
        <v>0.77868307502641776</v>
      </c>
      <c r="J13" s="15">
        <v>1458</v>
      </c>
      <c r="K13" s="3">
        <f t="shared" si="11"/>
        <v>1.1950819672131148</v>
      </c>
      <c r="L13" s="15">
        <v>61</v>
      </c>
      <c r="M13" s="3">
        <f t="shared" si="12"/>
        <v>0.17836257309941519</v>
      </c>
      <c r="O13" s="9">
        <f t="shared" si="6"/>
        <v>0</v>
      </c>
      <c r="R13" s="5">
        <f t="shared" si="7"/>
        <v>0</v>
      </c>
    </row>
    <row r="14" spans="1:20">
      <c r="B14">
        <v>16</v>
      </c>
      <c r="C14">
        <v>2</v>
      </c>
      <c r="D14" s="6">
        <f t="shared" si="0"/>
        <v>224275</v>
      </c>
      <c r="E14" s="3">
        <f t="shared" si="8"/>
        <v>0.66947761194029853</v>
      </c>
      <c r="F14" s="15">
        <v>99978</v>
      </c>
      <c r="G14" s="3">
        <f t="shared" si="9"/>
        <v>0.44019901373723141</v>
      </c>
      <c r="H14" s="15">
        <v>123795</v>
      </c>
      <c r="I14" s="3">
        <f t="shared" si="10"/>
        <v>0.27253214159915462</v>
      </c>
      <c r="J14" s="15">
        <v>421</v>
      </c>
      <c r="K14" s="3">
        <f t="shared" si="11"/>
        <v>0.34508196721311474</v>
      </c>
      <c r="L14" s="15">
        <v>81</v>
      </c>
      <c r="M14" s="3">
        <f t="shared" si="12"/>
        <v>0.23684210526315788</v>
      </c>
      <c r="N14">
        <v>1.623858</v>
      </c>
      <c r="O14" s="9">
        <f t="shared" si="6"/>
        <v>1623.8579999999999</v>
      </c>
      <c r="P14" s="9">
        <v>1464.7380000000001</v>
      </c>
      <c r="Q14">
        <v>546</v>
      </c>
      <c r="R14" s="5">
        <f t="shared" si="7"/>
        <v>0.533203125</v>
      </c>
      <c r="S14" s="5">
        <v>0.66300000000000003</v>
      </c>
      <c r="T14" s="5">
        <v>0.872</v>
      </c>
    </row>
    <row r="15" spans="1:20">
      <c r="B15">
        <v>16</v>
      </c>
      <c r="C15">
        <v>4</v>
      </c>
      <c r="D15" s="6">
        <f t="shared" si="0"/>
        <v>233361</v>
      </c>
      <c r="E15" s="3">
        <f t="shared" si="8"/>
        <v>0.6966</v>
      </c>
      <c r="F15" s="15">
        <v>101870</v>
      </c>
      <c r="G15" s="3">
        <f t="shared" si="9"/>
        <v>0.4485294117647059</v>
      </c>
      <c r="H15" s="15">
        <v>130973</v>
      </c>
      <c r="I15" s="3">
        <f t="shared" si="10"/>
        <v>0.28833436069038393</v>
      </c>
      <c r="J15" s="15">
        <v>441</v>
      </c>
      <c r="K15" s="3">
        <f t="shared" si="11"/>
        <v>0.36147540983606558</v>
      </c>
      <c r="L15" s="15">
        <v>77</v>
      </c>
      <c r="M15" s="3">
        <f t="shared" si="12"/>
        <v>0.22514619883040934</v>
      </c>
      <c r="N15">
        <v>0.91156599999999999</v>
      </c>
      <c r="O15" s="9">
        <f t="shared" si="6"/>
        <v>911.56600000000003</v>
      </c>
      <c r="P15" s="9">
        <v>795.33500000000004</v>
      </c>
      <c r="Q15">
        <v>379</v>
      </c>
      <c r="R15" s="5">
        <f t="shared" si="7"/>
        <v>0.3701171875</v>
      </c>
      <c r="S15" s="5">
        <v>0.66300000000000003</v>
      </c>
      <c r="T15" s="5">
        <v>0.86899999999999999</v>
      </c>
    </row>
    <row r="16" spans="1:20">
      <c r="B16">
        <v>16</v>
      </c>
      <c r="C16">
        <v>8</v>
      </c>
      <c r="D16" s="6">
        <f t="shared" si="0"/>
        <v>265097</v>
      </c>
      <c r="E16" s="3">
        <f t="shared" si="8"/>
        <v>0.79133432835820894</v>
      </c>
      <c r="F16" s="15">
        <v>114013</v>
      </c>
      <c r="G16" s="3">
        <f t="shared" si="9"/>
        <v>0.50199454033110247</v>
      </c>
      <c r="H16" s="15">
        <v>150520</v>
      </c>
      <c r="I16" s="3">
        <f t="shared" si="10"/>
        <v>0.33136667840789008</v>
      </c>
      <c r="J16" s="15">
        <v>487</v>
      </c>
      <c r="K16" s="3">
        <f t="shared" si="11"/>
        <v>0.39918032786885244</v>
      </c>
      <c r="L16" s="15">
        <v>77</v>
      </c>
      <c r="M16" s="3">
        <f t="shared" si="12"/>
        <v>0.22514619883040934</v>
      </c>
      <c r="N16">
        <v>0.55681700000000001</v>
      </c>
      <c r="O16" s="9">
        <f t="shared" si="6"/>
        <v>556.81700000000001</v>
      </c>
      <c r="P16" s="9">
        <v>432.18</v>
      </c>
      <c r="Q16">
        <v>0</v>
      </c>
      <c r="R16" s="5">
        <f t="shared" si="7"/>
        <v>0</v>
      </c>
      <c r="S16" s="5">
        <v>0.66900000000000004</v>
      </c>
      <c r="T16" s="5">
        <v>0.86799999999999999</v>
      </c>
    </row>
    <row r="17" spans="1:20">
      <c r="A17" t="s">
        <v>64</v>
      </c>
      <c r="B17">
        <v>16</v>
      </c>
      <c r="C17">
        <v>16</v>
      </c>
      <c r="D17" s="6">
        <f t="shared" si="0"/>
        <v>335678</v>
      </c>
      <c r="E17" s="3">
        <f>(F17+H17+J17+L17)/335000-0.01</f>
        <v>0.99202388059701496</v>
      </c>
      <c r="F17" s="15">
        <v>135626</v>
      </c>
      <c r="G17" s="3">
        <f t="shared" si="9"/>
        <v>0.59715568862275448</v>
      </c>
      <c r="H17" s="15">
        <v>199364</v>
      </c>
      <c r="I17" s="3">
        <f t="shared" si="10"/>
        <v>0.43889573793589293</v>
      </c>
      <c r="J17" s="15">
        <v>612</v>
      </c>
      <c r="K17" s="3">
        <f t="shared" si="11"/>
        <v>0.50163934426229506</v>
      </c>
      <c r="L17" s="15">
        <v>76</v>
      </c>
      <c r="M17" s="3">
        <f t="shared" si="12"/>
        <v>0.22222222222222221</v>
      </c>
      <c r="N17">
        <v>0.69862599999999997</v>
      </c>
      <c r="O17" s="9">
        <f t="shared" si="6"/>
        <v>698.62599999999998</v>
      </c>
      <c r="P17" s="9">
        <v>431.56</v>
      </c>
      <c r="Q17">
        <v>0</v>
      </c>
      <c r="R17" s="5">
        <f t="shared" si="7"/>
        <v>0</v>
      </c>
      <c r="S17" s="5">
        <v>0.66900000000000004</v>
      </c>
      <c r="T17" s="5">
        <v>0.86799999999999999</v>
      </c>
    </row>
    <row r="18" spans="1:20">
      <c r="B18">
        <v>16</v>
      </c>
      <c r="C18">
        <v>32</v>
      </c>
      <c r="D18" s="6">
        <f t="shared" si="0"/>
        <v>451392</v>
      </c>
      <c r="E18" s="3">
        <f t="shared" si="8"/>
        <v>1.3474388059701492</v>
      </c>
      <c r="F18" s="15">
        <v>173876</v>
      </c>
      <c r="G18" s="3">
        <f t="shared" si="9"/>
        <v>0.76556886227544907</v>
      </c>
      <c r="H18" s="15">
        <v>276471</v>
      </c>
      <c r="I18" s="3">
        <f t="shared" si="10"/>
        <v>0.60864520958083834</v>
      </c>
      <c r="J18" s="15">
        <v>968</v>
      </c>
      <c r="K18" s="3">
        <f t="shared" si="11"/>
        <v>0.79344262295081969</v>
      </c>
      <c r="L18" s="15">
        <v>77</v>
      </c>
      <c r="M18" s="3">
        <f t="shared" si="12"/>
        <v>0.22514619883040934</v>
      </c>
      <c r="O18" s="9">
        <f t="shared" si="6"/>
        <v>0</v>
      </c>
      <c r="R18" s="5">
        <f t="shared" si="7"/>
        <v>0</v>
      </c>
    </row>
    <row r="19" spans="1:20">
      <c r="B19">
        <v>32</v>
      </c>
      <c r="C19">
        <v>2</v>
      </c>
      <c r="D19" s="6">
        <f t="shared" ref="D19:D21" si="13">F19+H19+J19+L19</f>
        <v>281672</v>
      </c>
      <c r="E19" s="3">
        <f t="shared" ref="E19:E21" si="14">(F19+H19+J19+L19)/335000</f>
        <v>0.84081194029850748</v>
      </c>
      <c r="F19" s="15">
        <v>127820</v>
      </c>
      <c r="G19" s="3">
        <f t="shared" ref="G19:G21" si="15">F19/227120</f>
        <v>0.56278619232123983</v>
      </c>
      <c r="H19" s="15">
        <v>153310</v>
      </c>
      <c r="I19" s="3">
        <f t="shared" ref="I19:I21" si="16">H19/454240</f>
        <v>0.33750880591757659</v>
      </c>
      <c r="J19" s="15">
        <v>429</v>
      </c>
      <c r="K19" s="3">
        <f t="shared" ref="K19:K21" si="17">J19/1220</f>
        <v>0.35163934426229509</v>
      </c>
      <c r="L19" s="15">
        <v>113</v>
      </c>
      <c r="M19" s="3">
        <f t="shared" ref="M19:M21" si="18">L19/342</f>
        <v>0.33040935672514621</v>
      </c>
      <c r="N19">
        <v>1.0772790000000001</v>
      </c>
      <c r="O19" s="9">
        <f t="shared" ref="O19:O21" si="19">1000*N19</f>
        <v>1077.279</v>
      </c>
      <c r="P19" s="9">
        <v>955.83399999999995</v>
      </c>
      <c r="Q19">
        <v>497</v>
      </c>
      <c r="R19" s="5">
        <f t="shared" ref="R19:R21" si="20">Q19/1024</f>
        <v>0.4853515625</v>
      </c>
      <c r="S19" s="5">
        <v>0.65700000000000003</v>
      </c>
      <c r="T19" s="5">
        <v>0.875</v>
      </c>
    </row>
    <row r="20" spans="1:20">
      <c r="B20">
        <v>32</v>
      </c>
      <c r="C20">
        <v>4</v>
      </c>
      <c r="D20" s="6">
        <f t="shared" si="13"/>
        <v>296117</v>
      </c>
      <c r="E20" s="3">
        <f t="shared" si="14"/>
        <v>0.88393134328358214</v>
      </c>
      <c r="F20" s="15">
        <v>131059</v>
      </c>
      <c r="G20" s="3">
        <f t="shared" si="15"/>
        <v>0.57704737583656218</v>
      </c>
      <c r="H20" s="15">
        <v>164492</v>
      </c>
      <c r="I20" s="3">
        <f t="shared" si="16"/>
        <v>0.362125748502994</v>
      </c>
      <c r="J20" s="15">
        <v>457</v>
      </c>
      <c r="K20" s="3">
        <f t="shared" si="17"/>
        <v>0.37459016393442623</v>
      </c>
      <c r="L20" s="15">
        <v>109</v>
      </c>
      <c r="M20" s="3">
        <f t="shared" si="18"/>
        <v>0.31871345029239767</v>
      </c>
      <c r="N20">
        <v>0.96359099999999998</v>
      </c>
      <c r="O20" s="9">
        <f t="shared" si="19"/>
        <v>963.59100000000001</v>
      </c>
      <c r="P20" s="9">
        <v>696.26499999999999</v>
      </c>
      <c r="Q20">
        <v>468</v>
      </c>
      <c r="R20" s="5">
        <f t="shared" si="20"/>
        <v>0.45703125</v>
      </c>
      <c r="S20" s="5">
        <v>0.65900000000000003</v>
      </c>
      <c r="T20" s="5">
        <v>0.872</v>
      </c>
    </row>
    <row r="21" spans="1:20">
      <c r="B21">
        <v>32</v>
      </c>
      <c r="C21">
        <v>8</v>
      </c>
      <c r="D21" s="6">
        <f t="shared" si="13"/>
        <v>345726</v>
      </c>
      <c r="E21" s="3">
        <f t="shared" si="14"/>
        <v>1.0320179104477611</v>
      </c>
      <c r="F21" s="15">
        <v>148215</v>
      </c>
      <c r="G21" s="3">
        <f t="shared" si="15"/>
        <v>0.65258453680873552</v>
      </c>
      <c r="H21" s="15">
        <v>196883</v>
      </c>
      <c r="I21" s="3">
        <f t="shared" si="16"/>
        <v>0.43343386755899965</v>
      </c>
      <c r="J21" s="15">
        <v>519</v>
      </c>
      <c r="K21" s="3">
        <f t="shared" si="17"/>
        <v>0.42540983606557375</v>
      </c>
      <c r="L21" s="15">
        <v>109</v>
      </c>
      <c r="M21" s="3">
        <f t="shared" si="18"/>
        <v>0.31871345029239767</v>
      </c>
      <c r="O21" s="9">
        <f t="shared" si="19"/>
        <v>0</v>
      </c>
      <c r="R21" s="5">
        <f t="shared" si="20"/>
        <v>0</v>
      </c>
    </row>
    <row r="22" spans="1:20">
      <c r="B22">
        <v>64</v>
      </c>
      <c r="C22">
        <v>2</v>
      </c>
      <c r="D22" s="6">
        <f t="shared" ref="D22:D23" si="21">F22+H22+J22+L22</f>
        <v>605997</v>
      </c>
      <c r="E22" s="3">
        <f t="shared" ref="E22:E23" si="22">(F22+H22+J22+L22)/335000</f>
        <v>1.8089462686567164</v>
      </c>
      <c r="F22" s="15">
        <v>241278</v>
      </c>
      <c r="G22" s="3">
        <f t="shared" ref="G22:G23" si="23">F22/227120</f>
        <v>1.0623370905248326</v>
      </c>
      <c r="H22" s="15">
        <v>362768</v>
      </c>
      <c r="I22" s="3">
        <f t="shared" ref="I22:I23" si="24">H22/454240</f>
        <v>0.79862627685804866</v>
      </c>
      <c r="J22" s="15">
        <v>1774</v>
      </c>
      <c r="K22" s="3">
        <f t="shared" ref="K22:K23" si="25">J22/1220</f>
        <v>1.4540983606557376</v>
      </c>
      <c r="L22" s="15">
        <v>177</v>
      </c>
      <c r="M22" s="3">
        <f t="shared" ref="M22:M23" si="26">L22/342</f>
        <v>0.51754385964912286</v>
      </c>
      <c r="O22" s="9">
        <f t="shared" ref="O22:O23" si="27">1000*N22</f>
        <v>0</v>
      </c>
      <c r="R22" s="5">
        <f t="shared" ref="R22:R23" si="28">Q22/1024</f>
        <v>0</v>
      </c>
    </row>
    <row r="23" spans="1:20">
      <c r="E23" s="3"/>
      <c r="F23" s="15"/>
      <c r="H23" s="15"/>
      <c r="J23" s="15"/>
      <c r="L23" s="15"/>
    </row>
  </sheetData>
  <phoneticPr fontId="1" type="noConversion"/>
  <conditionalFormatting sqref="M1:M18 K1:K18 I1:I18 G1:G18 E1:E18 E24:E1048576 G24:G1048576 I24:I1048576 K24:K1048576 M24:M1048576">
    <cfRule type="cellIs" dxfId="25" priority="27" operator="greaterThan">
      <formula>1</formula>
    </cfRule>
  </conditionalFormatting>
  <conditionalFormatting sqref="S1:T1048576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{02DFD5F8-4364-4FFC-8822-67875922CB79}</x14:id>
        </ext>
      </extLst>
    </cfRule>
  </conditionalFormatting>
  <conditionalFormatting sqref="R1:R6 R8:R18 R24:R1048576">
    <cfRule type="dataBar" priority="25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{57197024-6254-4142-9EAE-A2702E7CABCB}</x14:id>
        </ext>
      </extLst>
    </cfRule>
  </conditionalFormatting>
  <conditionalFormatting sqref="B1:T1 M2:T3 B2:E2 B24:T1048576 N8:T18 M5:T5 M4:R4 B8:C18 N6:T6 K2:K18 I2:I18 G2:G18 M6:M18 B3:C6 D3:E18">
    <cfRule type="expression" dxfId="24" priority="23">
      <formula>IF(ISNUMBER($E1),$E1=0,FALSE())</formula>
    </cfRule>
    <cfRule type="expression" dxfId="23" priority="24">
      <formula>$E1&gt;1</formula>
    </cfRule>
  </conditionalFormatting>
  <conditionalFormatting sqref="P1:P6 P8:P18 P24:P1048576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{A708B60E-08A6-42DE-98BA-CBB07F5FFA66}</x14:id>
        </ext>
      </extLst>
    </cfRule>
  </conditionalFormatting>
  <conditionalFormatting sqref="S7:T7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{56A692BE-6583-4724-B3B6-DB5A0987F5B8}</x14:id>
        </ext>
      </extLst>
    </cfRule>
  </conditionalFormatting>
  <conditionalFormatting sqref="R7">
    <cfRule type="dataBar" priority="19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{BC778B41-4F14-435E-89F9-AFB387AF0B4F}</x14:id>
        </ext>
      </extLst>
    </cfRule>
  </conditionalFormatting>
  <conditionalFormatting sqref="N7:T7 B7:C7">
    <cfRule type="expression" dxfId="22" priority="17">
      <formula>IF(ISNUMBER($E7),$E7=0,FALSE())</formula>
    </cfRule>
    <cfRule type="expression" dxfId="21" priority="18">
      <formula>$E7&gt;1</formula>
    </cfRule>
  </conditionalFormatting>
  <conditionalFormatting sqref="P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{D0B5CAD6-0336-4AD3-8A5E-0BC70AE680C0}</x14:id>
        </ext>
      </extLst>
    </cfRule>
  </conditionalFormatting>
  <conditionalFormatting sqref="S4:T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{70A999A9-CB6B-42D0-8D22-544F01E90C4D}</x14:id>
        </ext>
      </extLst>
    </cfRule>
  </conditionalFormatting>
  <conditionalFormatting sqref="S4:T4">
    <cfRule type="expression" dxfId="20" priority="13">
      <formula>IF(ISNUMBER($E4),$E4=0,FALSE())</formula>
    </cfRule>
    <cfRule type="expression" dxfId="19" priority="14">
      <formula>$E4&gt;1</formula>
    </cfRule>
  </conditionalFormatting>
  <conditionalFormatting sqref="M19:M21 K19:K21 I19:I21 G19:G21 E19:E21">
    <cfRule type="cellIs" dxfId="18" priority="12" operator="greaterThan">
      <formula>1</formula>
    </cfRule>
  </conditionalFormatting>
  <conditionalFormatting sqref="S19:T2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{5922F661-DA02-4F9E-9BF7-062F1B1FB029}</x14:id>
        </ext>
      </extLst>
    </cfRule>
  </conditionalFormatting>
  <conditionalFormatting sqref="R1:R1048576">
    <cfRule type="dataBar" priority="10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{07918A2D-E66D-4512-9542-AB4ACD048D85}</x14:id>
        </ext>
      </extLst>
    </cfRule>
  </conditionalFormatting>
  <conditionalFormatting sqref="K19:K21 I19:I21 G19:G21 M19:T21 B19:E21">
    <cfRule type="expression" dxfId="17" priority="8">
      <formula>IF(ISNUMBER($E19),$E19=0,FALSE())</formula>
    </cfRule>
    <cfRule type="expression" dxfId="16" priority="9">
      <formula>$E19&gt;1</formula>
    </cfRule>
  </conditionalFormatting>
  <conditionalFormatting sqref="P1:P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{C3FDA95D-2BEB-4C77-BFCB-28039AD666FB}</x14:id>
        </ext>
      </extLst>
    </cfRule>
  </conditionalFormatting>
  <conditionalFormatting sqref="M22:M23 K22:K23 I22:I23 G22:G23 E22:E23">
    <cfRule type="cellIs" dxfId="15" priority="6" operator="greaterThan">
      <formula>1</formula>
    </cfRule>
  </conditionalFormatting>
  <conditionalFormatting sqref="S22:T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{4780E729-6EAD-4FED-BD86-396E2C3A6A23}</x14:id>
        </ext>
      </extLst>
    </cfRule>
  </conditionalFormatting>
  <conditionalFormatting sqref="R22:R23">
    <cfRule type="dataBar" priority="4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{C432F0C4-A1E1-49F6-AC1A-4183C5884690}</x14:id>
        </ext>
      </extLst>
    </cfRule>
  </conditionalFormatting>
  <conditionalFormatting sqref="K22:K23 I22:I23 G22:G23 M22:T23 B22:E23">
    <cfRule type="expression" dxfId="14" priority="2">
      <formula>IF(ISNUMBER($E22),$E22=0,FALSE())</formula>
    </cfRule>
    <cfRule type="expression" dxfId="13" priority="3">
      <formula>$E22&gt;1</formula>
    </cfRule>
  </conditionalFormatting>
  <conditionalFormatting sqref="P22:P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{A456B8D8-60F1-48EA-ABFB-10D6657BA2B8}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DFD5F8-4364-4FFC-8822-67875922CB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S1:T1048576</xm:sqref>
        </x14:conditionalFormatting>
        <x14:conditionalFormatting xmlns:xm="http://schemas.microsoft.com/office/excel/2006/main">
          <x14:cfRule type="dataBar" id="{57197024-6254-4142-9EAE-A2702E7CABCB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R1:R6 R8:R18 R24:R1048576</xm:sqref>
        </x14:conditionalFormatting>
        <x14:conditionalFormatting xmlns:xm="http://schemas.microsoft.com/office/excel/2006/main">
          <x14:cfRule type="dataBar" id="{A708B60E-08A6-42DE-98BA-CBB07F5FFA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P1:P6 P8:P18 P24:P1048576</xm:sqref>
        </x14:conditionalFormatting>
        <x14:conditionalFormatting xmlns:xm="http://schemas.microsoft.com/office/excel/2006/main">
          <x14:cfRule type="dataBar" id="{56A692BE-6583-4724-B3B6-DB5A0987F5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S7:T7</xm:sqref>
        </x14:conditionalFormatting>
        <x14:conditionalFormatting xmlns:xm="http://schemas.microsoft.com/office/excel/2006/main">
          <x14:cfRule type="dataBar" id="{BC778B41-4F14-435E-89F9-AFB387AF0B4F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R7</xm:sqref>
        </x14:conditionalFormatting>
        <x14:conditionalFormatting xmlns:xm="http://schemas.microsoft.com/office/excel/2006/main">
          <x14:cfRule type="dataBar" id="{D0B5CAD6-0336-4AD3-8A5E-0BC70AE680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70A999A9-CB6B-42D0-8D22-544F01E90C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S4:T4</xm:sqref>
        </x14:conditionalFormatting>
        <x14:conditionalFormatting xmlns:xm="http://schemas.microsoft.com/office/excel/2006/main">
          <x14:cfRule type="dataBar" id="{5922F661-DA02-4F9E-9BF7-062F1B1FB0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S19:T21</xm:sqref>
        </x14:conditionalFormatting>
        <x14:conditionalFormatting xmlns:xm="http://schemas.microsoft.com/office/excel/2006/main">
          <x14:cfRule type="dataBar" id="{07918A2D-E66D-4512-9542-AB4ACD048D85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C3FDA95D-2BEB-4C77-BFCB-28039AD666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4780E729-6EAD-4FED-BD86-396E2C3A6A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S22:T23</xm:sqref>
        </x14:conditionalFormatting>
        <x14:conditionalFormatting xmlns:xm="http://schemas.microsoft.com/office/excel/2006/main">
          <x14:cfRule type="dataBar" id="{C432F0C4-A1E1-49F6-AC1A-4183C5884690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R22:R23</xm:sqref>
        </x14:conditionalFormatting>
        <x14:conditionalFormatting xmlns:xm="http://schemas.microsoft.com/office/excel/2006/main">
          <x14:cfRule type="dataBar" id="{A456B8D8-60F1-48EA-ABFB-10D6657BA2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P22:P23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CD46-7492-4771-BACC-0BF46FE95702}">
  <dimension ref="A1:T28"/>
  <sheetViews>
    <sheetView workbookViewId="0">
      <selection activeCell="A13" sqref="A13"/>
    </sheetView>
  </sheetViews>
  <sheetFormatPr defaultRowHeight="16.5"/>
  <cols>
    <col min="1" max="1" width="36.5" customWidth="1"/>
    <col min="15" max="15" width="10.125" customWidth="1"/>
    <col min="16" max="16" width="11.75" customWidth="1"/>
  </cols>
  <sheetData>
    <row r="1" spans="1:20">
      <c r="B1" t="s">
        <v>0</v>
      </c>
      <c r="C1" t="s">
        <v>9</v>
      </c>
      <c r="D1" s="6" t="s">
        <v>14</v>
      </c>
      <c r="E1" s="4"/>
      <c r="F1" s="6" t="s">
        <v>1</v>
      </c>
      <c r="G1" s="3"/>
      <c r="H1" s="6" t="s">
        <v>15</v>
      </c>
      <c r="I1" s="3"/>
      <c r="J1" s="11" t="s">
        <v>17</v>
      </c>
      <c r="K1" s="3"/>
      <c r="L1" s="6" t="s">
        <v>16</v>
      </c>
      <c r="M1" s="3"/>
      <c r="N1" t="s">
        <v>19</v>
      </c>
      <c r="O1" s="9" t="s">
        <v>24</v>
      </c>
      <c r="P1" s="9" t="s">
        <v>18</v>
      </c>
      <c r="Q1" t="s">
        <v>20</v>
      </c>
      <c r="R1" s="5"/>
      <c r="S1" s="5" t="s">
        <v>21</v>
      </c>
      <c r="T1" s="5" t="s">
        <v>25</v>
      </c>
    </row>
    <row r="2" spans="1:20">
      <c r="B2">
        <v>4</v>
      </c>
      <c r="C2">
        <v>2</v>
      </c>
      <c r="D2" s="6">
        <f>F2+H2+J2+L2</f>
        <v>303710</v>
      </c>
      <c r="E2" s="3">
        <f>(F2+H2+J2+L2)/335000</f>
        <v>0.90659701492537315</v>
      </c>
      <c r="F2" s="15">
        <v>144737</v>
      </c>
      <c r="G2" s="3">
        <f>F2/227120</f>
        <v>0.63727104614300811</v>
      </c>
      <c r="H2" s="15">
        <v>158397</v>
      </c>
      <c r="I2" s="3">
        <f>H2/454240</f>
        <v>0.34870773159563229</v>
      </c>
      <c r="J2" s="15">
        <v>506</v>
      </c>
      <c r="K2" s="3">
        <f>J2/1220</f>
        <v>0.41475409836065574</v>
      </c>
      <c r="L2" s="15">
        <v>70</v>
      </c>
      <c r="M2" s="3">
        <f>L2/342</f>
        <v>0.2046783625730994</v>
      </c>
      <c r="N2">
        <v>5.1693550000000004</v>
      </c>
      <c r="O2" s="9">
        <f>1000*N2</f>
        <v>5169.3550000000005</v>
      </c>
      <c r="P2" s="9">
        <v>4981.027</v>
      </c>
      <c r="Q2">
        <v>497</v>
      </c>
      <c r="R2" s="5">
        <f>Q2/1024</f>
        <v>0.4853515625</v>
      </c>
      <c r="S2" s="5"/>
      <c r="T2" s="5"/>
    </row>
    <row r="3" spans="1:20">
      <c r="B3">
        <v>4</v>
      </c>
      <c r="C3">
        <v>8</v>
      </c>
      <c r="D3" s="6">
        <f>F3+H3+J3+L3</f>
        <v>330513</v>
      </c>
      <c r="E3" s="3">
        <f>(F3+H3+J3+L3)/335000</f>
        <v>0.98660597014925377</v>
      </c>
      <c r="F3" s="15">
        <v>155553</v>
      </c>
      <c r="G3" s="3">
        <f>F3/227120</f>
        <v>0.68489344839732302</v>
      </c>
      <c r="H3" s="15">
        <v>174345</v>
      </c>
      <c r="I3" s="3">
        <f>H3/454240</f>
        <v>0.38381692497358227</v>
      </c>
      <c r="J3" s="15">
        <v>549</v>
      </c>
      <c r="K3" s="3">
        <f>J3/1220</f>
        <v>0.45</v>
      </c>
      <c r="L3" s="15">
        <v>66</v>
      </c>
      <c r="M3" s="3">
        <f>L3/342</f>
        <v>0.19298245614035087</v>
      </c>
      <c r="N3">
        <v>1.505171</v>
      </c>
      <c r="O3" s="9">
        <f>1000*N3</f>
        <v>1505.171</v>
      </c>
      <c r="P3" s="9">
        <v>1351.23</v>
      </c>
      <c r="Q3">
        <v>0</v>
      </c>
      <c r="R3" s="5">
        <f>Q3/1024</f>
        <v>0</v>
      </c>
      <c r="S3" s="5">
        <v>0.70299999999999996</v>
      </c>
      <c r="T3" s="5">
        <v>0.89</v>
      </c>
    </row>
    <row r="4" spans="1:20">
      <c r="A4" t="s">
        <v>31</v>
      </c>
      <c r="B4">
        <v>16</v>
      </c>
      <c r="C4">
        <v>128</v>
      </c>
      <c r="D4" s="6">
        <f>F4+H4+J4+L4</f>
        <v>1192092</v>
      </c>
      <c r="E4" s="3">
        <f>(F4+H4+J4+L4)/335000</f>
        <v>3.5584835820895524</v>
      </c>
      <c r="F4" s="15">
        <v>467279</v>
      </c>
      <c r="G4" s="3">
        <f>F4/227120</f>
        <v>2.0574101796407187</v>
      </c>
      <c r="H4" s="15">
        <v>722106</v>
      </c>
      <c r="I4" s="3">
        <f>H4/454240</f>
        <v>1.5897014793941528</v>
      </c>
      <c r="J4" s="15">
        <v>2638</v>
      </c>
      <c r="K4" s="3">
        <f>J4/1220</f>
        <v>2.1622950819672133</v>
      </c>
      <c r="L4" s="15">
        <v>69</v>
      </c>
      <c r="M4" s="3">
        <f>L4/342</f>
        <v>0.20175438596491227</v>
      </c>
      <c r="N4">
        <v>36.144165000000001</v>
      </c>
      <c r="O4" s="9">
        <f>1000*N4</f>
        <v>36144.165000000001</v>
      </c>
      <c r="P4" s="9">
        <v>34799.328999999998</v>
      </c>
      <c r="Q4">
        <v>0</v>
      </c>
      <c r="R4" s="5">
        <f>Q4/1024</f>
        <v>0</v>
      </c>
      <c r="S4" s="5"/>
      <c r="T4" s="5"/>
    </row>
    <row r="5" spans="1:20">
      <c r="A5" t="s">
        <v>32</v>
      </c>
      <c r="B5">
        <v>16</v>
      </c>
      <c r="C5">
        <v>128</v>
      </c>
      <c r="D5" s="6">
        <f t="shared" ref="D5:D28" si="0">F5+H5+J5+L5</f>
        <v>0</v>
      </c>
      <c r="E5" s="3">
        <f t="shared" ref="E5:E28" si="1">(F5+H5+J5+L5)/335000</f>
        <v>0</v>
      </c>
      <c r="G5" s="3">
        <f t="shared" ref="G5:G28" si="2">F5/227120</f>
        <v>0</v>
      </c>
      <c r="I5" s="3">
        <f t="shared" ref="I5:I28" si="3">H5/454240</f>
        <v>0</v>
      </c>
      <c r="K5" s="3">
        <f t="shared" ref="K5:K28" si="4">J5/1220</f>
        <v>0</v>
      </c>
      <c r="M5" s="3">
        <f t="shared" ref="M5:M28" si="5">L5/342</f>
        <v>0</v>
      </c>
      <c r="N5">
        <v>35.709408000000003</v>
      </c>
      <c r="O5" s="9">
        <f t="shared" ref="O5:O27" si="6">1000*N5</f>
        <v>35709.408000000003</v>
      </c>
      <c r="P5">
        <v>34384.097000000002</v>
      </c>
      <c r="Q5">
        <v>0</v>
      </c>
      <c r="R5" s="5">
        <f t="shared" ref="R5:R27" si="7">Q5/1024</f>
        <v>0</v>
      </c>
    </row>
    <row r="6" spans="1:20">
      <c r="A6" t="s">
        <v>61</v>
      </c>
      <c r="B6">
        <v>16</v>
      </c>
      <c r="C6">
        <v>128</v>
      </c>
      <c r="D6" s="6">
        <f t="shared" si="0"/>
        <v>0</v>
      </c>
      <c r="E6" s="3">
        <f t="shared" si="1"/>
        <v>0</v>
      </c>
      <c r="G6" s="3">
        <f t="shared" si="2"/>
        <v>0</v>
      </c>
      <c r="I6" s="3">
        <f t="shared" si="3"/>
        <v>0</v>
      </c>
      <c r="K6" s="3">
        <f t="shared" si="4"/>
        <v>0</v>
      </c>
      <c r="M6" s="3">
        <f t="shared" si="5"/>
        <v>0</v>
      </c>
      <c r="N6">
        <v>36.985996</v>
      </c>
      <c r="O6" s="9">
        <f t="shared" si="6"/>
        <v>36985.995999999999</v>
      </c>
      <c r="Q6">
        <v>187</v>
      </c>
      <c r="R6" s="5">
        <f t="shared" si="7"/>
        <v>0.1826171875</v>
      </c>
    </row>
    <row r="7" spans="1:20">
      <c r="A7" t="s">
        <v>62</v>
      </c>
      <c r="B7">
        <v>16</v>
      </c>
      <c r="C7">
        <v>128</v>
      </c>
      <c r="D7" s="6">
        <f t="shared" si="0"/>
        <v>0</v>
      </c>
      <c r="E7" s="3">
        <f t="shared" si="1"/>
        <v>0</v>
      </c>
      <c r="G7" s="3">
        <f t="shared" si="2"/>
        <v>0</v>
      </c>
      <c r="I7" s="3">
        <f t="shared" si="3"/>
        <v>0</v>
      </c>
      <c r="K7" s="3">
        <f t="shared" si="4"/>
        <v>0</v>
      </c>
      <c r="M7" s="3">
        <f t="shared" si="5"/>
        <v>0</v>
      </c>
      <c r="N7">
        <v>37.144581000000002</v>
      </c>
      <c r="O7" s="9">
        <f t="shared" si="6"/>
        <v>37144.581000000006</v>
      </c>
      <c r="P7">
        <v>35776.822999999997</v>
      </c>
      <c r="Q7">
        <v>0</v>
      </c>
      <c r="R7" s="5">
        <f t="shared" si="7"/>
        <v>0</v>
      </c>
    </row>
    <row r="8" spans="1:20">
      <c r="A8" t="s">
        <v>53</v>
      </c>
      <c r="B8">
        <v>16</v>
      </c>
      <c r="C8">
        <v>128</v>
      </c>
      <c r="D8" s="6">
        <f t="shared" si="0"/>
        <v>0</v>
      </c>
      <c r="E8" s="3">
        <f t="shared" si="1"/>
        <v>0</v>
      </c>
      <c r="G8" s="3">
        <f t="shared" si="2"/>
        <v>0</v>
      </c>
      <c r="I8" s="3">
        <f t="shared" si="3"/>
        <v>0</v>
      </c>
      <c r="K8" s="3">
        <f t="shared" si="4"/>
        <v>0</v>
      </c>
      <c r="M8" s="3">
        <f t="shared" si="5"/>
        <v>0</v>
      </c>
      <c r="N8">
        <v>35.522914999999998</v>
      </c>
      <c r="O8" s="9">
        <f t="shared" si="6"/>
        <v>35522.915000000001</v>
      </c>
      <c r="P8">
        <v>34222.213000000003</v>
      </c>
      <c r="Q8">
        <v>65</v>
      </c>
      <c r="R8" s="5">
        <f t="shared" si="7"/>
        <v>6.34765625E-2</v>
      </c>
    </row>
    <row r="9" spans="1:20">
      <c r="A9" t="s">
        <v>54</v>
      </c>
      <c r="B9">
        <v>16</v>
      </c>
      <c r="C9">
        <v>128</v>
      </c>
      <c r="D9" s="6">
        <f t="shared" si="0"/>
        <v>0</v>
      </c>
      <c r="E9" s="3">
        <f t="shared" si="1"/>
        <v>0</v>
      </c>
      <c r="G9" s="3">
        <f t="shared" si="2"/>
        <v>0</v>
      </c>
      <c r="I9" s="3">
        <f t="shared" si="3"/>
        <v>0</v>
      </c>
      <c r="K9" s="3">
        <f t="shared" si="4"/>
        <v>0</v>
      </c>
      <c r="M9" s="3">
        <f t="shared" si="5"/>
        <v>0</v>
      </c>
      <c r="N9">
        <v>38.187435000000001</v>
      </c>
      <c r="O9" s="9">
        <f t="shared" si="6"/>
        <v>38187.434999999998</v>
      </c>
      <c r="P9">
        <v>36805.349000000002</v>
      </c>
      <c r="Q9">
        <v>30</v>
      </c>
      <c r="R9" s="5">
        <f t="shared" si="7"/>
        <v>2.9296875E-2</v>
      </c>
    </row>
    <row r="10" spans="1:20">
      <c r="A10" t="s">
        <v>57</v>
      </c>
      <c r="B10">
        <v>16</v>
      </c>
      <c r="C10">
        <v>128</v>
      </c>
      <c r="D10" s="6">
        <f t="shared" si="0"/>
        <v>0</v>
      </c>
      <c r="E10" s="3">
        <f t="shared" si="1"/>
        <v>0</v>
      </c>
      <c r="G10" s="3">
        <f t="shared" si="2"/>
        <v>0</v>
      </c>
      <c r="I10" s="3">
        <f t="shared" si="3"/>
        <v>0</v>
      </c>
      <c r="K10" s="3">
        <f t="shared" si="4"/>
        <v>0</v>
      </c>
      <c r="M10" s="3">
        <f t="shared" si="5"/>
        <v>0</v>
      </c>
      <c r="N10">
        <v>39.116233999999999</v>
      </c>
      <c r="O10" s="9">
        <f t="shared" si="6"/>
        <v>39116.233999999997</v>
      </c>
      <c r="P10">
        <v>37720.485999999997</v>
      </c>
      <c r="Q10">
        <v>9</v>
      </c>
      <c r="R10" s="5">
        <f t="shared" si="7"/>
        <v>8.7890625E-3</v>
      </c>
    </row>
    <row r="11" spans="1:20">
      <c r="A11" t="s">
        <v>58</v>
      </c>
      <c r="B11">
        <v>16</v>
      </c>
      <c r="C11">
        <v>128</v>
      </c>
      <c r="D11" s="6">
        <f t="shared" si="0"/>
        <v>0</v>
      </c>
      <c r="E11" s="3">
        <f t="shared" si="1"/>
        <v>0</v>
      </c>
      <c r="G11" s="3">
        <f t="shared" si="2"/>
        <v>0</v>
      </c>
      <c r="I11" s="3">
        <f t="shared" si="3"/>
        <v>0</v>
      </c>
      <c r="K11" s="3">
        <f t="shared" si="4"/>
        <v>0</v>
      </c>
      <c r="M11" s="3">
        <f t="shared" si="5"/>
        <v>0</v>
      </c>
      <c r="N11">
        <v>39.327072000000001</v>
      </c>
      <c r="O11" s="9">
        <f t="shared" si="6"/>
        <v>39327.072</v>
      </c>
      <c r="Q11">
        <v>0</v>
      </c>
      <c r="R11" s="5">
        <f t="shared" si="7"/>
        <v>0</v>
      </c>
    </row>
    <row r="12" spans="1:20">
      <c r="A12" t="s">
        <v>59</v>
      </c>
      <c r="B12">
        <v>16</v>
      </c>
      <c r="C12">
        <v>128</v>
      </c>
      <c r="D12" s="6">
        <f t="shared" si="0"/>
        <v>0</v>
      </c>
      <c r="E12" s="3">
        <f t="shared" si="1"/>
        <v>0</v>
      </c>
      <c r="G12" s="3">
        <f t="shared" si="2"/>
        <v>0</v>
      </c>
      <c r="I12" s="3">
        <f t="shared" si="3"/>
        <v>0</v>
      </c>
      <c r="K12" s="3">
        <f t="shared" si="4"/>
        <v>0</v>
      </c>
      <c r="M12" s="3">
        <f t="shared" si="5"/>
        <v>0</v>
      </c>
      <c r="N12">
        <v>37.193522999999999</v>
      </c>
      <c r="O12" s="9">
        <f t="shared" si="6"/>
        <v>37193.523000000001</v>
      </c>
      <c r="P12">
        <v>36003</v>
      </c>
      <c r="Q12">
        <v>0</v>
      </c>
      <c r="R12" s="5">
        <f t="shared" si="7"/>
        <v>0</v>
      </c>
    </row>
    <row r="13" spans="1:20">
      <c r="A13" t="s">
        <v>60</v>
      </c>
      <c r="B13">
        <v>4</v>
      </c>
      <c r="C13">
        <v>2</v>
      </c>
      <c r="D13" s="6">
        <f t="shared" si="0"/>
        <v>185672</v>
      </c>
      <c r="E13" s="3">
        <f t="shared" si="1"/>
        <v>0.55424477611940304</v>
      </c>
      <c r="F13" s="15">
        <v>85526</v>
      </c>
      <c r="G13" s="3">
        <f t="shared" si="2"/>
        <v>0.37656745332863684</v>
      </c>
      <c r="H13" s="15">
        <v>99656</v>
      </c>
      <c r="I13" s="3">
        <f t="shared" si="3"/>
        <v>0.21939063050369847</v>
      </c>
      <c r="J13" s="15">
        <v>433</v>
      </c>
      <c r="K13" s="3">
        <f t="shared" si="4"/>
        <v>0.35491803278688527</v>
      </c>
      <c r="L13" s="15">
        <v>57</v>
      </c>
      <c r="M13" s="3">
        <f t="shared" si="5"/>
        <v>0.16666666666666666</v>
      </c>
      <c r="O13" s="9">
        <f t="shared" si="6"/>
        <v>0</v>
      </c>
      <c r="R13" s="5">
        <f t="shared" si="7"/>
        <v>0</v>
      </c>
    </row>
    <row r="14" spans="1:20">
      <c r="A14" t="s">
        <v>60</v>
      </c>
      <c r="B14">
        <v>4</v>
      </c>
      <c r="C14">
        <v>8</v>
      </c>
      <c r="D14" s="6">
        <f t="shared" si="0"/>
        <v>212523</v>
      </c>
      <c r="E14" s="3">
        <f t="shared" si="1"/>
        <v>0.63439701492537315</v>
      </c>
      <c r="F14" s="15">
        <v>96358</v>
      </c>
      <c r="G14" s="3">
        <f t="shared" si="2"/>
        <v>0.42426030292356465</v>
      </c>
      <c r="H14" s="15">
        <v>115636</v>
      </c>
      <c r="I14" s="3">
        <f t="shared" si="3"/>
        <v>0.25457027122226134</v>
      </c>
      <c r="J14" s="15">
        <v>476</v>
      </c>
      <c r="K14" s="3">
        <f t="shared" si="4"/>
        <v>0.39016393442622949</v>
      </c>
      <c r="L14" s="15">
        <v>53</v>
      </c>
      <c r="M14" s="3">
        <f t="shared" si="5"/>
        <v>0.15497076023391812</v>
      </c>
      <c r="O14" s="9">
        <f t="shared" si="6"/>
        <v>0</v>
      </c>
      <c r="R14" s="5">
        <f t="shared" si="7"/>
        <v>0</v>
      </c>
    </row>
    <row r="15" spans="1:20">
      <c r="A15" t="s">
        <v>63</v>
      </c>
      <c r="B15">
        <v>4</v>
      </c>
      <c r="C15">
        <v>2</v>
      </c>
      <c r="D15" s="6">
        <f t="shared" si="0"/>
        <v>165177</v>
      </c>
      <c r="E15" s="3">
        <f t="shared" si="1"/>
        <v>0.49306567164179105</v>
      </c>
      <c r="F15" s="15">
        <v>74120</v>
      </c>
      <c r="G15" s="3">
        <f t="shared" si="2"/>
        <v>0.32634730538922158</v>
      </c>
      <c r="H15" s="15">
        <v>90574</v>
      </c>
      <c r="I15" s="3">
        <f t="shared" si="3"/>
        <v>0.1993967946460021</v>
      </c>
      <c r="J15" s="15">
        <v>426</v>
      </c>
      <c r="K15" s="3">
        <f t="shared" si="4"/>
        <v>0.34918032786885245</v>
      </c>
      <c r="L15" s="15">
        <v>57</v>
      </c>
      <c r="M15" s="3">
        <f t="shared" si="5"/>
        <v>0.16666666666666666</v>
      </c>
      <c r="O15" s="9">
        <f t="shared" si="6"/>
        <v>0</v>
      </c>
      <c r="R15" s="5">
        <f t="shared" si="7"/>
        <v>0</v>
      </c>
    </row>
    <row r="16" spans="1:20">
      <c r="A16" t="s">
        <v>63</v>
      </c>
      <c r="B16">
        <v>4</v>
      </c>
      <c r="C16">
        <v>8</v>
      </c>
      <c r="D16" s="6">
        <f t="shared" si="0"/>
        <v>192076</v>
      </c>
      <c r="E16" s="3">
        <f t="shared" si="1"/>
        <v>0.57336119402985075</v>
      </c>
      <c r="F16" s="15">
        <v>84968</v>
      </c>
      <c r="G16" s="3">
        <f t="shared" si="2"/>
        <v>0.37411060232476223</v>
      </c>
      <c r="H16" s="15">
        <v>106586</v>
      </c>
      <c r="I16" s="3">
        <f t="shared" si="3"/>
        <v>0.23464688270517789</v>
      </c>
      <c r="J16" s="15">
        <v>469</v>
      </c>
      <c r="K16" s="3">
        <f t="shared" si="4"/>
        <v>0.38442622950819672</v>
      </c>
      <c r="L16" s="15">
        <v>53</v>
      </c>
      <c r="M16" s="3">
        <f t="shared" si="5"/>
        <v>0.15497076023391812</v>
      </c>
      <c r="O16" s="9">
        <f t="shared" si="6"/>
        <v>0</v>
      </c>
      <c r="R16" s="5">
        <f t="shared" si="7"/>
        <v>0</v>
      </c>
    </row>
    <row r="17" spans="2:18">
      <c r="B17">
        <v>16</v>
      </c>
      <c r="C17">
        <v>128</v>
      </c>
      <c r="D17" s="6">
        <f t="shared" si="0"/>
        <v>0</v>
      </c>
      <c r="E17" s="3">
        <f t="shared" si="1"/>
        <v>0</v>
      </c>
      <c r="G17" s="3">
        <f t="shared" si="2"/>
        <v>0</v>
      </c>
      <c r="I17" s="3">
        <f t="shared" si="3"/>
        <v>0</v>
      </c>
      <c r="K17" s="3">
        <f t="shared" si="4"/>
        <v>0</v>
      </c>
      <c r="M17" s="3">
        <f t="shared" si="5"/>
        <v>0</v>
      </c>
      <c r="O17" s="9">
        <f t="shared" si="6"/>
        <v>0</v>
      </c>
      <c r="R17" s="5">
        <f t="shared" si="7"/>
        <v>0</v>
      </c>
    </row>
    <row r="18" spans="2:18">
      <c r="B18">
        <v>16</v>
      </c>
      <c r="C18">
        <v>128</v>
      </c>
      <c r="D18" s="6">
        <f t="shared" si="0"/>
        <v>0</v>
      </c>
      <c r="E18" s="3">
        <f t="shared" si="1"/>
        <v>0</v>
      </c>
      <c r="G18" s="3">
        <f t="shared" si="2"/>
        <v>0</v>
      </c>
      <c r="I18" s="3">
        <f t="shared" si="3"/>
        <v>0</v>
      </c>
      <c r="K18" s="3">
        <f t="shared" si="4"/>
        <v>0</v>
      </c>
      <c r="M18" s="3">
        <f t="shared" si="5"/>
        <v>0</v>
      </c>
      <c r="O18" s="9">
        <f t="shared" si="6"/>
        <v>0</v>
      </c>
      <c r="R18" s="5">
        <f t="shared" si="7"/>
        <v>0</v>
      </c>
    </row>
    <row r="19" spans="2:18">
      <c r="B19">
        <v>16</v>
      </c>
      <c r="C19">
        <v>128</v>
      </c>
      <c r="D19" s="6">
        <f t="shared" si="0"/>
        <v>0</v>
      </c>
      <c r="E19" s="3">
        <f t="shared" si="1"/>
        <v>0</v>
      </c>
      <c r="G19" s="3">
        <f t="shared" si="2"/>
        <v>0</v>
      </c>
      <c r="I19" s="3">
        <f t="shared" si="3"/>
        <v>0</v>
      </c>
      <c r="K19" s="3">
        <f t="shared" si="4"/>
        <v>0</v>
      </c>
      <c r="M19" s="3">
        <f t="shared" si="5"/>
        <v>0</v>
      </c>
      <c r="O19" s="9">
        <f t="shared" si="6"/>
        <v>0</v>
      </c>
      <c r="R19" s="5">
        <f t="shared" si="7"/>
        <v>0</v>
      </c>
    </row>
    <row r="20" spans="2:18">
      <c r="B20">
        <v>16</v>
      </c>
      <c r="C20">
        <v>128</v>
      </c>
      <c r="D20" s="6">
        <f t="shared" si="0"/>
        <v>0</v>
      </c>
      <c r="E20" s="3">
        <f t="shared" si="1"/>
        <v>0</v>
      </c>
      <c r="G20" s="3">
        <f t="shared" si="2"/>
        <v>0</v>
      </c>
      <c r="I20" s="3">
        <f t="shared" si="3"/>
        <v>0</v>
      </c>
      <c r="K20" s="3">
        <f t="shared" si="4"/>
        <v>0</v>
      </c>
      <c r="M20" s="3">
        <f t="shared" si="5"/>
        <v>0</v>
      </c>
      <c r="O20" s="9">
        <f t="shared" si="6"/>
        <v>0</v>
      </c>
      <c r="R20" s="5">
        <f t="shared" si="7"/>
        <v>0</v>
      </c>
    </row>
    <row r="21" spans="2:18">
      <c r="B21">
        <v>16</v>
      </c>
      <c r="C21">
        <v>128</v>
      </c>
      <c r="D21" s="6">
        <f t="shared" si="0"/>
        <v>0</v>
      </c>
      <c r="E21" s="3">
        <f t="shared" si="1"/>
        <v>0</v>
      </c>
      <c r="G21" s="3">
        <f t="shared" si="2"/>
        <v>0</v>
      </c>
      <c r="I21" s="3">
        <f t="shared" si="3"/>
        <v>0</v>
      </c>
      <c r="K21" s="3">
        <f t="shared" si="4"/>
        <v>0</v>
      </c>
      <c r="M21" s="3">
        <f t="shared" si="5"/>
        <v>0</v>
      </c>
      <c r="O21" s="9">
        <f t="shared" si="6"/>
        <v>0</v>
      </c>
      <c r="R21" s="5">
        <f t="shared" si="7"/>
        <v>0</v>
      </c>
    </row>
    <row r="22" spans="2:18">
      <c r="B22">
        <v>16</v>
      </c>
      <c r="C22">
        <v>128</v>
      </c>
      <c r="D22" s="6">
        <f t="shared" si="0"/>
        <v>0</v>
      </c>
      <c r="E22" s="3">
        <f t="shared" si="1"/>
        <v>0</v>
      </c>
      <c r="G22" s="3">
        <f t="shared" si="2"/>
        <v>0</v>
      </c>
      <c r="I22" s="3">
        <f t="shared" si="3"/>
        <v>0</v>
      </c>
      <c r="K22" s="3">
        <f t="shared" si="4"/>
        <v>0</v>
      </c>
      <c r="M22" s="3">
        <f t="shared" si="5"/>
        <v>0</v>
      </c>
      <c r="O22" s="9">
        <f t="shared" si="6"/>
        <v>0</v>
      </c>
      <c r="R22" s="5">
        <f t="shared" si="7"/>
        <v>0</v>
      </c>
    </row>
    <row r="23" spans="2:18">
      <c r="B23">
        <v>16</v>
      </c>
      <c r="C23">
        <v>128</v>
      </c>
      <c r="D23" s="6">
        <f t="shared" si="0"/>
        <v>0</v>
      </c>
      <c r="E23" s="3">
        <f t="shared" si="1"/>
        <v>0</v>
      </c>
      <c r="G23" s="3">
        <f t="shared" si="2"/>
        <v>0</v>
      </c>
      <c r="I23" s="3">
        <f t="shared" si="3"/>
        <v>0</v>
      </c>
      <c r="K23" s="3">
        <f t="shared" si="4"/>
        <v>0</v>
      </c>
      <c r="M23" s="3">
        <f t="shared" si="5"/>
        <v>0</v>
      </c>
      <c r="O23" s="9">
        <f t="shared" si="6"/>
        <v>0</v>
      </c>
      <c r="R23" s="5">
        <f t="shared" si="7"/>
        <v>0</v>
      </c>
    </row>
    <row r="24" spans="2:18">
      <c r="B24">
        <v>16</v>
      </c>
      <c r="C24">
        <v>128</v>
      </c>
      <c r="D24" s="6">
        <f t="shared" si="0"/>
        <v>0</v>
      </c>
      <c r="E24" s="3">
        <f t="shared" si="1"/>
        <v>0</v>
      </c>
      <c r="G24" s="3">
        <f t="shared" si="2"/>
        <v>0</v>
      </c>
      <c r="I24" s="3">
        <f t="shared" si="3"/>
        <v>0</v>
      </c>
      <c r="K24" s="3">
        <f t="shared" si="4"/>
        <v>0</v>
      </c>
      <c r="M24" s="3">
        <f t="shared" si="5"/>
        <v>0</v>
      </c>
      <c r="O24" s="9">
        <f t="shared" si="6"/>
        <v>0</v>
      </c>
      <c r="R24" s="5">
        <f t="shared" si="7"/>
        <v>0</v>
      </c>
    </row>
    <row r="25" spans="2:18">
      <c r="B25">
        <v>16</v>
      </c>
      <c r="C25">
        <v>128</v>
      </c>
      <c r="D25" s="6">
        <f t="shared" si="0"/>
        <v>0</v>
      </c>
      <c r="E25" s="3">
        <f t="shared" si="1"/>
        <v>0</v>
      </c>
      <c r="G25" s="3">
        <f t="shared" si="2"/>
        <v>0</v>
      </c>
      <c r="I25" s="3">
        <f t="shared" si="3"/>
        <v>0</v>
      </c>
      <c r="K25" s="3">
        <f t="shared" si="4"/>
        <v>0</v>
      </c>
      <c r="M25" s="3">
        <f t="shared" si="5"/>
        <v>0</v>
      </c>
      <c r="O25" s="9">
        <f t="shared" si="6"/>
        <v>0</v>
      </c>
      <c r="R25" s="5">
        <f t="shared" si="7"/>
        <v>0</v>
      </c>
    </row>
    <row r="26" spans="2:18">
      <c r="B26">
        <v>16</v>
      </c>
      <c r="C26">
        <v>128</v>
      </c>
      <c r="D26" s="6">
        <f t="shared" si="0"/>
        <v>0</v>
      </c>
      <c r="E26" s="3">
        <f t="shared" si="1"/>
        <v>0</v>
      </c>
      <c r="G26" s="3">
        <f t="shared" si="2"/>
        <v>0</v>
      </c>
      <c r="I26" s="3">
        <f t="shared" si="3"/>
        <v>0</v>
      </c>
      <c r="K26" s="3">
        <f t="shared" si="4"/>
        <v>0</v>
      </c>
      <c r="M26" s="3">
        <f t="shared" si="5"/>
        <v>0</v>
      </c>
      <c r="O26" s="9">
        <f t="shared" si="6"/>
        <v>0</v>
      </c>
      <c r="R26" s="5">
        <f t="shared" si="7"/>
        <v>0</v>
      </c>
    </row>
    <row r="27" spans="2:18">
      <c r="B27">
        <v>16</v>
      </c>
      <c r="C27">
        <v>128</v>
      </c>
      <c r="D27" s="6">
        <f t="shared" si="0"/>
        <v>0</v>
      </c>
      <c r="E27" s="3">
        <f t="shared" si="1"/>
        <v>0</v>
      </c>
      <c r="G27" s="3">
        <f t="shared" si="2"/>
        <v>0</v>
      </c>
      <c r="I27" s="3">
        <f t="shared" si="3"/>
        <v>0</v>
      </c>
      <c r="K27" s="3">
        <f t="shared" si="4"/>
        <v>0</v>
      </c>
      <c r="M27" s="3">
        <f t="shared" si="5"/>
        <v>0</v>
      </c>
      <c r="O27" s="9">
        <f t="shared" si="6"/>
        <v>0</v>
      </c>
      <c r="R27" s="5">
        <f t="shared" si="7"/>
        <v>0</v>
      </c>
    </row>
    <row r="28" spans="2:18">
      <c r="B28">
        <v>16</v>
      </c>
      <c r="C28">
        <v>128</v>
      </c>
      <c r="D28" s="6">
        <f t="shared" si="0"/>
        <v>0</v>
      </c>
      <c r="E28" s="3">
        <f t="shared" si="1"/>
        <v>0</v>
      </c>
      <c r="G28" s="3">
        <f t="shared" si="2"/>
        <v>0</v>
      </c>
      <c r="I28" s="3">
        <f t="shared" si="3"/>
        <v>0</v>
      </c>
      <c r="K28" s="3">
        <f t="shared" si="4"/>
        <v>0</v>
      </c>
      <c r="M28" s="3">
        <f t="shared" si="5"/>
        <v>0</v>
      </c>
    </row>
  </sheetData>
  <phoneticPr fontId="1" type="noConversion"/>
  <conditionalFormatting sqref="M1 K1 I1 G1 E1">
    <cfRule type="cellIs" dxfId="71" priority="40" operator="greaterThan">
      <formula>1</formula>
    </cfRule>
  </conditionalFormatting>
  <conditionalFormatting sqref="S1:T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{F45EA59E-A52C-4DF5-9947-5A6D62E31D82}</x14:id>
        </ext>
      </extLst>
    </cfRule>
  </conditionalFormatting>
  <conditionalFormatting sqref="R1">
    <cfRule type="dataBar" priority="38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{6A0544F1-3EE1-4AA5-B8FD-6E082826C4F9}</x14:id>
        </ext>
      </extLst>
    </cfRule>
  </conditionalFormatting>
  <conditionalFormatting sqref="B1:T1">
    <cfRule type="expression" dxfId="70" priority="37">
      <formula>$E1&gt;1</formula>
    </cfRule>
  </conditionalFormatting>
  <conditionalFormatting sqref="P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{3A3C8565-2908-4F1D-96CC-10625C2B11C0}</x14:id>
        </ext>
      </extLst>
    </cfRule>
  </conditionalFormatting>
  <conditionalFormatting sqref="S4:T4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{8770E79A-56C4-4EE6-BD93-E7C0977353EA}</x14:id>
        </ext>
      </extLst>
    </cfRule>
  </conditionalFormatting>
  <conditionalFormatting sqref="R4:R27">
    <cfRule type="dataBar" priority="32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{CA5D2CFB-FE8F-4D5D-9A5C-5C461C0E8D87}</x14:id>
        </ext>
      </extLst>
    </cfRule>
  </conditionalFormatting>
  <conditionalFormatting sqref="O5:O27 R5:R27 Q5 B7:C7 B10:C10 B13:C13 B19:C19 B22:C22 B25:C25 B28:C28">
    <cfRule type="expression" dxfId="69" priority="31">
      <formula>$E5&gt;1</formula>
    </cfRule>
  </conditionalFormatting>
  <conditionalFormatting sqref="P4:P1048576 P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{83E6617A-3E92-422A-A704-7B6122AF01C9}</x14:id>
        </ext>
      </extLst>
    </cfRule>
  </conditionalFormatting>
  <conditionalFormatting sqref="B5:C5 B8:C8 B11:C11 B14:C14 B17:C17 B20:C20 B23:C23 B26:C26">
    <cfRule type="expression" dxfId="68" priority="28">
      <formula>$E5&gt;1</formula>
    </cfRule>
  </conditionalFormatting>
  <conditionalFormatting sqref="B6:C6 B9:C9 B12:C12 B18:C18 B21:C21 B24:C24 B27:C27">
    <cfRule type="expression" dxfId="67" priority="26">
      <formula>$E6&gt;1</formula>
    </cfRule>
  </conditionalFormatting>
  <conditionalFormatting sqref="N4:N1048576 N1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{53C81296-CD57-49E4-BE9A-FD0631AFC178}</x14:id>
        </ext>
      </extLst>
    </cfRule>
  </conditionalFormatting>
  <conditionalFormatting sqref="N4:T4 B4:C4">
    <cfRule type="expression" dxfId="66" priority="191">
      <formula>$G4&gt;1</formula>
    </cfRule>
  </conditionalFormatting>
  <conditionalFormatting sqref="M4:M28">
    <cfRule type="cellIs" dxfId="65" priority="23" operator="greaterThan">
      <formula>1</formula>
    </cfRule>
  </conditionalFormatting>
  <conditionalFormatting sqref="M4:M28">
    <cfRule type="expression" dxfId="64" priority="22">
      <formula>$E4&gt;1</formula>
    </cfRule>
  </conditionalFormatting>
  <conditionalFormatting sqref="K4:K28">
    <cfRule type="cellIs" dxfId="63" priority="20" operator="greaterThan">
      <formula>1</formula>
    </cfRule>
  </conditionalFormatting>
  <conditionalFormatting sqref="K4:K28">
    <cfRule type="expression" dxfId="62" priority="19">
      <formula>$E4&gt;1</formula>
    </cfRule>
  </conditionalFormatting>
  <conditionalFormatting sqref="I4:I28">
    <cfRule type="cellIs" dxfId="61" priority="17" operator="greaterThan">
      <formula>1</formula>
    </cfRule>
  </conditionalFormatting>
  <conditionalFormatting sqref="I4:I28">
    <cfRule type="expression" dxfId="60" priority="16">
      <formula>$E4&gt;1</formula>
    </cfRule>
  </conditionalFormatting>
  <conditionalFormatting sqref="G4:G28">
    <cfRule type="cellIs" dxfId="59" priority="14" operator="greaterThan">
      <formula>1</formula>
    </cfRule>
  </conditionalFormatting>
  <conditionalFormatting sqref="G4:G28">
    <cfRule type="expression" dxfId="58" priority="13">
      <formula>$E4&gt;1</formula>
    </cfRule>
  </conditionalFormatting>
  <conditionalFormatting sqref="E4:E28">
    <cfRule type="cellIs" dxfId="57" priority="11" operator="greaterThan">
      <formula>1</formula>
    </cfRule>
  </conditionalFormatting>
  <conditionalFormatting sqref="D4:E28">
    <cfRule type="expression" dxfId="56" priority="10">
      <formula>$E4&gt;1</formula>
    </cfRule>
  </conditionalFormatting>
  <conditionalFormatting sqref="R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{020FA41E-A7E4-4E42-AAA3-B7A6128092FA}</x14:id>
        </ext>
      </extLst>
    </cfRule>
  </conditionalFormatting>
  <conditionalFormatting sqref="S2:T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{8E24FD56-955A-41CE-A676-0B9C7602827D}</x14:id>
        </ext>
      </extLst>
    </cfRule>
  </conditionalFormatting>
  <conditionalFormatting sqref="P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{B51D3B12-C400-45CF-ABEB-A1C4CD4C08E5}</x14:id>
        </ext>
      </extLst>
    </cfRule>
  </conditionalFormatting>
  <conditionalFormatting sqref="R3">
    <cfRule type="dataBar" priority="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{9A154126-2989-4DBC-AE9F-6328DEC06569}</x14:id>
        </ext>
      </extLst>
    </cfRule>
  </conditionalFormatting>
  <conditionalFormatting sqref="S3:T3">
    <cfRule type="dataBar" priority="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{3A4366F8-BCE9-4C30-88C4-706F597B79A4}</x14:id>
        </ext>
      </extLst>
    </cfRule>
  </conditionalFormatting>
  <conditionalFormatting sqref="P3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{999DEEA8-EDEA-4A57-8EC0-82192DC4A570}</x14:id>
        </ext>
      </extLst>
    </cfRule>
  </conditionalFormatting>
  <conditionalFormatting sqref="B15:C15">
    <cfRule type="expression" dxfId="54" priority="2">
      <formula>$E15&gt;1</formula>
    </cfRule>
  </conditionalFormatting>
  <conditionalFormatting sqref="B16:C16">
    <cfRule type="expression" dxfId="53" priority="1">
      <formula>$E16&gt;1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5EA59E-A52C-4DF5-9947-5A6D62E31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S1:T1</xm:sqref>
        </x14:conditionalFormatting>
        <x14:conditionalFormatting xmlns:xm="http://schemas.microsoft.com/office/excel/2006/main">
          <x14:cfRule type="dataBar" id="{6A0544F1-3EE1-4AA5-B8FD-6E082826C4F9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3A3C8565-2908-4F1D-96CC-10625C2B11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8770E79A-56C4-4EE6-BD93-E7C0977353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S4:T4</xm:sqref>
        </x14:conditionalFormatting>
        <x14:conditionalFormatting xmlns:xm="http://schemas.microsoft.com/office/excel/2006/main">
          <x14:cfRule type="dataBar" id="{CA5D2CFB-FE8F-4D5D-9A5C-5C461C0E8D87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R4:R27</xm:sqref>
        </x14:conditionalFormatting>
        <x14:conditionalFormatting xmlns:xm="http://schemas.microsoft.com/office/excel/2006/main">
          <x14:cfRule type="dataBar" id="{83E6617A-3E92-422A-A704-7B6122AF01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P4:P1048576 P1</xm:sqref>
        </x14:conditionalFormatting>
        <x14:conditionalFormatting xmlns:xm="http://schemas.microsoft.com/office/excel/2006/main">
          <x14:cfRule type="dataBar" id="{53C81296-CD57-49E4-BE9A-FD0631AFC1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N4:N1048576 N1</xm:sqref>
        </x14:conditionalFormatting>
        <x14:conditionalFormatting xmlns:xm="http://schemas.microsoft.com/office/excel/2006/main">
          <x14:cfRule type="dataBar" id="{020FA41E-A7E4-4E42-AAA3-B7A6128092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8E24FD56-955A-41CE-A676-0B9C760282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S2:T2</xm:sqref>
        </x14:conditionalFormatting>
        <x14:conditionalFormatting xmlns:xm="http://schemas.microsoft.com/office/excel/2006/main">
          <x14:cfRule type="dataBar" id="{B51D3B12-C400-45CF-ABEB-A1C4CD4C08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</xm:sqref>
        </x14:conditionalFormatting>
        <x14:conditionalFormatting xmlns:xm="http://schemas.microsoft.com/office/excel/2006/main">
          <x14:cfRule type="dataBar" id="{9A154126-2989-4DBC-AE9F-6328DEC065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R3</xm:sqref>
        </x14:conditionalFormatting>
        <x14:conditionalFormatting xmlns:xm="http://schemas.microsoft.com/office/excel/2006/main">
          <x14:cfRule type="dataBar" id="{3A4366F8-BCE9-4C30-88C4-706F597B79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S3:T3</xm:sqref>
        </x14:conditionalFormatting>
        <x14:conditionalFormatting xmlns:xm="http://schemas.microsoft.com/office/excel/2006/main">
          <x14:cfRule type="dataBar" id="{999DEEA8-EDEA-4A57-8EC0-82192DC4A5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D7AD-E23A-4162-BF5E-7427B46C7B30}">
  <dimension ref="A1:G20"/>
  <sheetViews>
    <sheetView workbookViewId="0">
      <selection activeCell="D10" sqref="D10"/>
    </sheetView>
  </sheetViews>
  <sheetFormatPr defaultRowHeight="16.5"/>
  <cols>
    <col min="2" max="2" width="2" customWidth="1"/>
    <col min="6" max="6" width="21.375" bestFit="1" customWidth="1"/>
  </cols>
  <sheetData>
    <row r="1" spans="1:7">
      <c r="A1" t="s">
        <v>34</v>
      </c>
      <c r="B1">
        <v>-5</v>
      </c>
      <c r="C1">
        <f>POWER(2,B1)</f>
        <v>3.125E-2</v>
      </c>
      <c r="E1">
        <v>2.0400000000000001E-2</v>
      </c>
      <c r="F1" s="16">
        <f>(E2-E1)/E2</f>
        <v>3.9999999999984845E-4</v>
      </c>
      <c r="G1" t="s">
        <v>55</v>
      </c>
    </row>
    <row r="2" spans="1:7">
      <c r="A2" t="s">
        <v>33</v>
      </c>
      <c r="B2">
        <v>-6</v>
      </c>
      <c r="C2">
        <f t="shared" ref="C2:C20" si="0">POWER(2,B2)</f>
        <v>1.5625E-2</v>
      </c>
      <c r="D2">
        <f>POWER(2,-B2)</f>
        <v>64</v>
      </c>
      <c r="E2">
        <f>1/7/7</f>
        <v>2.0408163265306121E-2</v>
      </c>
      <c r="F2" s="16">
        <f>(E2-E3)/E2</f>
        <v>3.5095214843742026E-4</v>
      </c>
      <c r="G2" t="s">
        <v>56</v>
      </c>
    </row>
    <row r="3" spans="1:7">
      <c r="A3" t="s">
        <v>35</v>
      </c>
      <c r="B3">
        <v>-7</v>
      </c>
      <c r="C3">
        <f t="shared" si="0"/>
        <v>7.8125E-3</v>
      </c>
      <c r="E3">
        <f>C2+C4+C7+C8+C9+C12</f>
        <v>2.04010009765625E-2</v>
      </c>
    </row>
    <row r="4" spans="1:7">
      <c r="A4" t="s">
        <v>36</v>
      </c>
      <c r="B4">
        <v>-8</v>
      </c>
      <c r="C4">
        <f t="shared" si="0"/>
        <v>3.90625E-3</v>
      </c>
      <c r="D4">
        <f>POWER(2,-B4)</f>
        <v>256</v>
      </c>
    </row>
    <row r="5" spans="1:7">
      <c r="A5" t="s">
        <v>37</v>
      </c>
      <c r="B5">
        <v>-9</v>
      </c>
      <c r="C5">
        <f t="shared" si="0"/>
        <v>1.953125E-3</v>
      </c>
    </row>
    <row r="6" spans="1:7">
      <c r="A6" t="s">
        <v>38</v>
      </c>
      <c r="B6">
        <v>-10</v>
      </c>
      <c r="C6">
        <f t="shared" si="0"/>
        <v>9.765625E-4</v>
      </c>
    </row>
    <row r="7" spans="1:7">
      <c r="A7" t="s">
        <v>39</v>
      </c>
      <c r="B7">
        <v>-11</v>
      </c>
      <c r="C7">
        <f t="shared" si="0"/>
        <v>4.8828125E-4</v>
      </c>
      <c r="D7">
        <f>POWER(2,-B7)</f>
        <v>2048</v>
      </c>
    </row>
    <row r="8" spans="1:7">
      <c r="A8" t="s">
        <v>40</v>
      </c>
      <c r="B8">
        <v>-12</v>
      </c>
      <c r="C8">
        <f t="shared" si="0"/>
        <v>2.44140625E-4</v>
      </c>
      <c r="D8">
        <f t="shared" ref="D8:D10" si="1">POWER(2,-B8)</f>
        <v>4096</v>
      </c>
    </row>
    <row r="9" spans="1:7">
      <c r="A9" t="s">
        <v>41</v>
      </c>
      <c r="B9">
        <v>-13</v>
      </c>
      <c r="C9">
        <f t="shared" si="0"/>
        <v>1.220703125E-4</v>
      </c>
      <c r="D9">
        <f t="shared" si="1"/>
        <v>8192</v>
      </c>
    </row>
    <row r="10" spans="1:7">
      <c r="A10" t="s">
        <v>42</v>
      </c>
      <c r="B10">
        <v>-14</v>
      </c>
      <c r="C10">
        <f t="shared" si="0"/>
        <v>6.103515625E-5</v>
      </c>
    </row>
    <row r="11" spans="1:7">
      <c r="A11" t="s">
        <v>43</v>
      </c>
      <c r="B11">
        <v>-15</v>
      </c>
      <c r="C11">
        <f t="shared" si="0"/>
        <v>3.0517578125E-5</v>
      </c>
    </row>
    <row r="12" spans="1:7">
      <c r="A12" t="s">
        <v>44</v>
      </c>
      <c r="B12">
        <v>-16</v>
      </c>
      <c r="C12">
        <f t="shared" si="0"/>
        <v>1.52587890625E-5</v>
      </c>
      <c r="D12">
        <f>POWER(2,-B12)</f>
        <v>65536</v>
      </c>
    </row>
    <row r="13" spans="1:7">
      <c r="A13" t="s">
        <v>45</v>
      </c>
      <c r="B13">
        <v>-17</v>
      </c>
      <c r="C13">
        <f t="shared" si="0"/>
        <v>7.62939453125E-6</v>
      </c>
    </row>
    <row r="14" spans="1:7">
      <c r="A14" t="s">
        <v>46</v>
      </c>
      <c r="B14">
        <v>-18</v>
      </c>
      <c r="C14">
        <f t="shared" si="0"/>
        <v>3.814697265625E-6</v>
      </c>
    </row>
    <row r="15" spans="1:7">
      <c r="A15" t="s">
        <v>47</v>
      </c>
      <c r="B15">
        <v>-19</v>
      </c>
      <c r="C15">
        <f t="shared" si="0"/>
        <v>1.9073486328125E-6</v>
      </c>
    </row>
    <row r="16" spans="1:7">
      <c r="A16" t="s">
        <v>48</v>
      </c>
      <c r="B16">
        <v>-20</v>
      </c>
      <c r="C16">
        <f t="shared" si="0"/>
        <v>9.5367431640625E-7</v>
      </c>
    </row>
    <row r="17" spans="1:3">
      <c r="A17" t="s">
        <v>49</v>
      </c>
      <c r="B17">
        <v>-21</v>
      </c>
      <c r="C17">
        <f t="shared" si="0"/>
        <v>4.76837158203125E-7</v>
      </c>
    </row>
    <row r="18" spans="1:3">
      <c r="A18" t="s">
        <v>50</v>
      </c>
      <c r="B18">
        <v>-22</v>
      </c>
      <c r="C18">
        <f t="shared" si="0"/>
        <v>2.384185791015625E-7</v>
      </c>
    </row>
    <row r="19" spans="1:3">
      <c r="A19" t="s">
        <v>51</v>
      </c>
      <c r="B19">
        <v>-23</v>
      </c>
      <c r="C19">
        <f t="shared" si="0"/>
        <v>1.1920928955078125E-7</v>
      </c>
    </row>
    <row r="20" spans="1:3">
      <c r="A20" t="s">
        <v>52</v>
      </c>
      <c r="B20">
        <v>-24</v>
      </c>
      <c r="C20">
        <f t="shared" si="0"/>
        <v>5.9604644775390625E-8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LRN</vt:lpstr>
      <vt:lpstr>VEC_SIZE</vt:lpstr>
      <vt:lpstr>alexnet</vt:lpstr>
      <vt:lpstr>alexnet no rtl</vt:lpstr>
      <vt:lpstr>VGG-16</vt:lpstr>
      <vt:lpstr>RESNET</vt:lpstr>
      <vt:lpstr>resnet최적화</vt:lpstr>
      <vt:lpstr>eltwise 최적화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GUEST01</dc:creator>
  <cp:lastModifiedBy>GUEST01</cp:lastModifiedBy>
  <dcterms:created xsi:type="dcterms:W3CDTF">2022-01-25T04:25:27Z</dcterms:created>
  <dcterms:modified xsi:type="dcterms:W3CDTF">2022-02-09T23:59:04Z</dcterms:modified>
</cp:coreProperties>
</file>