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wireb\Desktop\"/>
    </mc:Choice>
  </mc:AlternateContent>
  <xr:revisionPtr revIDLastSave="0" documentId="13_ncr:1_{B3DABDC3-357B-47E4-9DEF-BB96121F1995}" xr6:coauthVersionLast="47" xr6:coauthVersionMax="47" xr10:uidLastSave="{00000000-0000-0000-0000-000000000000}"/>
  <bookViews>
    <workbookView xWindow="1440" yWindow="6630" windowWidth="56160" windowHeight="21615" activeTab="12" xr2:uid="{00000000-000D-0000-FFFF-FFFF00000000}"/>
  </bookViews>
  <sheets>
    <sheet name="Whixr coms" sheetId="1" r:id="rId1"/>
    <sheet name="TODO list" sheetId="2" r:id="rId2"/>
    <sheet name="shopping list" sheetId="3" r:id="rId3"/>
    <sheet name="Vending price sheet" sheetId="4" r:id="rId4"/>
    <sheet name="Awards" sheetId="5" r:id="rId5"/>
    <sheet name="Rework status" sheetId="6" r:id="rId6"/>
    <sheet name="Ideas" sheetId="7" r:id="rId7"/>
    <sheet name="Art" sheetId="8" r:id="rId8"/>
    <sheet name="Requirements" sheetId="9" r:id="rId9"/>
    <sheet name="Game mechanics" sheetId="10" r:id="rId10"/>
    <sheet name="Game Mech V2" sheetId="11" r:id="rId11"/>
    <sheet name="Game Mech V3" sheetId="12" r:id="rId12"/>
    <sheet name="IR Hack BOM" sheetId="13" r:id="rId13"/>
    <sheet name="IR button BOM" sheetId="14" r:id="rId14"/>
    <sheet name="BOM" sheetId="15" r:id="rId15"/>
    <sheet name="Calcs" sheetId="16" r:id="rId16"/>
    <sheet name="Coms" sheetId="17" r:id="rId17"/>
    <sheet name="crypto and credits" sheetId="18" r:id="rId18"/>
    <sheet name="Flash layout" sheetId="19" r:id="rId19"/>
    <sheet name="Function by card types" sheetId="20" r:id="rId20"/>
    <sheet name="animation EEPROM docs" sheetId="21" r:id="rId21"/>
    <sheet name="Vendo calcs" sheetId="22" r:id="rId22"/>
    <sheet name="VC BOM" sheetId="23" r:id="rId23"/>
    <sheet name="Vendo coms" sheetId="24" r:id="rId24"/>
    <sheet name="PCB codes" sheetId="25"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3" i="23" l="1"/>
  <c r="G33" i="23" s="1"/>
  <c r="E32" i="23"/>
  <c r="G32" i="23" s="1"/>
  <c r="G29" i="23" s="1"/>
  <c r="G31" i="23"/>
  <c r="G30" i="23"/>
  <c r="J24" i="23"/>
  <c r="I24" i="23"/>
  <c r="E24" i="23"/>
  <c r="J23" i="23"/>
  <c r="I23" i="23"/>
  <c r="E23" i="23"/>
  <c r="I22" i="23"/>
  <c r="E22" i="23"/>
  <c r="J22" i="23" s="1"/>
  <c r="C22" i="23"/>
  <c r="J20" i="23"/>
  <c r="I20" i="23"/>
  <c r="G20" i="23"/>
  <c r="E20" i="23"/>
  <c r="I18" i="23"/>
  <c r="G18" i="23"/>
  <c r="E18" i="23"/>
  <c r="J18" i="23" s="1"/>
  <c r="J16" i="23"/>
  <c r="I16" i="23"/>
  <c r="G16" i="23"/>
  <c r="E16" i="23"/>
  <c r="I15" i="23"/>
  <c r="G15" i="23"/>
  <c r="E15" i="23"/>
  <c r="J15" i="23" s="1"/>
  <c r="J14" i="23"/>
  <c r="I14" i="23"/>
  <c r="G14" i="23"/>
  <c r="E14" i="23"/>
  <c r="I13" i="23"/>
  <c r="G13" i="23"/>
  <c r="E13" i="23"/>
  <c r="J13" i="23" s="1"/>
  <c r="J12" i="23"/>
  <c r="I12" i="23"/>
  <c r="G12" i="23"/>
  <c r="G1" i="23" s="1"/>
  <c r="I11" i="23"/>
  <c r="G11" i="23"/>
  <c r="E11" i="23"/>
  <c r="J11" i="23" s="1"/>
  <c r="I9" i="23"/>
  <c r="G9" i="23"/>
  <c r="E9" i="23"/>
  <c r="J9" i="23" s="1"/>
  <c r="I8" i="23"/>
  <c r="G8" i="23"/>
  <c r="E8" i="23"/>
  <c r="J8" i="23" s="1"/>
  <c r="I7" i="23"/>
  <c r="G7" i="23"/>
  <c r="E7" i="23"/>
  <c r="J7" i="23" s="1"/>
  <c r="J5" i="23"/>
  <c r="I5" i="23"/>
  <c r="G5" i="23"/>
  <c r="J4" i="23"/>
  <c r="I4" i="23"/>
  <c r="G4" i="23"/>
  <c r="E4" i="23"/>
  <c r="H1" i="23"/>
  <c r="B45" i="22"/>
  <c r="B47" i="22" s="1"/>
  <c r="B48" i="22" s="1"/>
  <c r="B40" i="22"/>
  <c r="B41" i="22" s="1"/>
  <c r="D23" i="22"/>
  <c r="D22" i="22"/>
  <c r="E21" i="22"/>
  <c r="F21" i="22" s="1"/>
  <c r="H12" i="22"/>
  <c r="G12" i="22" s="1"/>
  <c r="H11" i="22"/>
  <c r="F36" i="21"/>
  <c r="H27" i="21"/>
  <c r="A23" i="21"/>
  <c r="C19" i="21"/>
  <c r="A19" i="21"/>
  <c r="I18" i="21"/>
  <c r="I19" i="21" s="1"/>
  <c r="I22" i="21" s="1"/>
  <c r="E17" i="21"/>
  <c r="C17" i="21"/>
  <c r="C16" i="21"/>
  <c r="B13" i="21"/>
  <c r="A12" i="21"/>
  <c r="K11" i="21"/>
  <c r="E11" i="21"/>
  <c r="E12" i="21" s="1"/>
  <c r="H12" i="21" s="1"/>
  <c r="H13" i="21" s="1"/>
  <c r="E10" i="21"/>
  <c r="D44" i="19"/>
  <c r="E30" i="19"/>
  <c r="E31" i="19" s="1"/>
  <c r="E32" i="19" s="1"/>
  <c r="E33" i="19" s="1"/>
  <c r="E34" i="19" s="1"/>
  <c r="E35" i="19" s="1"/>
  <c r="E36" i="19" s="1"/>
  <c r="E37" i="19" s="1"/>
  <c r="E38" i="19" s="1"/>
  <c r="E39" i="19" s="1"/>
  <c r="E40" i="19" s="1"/>
  <c r="E41" i="19" s="1"/>
  <c r="E42" i="19" s="1"/>
  <c r="E43" i="19" s="1"/>
  <c r="D26" i="19"/>
  <c r="I21" i="19"/>
  <c r="I22" i="19" s="1"/>
  <c r="A21" i="19"/>
  <c r="C21" i="19" s="1"/>
  <c r="I20" i="19"/>
  <c r="A20" i="19"/>
  <c r="A24" i="19" s="1"/>
  <c r="A19" i="19"/>
  <c r="B29" i="19" s="1"/>
  <c r="A18" i="19"/>
  <c r="A16" i="19"/>
  <c r="G13" i="19"/>
  <c r="G10" i="19"/>
  <c r="G12" i="19" s="1"/>
  <c r="A10" i="19"/>
  <c r="A9" i="19"/>
  <c r="D9" i="19" s="1"/>
  <c r="D4" i="19"/>
  <c r="A3" i="19"/>
  <c r="A5" i="19" s="1"/>
  <c r="E56" i="17"/>
  <c r="E57" i="17" s="1"/>
  <c r="E58" i="17" s="1"/>
  <c r="E59" i="17" s="1"/>
  <c r="E60" i="17" s="1"/>
  <c r="E61" i="17" s="1"/>
  <c r="E62" i="17" s="1"/>
  <c r="E63" i="17" s="1"/>
  <c r="E64" i="17" s="1"/>
  <c r="E65" i="17" s="1"/>
  <c r="E66" i="17" s="1"/>
  <c r="E67" i="17" s="1"/>
  <c r="E68" i="17" s="1"/>
  <c r="E69" i="17" s="1"/>
  <c r="E70" i="17" s="1"/>
  <c r="E71" i="17" s="1"/>
  <c r="E72" i="17" s="1"/>
  <c r="E73" i="17" s="1"/>
  <c r="C56" i="17"/>
  <c r="B56" i="17"/>
  <c r="F56" i="17" s="1"/>
  <c r="F55" i="17"/>
  <c r="G55" i="17" s="1"/>
  <c r="C55" i="17"/>
  <c r="J43" i="17"/>
  <c r="J45" i="17" s="1"/>
  <c r="J47" i="17" s="1"/>
  <c r="L47" i="17" s="1"/>
  <c r="C38" i="17"/>
  <c r="G36" i="17"/>
  <c r="F34" i="17"/>
  <c r="F8" i="17"/>
  <c r="F9" i="17" s="1"/>
  <c r="M7" i="17"/>
  <c r="M6" i="17" s="1"/>
  <c r="K7" i="17"/>
  <c r="J7" i="17"/>
  <c r="I7" i="17"/>
  <c r="H7" i="17"/>
  <c r="G7" i="17"/>
  <c r="F7" i="17"/>
  <c r="E7" i="17"/>
  <c r="D7" i="17"/>
  <c r="C7" i="17"/>
  <c r="B7" i="17"/>
  <c r="A7" i="17"/>
  <c r="K8" i="17" s="1"/>
  <c r="K9" i="17" s="1"/>
  <c r="K10" i="17" s="1"/>
  <c r="L10" i="17" s="1"/>
  <c r="L6" i="17" s="1"/>
  <c r="L7" i="17" s="1"/>
  <c r="L2" i="17"/>
  <c r="K2" i="17"/>
  <c r="J2" i="17"/>
  <c r="I2" i="17"/>
  <c r="H2" i="17"/>
  <c r="G2" i="17"/>
  <c r="F2" i="17"/>
  <c r="E2" i="17"/>
  <c r="D2" i="17"/>
  <c r="C2" i="17"/>
  <c r="H3" i="17" s="1"/>
  <c r="I3" i="17" s="1"/>
  <c r="J3" i="17" s="1"/>
  <c r="D198" i="16"/>
  <c r="D199" i="16" s="1"/>
  <c r="E160" i="16"/>
  <c r="E159" i="16"/>
  <c r="E158" i="16"/>
  <c r="E157" i="16"/>
  <c r="E156" i="16"/>
  <c r="E155" i="16"/>
  <c r="E154" i="16"/>
  <c r="E153" i="16"/>
  <c r="E163" i="16" s="1"/>
  <c r="E164" i="16" s="1"/>
  <c r="E152" i="16"/>
  <c r="E151" i="16"/>
  <c r="E150" i="16"/>
  <c r="E149" i="16"/>
  <c r="A140" i="16"/>
  <c r="A132" i="16"/>
  <c r="A130" i="16"/>
  <c r="A133" i="16" s="1"/>
  <c r="A128" i="16"/>
  <c r="F123" i="16"/>
  <c r="F124" i="16" s="1"/>
  <c r="F125" i="16" s="1"/>
  <c r="A123" i="16"/>
  <c r="A129" i="16" s="1"/>
  <c r="M122" i="16"/>
  <c r="K122" i="16"/>
  <c r="K123" i="16" s="1"/>
  <c r="K124" i="16" s="1"/>
  <c r="K125" i="16" s="1"/>
  <c r="H122" i="16"/>
  <c r="K121" i="16"/>
  <c r="F121" i="16"/>
  <c r="K120" i="16"/>
  <c r="J110" i="16"/>
  <c r="B107" i="16"/>
  <c r="B108" i="16" s="1"/>
  <c r="B109" i="16" s="1"/>
  <c r="E104" i="16"/>
  <c r="E105" i="16" s="1"/>
  <c r="J103" i="16"/>
  <c r="J105" i="16" s="1"/>
  <c r="J106" i="16" s="1"/>
  <c r="J108" i="16" s="1"/>
  <c r="E103" i="16"/>
  <c r="C90" i="16"/>
  <c r="C91" i="16" s="1"/>
  <c r="C92" i="16" s="1"/>
  <c r="C93" i="16" s="1"/>
  <c r="C94" i="16" s="1"/>
  <c r="C95" i="16" s="1"/>
  <c r="C96" i="16" s="1"/>
  <c r="C97" i="16" s="1"/>
  <c r="C98" i="16" s="1"/>
  <c r="C99" i="16" s="1"/>
  <c r="P88" i="16"/>
  <c r="N88" i="16"/>
  <c r="O88" i="16" s="1"/>
  <c r="Q87" i="16"/>
  <c r="P87" i="16"/>
  <c r="O87" i="16"/>
  <c r="L87" i="16"/>
  <c r="L88" i="16" s="1"/>
  <c r="L89" i="16" s="1"/>
  <c r="L90" i="16" s="1"/>
  <c r="L91" i="16" s="1"/>
  <c r="L92" i="16" s="1"/>
  <c r="L93" i="16" s="1"/>
  <c r="H87" i="16"/>
  <c r="G87" i="16"/>
  <c r="F87" i="16"/>
  <c r="E88" i="16" s="1"/>
  <c r="C87" i="16"/>
  <c r="C88" i="16" s="1"/>
  <c r="C89" i="16" s="1"/>
  <c r="A81" i="16"/>
  <c r="A82" i="16" s="1"/>
  <c r="C80" i="16"/>
  <c r="A79" i="16"/>
  <c r="C68" i="16"/>
  <c r="F66" i="16"/>
  <c r="C66" i="16"/>
  <c r="C69" i="16" s="1"/>
  <c r="C72" i="16" s="1"/>
  <c r="B57" i="16"/>
  <c r="B56" i="16"/>
  <c r="G47" i="16"/>
  <c r="G46" i="16"/>
  <c r="G44" i="16"/>
  <c r="B44" i="16"/>
  <c r="B46" i="16" s="1"/>
  <c r="F35" i="16"/>
  <c r="E35" i="16"/>
  <c r="B35" i="16"/>
  <c r="D29" i="16"/>
  <c r="B28" i="16"/>
  <c r="B25" i="16"/>
  <c r="C24" i="16"/>
  <c r="B31" i="16" s="1"/>
  <c r="B24" i="16"/>
  <c r="B23" i="16"/>
  <c r="B20" i="16"/>
  <c r="A20" i="16"/>
  <c r="B19" i="16"/>
  <c r="A19" i="16"/>
  <c r="F15" i="16"/>
  <c r="A15" i="16"/>
  <c r="A12" i="16"/>
  <c r="A11" i="16"/>
  <c r="H7" i="16"/>
  <c r="F7" i="16"/>
  <c r="F8" i="16" s="1"/>
  <c r="F6" i="16"/>
  <c r="A3" i="16"/>
  <c r="I45" i="15"/>
  <c r="I1" i="15" s="1"/>
  <c r="F42" i="15"/>
  <c r="J41" i="15"/>
  <c r="F41" i="15"/>
  <c r="K41" i="15" s="1"/>
  <c r="K40" i="15"/>
  <c r="J40" i="15"/>
  <c r="F40" i="15"/>
  <c r="K39" i="15"/>
  <c r="J39" i="15"/>
  <c r="F39" i="15"/>
  <c r="J38" i="15"/>
  <c r="F38" i="15"/>
  <c r="K38" i="15" s="1"/>
  <c r="J37" i="15"/>
  <c r="F37" i="15"/>
  <c r="K37" i="15" s="1"/>
  <c r="J35" i="15"/>
  <c r="H35" i="15"/>
  <c r="F35" i="15"/>
  <c r="K35" i="15" s="1"/>
  <c r="J34" i="15"/>
  <c r="H34" i="15"/>
  <c r="F34" i="15"/>
  <c r="K34" i="15" s="1"/>
  <c r="J33" i="15"/>
  <c r="H33" i="15"/>
  <c r="F33" i="15"/>
  <c r="K33" i="15" s="1"/>
  <c r="J32" i="15"/>
  <c r="H32" i="15"/>
  <c r="F32" i="15"/>
  <c r="K32" i="15" s="1"/>
  <c r="J30" i="15"/>
  <c r="H30" i="15"/>
  <c r="F30" i="15"/>
  <c r="K30" i="15" s="1"/>
  <c r="C30" i="15"/>
  <c r="K29" i="15"/>
  <c r="J29" i="15"/>
  <c r="H29" i="15"/>
  <c r="F29" i="15"/>
  <c r="J28" i="15"/>
  <c r="H28" i="15"/>
  <c r="F28" i="15"/>
  <c r="K28" i="15" s="1"/>
  <c r="K27" i="15"/>
  <c r="J27" i="15"/>
  <c r="H27" i="15"/>
  <c r="F27" i="15"/>
  <c r="J26" i="15"/>
  <c r="H26" i="15"/>
  <c r="F26" i="15"/>
  <c r="K26" i="15" s="1"/>
  <c r="K24" i="15"/>
  <c r="J24" i="15"/>
  <c r="H24" i="15"/>
  <c r="F24" i="15"/>
  <c r="J23" i="15"/>
  <c r="H23" i="15"/>
  <c r="F23" i="15"/>
  <c r="K23" i="15" s="1"/>
  <c r="D23" i="15"/>
  <c r="C23" i="15"/>
  <c r="K21" i="15"/>
  <c r="J21" i="15"/>
  <c r="H21" i="15"/>
  <c r="F21" i="15"/>
  <c r="K19" i="15"/>
  <c r="J19" i="15"/>
  <c r="H19" i="15"/>
  <c r="F19" i="15"/>
  <c r="K17" i="15"/>
  <c r="J17" i="15"/>
  <c r="H17" i="15"/>
  <c r="J16" i="15"/>
  <c r="H16" i="15"/>
  <c r="F16" i="15"/>
  <c r="K16" i="15" s="1"/>
  <c r="J15" i="15"/>
  <c r="H15" i="15"/>
  <c r="F15" i="15"/>
  <c r="K15" i="15" s="1"/>
  <c r="J13" i="15"/>
  <c r="H13" i="15"/>
  <c r="F13" i="15"/>
  <c r="K13" i="15" s="1"/>
  <c r="J12" i="15"/>
  <c r="H12" i="15"/>
  <c r="F12" i="15"/>
  <c r="K12" i="15" s="1"/>
  <c r="J11" i="15"/>
  <c r="H11" i="15"/>
  <c r="F11" i="15"/>
  <c r="K11" i="15" s="1"/>
  <c r="K9" i="15"/>
  <c r="J9" i="15"/>
  <c r="H9" i="15"/>
  <c r="J8" i="15"/>
  <c r="H8" i="15"/>
  <c r="F8" i="15"/>
  <c r="K8" i="15" s="1"/>
  <c r="K7" i="15"/>
  <c r="J7" i="15"/>
  <c r="H7" i="15"/>
  <c r="F7" i="15"/>
  <c r="J6" i="15"/>
  <c r="H6" i="15"/>
  <c r="H1" i="15" s="1"/>
  <c r="F6" i="15"/>
  <c r="K6" i="15" s="1"/>
  <c r="K5" i="15"/>
  <c r="J5" i="15"/>
  <c r="H5" i="15"/>
  <c r="F5" i="15"/>
  <c r="J4" i="15"/>
  <c r="F4" i="15"/>
  <c r="K4" i="15" s="1"/>
  <c r="J23" i="14"/>
  <c r="I23" i="14"/>
  <c r="E23" i="14"/>
  <c r="J22" i="14"/>
  <c r="I22" i="14"/>
  <c r="E22" i="14"/>
  <c r="I21" i="14"/>
  <c r="C21" i="14"/>
  <c r="E21" i="14" s="1"/>
  <c r="J21" i="14" s="1"/>
  <c r="I19" i="14"/>
  <c r="G19" i="14"/>
  <c r="E19" i="14"/>
  <c r="J19" i="14" s="1"/>
  <c r="I17" i="14"/>
  <c r="G17" i="14"/>
  <c r="E17" i="14"/>
  <c r="J17" i="14" s="1"/>
  <c r="I16" i="14"/>
  <c r="G16" i="14"/>
  <c r="E16" i="14"/>
  <c r="J16" i="14" s="1"/>
  <c r="J12" i="14"/>
  <c r="I12" i="14"/>
  <c r="G12" i="14"/>
  <c r="I11" i="14"/>
  <c r="G11" i="14"/>
  <c r="E11" i="14"/>
  <c r="J11" i="14" s="1"/>
  <c r="J9" i="14"/>
  <c r="I9" i="14"/>
  <c r="G9" i="14"/>
  <c r="E9" i="14"/>
  <c r="I8" i="14"/>
  <c r="G8" i="14"/>
  <c r="E8" i="14"/>
  <c r="J8" i="14" s="1"/>
  <c r="J6" i="14"/>
  <c r="I6" i="14"/>
  <c r="G6" i="14"/>
  <c r="I5" i="14"/>
  <c r="G5" i="14"/>
  <c r="E5" i="14"/>
  <c r="J5" i="14" s="1"/>
  <c r="I4" i="14"/>
  <c r="G4" i="14"/>
  <c r="E4" i="14"/>
  <c r="J4" i="14" s="1"/>
  <c r="J26" i="13"/>
  <c r="I26" i="13"/>
  <c r="E26" i="13"/>
  <c r="J25" i="13"/>
  <c r="I25" i="13"/>
  <c r="E25" i="13"/>
  <c r="I24" i="13"/>
  <c r="E24" i="13"/>
  <c r="J24" i="13" s="1"/>
  <c r="C24" i="13"/>
  <c r="J22" i="13"/>
  <c r="I22" i="13"/>
  <c r="G22" i="13"/>
  <c r="E22" i="13"/>
  <c r="I20" i="13"/>
  <c r="G20" i="13"/>
  <c r="E20" i="13"/>
  <c r="J20" i="13" s="1"/>
  <c r="J19" i="13"/>
  <c r="I19" i="13"/>
  <c r="G19" i="13"/>
  <c r="E19" i="13"/>
  <c r="I18" i="13"/>
  <c r="G18" i="13"/>
  <c r="E18" i="13"/>
  <c r="J18" i="13" s="1"/>
  <c r="J14" i="13"/>
  <c r="I14" i="13"/>
  <c r="G14" i="13"/>
  <c r="I13" i="13"/>
  <c r="G13" i="13"/>
  <c r="E13" i="13"/>
  <c r="J13" i="13" s="1"/>
  <c r="G11" i="13"/>
  <c r="J10" i="13"/>
  <c r="I10" i="13"/>
  <c r="G10" i="13"/>
  <c r="E10" i="13"/>
  <c r="I9" i="13"/>
  <c r="G9" i="13"/>
  <c r="E9" i="13"/>
  <c r="J9" i="13" s="1"/>
  <c r="J8" i="13"/>
  <c r="I8" i="13"/>
  <c r="G8" i="13"/>
  <c r="E8" i="13"/>
  <c r="J6" i="13"/>
  <c r="I6" i="13"/>
  <c r="G6" i="13"/>
  <c r="G1" i="13" s="1"/>
  <c r="J5" i="13"/>
  <c r="I5" i="13"/>
  <c r="G5" i="13"/>
  <c r="J4" i="13"/>
  <c r="I4" i="13"/>
  <c r="G4" i="13"/>
  <c r="E4" i="13"/>
  <c r="E15" i="12"/>
  <c r="G16" i="12" s="1"/>
  <c r="G12" i="12"/>
  <c r="J12" i="12" s="1"/>
  <c r="K12" i="12" s="1"/>
  <c r="G11" i="12"/>
  <c r="N5" i="12"/>
  <c r="N4" i="12"/>
  <c r="E3" i="12"/>
  <c r="E64" i="11"/>
  <c r="E63" i="11"/>
  <c r="E65" i="11" s="1"/>
  <c r="E62" i="11"/>
  <c r="F60" i="11"/>
  <c r="G80" i="7"/>
  <c r="G78" i="7"/>
  <c r="E78" i="7"/>
  <c r="J77" i="7"/>
  <c r="I77" i="7"/>
  <c r="H77" i="7"/>
  <c r="G77" i="7"/>
  <c r="H74" i="7"/>
  <c r="F74" i="7"/>
  <c r="F77" i="7" s="1"/>
  <c r="F73" i="7"/>
  <c r="S43" i="6"/>
  <c r="V41" i="6"/>
  <c r="T41" i="6"/>
  <c r="V40" i="6"/>
  <c r="T40" i="6"/>
  <c r="V39" i="6"/>
  <c r="T39" i="6"/>
  <c r="V38" i="6"/>
  <c r="T38" i="6"/>
  <c r="V37" i="6"/>
  <c r="T37" i="6"/>
  <c r="V36" i="6"/>
  <c r="V43" i="6" s="1"/>
  <c r="T36" i="6"/>
  <c r="T43" i="6" s="1"/>
  <c r="R33" i="6"/>
  <c r="G24" i="6"/>
  <c r="E24" i="6"/>
  <c r="R23" i="6"/>
  <c r="G23" i="6"/>
  <c r="E23" i="6"/>
  <c r="G22" i="6"/>
  <c r="G21" i="6"/>
  <c r="E21" i="6"/>
  <c r="G20" i="6"/>
  <c r="E20" i="6" s="1"/>
  <c r="G19" i="6"/>
  <c r="E19" i="6" s="1"/>
  <c r="P18" i="6"/>
  <c r="R18" i="6" s="1"/>
  <c r="G18" i="6"/>
  <c r="E18" i="6" s="1"/>
  <c r="P17" i="6"/>
  <c r="R17" i="6" s="1"/>
  <c r="S17" i="6" s="1"/>
  <c r="G17" i="6"/>
  <c r="E17" i="6"/>
  <c r="R16" i="6"/>
  <c r="S16" i="6" s="1"/>
  <c r="T16" i="6" s="1"/>
  <c r="U16" i="6" s="1"/>
  <c r="P16" i="6"/>
  <c r="J15" i="6"/>
  <c r="J14" i="6"/>
  <c r="R13" i="6"/>
  <c r="R14" i="6" s="1"/>
  <c r="R12" i="6"/>
  <c r="S12" i="6" s="1"/>
  <c r="T12" i="6" s="1"/>
  <c r="U12" i="6" s="1"/>
  <c r="K12" i="6"/>
  <c r="J12" i="6"/>
  <c r="R11" i="6"/>
  <c r="S11" i="6" s="1"/>
  <c r="T11" i="6" s="1"/>
  <c r="U11" i="6" s="1"/>
  <c r="A11" i="6"/>
  <c r="C11" i="6" s="1"/>
  <c r="D11" i="6" s="1"/>
  <c r="K8" i="6"/>
  <c r="J8" i="6"/>
  <c r="G8" i="6"/>
  <c r="F8" i="6"/>
  <c r="E8" i="6"/>
  <c r="D8" i="6"/>
  <c r="C8" i="6"/>
  <c r="B8" i="6"/>
  <c r="E22" i="6" s="1"/>
  <c r="L6" i="6"/>
  <c r="K6" i="6"/>
  <c r="I6" i="6"/>
  <c r="H6" i="6"/>
  <c r="G6" i="6"/>
  <c r="V5" i="6"/>
  <c r="U5" i="6"/>
  <c r="T5" i="6"/>
  <c r="S5" i="6"/>
  <c r="R5" i="6"/>
  <c r="S23" i="6" s="1"/>
  <c r="L5" i="6"/>
  <c r="K5" i="6"/>
  <c r="I5" i="6"/>
  <c r="H5" i="6"/>
  <c r="G5" i="6"/>
  <c r="L4" i="6"/>
  <c r="K4" i="6"/>
  <c r="I4" i="6"/>
  <c r="H4" i="6"/>
  <c r="G4" i="6"/>
  <c r="L3" i="6"/>
  <c r="K3" i="6"/>
  <c r="I3" i="6"/>
  <c r="H3" i="6"/>
  <c r="G3" i="6"/>
  <c r="L2" i="6"/>
  <c r="K2" i="6"/>
  <c r="I2" i="6"/>
  <c r="H2" i="6"/>
  <c r="G2" i="6"/>
  <c r="V52" i="4"/>
  <c r="U52" i="4"/>
  <c r="V51" i="4"/>
  <c r="U51" i="4"/>
  <c r="V50" i="4"/>
  <c r="U50" i="4"/>
  <c r="V49" i="4"/>
  <c r="U49" i="4"/>
  <c r="V48" i="4"/>
  <c r="U48" i="4"/>
  <c r="V47" i="4"/>
  <c r="U47" i="4"/>
  <c r="V46" i="4"/>
  <c r="U46" i="4"/>
  <c r="V45" i="4"/>
  <c r="U45" i="4"/>
  <c r="V44" i="4"/>
  <c r="U44" i="4"/>
  <c r="V43" i="4"/>
  <c r="U43" i="4"/>
  <c r="V42" i="4"/>
  <c r="U42" i="4"/>
  <c r="V41" i="4"/>
  <c r="U41" i="4"/>
  <c r="V40" i="4"/>
  <c r="U40" i="4"/>
  <c r="V39" i="4"/>
  <c r="U39" i="4"/>
  <c r="V38" i="4"/>
  <c r="U38" i="4"/>
  <c r="V37" i="4"/>
  <c r="U37" i="4"/>
  <c r="V36" i="4"/>
  <c r="U36" i="4"/>
  <c r="V35" i="4"/>
  <c r="U35" i="4"/>
  <c r="V34" i="4"/>
  <c r="U34" i="4"/>
  <c r="V33" i="4"/>
  <c r="U33" i="4"/>
  <c r="V32" i="4"/>
  <c r="U32" i="4"/>
  <c r="V31" i="4"/>
  <c r="U31" i="4"/>
  <c r="V30" i="4"/>
  <c r="U30" i="4"/>
  <c r="V29" i="4"/>
  <c r="U29" i="4"/>
  <c r="V28" i="4"/>
  <c r="U28" i="4"/>
  <c r="V27" i="4"/>
  <c r="U27" i="4"/>
  <c r="V26" i="4"/>
  <c r="U26" i="4"/>
  <c r="V25" i="4"/>
  <c r="U25" i="4"/>
  <c r="V24" i="4"/>
  <c r="U24" i="4"/>
  <c r="V23" i="4"/>
  <c r="U23" i="4"/>
  <c r="V22" i="4"/>
  <c r="U22" i="4"/>
  <c r="V21" i="4"/>
  <c r="U21" i="4"/>
  <c r="V20" i="4"/>
  <c r="U20" i="4"/>
  <c r="C17" i="3"/>
  <c r="C16" i="3"/>
  <c r="C15" i="3"/>
  <c r="C14" i="3"/>
  <c r="C13" i="3"/>
  <c r="C12" i="3"/>
  <c r="C11" i="3"/>
  <c r="C10" i="3"/>
  <c r="C9" i="3"/>
  <c r="C8" i="3"/>
  <c r="C7" i="3"/>
  <c r="C6" i="3"/>
  <c r="C5" i="3"/>
  <c r="C4" i="3"/>
  <c r="C3" i="3"/>
  <c r="F3" i="2"/>
  <c r="I1" i="2"/>
  <c r="D1" i="2"/>
  <c r="B35" i="1"/>
  <c r="D35" i="1" s="1"/>
  <c r="D33" i="1"/>
  <c r="B34" i="1" s="1"/>
  <c r="D34" i="1" s="1"/>
  <c r="D6" i="1"/>
  <c r="B7" i="1" s="1"/>
  <c r="D7" i="1" s="1"/>
  <c r="B8" i="1" s="1"/>
  <c r="D8" i="1" s="1"/>
  <c r="B9" i="1" s="1"/>
  <c r="D9" i="1" s="1"/>
  <c r="B10" i="1" s="1"/>
  <c r="D10" i="1" s="1"/>
  <c r="B11" i="1" s="1"/>
  <c r="D11" i="1" s="1"/>
  <c r="B12" i="1" s="1"/>
  <c r="D12" i="1" s="1"/>
  <c r="B13" i="1" s="1"/>
  <c r="D13" i="1" s="1"/>
  <c r="B14" i="1" s="1"/>
  <c r="D14" i="1" s="1"/>
  <c r="B15" i="1" s="1"/>
  <c r="D15" i="1" s="1"/>
  <c r="B16" i="1" s="1"/>
  <c r="D16" i="1" s="1"/>
  <c r="B17" i="1" s="1"/>
  <c r="D17" i="1" s="1"/>
  <c r="B18" i="1" s="1"/>
  <c r="D18" i="1" s="1"/>
  <c r="B19" i="1" s="1"/>
  <c r="D19" i="1" s="1"/>
  <c r="B20" i="1" s="1"/>
  <c r="D20" i="1" s="1"/>
  <c r="B21" i="1" s="1"/>
  <c r="D21" i="1" s="1"/>
  <c r="B22" i="1" s="1"/>
  <c r="D22" i="1" s="1"/>
  <c r="B23" i="1" s="1"/>
  <c r="D23" i="1" s="1"/>
  <c r="B24" i="1" s="1"/>
  <c r="D24" i="1" s="1"/>
  <c r="B25" i="1" s="1"/>
  <c r="D25" i="1" s="1"/>
  <c r="B26" i="1" s="1"/>
  <c r="D26" i="1" s="1"/>
  <c r="B27" i="1" s="1"/>
  <c r="D27" i="1" s="1"/>
  <c r="B28" i="1" s="1"/>
  <c r="D28" i="1" s="1"/>
  <c r="D4" i="1"/>
  <c r="B5" i="1" s="1"/>
  <c r="D5" i="1" s="1"/>
  <c r="B6" i="1" s="1"/>
  <c r="G88" i="16" l="1"/>
  <c r="F88" i="16"/>
  <c r="Q88" i="16"/>
  <c r="N89" i="16"/>
  <c r="R19" i="6"/>
  <c r="F67" i="16"/>
  <c r="H67" i="16" s="1"/>
  <c r="F68" i="16"/>
  <c r="H68" i="16" s="1"/>
  <c r="A11" i="19"/>
  <c r="A12" i="19" s="1"/>
  <c r="A6" i="19"/>
  <c r="C29" i="19"/>
  <c r="F29" i="19"/>
  <c r="G1" i="14"/>
  <c r="J1" i="23"/>
  <c r="K1" i="23" s="1"/>
  <c r="K1" i="15"/>
  <c r="L1" i="15" s="1"/>
  <c r="I8" i="6"/>
  <c r="E16" i="6" s="1"/>
  <c r="H8" i="6"/>
  <c r="E15" i="6" s="1"/>
  <c r="G10" i="12"/>
  <c r="J1" i="13"/>
  <c r="K1" i="13" s="1"/>
  <c r="J1" i="14"/>
  <c r="K1" i="14" s="1"/>
  <c r="M38" i="17"/>
  <c r="E38" i="17"/>
  <c r="C19" i="3"/>
  <c r="C20" i="3"/>
  <c r="J16" i="12"/>
  <c r="K16" i="12" s="1"/>
  <c r="L16" i="12" s="1"/>
  <c r="G56" i="17"/>
  <c r="B57" i="17"/>
  <c r="T17" i="6"/>
  <c r="U17" i="6" s="1"/>
  <c r="J11" i="12"/>
  <c r="K11" i="12" s="1"/>
  <c r="L11" i="12" s="1"/>
  <c r="G17" i="12"/>
  <c r="G15" i="12" s="1"/>
  <c r="A22" i="19"/>
  <c r="D45" i="19"/>
  <c r="D27" i="19" s="1"/>
  <c r="E13" i="21"/>
  <c r="G35" i="16"/>
  <c r="H13" i="22"/>
  <c r="B29" i="16"/>
  <c r="B30" i="16" s="1"/>
  <c r="B36" i="16" s="1"/>
  <c r="J15" i="12" l="1"/>
  <c r="K15" i="12" s="1"/>
  <c r="L15" i="12" s="1"/>
  <c r="H15" i="12"/>
  <c r="F38" i="17"/>
  <c r="C39" i="17"/>
  <c r="H14" i="22"/>
  <c r="G13" i="22"/>
  <c r="F57" i="17"/>
  <c r="C57" i="17"/>
  <c r="B30" i="19"/>
  <c r="G29" i="19"/>
  <c r="P89" i="16"/>
  <c r="O89" i="16"/>
  <c r="H10" i="12"/>
  <c r="J10" i="12"/>
  <c r="K10" i="12" s="1"/>
  <c r="L10" i="12" s="1"/>
  <c r="O10" i="12" s="1"/>
  <c r="E89" i="16"/>
  <c r="H88" i="16"/>
  <c r="E25" i="6"/>
  <c r="H15" i="22" l="1"/>
  <c r="G14" i="22"/>
  <c r="B58" i="17"/>
  <c r="G57" i="17"/>
  <c r="Q89" i="16"/>
  <c r="N90" i="16"/>
  <c r="E39" i="17"/>
  <c r="B39" i="17"/>
  <c r="M39" i="17"/>
  <c r="G89" i="16"/>
  <c r="F89" i="16"/>
  <c r="F30" i="19"/>
  <c r="C30" i="19"/>
  <c r="C40" i="17" l="1"/>
  <c r="B40" i="17" s="1"/>
  <c r="F39" i="17"/>
  <c r="C41" i="17"/>
  <c r="O90" i="16"/>
  <c r="P90" i="16"/>
  <c r="B31" i="19"/>
  <c r="G30" i="19"/>
  <c r="C58" i="17"/>
  <c r="F58" i="17"/>
  <c r="H89" i="16"/>
  <c r="E90" i="16"/>
  <c r="G15" i="22"/>
  <c r="H16" i="22"/>
  <c r="F31" i="19" l="1"/>
  <c r="C31" i="19"/>
  <c r="G16" i="22"/>
  <c r="H17" i="22"/>
  <c r="Q90" i="16"/>
  <c r="N91" i="16"/>
  <c r="G90" i="16"/>
  <c r="F90" i="16"/>
  <c r="B41" i="17"/>
  <c r="M41" i="17"/>
  <c r="E41" i="17"/>
  <c r="B59" i="17"/>
  <c r="G58" i="17"/>
  <c r="E91" i="16" l="1"/>
  <c r="H90" i="16"/>
  <c r="P91" i="16"/>
  <c r="O91" i="16"/>
  <c r="H18" i="22"/>
  <c r="G17" i="22"/>
  <c r="F59" i="17"/>
  <c r="C59" i="17"/>
  <c r="C42" i="17"/>
  <c r="F41" i="17"/>
  <c r="C43" i="17"/>
  <c r="B32" i="19"/>
  <c r="G31" i="19"/>
  <c r="B60" i="17" l="1"/>
  <c r="G59" i="17"/>
  <c r="F32" i="19"/>
  <c r="C32" i="19"/>
  <c r="Q91" i="16"/>
  <c r="N92" i="16"/>
  <c r="H19" i="22"/>
  <c r="G18" i="22"/>
  <c r="B43" i="17"/>
  <c r="E43" i="17"/>
  <c r="M43" i="17"/>
  <c r="M42" i="17"/>
  <c r="B42" i="17"/>
  <c r="G91" i="16"/>
  <c r="F91" i="16"/>
  <c r="O92" i="16" l="1"/>
  <c r="P92" i="16"/>
  <c r="H91" i="16"/>
  <c r="E92" i="16"/>
  <c r="B33" i="19"/>
  <c r="G32" i="19"/>
  <c r="C44" i="17"/>
  <c r="B44" i="17" s="1"/>
  <c r="F43" i="17"/>
  <c r="C45" i="17"/>
  <c r="G19" i="22"/>
  <c r="H20" i="22"/>
  <c r="F60" i="17"/>
  <c r="C60" i="17"/>
  <c r="F33" i="19" l="1"/>
  <c r="C33" i="19"/>
  <c r="B61" i="17"/>
  <c r="G60" i="17"/>
  <c r="G92" i="16"/>
  <c r="F92" i="16"/>
  <c r="G20" i="22"/>
  <c r="H21" i="22"/>
  <c r="B45" i="17"/>
  <c r="E45" i="17"/>
  <c r="Q92" i="16"/>
  <c r="N93" i="16"/>
  <c r="E93" i="16" l="1"/>
  <c r="H92" i="16"/>
  <c r="P93" i="16"/>
  <c r="O93" i="16"/>
  <c r="Q93" i="16" s="1"/>
  <c r="H22" i="22"/>
  <c r="G21" i="22"/>
  <c r="F61" i="17"/>
  <c r="C61" i="17"/>
  <c r="C47" i="17"/>
  <c r="C46" i="17"/>
  <c r="B46" i="17" s="1"/>
  <c r="F45" i="17"/>
  <c r="B34" i="19"/>
  <c r="G33" i="19"/>
  <c r="B62" i="17" l="1"/>
  <c r="G61" i="17"/>
  <c r="G22" i="22"/>
  <c r="H23" i="22"/>
  <c r="C34" i="19"/>
  <c r="F34" i="19"/>
  <c r="B47" i="17"/>
  <c r="E47" i="17"/>
  <c r="G93" i="16"/>
  <c r="F93" i="16"/>
  <c r="B35" i="19" l="1"/>
  <c r="G34" i="19"/>
  <c r="H24" i="22"/>
  <c r="G23" i="22"/>
  <c r="C48" i="17"/>
  <c r="F47" i="17"/>
  <c r="H93" i="16"/>
  <c r="E94" i="16"/>
  <c r="F62" i="17"/>
  <c r="C62" i="17"/>
  <c r="E48" i="17" l="1"/>
  <c r="B48" i="17"/>
  <c r="G94" i="16"/>
  <c r="F94" i="16"/>
  <c r="B63" i="17"/>
  <c r="G62" i="17"/>
  <c r="F35" i="19"/>
  <c r="C35" i="19"/>
  <c r="C63" i="17" l="1"/>
  <c r="F63" i="17"/>
  <c r="E95" i="16"/>
  <c r="H94" i="16"/>
  <c r="G35" i="19"/>
  <c r="B36" i="19"/>
  <c r="F48" i="17"/>
  <c r="C49" i="17"/>
  <c r="F36" i="19" l="1"/>
  <c r="C36" i="19"/>
  <c r="F95" i="16"/>
  <c r="G95" i="16"/>
  <c r="B64" i="17"/>
  <c r="G63" i="17"/>
  <c r="E49" i="17"/>
  <c r="B49" i="17"/>
  <c r="C50" i="17" l="1"/>
  <c r="F49" i="17"/>
  <c r="F64" i="17"/>
  <c r="C64" i="17"/>
  <c r="E96" i="16"/>
  <c r="H95" i="16"/>
  <c r="B37" i="19"/>
  <c r="G36" i="19"/>
  <c r="G96" i="16" l="1"/>
  <c r="F96" i="16"/>
  <c r="C37" i="19"/>
  <c r="F37" i="19"/>
  <c r="G64" i="17"/>
  <c r="B65" i="17"/>
  <c r="E50" i="17"/>
  <c r="F50" i="17" s="1"/>
  <c r="B50" i="17"/>
  <c r="B38" i="19" l="1"/>
  <c r="G37" i="19"/>
  <c r="H96" i="16"/>
  <c r="E97" i="16"/>
  <c r="F65" i="17"/>
  <c r="C65" i="17"/>
  <c r="B66" i="17" l="1"/>
  <c r="G65" i="17"/>
  <c r="G97" i="16"/>
  <c r="F97" i="16"/>
  <c r="F38" i="19"/>
  <c r="C38" i="19"/>
  <c r="B39" i="19" l="1"/>
  <c r="G38" i="19"/>
  <c r="H97" i="16"/>
  <c r="E98" i="16"/>
  <c r="C66" i="17"/>
  <c r="F66" i="17"/>
  <c r="B67" i="17" l="1"/>
  <c r="G66" i="17"/>
  <c r="G98" i="16"/>
  <c r="F98" i="16"/>
  <c r="F39" i="19"/>
  <c r="C39" i="19"/>
  <c r="B40" i="19" l="1"/>
  <c r="G39" i="19"/>
  <c r="F67" i="17"/>
  <c r="C67" i="17"/>
  <c r="E99" i="16"/>
  <c r="H98" i="16"/>
  <c r="F40" i="19" l="1"/>
  <c r="C40" i="19"/>
  <c r="F99" i="16"/>
  <c r="H99" i="16" s="1"/>
  <c r="G99" i="16"/>
  <c r="B68" i="17"/>
  <c r="G67" i="17"/>
  <c r="F68" i="17" l="1"/>
  <c r="C68" i="17"/>
  <c r="B41" i="19"/>
  <c r="G40" i="19"/>
  <c r="F41" i="19" l="1"/>
  <c r="C41" i="19"/>
  <c r="B69" i="17"/>
  <c r="G68" i="17"/>
  <c r="F69" i="17" l="1"/>
  <c r="C69" i="17"/>
  <c r="B42" i="19"/>
  <c r="G41" i="19"/>
  <c r="B70" i="17" l="1"/>
  <c r="G69" i="17"/>
  <c r="C42" i="19"/>
  <c r="F42" i="19"/>
  <c r="F70" i="17" l="1"/>
  <c r="C70" i="17"/>
  <c r="B43" i="19"/>
  <c r="G42" i="19"/>
  <c r="F43" i="19" l="1"/>
  <c r="G43" i="19" s="1"/>
  <c r="C43" i="19"/>
  <c r="B71" i="17"/>
  <c r="G70" i="17"/>
  <c r="C71" i="17" l="1"/>
  <c r="F71" i="17"/>
  <c r="B72" i="17" l="1"/>
  <c r="G71" i="17"/>
  <c r="F72" i="17" l="1"/>
  <c r="C72" i="17"/>
  <c r="G72" i="17" l="1"/>
  <c r="B73" i="17"/>
  <c r="F73" i="17" l="1"/>
  <c r="G73" i="17" s="1"/>
  <c r="C73" i="17"/>
</calcChain>
</file>

<file path=xl/sharedStrings.xml><?xml version="1.0" encoding="utf-8"?>
<sst xmlns="http://schemas.openxmlformats.org/spreadsheetml/2006/main" count="2538" uniqueCount="1481">
  <si>
    <t>Baud rate</t>
  </si>
  <si>
    <t>115200 8N1</t>
  </si>
  <si>
    <t>0x0A</t>
  </si>
  <si>
    <t>on end</t>
  </si>
  <si>
    <t>Thing</t>
  </si>
  <si>
    <t>Starting byte</t>
  </si>
  <si>
    <t>Length</t>
  </si>
  <si>
    <t>Ending byte</t>
  </si>
  <si>
    <t>description</t>
  </si>
  <si>
    <t>Header</t>
  </si>
  <si>
    <t>Fixed header string "Disp:"</t>
  </si>
  <si>
    <t>Plugged</t>
  </si>
  <si>
    <t>0x01 = plugged in and data valid, 0x00 = unplugged and following data will all be 0x00</t>
  </si>
  <si>
    <t>Status</t>
  </si>
  <si>
    <t xml:space="preserve">bit 0 = 1 con is started, bit 1 = 1 badge is sick (rest unused) </t>
  </si>
  <si>
    <t>Command type</t>
  </si>
  <si>
    <t>Will always be 0x02</t>
  </si>
  <si>
    <t>Badge ID</t>
  </si>
  <si>
    <t xml:space="preserve">ID of this badge &lt;0x200 standard badge &lt;0x240 speaker &lt;0x280 Founder &lt;0x2A0 Vendor &lt;0x2C0 Outhouse (should not see this) &lt;0x2E0 Snake oil (should not see this) &lt;0x2FE Necrollamacon (should not see this) ==0x2FE start button (should not see this) ==0x2FF Vendo (should not see this) </t>
  </si>
  <si>
    <t>Flags</t>
  </si>
  <si>
    <t>bit 0 = 1 con start, bit 1 = 1 has pink eye, bit 2 = 1 is cured, bit 3 = 1 has egg, bit 4 1 = quest start, bit 5 1 = quest done, bit 6  = 1 uber on, bit 7  = 1 dead</t>
  </si>
  <si>
    <t xml:space="preserve">Spent </t>
  </si>
  <si>
    <t xml:space="preserve">number of credits already spent by the badge </t>
  </si>
  <si>
    <t>Sick ID</t>
  </si>
  <si>
    <t xml:space="preserve">ID of badge that got this badge sick (verify sick bit is on before use) </t>
  </si>
  <si>
    <t>Egg ID</t>
  </si>
  <si>
    <t xml:space="preserve">ID of badge that knocked this one up (verify badge is pregenet before use) </t>
  </si>
  <si>
    <t>Button clicks</t>
  </si>
  <si>
    <t>How may times they clicked the button</t>
  </si>
  <si>
    <t>Sleep sec</t>
  </si>
  <si>
    <t>How long this badge has been in the sleep state total</t>
  </si>
  <si>
    <t>Active sec</t>
  </si>
  <si>
    <t>How long this badge has been in the active state total</t>
  </si>
  <si>
    <t>Hyper sec</t>
  </si>
  <si>
    <t>How long this badge has been in the hyper state total</t>
  </si>
  <si>
    <t>Prego sec</t>
  </si>
  <si>
    <t>How long this badge has been pregenet total</t>
  </si>
  <si>
    <t>Died</t>
  </si>
  <si>
    <t>How many times this badge has died</t>
  </si>
  <si>
    <t>Got food</t>
  </si>
  <si>
    <t>How many times this badge has picked up food</t>
  </si>
  <si>
    <t>Pooped</t>
  </si>
  <si>
    <t>How many times this badge has pooped</t>
  </si>
  <si>
    <t>Knocked up</t>
  </si>
  <si>
    <t>How many times this badge has been knocked up</t>
  </si>
  <si>
    <t>Quest ID</t>
  </si>
  <si>
    <t>ID of llama badge that gave them the quest item</t>
  </si>
  <si>
    <t>Interactions</t>
  </si>
  <si>
    <t>Each bit repersents one badge ID. Bit is set when the badge recieves a flag from that badge. Raw credits are equal to the total number of 1s</t>
  </si>
  <si>
    <t>Food level</t>
  </si>
  <si>
    <t>Current food level of badge</t>
  </si>
  <si>
    <t>Poop level</t>
  </si>
  <si>
    <t>Current poop level of badge</t>
  </si>
  <si>
    <t>Internal status</t>
  </si>
  <si>
    <t xml:space="preserve">Low byte lower 2 bits are the current badge mode 0 = dead or precon (use dead bit in flag byte (10) over this one), 1 =  sleeping,  2 = active, 3 = hyper. bit 3 = egg led, bit 4 = stomic led, Upper byte bit 2 = poop led. Rest of the bits are internal status bits </t>
  </si>
  <si>
    <t>once</t>
  </si>
  <si>
    <t>Used for crypto</t>
  </si>
  <si>
    <t>footer</t>
  </si>
  <si>
    <t>fixed to 0x0A</t>
  </si>
  <si>
    <t>Back to vendo</t>
  </si>
  <si>
    <t>Fixed header "Vendo:"</t>
  </si>
  <si>
    <t>Data</t>
  </si>
  <si>
    <t>Set value to 0x01 to drop egg from current badge, Set value to 0x02 to send quest start to badge (make sure the badge is dead quest does not work on a living badge)</t>
  </si>
  <si>
    <t>Weeks left till Cyphercon</t>
  </si>
  <si>
    <t>when</t>
  </si>
  <si>
    <t>days</t>
  </si>
  <si>
    <t>item #</t>
  </si>
  <si>
    <t>priority</t>
  </si>
  <si>
    <t xml:space="preserve">What </t>
  </si>
  <si>
    <t>Owner</t>
  </si>
  <si>
    <t>requried time (weeks)</t>
  </si>
  <si>
    <t>blocked by</t>
  </si>
  <si>
    <t>actual start</t>
  </si>
  <si>
    <t>actual end</t>
  </si>
  <si>
    <t>notes / comments</t>
  </si>
  <si>
    <t>must</t>
  </si>
  <si>
    <t>pack badges</t>
  </si>
  <si>
    <t>Atdiy</t>
  </si>
  <si>
    <t>In Progress</t>
  </si>
  <si>
    <t>play test and verify timers and animations</t>
  </si>
  <si>
    <t>Vendo GUI / Game</t>
  </si>
  <si>
    <t>Whixr</t>
  </si>
  <si>
    <t>12a</t>
  </si>
  <si>
    <t>Punt</t>
  </si>
  <si>
    <t>Controls</t>
  </si>
  <si>
    <t>LED controller for vendo</t>
  </si>
  <si>
    <t>Wire</t>
  </si>
  <si>
    <t xml:space="preserve">Solering iron and tools </t>
  </si>
  <si>
    <t>4a</t>
  </si>
  <si>
    <t>Done</t>
  </si>
  <si>
    <t>Bird seed bag</t>
  </si>
  <si>
    <t>build 5</t>
  </si>
  <si>
    <t>4e</t>
  </si>
  <si>
    <t>necrollamacon buttons</t>
  </si>
  <si>
    <t>Just needs the top lable on one box then done</t>
  </si>
  <si>
    <t>Start IR blaster</t>
  </si>
  <si>
    <t>4f</t>
  </si>
  <si>
    <t>Beeeees!!!</t>
  </si>
  <si>
    <t>Bees</t>
  </si>
  <si>
    <t>4c</t>
  </si>
  <si>
    <t>port-a-potty</t>
  </si>
  <si>
    <t>Hack IR</t>
  </si>
  <si>
    <t>Hack IR can stickers</t>
  </si>
  <si>
    <t>DONE</t>
  </si>
  <si>
    <t>Necrollamacon sticker</t>
  </si>
  <si>
    <t>Need 1 more outline already done and will return with boxes</t>
  </si>
  <si>
    <t>Bee boxes / stickers</t>
  </si>
  <si>
    <t>Need 5</t>
  </si>
  <si>
    <t>4b</t>
  </si>
  <si>
    <t>outhouse</t>
  </si>
  <si>
    <t>Program badges</t>
  </si>
  <si>
    <t>validate in sleep</t>
  </si>
  <si>
    <t>setup buttons</t>
  </si>
  <si>
    <t>4d</t>
  </si>
  <si>
    <t>snake oil buttons</t>
  </si>
  <si>
    <t>Eye animations</t>
  </si>
  <si>
    <t>Need image frames in .png format (see sample) and duration in to display each frame in 0.05s increments. (you can have the first 10 frams play ever 0.1s then have one frame stay up for 1s then 4 frames at 0.25s if you like</t>
  </si>
  <si>
    <t>7a</t>
  </si>
  <si>
    <t>Precon idle</t>
  </si>
  <si>
    <t>same as sleep</t>
  </si>
  <si>
    <t>7b</t>
  </si>
  <si>
    <t>Precon button pressed</t>
  </si>
  <si>
    <t>lazy eye back to sleep</t>
  </si>
  <si>
    <t>7c</t>
  </si>
  <si>
    <t>hyper</t>
  </si>
  <si>
    <t>7d</t>
  </si>
  <si>
    <t>hyper sick</t>
  </si>
  <si>
    <t>7e</t>
  </si>
  <si>
    <t>normal</t>
  </si>
  <si>
    <t>7f</t>
  </si>
  <si>
    <t>normal sick</t>
  </si>
  <si>
    <t>7g</t>
  </si>
  <si>
    <t>sleep</t>
  </si>
  <si>
    <t>7h</t>
  </si>
  <si>
    <t>sleep sick</t>
  </si>
  <si>
    <t>7i</t>
  </si>
  <si>
    <t>dead</t>
  </si>
  <si>
    <t>7j</t>
  </si>
  <si>
    <t>dead sick</t>
  </si>
  <si>
    <t>7k</t>
  </si>
  <si>
    <t>normal eye beam</t>
  </si>
  <si>
    <t>When they click their button to send a flag</t>
  </si>
  <si>
    <t>7l</t>
  </si>
  <si>
    <t>sick eye beam</t>
  </si>
  <si>
    <t>7m</t>
  </si>
  <si>
    <t>mine?</t>
  </si>
  <si>
    <t>triggers on getting food or special packet</t>
  </si>
  <si>
    <t>7n</t>
  </si>
  <si>
    <t>HBDH</t>
  </si>
  <si>
    <t>Test badge LEDs again</t>
  </si>
  <si>
    <t>Vending machine price sheet (see tab)</t>
  </si>
  <si>
    <t>Vending machine shelf tags</t>
  </si>
  <si>
    <t xml:space="preserve">The little lables in front of each row with the number to punch in to dispence them. Note limited to digits on keypad minus the down arrow which will be used for dispense. </t>
  </si>
  <si>
    <t>Test fit all items in vendo</t>
  </si>
  <si>
    <t>split up vendo work and define interface</t>
  </si>
  <si>
    <t>Whixr / Wire</t>
  </si>
  <si>
    <t>Vendo vinyl art</t>
  </si>
  <si>
    <t>Left side</t>
  </si>
  <si>
    <t>Right side</t>
  </si>
  <si>
    <t>Front side</t>
  </si>
  <si>
    <t>Vendo interface layer</t>
  </si>
  <si>
    <t>badge video</t>
  </si>
  <si>
    <t>Atdiy / Whixr</t>
  </si>
  <si>
    <t>Demo video</t>
  </si>
  <si>
    <t>Pack all vendo items into boxes</t>
  </si>
  <si>
    <t>Badge repair parts packed</t>
  </si>
  <si>
    <t>start podium / suitcase</t>
  </si>
  <si>
    <t>Fix last bad badge</t>
  </si>
  <si>
    <t>Free box</t>
  </si>
  <si>
    <t>badge</t>
  </si>
  <si>
    <t>Vendo badge insert difference</t>
  </si>
  <si>
    <t>Good Parrot</t>
  </si>
  <si>
    <t>fits just perfect</t>
  </si>
  <si>
    <t>coyote</t>
  </si>
  <si>
    <t>llama</t>
  </si>
  <si>
    <t>flamingo</t>
  </si>
  <si>
    <t>parrot</t>
  </si>
  <si>
    <t>average</t>
  </si>
  <si>
    <t>max</t>
  </si>
  <si>
    <t>Item</t>
  </si>
  <si>
    <t>Dispense code</t>
  </si>
  <si>
    <t>Row wire color</t>
  </si>
  <si>
    <t>Column wire color</t>
  </si>
  <si>
    <t>Cost</t>
  </si>
  <si>
    <t>Red badge</t>
  </si>
  <si>
    <t>NOTE!!!!</t>
  </si>
  <si>
    <t>Books</t>
  </si>
  <si>
    <t>Flamingo Straws</t>
  </si>
  <si>
    <t>Stuffed Animals</t>
  </si>
  <si>
    <t>Ambrosia</t>
  </si>
  <si>
    <t>byte 0 row select (value NOT bit)</t>
  </si>
  <si>
    <t>yellow wire row</t>
  </si>
  <si>
    <t>3 - 42</t>
  </si>
  <si>
    <t>22 - 007</t>
  </si>
  <si>
    <t>32 - 7446</t>
  </si>
  <si>
    <t>white wire row</t>
  </si>
  <si>
    <t>Lasered WI</t>
  </si>
  <si>
    <t>Red Badge</t>
  </si>
  <si>
    <t>Donated Badges</t>
  </si>
  <si>
    <t>orange wire row</t>
  </si>
  <si>
    <t>green wire row</t>
  </si>
  <si>
    <t>9 - 53203</t>
  </si>
  <si>
    <t>33 - 1337</t>
  </si>
  <si>
    <t>25 - 5912535152535</t>
  </si>
  <si>
    <t>6 - 3119362364</t>
  </si>
  <si>
    <t>1 - 998001</t>
  </si>
  <si>
    <t>red wire row</t>
  </si>
  <si>
    <t>SAO</t>
  </si>
  <si>
    <t>Kazoo</t>
  </si>
  <si>
    <t>Games</t>
  </si>
  <si>
    <t>Defcon PCBs</t>
  </si>
  <si>
    <t>Game Bees</t>
  </si>
  <si>
    <t>Rand Electronics</t>
  </si>
  <si>
    <t>pink wire row</t>
  </si>
  <si>
    <t>brown wire row</t>
  </si>
  <si>
    <t>23 - AE35</t>
  </si>
  <si>
    <t>8 - CHEE5E</t>
  </si>
  <si>
    <t>15 - CHE55</t>
  </si>
  <si>
    <t>13 - 44556767103</t>
  </si>
  <si>
    <t>2- ED209</t>
  </si>
  <si>
    <t>12 - BEE5</t>
  </si>
  <si>
    <t>5 - 5558632</t>
  </si>
  <si>
    <t>black wire row</t>
  </si>
  <si>
    <t>The Cure</t>
  </si>
  <si>
    <t>Bird Seed</t>
  </si>
  <si>
    <t>IR Hack</t>
  </si>
  <si>
    <t>Rubber Duckies</t>
  </si>
  <si>
    <t>Balls</t>
  </si>
  <si>
    <t>PCB Bits</t>
  </si>
  <si>
    <t>byte 1 column select (value NOT bit)</t>
  </si>
  <si>
    <t>11 - 8675309</t>
  </si>
  <si>
    <t>14 - DEAD BEEF</t>
  </si>
  <si>
    <t>20 - C2</t>
  </si>
  <si>
    <t>19 - 9</t>
  </si>
  <si>
    <t>16 - 127001</t>
  </si>
  <si>
    <t>18 - 1</t>
  </si>
  <si>
    <t>27 - 4152739164</t>
  </si>
  <si>
    <t>31 - 101</t>
  </si>
  <si>
    <t>17 - 3125550690</t>
  </si>
  <si>
    <t>red wire column</t>
  </si>
  <si>
    <t>Challenge coins</t>
  </si>
  <si>
    <t>Scissors</t>
  </si>
  <si>
    <t>Phone Badges</t>
  </si>
  <si>
    <t>Toilet</t>
  </si>
  <si>
    <t>Necrollamacon</t>
  </si>
  <si>
    <t>gray wire column</t>
  </si>
  <si>
    <t>green wire column</t>
  </si>
  <si>
    <t>4 - 2125554240</t>
  </si>
  <si>
    <t>29 - 2375345200</t>
  </si>
  <si>
    <t>10 - 2</t>
  </si>
  <si>
    <t>7- 5663</t>
  </si>
  <si>
    <t>21-2600</t>
  </si>
  <si>
    <t>28 - 80</t>
  </si>
  <si>
    <t>26-75</t>
  </si>
  <si>
    <t>24 - 6387</t>
  </si>
  <si>
    <t>30 - 47688283</t>
  </si>
  <si>
    <t>orange wire column</t>
  </si>
  <si>
    <t>pink wire column</t>
  </si>
  <si>
    <t>Questions:</t>
  </si>
  <si>
    <t>Answer:</t>
  </si>
  <si>
    <t>cost:</t>
  </si>
  <si>
    <t>Row</t>
  </si>
  <si>
    <t>column</t>
  </si>
  <si>
    <t>https://cybersecurityventures.com/movies-about-cybersecurity-and-hacking/</t>
  </si>
  <si>
    <t>yellow wire column</t>
  </si>
  <si>
    <t>1 divided by _____ gives all 3 digit numbers from 000 to 999 except for 998?</t>
  </si>
  <si>
    <t>brown wire column</t>
  </si>
  <si>
    <t>Think you better do what he says Mr. Kinney</t>
  </si>
  <si>
    <t>ED209</t>
  </si>
  <si>
    <t>white wire column</t>
  </si>
  <si>
    <t>What's the meaning of life?</t>
  </si>
  <si>
    <t>blue wire column</t>
  </si>
  <si>
    <t>CrashOverride: Hey Norm, can you read the number on the modem?</t>
  </si>
  <si>
    <t>black wire column</t>
  </si>
  <si>
    <t>What's the number for Protovision?</t>
  </si>
  <si>
    <t># to WOPR (w/area code)</t>
  </si>
  <si>
    <t>Notes on credits:</t>
  </si>
  <si>
    <t>Calculator speak for EGGS</t>
  </si>
  <si>
    <t xml:space="preserve">All badges start with 1 credit for seeing themselves. </t>
  </si>
  <si>
    <t>What's yellow and Wisconsin-y</t>
  </si>
  <si>
    <t>CHEE5E</t>
  </si>
  <si>
    <t>Natural max (badges we built) = 592 (verify with atdiy and final count)</t>
  </si>
  <si>
    <t>What zip code are we in</t>
  </si>
  <si>
    <t>Birds of a feather flock _gether</t>
  </si>
  <si>
    <t>Max credits if badges are spoofed (easy hack) = 768</t>
  </si>
  <si>
    <t>Jenny's Number</t>
  </si>
  <si>
    <t>Max credits if credit handshake (crypto) is broken (hard hack red badge?) = 65536 (0xFFFF)</t>
  </si>
  <si>
    <t>What are these?</t>
  </si>
  <si>
    <t>BEE5</t>
  </si>
  <si>
    <t>Konami Code</t>
  </si>
  <si>
    <t>FEED B0B0 ____ ____</t>
  </si>
  <si>
    <t>DEAD BEEF</t>
  </si>
  <si>
    <t>Would you like to play a game of ______</t>
  </si>
  <si>
    <t>CHE55</t>
  </si>
  <si>
    <t>What IP should you hack to shut down your computer?</t>
  </si>
  <si>
    <t>What number does Trinity call from?</t>
  </si>
  <si>
    <t>6 ÷ 2(1+2)</t>
  </si>
  <si>
    <t>Control and Command</t>
  </si>
  <si>
    <t>C2</t>
  </si>
  <si>
    <t>https://www.youtube.com/watch?v=6BqpU4V0Ypk</t>
  </si>
  <si>
    <t>The audio tone used in phreaking</t>
  </si>
  <si>
    <t>Who likes it shaken, not stirred</t>
  </si>
  <si>
    <t>007</t>
  </si>
  <si>
    <t>What unit did HAL9000 lie about and say was malfunctioning</t>
  </si>
  <si>
    <t>AE35</t>
  </si>
  <si>
    <t>Colossus detonated missiles at which silos?</t>
  </si>
  <si>
    <t>https://tvtropes.org/pmwiki/pmwiki.php/Quotes/ColossusTheForbinProject</t>
  </si>
  <si>
    <t>What number did Bob's twinkie hit to get into Terminal Entry</t>
  </si>
  <si>
    <t>Clifford Stoll discovered a how many cent discrepancy which tipped him off?</t>
  </si>
  <si>
    <t>What's NSA Agent Mary's number?</t>
  </si>
  <si>
    <t>https://en.wikiquote.org/wiki/Sneakers_(1992_film)</t>
  </si>
  <si>
    <t>How many gigs of data can Johnny Mnemonic carry in his head?</t>
  </si>
  <si>
    <t>What's Jeff Gregg's IP address</t>
  </si>
  <si>
    <t>https://www.youtube.com/watch?v=46qKHq7REI4</t>
  </si>
  <si>
    <t>What's the file number for Undersecretary of Defense - Michael Bergstrom</t>
  </si>
  <si>
    <t>What is Neo's apt number?</t>
  </si>
  <si>
    <t>How many rivers and streams does Wisconsin have?</t>
  </si>
  <si>
    <t>Guess</t>
  </si>
  <si>
    <t xml:space="preserve">flamingo </t>
  </si>
  <si>
    <t>A310D8D410</t>
  </si>
  <si>
    <t>U4A102BC10E</t>
  </si>
  <si>
    <t>A473D10D1C</t>
  </si>
  <si>
    <t>Parrot</t>
  </si>
  <si>
    <t>1086710A20U</t>
  </si>
  <si>
    <t>Peacock</t>
  </si>
  <si>
    <t>101234CDEF</t>
  </si>
  <si>
    <t>Name</t>
  </si>
  <si>
    <t>What</t>
  </si>
  <si>
    <t>Kenny</t>
  </si>
  <si>
    <t>most deaths</t>
  </si>
  <si>
    <t xml:space="preserve">Fidget spinner </t>
  </si>
  <si>
    <t>most button presses while not dead</t>
  </si>
  <si>
    <t>Badge</t>
  </si>
  <si>
    <t>Total need</t>
  </si>
  <si>
    <t>in process</t>
  </si>
  <si>
    <t>good</t>
  </si>
  <si>
    <t>bad</t>
  </si>
  <si>
    <t>missing</t>
  </si>
  <si>
    <t>Fallout %</t>
  </si>
  <si>
    <t>% have</t>
  </si>
  <si>
    <t>% done</t>
  </si>
  <si>
    <t>Cleaned</t>
  </si>
  <si>
    <t>Short</t>
  </si>
  <si>
    <t xml:space="preserve">Parrot </t>
  </si>
  <si>
    <t>Llamma</t>
  </si>
  <si>
    <t xml:space="preserve">coyote </t>
  </si>
  <si>
    <t>Flamingo</t>
  </si>
  <si>
    <t>F</t>
  </si>
  <si>
    <t>pea</t>
  </si>
  <si>
    <t>l</t>
  </si>
  <si>
    <t>par</t>
  </si>
  <si>
    <t>c</t>
  </si>
  <si>
    <t>long</t>
  </si>
  <si>
    <t>Total</t>
  </si>
  <si>
    <t>wide</t>
  </si>
  <si>
    <t>tall for 2</t>
  </si>
  <si>
    <t>total storage</t>
  </si>
  <si>
    <t>overage</t>
  </si>
  <si>
    <t>ends</t>
  </si>
  <si>
    <t>weeks left</t>
  </si>
  <si>
    <t>L</t>
  </si>
  <si>
    <t>W</t>
  </si>
  <si>
    <t>T</t>
  </si>
  <si>
    <t>Process steps</t>
  </si>
  <si>
    <t>assembly -LCD</t>
  </si>
  <si>
    <t>LED drv</t>
  </si>
  <si>
    <t>Flamingo 2</t>
  </si>
  <si>
    <t>LED test</t>
  </si>
  <si>
    <t>clean</t>
  </si>
  <si>
    <t>flock</t>
  </si>
  <si>
    <t>LCD assembly+test</t>
  </si>
  <si>
    <t>lower LEDS</t>
  </si>
  <si>
    <t>Battery holders</t>
  </si>
  <si>
    <t xml:space="preserve">Final programing </t>
  </si>
  <si>
    <t>Test IR and verify in deep sleep and pack</t>
  </si>
  <si>
    <t>Box</t>
  </si>
  <si>
    <t>how many</t>
  </si>
  <si>
    <t>Overall completion</t>
  </si>
  <si>
    <t>Shopping list:</t>
  </si>
  <si>
    <t>Llama</t>
  </si>
  <si>
    <t>pogo pins</t>
  </si>
  <si>
    <t>Coyote</t>
  </si>
  <si>
    <t>pass 1</t>
  </si>
  <si>
    <t>pass 2</t>
  </si>
  <si>
    <t>pass 3</t>
  </si>
  <si>
    <t xml:space="preserve">pass 4 </t>
  </si>
  <si>
    <t>arts n crafts</t>
  </si>
  <si>
    <t xml:space="preserve">Fuzzy Flocking </t>
  </si>
  <si>
    <t xml:space="preserve">Stickers </t>
  </si>
  <si>
    <t>Piper cleaners</t>
  </si>
  <si>
    <t>Paper doll parts</t>
  </si>
  <si>
    <t xml:space="preserve">Electronics </t>
  </si>
  <si>
    <t>Pink Leds (see Kupo!)</t>
  </si>
  <si>
    <t>Led array eye</t>
  </si>
  <si>
    <t>Led wing outline</t>
  </si>
  <si>
    <t>screen / led array for crafting</t>
  </si>
  <si>
    <t>Puzzle / game</t>
  </si>
  <si>
    <t>General Idea</t>
  </si>
  <si>
    <t>tamagotchi</t>
  </si>
  <si>
    <t>Drive trafic to villages and vendors</t>
  </si>
  <si>
    <t>More details to com</t>
  </si>
  <si>
    <t>Start podium</t>
  </si>
  <si>
    <t xml:space="preserve">Badges do something lame (blinking led for a eye) until started. </t>
  </si>
  <si>
    <t xml:space="preserve">Start podium has blinky lights and things and a giant button. </t>
  </si>
  <si>
    <t xml:space="preserve">When button is pressed leds go crazzy and sends out IR becon via IR floodlight to all badges in the room to start. </t>
  </si>
  <si>
    <t xml:space="preserve">Badges go into normal mode and can spread the start signal to other badges. </t>
  </si>
  <si>
    <t>Village boxes</t>
  </si>
  <si>
    <t>Each village box gives a limited number of usefull (maybe) items</t>
  </si>
  <si>
    <t>Each village has a box that generates a unique resouce on a given tick (~5s)</t>
  </si>
  <si>
    <t>Display on box shows how many resouces in stock and has a max cap of 5?</t>
  </si>
  <si>
    <t>User can insert badge and press button to collect one resource per press if badge cap is not full. (bidi coms)</t>
  </si>
  <si>
    <t>Vendor boxes (backup for vendor overload)</t>
  </si>
  <si>
    <t>Each vendor has a box that generates a food resouce on a given tick (~5s)</t>
  </si>
  <si>
    <t>Vendor badges</t>
  </si>
  <si>
    <t xml:space="preserve">Similar to the boxes gives food resouces to those near by. </t>
  </si>
  <si>
    <t>No tick limit</t>
  </si>
  <si>
    <t>Badge remberst the last X badges it got food from and will not accept handouts from them anymore</t>
  </si>
  <si>
    <t>Guild hall</t>
  </si>
  <si>
    <t xml:space="preserve">The main purpose of this box is to collect the interaction data and scores of each badge. </t>
  </si>
  <si>
    <t>Also allows the badge user to update their handle in the scoring system (vs snarky autogenerated name based off ID)</t>
  </si>
  <si>
    <t>Badge upgrades  and stat display</t>
  </si>
  <si>
    <t>Doctor game</t>
  </si>
  <si>
    <t>Interact button to send greatings to other badges (give social) and interact with boxes</t>
  </si>
  <si>
    <t xml:space="preserve">Eye / mouth animations. Main method to inform the user of the status of their bird. </t>
  </si>
  <si>
    <t>Wing leds show rank / health (streach)</t>
  </si>
  <si>
    <t>80s hacker movies</t>
  </si>
  <si>
    <t>chamber from the fly</t>
  </si>
  <si>
    <t>Shaw of the dead</t>
  </si>
  <si>
    <t>hackers vs deadites</t>
  </si>
  <si>
    <t>80s movie tropes</t>
  </si>
  <si>
    <t>Michael Jackson thriller</t>
  </si>
  <si>
    <t>hyron's bday</t>
  </si>
  <si>
    <t>where's kevin</t>
  </si>
  <si>
    <t>laser tag wands</t>
  </si>
  <si>
    <t>Bees - turkey baster</t>
  </si>
  <si>
    <t>Enroute</t>
  </si>
  <si>
    <t>12 bees</t>
  </si>
  <si>
    <t>in house</t>
  </si>
  <si>
    <t>Portapotty - Normal</t>
  </si>
  <si>
    <t>Will make</t>
  </si>
  <si>
    <t>Popsicle sticks</t>
  </si>
  <si>
    <t>Portapotty - Vending</t>
  </si>
  <si>
    <t>Seed bag</t>
  </si>
  <si>
    <t>Will make - burlap enroute</t>
  </si>
  <si>
    <t>Miracle Oil</t>
  </si>
  <si>
    <t>tins</t>
  </si>
  <si>
    <t>https://www.amazon.com/Stocking-Stuffers-Chocolate-Valentines-Anniversary/dp/B07BJWC3VX/ref=sr_1_274?keywords=plain+mint+tins&amp;qid=1579623892&amp;sr=8-274</t>
  </si>
  <si>
    <t>not sure if i can make 21 but made 7 labels</t>
  </si>
  <si>
    <t>Elecrow</t>
  </si>
  <si>
    <t>OSH Park</t>
  </si>
  <si>
    <t>TRC Circuits</t>
  </si>
  <si>
    <t>Royal Circuits</t>
  </si>
  <si>
    <t>AAPCB</t>
  </si>
  <si>
    <t>Animal</t>
  </si>
  <si>
    <t>Art direction</t>
  </si>
  <si>
    <t>Human</t>
  </si>
  <si>
    <t>Flamingo Pink</t>
  </si>
  <si>
    <t>Hackery / paper dress up doll</t>
  </si>
  <si>
    <t>Uber</t>
  </si>
  <si>
    <t>Flamingo Purple? Two tone?</t>
  </si>
  <si>
    <t>Purple</t>
  </si>
  <si>
    <t>(VIP buys before Nov1 and Vendors) - hard to determine badge counts for vendors...can we add a SAO of some sort?</t>
  </si>
  <si>
    <t>Founder</t>
  </si>
  <si>
    <t>Llama / wolf in Llama cloathing</t>
  </si>
  <si>
    <t>Keeper of the Necrollamacon (brings back the dead)</t>
  </si>
  <si>
    <t>Black</t>
  </si>
  <si>
    <t xml:space="preserve">Vendor </t>
  </si>
  <si>
    <t xml:space="preserve">Gives out free bird seed. </t>
  </si>
  <si>
    <t>Speaker</t>
  </si>
  <si>
    <t>Umm talking social pariot</t>
  </si>
  <si>
    <t>Red</t>
  </si>
  <si>
    <t>Extra fancy and fragile (Real peacock feathers?)</t>
  </si>
  <si>
    <t>Category</t>
  </si>
  <si>
    <t>Units</t>
  </si>
  <si>
    <t>Ask</t>
  </si>
  <si>
    <t>Logistics</t>
  </si>
  <si>
    <t>QTY</t>
  </si>
  <si>
    <t>#</t>
  </si>
  <si>
    <t>Assembly</t>
  </si>
  <si>
    <t>in house/FAB</t>
  </si>
  <si>
    <t>Programing</t>
  </si>
  <si>
    <t>date</t>
  </si>
  <si>
    <t>conferance date</t>
  </si>
  <si>
    <t>final ship</t>
  </si>
  <si>
    <t>assembly start</t>
  </si>
  <si>
    <t>Communications</t>
  </si>
  <si>
    <t>RF - WiFi</t>
  </si>
  <si>
    <t>y/n</t>
  </si>
  <si>
    <t>n</t>
  </si>
  <si>
    <t>RF - Bluetooth</t>
  </si>
  <si>
    <t>RF - Other</t>
  </si>
  <si>
    <t>IRDA</t>
  </si>
  <si>
    <t>IR - simple</t>
  </si>
  <si>
    <t>Y</t>
  </si>
  <si>
    <t>UART</t>
  </si>
  <si>
    <t>I2C</t>
  </si>
  <si>
    <t>SPI</t>
  </si>
  <si>
    <t>USB device</t>
  </si>
  <si>
    <t>PSTN modem</t>
  </si>
  <si>
    <t>Power</t>
  </si>
  <si>
    <t>LiPo (?Ah @ ?mA)</t>
  </si>
  <si>
    <t>AA (2.4Ah @ 50mA)</t>
  </si>
  <si>
    <t>AAA (1Ah @ 10mA)</t>
  </si>
  <si>
    <t>CR2450 (0.62Ah @ 0.39mA)</t>
  </si>
  <si>
    <t>Reg</t>
  </si>
  <si>
    <t>Display</t>
  </si>
  <si>
    <t>7seg LED</t>
  </si>
  <si>
    <t># digits</t>
  </si>
  <si>
    <t>oLED</t>
  </si>
  <si>
    <t>LCD</t>
  </si>
  <si>
    <t>y</t>
  </si>
  <si>
    <t>ePaper</t>
  </si>
  <si>
    <t>RGB LEDs</t>
  </si>
  <si>
    <t># RGB leds</t>
  </si>
  <si>
    <t>LEDs</t>
  </si>
  <si>
    <t># leds</t>
  </si>
  <si>
    <t>min</t>
  </si>
  <si>
    <t>LED strip</t>
  </si>
  <si>
    <t>Input devices</t>
  </si>
  <si>
    <t>buttons</t>
  </si>
  <si>
    <t>2 or 3</t>
  </si>
  <si>
    <t>switches</t>
  </si>
  <si>
    <t>cap sense</t>
  </si>
  <si>
    <t>petting flamingo</t>
  </si>
  <si>
    <t>Microphone</t>
  </si>
  <si>
    <t>Rotarty encoder</t>
  </si>
  <si>
    <t>Pulse</t>
  </si>
  <si>
    <t>jiggle</t>
  </si>
  <si>
    <t>tempature</t>
  </si>
  <si>
    <t>Output devices</t>
  </si>
  <si>
    <t>Buzzer</t>
  </si>
  <si>
    <t>Processing</t>
  </si>
  <si>
    <t>FPGA</t>
  </si>
  <si>
    <t>PIC</t>
  </si>
  <si>
    <t>Storage</t>
  </si>
  <si>
    <t>eeprom I2C</t>
  </si>
  <si>
    <t>bytes</t>
  </si>
  <si>
    <t>128kb (16kB)</t>
  </si>
  <si>
    <t>SDcard</t>
  </si>
  <si>
    <t>Stat counters</t>
  </si>
  <si>
    <t>Too low</t>
  </si>
  <si>
    <t>low value</t>
  </si>
  <si>
    <t>Too high</t>
  </si>
  <si>
    <t>high value</t>
  </si>
  <si>
    <t>Decay mech</t>
  </si>
  <si>
    <t>Decay tick rate</t>
  </si>
  <si>
    <t>Effect in Flamingo</t>
  </si>
  <si>
    <t>food</t>
  </si>
  <si>
    <t>death</t>
  </si>
  <si>
    <t>fat</t>
  </si>
  <si>
    <t>time</t>
  </si>
  <si>
    <t>1/min</t>
  </si>
  <si>
    <t>Stomach shows from full up to empty</t>
  </si>
  <si>
    <t>forced sleep</t>
  </si>
  <si>
    <t>Eyes go from open and alert to sleepy, maybe zzz?</t>
  </si>
  <si>
    <t>health</t>
  </si>
  <si>
    <t>sick (local)</t>
  </si>
  <si>
    <t>vegan</t>
  </si>
  <si>
    <t>social</t>
  </si>
  <si>
    <t>binge eater</t>
  </si>
  <si>
    <t>patient zero</t>
  </si>
  <si>
    <t>very large</t>
  </si>
  <si>
    <t>booze</t>
  </si>
  <si>
    <t>basement dweller</t>
  </si>
  <si>
    <t>drunk, binge drinker</t>
  </si>
  <si>
    <t>2 counters time and total number?, tristate for drunk state</t>
  </si>
  <si>
    <t>shit</t>
  </si>
  <si>
    <t>prolapse</t>
  </si>
  <si>
    <t>got2go</t>
  </si>
  <si>
    <t>-1/min</t>
  </si>
  <si>
    <t>Food rate feeds this counter</t>
  </si>
  <si>
    <t>Status effects</t>
  </si>
  <si>
    <t>how fixed</t>
  </si>
  <si>
    <t>impact</t>
  </si>
  <si>
    <t>Unable to interact / reset score?</t>
  </si>
  <si>
    <t>You have died only way to exit this state is to retrieve a copy of the Necrollamacon from a founder (or hidden beacon?). Consumed on use. Possibly kill player if in inventory when not dead or affect social?</t>
  </si>
  <si>
    <t>Decrease health</t>
  </si>
  <si>
    <t xml:space="preserve">You have been a pig and eaten too much. You feel slugish and not all that well. </t>
  </si>
  <si>
    <t>Unable to interact no social, food, booze, shit</t>
  </si>
  <si>
    <t xml:space="preserve">Your so tired you can't even open your eyes. (Real world xx minutes to reset. If power cycled during sleep timer resets to full delay cheat protect) </t>
  </si>
  <si>
    <t>faster food decay</t>
  </si>
  <si>
    <t xml:space="preserve">Your bouncing off the walls. </t>
  </si>
  <si>
    <t>sick</t>
  </si>
  <si>
    <t>station (game) + meds</t>
  </si>
  <si>
    <t>lower social pickup</t>
  </si>
  <si>
    <t xml:space="preserve">You feel like shit and want to be alone. </t>
  </si>
  <si>
    <t>decrease health</t>
  </si>
  <si>
    <t>process booze faster</t>
  </si>
  <si>
    <t>faster food decay + faster shits</t>
  </si>
  <si>
    <t xml:space="preserve">You feel so alone and your only friend is the fridge. </t>
  </si>
  <si>
    <t>you spread concrud -health to all who see your beacon</t>
  </si>
  <si>
    <t>Your so sick you can barely stand but you still want to see the talks. (Curing this also resets all your interactions...)</t>
  </si>
  <si>
    <t xml:space="preserve">sleep rate up </t>
  </si>
  <si>
    <t>binge drinker</t>
  </si>
  <si>
    <t>none</t>
  </si>
  <si>
    <t>Looks like you pickled yourself this time</t>
  </si>
  <si>
    <t>sleep recovery down</t>
  </si>
  <si>
    <t>No social counts, override sleep</t>
  </si>
  <si>
    <t>Your doing the pinguin walk and just hoping it does not roll down your pant leg.</t>
  </si>
  <si>
    <t>drunk</t>
  </si>
  <si>
    <t>Social to 50% and frozen</t>
  </si>
  <si>
    <t xml:space="preserve">You no longer care and just want to party. </t>
  </si>
  <si>
    <t>Zombies!</t>
  </si>
  <si>
    <t>Zombie repelent / avoid the dead</t>
  </si>
  <si>
    <t>health down?</t>
  </si>
  <si>
    <t xml:space="preserve">Your scared so many undead. </t>
  </si>
  <si>
    <t>Items</t>
  </si>
  <si>
    <t>from</t>
  </si>
  <si>
    <t>coffie</t>
  </si>
  <si>
    <t>box / tips?</t>
  </si>
  <si>
    <t>boosts sleep value</t>
  </si>
  <si>
    <t>Chill room</t>
  </si>
  <si>
    <t>Freezes all in game counters and badge goes into chill mode for x minutes</t>
  </si>
  <si>
    <t>get's you drunk</t>
  </si>
  <si>
    <t>bird seed</t>
  </si>
  <si>
    <t>Vendors</t>
  </si>
  <si>
    <t>adds to food level</t>
  </si>
  <si>
    <t>founders</t>
  </si>
  <si>
    <t>brings you back from the dead</t>
  </si>
  <si>
    <t>Zombie repelent</t>
  </si>
  <si>
    <t>boxes</t>
  </si>
  <si>
    <t>immuen to zombie effects for x min</t>
  </si>
  <si>
    <t>Meds</t>
  </si>
  <si>
    <t>Cures sickness / concrud</t>
  </si>
  <si>
    <t xml:space="preserve">Toilet </t>
  </si>
  <si>
    <t>boxes?</t>
  </si>
  <si>
    <t>poop down</t>
  </si>
  <si>
    <t>Stat</t>
  </si>
  <si>
    <t>Min</t>
  </si>
  <si>
    <t>Max</t>
  </si>
  <si>
    <t>Normal Increase</t>
  </si>
  <si>
    <t>Rate</t>
  </si>
  <si>
    <t>Normal Decrease</t>
  </si>
  <si>
    <t>At Min</t>
  </si>
  <si>
    <t>At max</t>
  </si>
  <si>
    <t>Min Effects</t>
  </si>
  <si>
    <t>Max Effects</t>
  </si>
  <si>
    <t>255 - shit</t>
  </si>
  <si>
    <t>Vendor</t>
  </si>
  <si>
    <t>Fill to max</t>
  </si>
  <si>
    <t>Time</t>
  </si>
  <si>
    <t>no effect</t>
  </si>
  <si>
    <t>Can't Nothing so they can do everything?</t>
  </si>
  <si>
    <t>Can't Eat</t>
  </si>
  <si>
    <t>Food decrease</t>
  </si>
  <si>
    <t>1 per food -</t>
  </si>
  <si>
    <t>empty</t>
  </si>
  <si>
    <t>Can't Eat; Can't Social</t>
  </si>
  <si>
    <t>heart rate</t>
  </si>
  <si>
    <t>Meeting Others</t>
  </si>
  <si>
    <t>1/person</t>
  </si>
  <si>
    <t>Time no pings</t>
  </si>
  <si>
    <t>-1 per 5 min?</t>
  </si>
  <si>
    <t>sleeps until next ping</t>
  </si>
  <si>
    <t>Eye Status</t>
  </si>
  <si>
    <t>Heart Light (2 bit)</t>
  </si>
  <si>
    <t>Stomach Light (1 bit)</t>
  </si>
  <si>
    <t>Poo Light (1 bit)</t>
  </si>
  <si>
    <t>Egg Light (1 bit)</t>
  </si>
  <si>
    <t>food = 0</t>
  </si>
  <si>
    <t>XX</t>
  </si>
  <si>
    <t>On</t>
  </si>
  <si>
    <t>On if On</t>
  </si>
  <si>
    <t>food = 1-128</t>
  </si>
  <si>
    <t>:\...o_o</t>
  </si>
  <si>
    <t>food = 129-255</t>
  </si>
  <si>
    <t>^.^</t>
  </si>
  <si>
    <t>Off</t>
  </si>
  <si>
    <t>shit = 0-128</t>
  </si>
  <si>
    <t>whisker says heart rate and social are the same thing</t>
  </si>
  <si>
    <t>shit = 129-255</t>
  </si>
  <si>
    <t>~_~</t>
  </si>
  <si>
    <t>tiredness and social are combined into heart rate whisker says</t>
  </si>
  <si>
    <t>shit = 255</t>
  </si>
  <si>
    <t>XC...:(</t>
  </si>
  <si>
    <t>affects how fast food is consumed</t>
  </si>
  <si>
    <t>heart rate = 0</t>
  </si>
  <si>
    <t>zzzZzzz</t>
  </si>
  <si>
    <t>heart rate = 1 - 255</t>
  </si>
  <si>
    <t>o_o</t>
  </si>
  <si>
    <t>animation files apparently</t>
  </si>
  <si>
    <t>Fills food up a bit</t>
  </si>
  <si>
    <t>heart rate = 255 - 550</t>
  </si>
  <si>
    <t>^o^</t>
  </si>
  <si>
    <t>heart rate = 551 - 767</t>
  </si>
  <si>
    <t>*o*</t>
  </si>
  <si>
    <t>FLAGS</t>
  </si>
  <si>
    <t>Egg</t>
  </si>
  <si>
    <t>badge number</t>
  </si>
  <si>
    <t>pink loop defines length</t>
  </si>
  <si>
    <t>can pinks be randomly blingy</t>
  </si>
  <si>
    <t>Likely everying will just be playlists from your animation files</t>
  </si>
  <si>
    <t>1 unit of food</t>
  </si>
  <si>
    <t>poo goes up by 1</t>
  </si>
  <si>
    <t>each time you're pinged by a portapotty, poo goes to 0</t>
  </si>
  <si>
    <t>each time you're pinged by a vendor/seedbag, refills food</t>
  </si>
  <si>
    <t>max amt of food you can store is 255 - poo</t>
  </si>
  <si>
    <t>each social interaction increases heart rate</t>
  </si>
  <si>
    <t>rate of food consumption is based on heart rate</t>
  </si>
  <si>
    <t>sleepiness is inverse of heart rate</t>
  </si>
  <si>
    <t>if sleepiness is over sleeping threshold, then badge falls asleep</t>
  </si>
  <si>
    <t>heart rate drops to 0</t>
  </si>
  <si>
    <t>heart rate goes down over time without social interactions</t>
  </si>
  <si>
    <t>If you get an egg while dead and drop that off in the vending machine, it will hatch as a llama cultist</t>
  </si>
  <si>
    <t>If your badge goes in the machine and your cultist is in there, then you get unlocked with the llama quest</t>
  </si>
  <si>
    <t>Which is likely just if a llama badge pings you, it sets a variable with that llama ID</t>
  </si>
  <si>
    <t>If you are unlocked like that, then the machine will allow you to drop a copy of the necrollamacon</t>
  </si>
  <si>
    <t>Game counters</t>
  </si>
  <si>
    <t>stat</t>
  </si>
  <si>
    <t>value min</t>
  </si>
  <si>
    <t>value max</t>
  </si>
  <si>
    <t>increase function</t>
  </si>
  <si>
    <t>inc amount</t>
  </si>
  <si>
    <t>inc dead</t>
  </si>
  <si>
    <t>decrease function</t>
  </si>
  <si>
    <t>dec amount fixed</t>
  </si>
  <si>
    <t>active</t>
  </si>
  <si>
    <t>dec dead</t>
  </si>
  <si>
    <t>LED effects</t>
  </si>
  <si>
    <t>LED when / L0</t>
  </si>
  <si>
    <t>LED L1</t>
  </si>
  <si>
    <t>LED L2</t>
  </si>
  <si>
    <t>LED L3</t>
  </si>
  <si>
    <t>save in eeprom</t>
  </si>
  <si>
    <t>save source</t>
  </si>
  <si>
    <t>Init value</t>
  </si>
  <si>
    <t>start conditon</t>
  </si>
  <si>
    <t>back from dead</t>
  </si>
  <si>
    <t>notes</t>
  </si>
  <si>
    <t>speaker badge</t>
  </si>
  <si>
    <t>no</t>
  </si>
  <si>
    <t>Vending machine</t>
  </si>
  <si>
    <t>N/A</t>
  </si>
  <si>
    <t>yes</t>
  </si>
  <si>
    <t>egg on</t>
  </si>
  <si>
    <t>eeprom</t>
  </si>
  <si>
    <t>last</t>
  </si>
  <si>
    <t>255 - poo</t>
  </si>
  <si>
    <t>vendor / seed bag</t>
  </si>
  <si>
    <t>set to 255 - poo</t>
  </si>
  <si>
    <t>heart rate / pink eye</t>
  </si>
  <si>
    <t>var</t>
  </si>
  <si>
    <t>0 / 0</t>
  </si>
  <si>
    <t>stomic blink</t>
  </si>
  <si>
    <t>poo</t>
  </si>
  <si>
    <t>food consumed</t>
  </si>
  <si>
    <t>set to 0</t>
  </si>
  <si>
    <t>poo blink</t>
  </si>
  <si>
    <t>heart</t>
  </si>
  <si>
    <t>button press</t>
  </si>
  <si>
    <t>set to 3</t>
  </si>
  <si>
    <t>heart blink</t>
  </si>
  <si>
    <t>off</t>
  </si>
  <si>
    <t>slow blink</t>
  </si>
  <si>
    <t>medium blink</t>
  </si>
  <si>
    <t>fast blink</t>
  </si>
  <si>
    <t>dead or sleep</t>
  </si>
  <si>
    <t>1 (sleep)</t>
  </si>
  <si>
    <t>pink eye</t>
  </si>
  <si>
    <t>50 social or sick flag</t>
  </si>
  <si>
    <t>snake oil</t>
  </si>
  <si>
    <t>animation update</t>
  </si>
  <si>
    <t>can only catch onec</t>
  </si>
  <si>
    <t>Heart 3 to 1</t>
  </si>
  <si>
    <t>Heart 3 to 2</t>
  </si>
  <si>
    <t>food per</t>
  </si>
  <si>
    <t>Heart 2 to 1</t>
  </si>
  <si>
    <t>With Pink Eye</t>
  </si>
  <si>
    <t>hyper end</t>
  </si>
  <si>
    <t>pink leds</t>
  </si>
  <si>
    <t>state</t>
  </si>
  <si>
    <t>animation</t>
  </si>
  <si>
    <t>on at once</t>
  </si>
  <si>
    <t>update speed</t>
  </si>
  <si>
    <t xml:space="preserve">normal </t>
  </si>
  <si>
    <t>lfsr</t>
  </si>
  <si>
    <t>nominal</t>
  </si>
  <si>
    <t>uber</t>
  </si>
  <si>
    <t>fast</t>
  </si>
  <si>
    <t xml:space="preserve">change modes via command packet </t>
  </si>
  <si>
    <t>Vending machine (complete quests)</t>
  </si>
  <si>
    <t xml:space="preserve">IRHack </t>
  </si>
  <si>
    <t>Logo LEDs</t>
  </si>
  <si>
    <t>channel</t>
  </si>
  <si>
    <t>slave together</t>
  </si>
  <si>
    <t>Normal</t>
  </si>
  <si>
    <t>On quest</t>
  </si>
  <si>
    <t>Quest done</t>
  </si>
  <si>
    <t>amber</t>
  </si>
  <si>
    <t xml:space="preserve">triangle </t>
  </si>
  <si>
    <t>red</t>
  </si>
  <si>
    <t>triangle skipping some on way down</t>
  </si>
  <si>
    <t>triangle in sync</t>
  </si>
  <si>
    <t>green</t>
  </si>
  <si>
    <t>pulse</t>
  </si>
  <si>
    <t>blue</t>
  </si>
  <si>
    <t>Badge exceptions</t>
  </si>
  <si>
    <t>inf food</t>
  </si>
  <si>
    <t xml:space="preserve">Founder </t>
  </si>
  <si>
    <t>maths</t>
  </si>
  <si>
    <t>price per unit</t>
  </si>
  <si>
    <t>pcs per unit</t>
  </si>
  <si>
    <t>price each</t>
  </si>
  <si>
    <t>pads</t>
  </si>
  <si>
    <t>extended pads</t>
  </si>
  <si>
    <t>Q</t>
  </si>
  <si>
    <t>extended Q</t>
  </si>
  <si>
    <t>extended $</t>
  </si>
  <si>
    <t>link</t>
  </si>
  <si>
    <t>Power supply parts</t>
  </si>
  <si>
    <t>10uF 16V 1206</t>
  </si>
  <si>
    <t>0.1uf Cap 0603</t>
  </si>
  <si>
    <t>10k resistor 0603</t>
  </si>
  <si>
    <t>IR parts</t>
  </si>
  <si>
    <t>IR led 3mm PTH IR204</t>
  </si>
  <si>
    <t>https://www.taydaelectronics.com/toir-30a94-infrared-led-940nm-3mm-toir-30a94cxaa.html</t>
  </si>
  <si>
    <t>27 Ohm 0805</t>
  </si>
  <si>
    <t>https://www.digikey.com/product-detail/en/yageo/RC0805JR-0727RL/311-27ARCT-ND/731240</t>
  </si>
  <si>
    <t>TSOP58438</t>
  </si>
  <si>
    <t>https://www.digikey.com/products/en?keywords=TSOP58438</t>
  </si>
  <si>
    <t>0.6 at intec</t>
  </si>
  <si>
    <t>enroute</t>
  </si>
  <si>
    <t>Decoupling cap</t>
  </si>
  <si>
    <t>Included in other counts</t>
  </si>
  <si>
    <t>Micro controller</t>
  </si>
  <si>
    <t>Micro PIC16F15324-I/SL</t>
  </si>
  <si>
    <t>https://www.digikey.com/product-detail/en/microchip-technology/PIC16F15324-I-SL/PIC16F15324-I-SL-ND/6691276</t>
  </si>
  <si>
    <t>100k resistor 0603</t>
  </si>
  <si>
    <t>Led (Green)</t>
  </si>
  <si>
    <t>https://www.digikey.com/product-detail/en/w-rth-elektronik/150060GS75000/732-4971-1-ND/4489896</t>
  </si>
  <si>
    <t>have 6000</t>
  </si>
  <si>
    <t>Led (Red)</t>
  </si>
  <si>
    <t>https://www.digikey.com/product-detail/en/lite-on-inc/LTST-C190KRKT/160-1436-2-ND/386817</t>
  </si>
  <si>
    <t>2k resistor 0603</t>
  </si>
  <si>
    <t>have 1629</t>
  </si>
  <si>
    <t>Connectors</t>
  </si>
  <si>
    <t>4 pin header RA PH1RB-04-UA</t>
  </si>
  <si>
    <t>https://www.digikey.com/product-detail/en/adam-tech/PH1RB-04-UA/2057-PH1RB-04-UA-ND/9830473</t>
  </si>
  <si>
    <t>have 30</t>
  </si>
  <si>
    <t>Other costs</t>
  </si>
  <si>
    <t xml:space="preserve">PCB </t>
  </si>
  <si>
    <t>Programming</t>
  </si>
  <si>
    <t>Ordered and Inbound or Here</t>
  </si>
  <si>
    <t>Check with Intec</t>
  </si>
  <si>
    <t>Battery holder BAT-HLD-001</t>
  </si>
  <si>
    <t>https://www.digikey.com/product-detail/en/linx-technologies-inc/BAT-HLD-001/BAT-HLD-001-ND/1577235</t>
  </si>
  <si>
    <t>e</t>
  </si>
  <si>
    <t>Micro PIC16F15313-I/SN</t>
  </si>
  <si>
    <t>https://www.digikey.com/product-detail/en/microchip-technology/PIC16F15313-I-SN/PIC16F15313-I-SN-ND/7164772</t>
  </si>
  <si>
    <t>Switches</t>
  </si>
  <si>
    <t>Tact 6mm button</t>
  </si>
  <si>
    <t>Atdiy stock</t>
  </si>
  <si>
    <t>In Cart</t>
  </si>
  <si>
    <t>&lt; parts only see total below for other supplies</t>
  </si>
  <si>
    <t>Refdes</t>
  </si>
  <si>
    <t>Reg parts</t>
  </si>
  <si>
    <t>2 AA battery holder</t>
  </si>
  <si>
    <t>BT1</t>
  </si>
  <si>
    <t>TPS613221ADBVR (3.3V)</t>
  </si>
  <si>
    <t>U2</t>
  </si>
  <si>
    <t>https://www.digikey.com/product-detail/en/texas-instruments/TPS613221ADBVR/296-50502-1-ND/9685641</t>
  </si>
  <si>
    <t>2.2uH 1.6A 0805</t>
  </si>
  <si>
    <t>L1</t>
  </si>
  <si>
    <t>https://www.digikey.com/product-detail/en/murata-electronics/1286AS-H-2R2M=P2/490-10605-1-ND/5272042</t>
  </si>
  <si>
    <t>22uF 10V 0603</t>
  </si>
  <si>
    <t>C3 C2</t>
  </si>
  <si>
    <t>https://www.digikey.com/product-detail/en/tdk-corporation/C1608X5R1A226M080AC/445-9077-1-ND/3661620</t>
  </si>
  <si>
    <t>C12 C15 C17</t>
  </si>
  <si>
    <t>Have 7500</t>
  </si>
  <si>
    <t>0.1uf Cap 16V !! 0603</t>
  </si>
  <si>
    <t>C8 C9 C13 C14 C16 C18</t>
  </si>
  <si>
    <t>Have &gt;8000</t>
  </si>
  <si>
    <t>IR led</t>
  </si>
  <si>
    <t>D2</t>
  </si>
  <si>
    <t>https://www.digikey.com/product-detail/en/everlight-electronics-co-ltd/IR26-21C-L110-TR8/1080-1357-1-ND/2676091</t>
  </si>
  <si>
    <t>0.06 but MOQ is 1500</t>
  </si>
  <si>
    <t>R7</t>
  </si>
  <si>
    <t>IR rcv  TSOP58438</t>
  </si>
  <si>
    <t>U4</t>
  </si>
  <si>
    <t>0.50 but MOQ is 750</t>
  </si>
  <si>
    <t>Inputs</t>
  </si>
  <si>
    <t>SW1</t>
  </si>
  <si>
    <t>100k resistors</t>
  </si>
  <si>
    <t>R2 R6 R3</t>
  </si>
  <si>
    <t>Have 4440</t>
  </si>
  <si>
    <t>1k resistor</t>
  </si>
  <si>
    <t>R4</t>
  </si>
  <si>
    <t>Have a bunch</t>
  </si>
  <si>
    <t>Micro PIC16F15345 14kB</t>
  </si>
  <si>
    <t>U1</t>
  </si>
  <si>
    <t>https://www.microchipdirect.com/product/PIC16F15345-I/SO</t>
  </si>
  <si>
    <t>4MB SPI eeprom</t>
  </si>
  <si>
    <t>U3</t>
  </si>
  <si>
    <t>https://www.digikey.com/product-detail/en/cypress-semiconductor-corp/S25FL132K0XMFIQ13/2015-S25FL132K0XMFIQ13CT-ND/9954615</t>
  </si>
  <si>
    <t>Led (Pink)</t>
  </si>
  <si>
    <t>D4 D48 D50 D52 D53 D54 D55 D56 D10 D11 D13 D14 D15 D16 D18 D19 D20 D21 D22 D24 D25 D26 D27 D29 D30 D31 D32 D34 D35 D36 D37 D38 D40 D41 D42 D43 D45 D46 D47 D49 D51 D59 D60 D62 D63 D64 D61</t>
  </si>
  <si>
    <t>https://www.aliexpress.com/item/32823242629.html?spm=a2g0n.seo-amp-detail.productBottomBar.viewDetails</t>
  </si>
  <si>
    <t>en route</t>
  </si>
  <si>
    <t>Reverse Mount Red LED</t>
  </si>
  <si>
    <t>D9 D8 D6</t>
  </si>
  <si>
    <t>Atdiy supplier</t>
  </si>
  <si>
    <t>in house - 3 Reds, 6 ambers</t>
  </si>
  <si>
    <t>Reverse Mount Amber LED</t>
  </si>
  <si>
    <t>D5 D23 D39 D44 D57 D58</t>
  </si>
  <si>
    <t>White LED 0603</t>
  </si>
  <si>
    <t>D3</t>
  </si>
  <si>
    <t>https://www.digikey.com/product-detail/en/inolux/IN-S63AT5UW/1830-1063-1-ND/7604706</t>
  </si>
  <si>
    <t>will need to buy 100 just in case</t>
  </si>
  <si>
    <t>Reverse mount RGB LED</t>
  </si>
  <si>
    <t>D7 D12 D17 D28 D33</t>
  </si>
  <si>
    <t>XZMDKCBDDG45S-9</t>
  </si>
  <si>
    <t>have 3000</t>
  </si>
  <si>
    <t>24.9k</t>
  </si>
  <si>
    <t>R10 R11</t>
  </si>
  <si>
    <t>have 1660</t>
  </si>
  <si>
    <t>10k resistors</t>
  </si>
  <si>
    <t>R9 R8</t>
  </si>
  <si>
    <t>have tons</t>
  </si>
  <si>
    <t>IS31FL3236_TQFP</t>
  </si>
  <si>
    <t>U5 U6</t>
  </si>
  <si>
    <t>1.60 at Intec</t>
  </si>
  <si>
    <t>https://www.digikey.com/product-detail/en/issi-integrated-silicon-solution-inc/IS31FL3236-TQLS2/706-1361-ND/5319752</t>
  </si>
  <si>
    <t>oLED1</t>
  </si>
  <si>
    <t>1uF 16V 0805</t>
  </si>
  <si>
    <t>C11 C10</t>
  </si>
  <si>
    <t>2.2uF 16V 0805</t>
  </si>
  <si>
    <t>C5</t>
  </si>
  <si>
    <t>https://www.digikey.com/product-detail/en/samsung-electro-mechanics/CL21B225KPFNNNE/1276-1188-1-ND/3889274</t>
  </si>
  <si>
    <t>4.7uF 16V 0805</t>
  </si>
  <si>
    <t>C6 C7 C4</t>
  </si>
  <si>
    <t>https://www.digikey.com/product-detail/en/murata-electronics/GRM21BR71C475KE51L/490-14466-1-ND/6606927</t>
  </si>
  <si>
    <t>https://www.aliexpress.com/item/32912220699.html?spm=a2700.12243863.0.0.38403e5f6au7RK&amp;mp=1</t>
  </si>
  <si>
    <t>Book</t>
  </si>
  <si>
    <t>Stencils</t>
  </si>
  <si>
    <t>Batteries (Additional Cost)</t>
  </si>
  <si>
    <t>Ordered and Inbound</t>
  </si>
  <si>
    <t>Additional Costs</t>
  </si>
  <si>
    <t>Leanna Zhang LCD/OLED Samples</t>
  </si>
  <si>
    <t>Carmen Zeng LCD Samples</t>
  </si>
  <si>
    <t>Prototype Board</t>
  </si>
  <si>
    <t>Fancy Scissors</t>
  </si>
  <si>
    <t>mA absolute max IO load</t>
  </si>
  <si>
    <t>leds per bank</t>
  </si>
  <si>
    <t>mA per led MAX</t>
  </si>
  <si>
    <t>I2C clock</t>
  </si>
  <si>
    <t>Hz clock</t>
  </si>
  <si>
    <t>hex</t>
  </si>
  <si>
    <t>Vmin</t>
  </si>
  <si>
    <t>Hz</t>
  </si>
  <si>
    <t>Vmax</t>
  </si>
  <si>
    <t>kHz</t>
  </si>
  <si>
    <t>mA</t>
  </si>
  <si>
    <t>Vin</t>
  </si>
  <si>
    <t>Vmin R</t>
  </si>
  <si>
    <t>LED currnet</t>
  </si>
  <si>
    <t>Vmax R</t>
  </si>
  <si>
    <t>ohms</t>
  </si>
  <si>
    <t>A</t>
  </si>
  <si>
    <t>https://www.digikey.com/product-detail/en/panasonic-electronic-components/EXB-28V271JX/Y7271CT-ND/256341</t>
  </si>
  <si>
    <t>Cost (500pcs)</t>
  </si>
  <si>
    <t>Shift register</t>
  </si>
  <si>
    <t>https://www.digikey.com/product-detail/en/nexperia-usa-inc/74HC595PW118/1727-3068-1-ND/946725</t>
  </si>
  <si>
    <t>R led</t>
  </si>
  <si>
    <t>https://www.digikey.com/product-detail/en/yageo/RC0402JR-07270RL/311-270JRTR-ND/726448</t>
  </si>
  <si>
    <t>leds</t>
  </si>
  <si>
    <t>https://www.aliexpress.com/item/33022479771.html?spm=a2g0o.productlist.0.0.4d2312a7CxDJsA&amp;algo_pvid=d80df693-28dd-4e36-8f91-b754e932034b&amp;algo_expid=d80df693-28dd-4e36-8f91-b754e932034b-6&amp;btsid=a8799814-1f65-47b2-b7bf-e5e3dfabe8b0&amp;ws_ab_test=searchweb0_0,searchweb201602_5,searchweb201603_52</t>
  </si>
  <si>
    <t>Drive fets</t>
  </si>
  <si>
    <t>https://www.digikey.com/product-detail/en/diodes-incorporated/DMG1012UW-7/DMG1012UW-7DITR-ND/2183239</t>
  </si>
  <si>
    <t>x</t>
  </si>
  <si>
    <t>area</t>
  </si>
  <si>
    <t>total</t>
  </si>
  <si>
    <t>$/sq"</t>
  </si>
  <si>
    <t>LEDs/sq"</t>
  </si>
  <si>
    <t>multiples</t>
  </si>
  <si>
    <t>badges</t>
  </si>
  <si>
    <t>col</t>
  </si>
  <si>
    <t>V</t>
  </si>
  <si>
    <t>row</t>
  </si>
  <si>
    <t>cars wide</t>
  </si>
  <si>
    <t>O</t>
  </si>
  <si>
    <t>X pitch</t>
  </si>
  <si>
    <t>Y pitch</t>
  </si>
  <si>
    <t>Eye X</t>
  </si>
  <si>
    <t>Eye Y</t>
  </si>
  <si>
    <t>pixles X</t>
  </si>
  <si>
    <t>pixles Y</t>
  </si>
  <si>
    <t>Vendo motor trip points</t>
  </si>
  <si>
    <t>R1</t>
  </si>
  <si>
    <t>leds per driver</t>
  </si>
  <si>
    <t>R2</t>
  </si>
  <si>
    <t>drivers</t>
  </si>
  <si>
    <t>R3</t>
  </si>
  <si>
    <t>total leds</t>
  </si>
  <si>
    <t>I A</t>
  </si>
  <si>
    <t>Rsns</t>
  </si>
  <si>
    <t>RGB</t>
  </si>
  <si>
    <t>V1</t>
  </si>
  <si>
    <t>I1 mA</t>
  </si>
  <si>
    <t>leds in RGBs</t>
  </si>
  <si>
    <t>V2</t>
  </si>
  <si>
    <t>I2 mA</t>
  </si>
  <si>
    <t>total - RGB</t>
  </si>
  <si>
    <t>white leds</t>
  </si>
  <si>
    <t>back mounts</t>
  </si>
  <si>
    <t xml:space="preserve">pinks </t>
  </si>
  <si>
    <t>Baud rate SYNC = 0, BRGH = 0, BRG16 = 1</t>
  </si>
  <si>
    <t>baud</t>
  </si>
  <si>
    <t>Fosc</t>
  </si>
  <si>
    <t>target N</t>
  </si>
  <si>
    <t>N</t>
  </si>
  <si>
    <t>Actual baud</t>
  </si>
  <si>
    <t>size</t>
  </si>
  <si>
    <t>use</t>
  </si>
  <si>
    <t>block size</t>
  </si>
  <si>
    <t>bank</t>
  </si>
  <si>
    <t>start addr</t>
  </si>
  <si>
    <t>end addr</t>
  </si>
  <si>
    <t>start hex</t>
  </si>
  <si>
    <t>end hex</t>
  </si>
  <si>
    <t>Timer 0</t>
  </si>
  <si>
    <t>s tick rate</t>
  </si>
  <si>
    <t>Timer 1</t>
  </si>
  <si>
    <t>m</t>
  </si>
  <si>
    <t>input clk</t>
  </si>
  <si>
    <t>hz</t>
  </si>
  <si>
    <t>s</t>
  </si>
  <si>
    <t>prescale</t>
  </si>
  <si>
    <t>count</t>
  </si>
  <si>
    <t>1,2,4,8</t>
  </si>
  <si>
    <t>postscale</t>
  </si>
  <si>
    <t>roll over freq</t>
  </si>
  <si>
    <t>period</t>
  </si>
  <si>
    <t>f2</t>
  </si>
  <si>
    <t>time base</t>
  </si>
  <si>
    <t>byte mode down counter</t>
  </si>
  <si>
    <t>target</t>
  </si>
  <si>
    <t>byte sec since last store</t>
  </si>
  <si>
    <t>byte temp store</t>
  </si>
  <si>
    <t>byte control (modes)</t>
  </si>
  <si>
    <t>byte subsec phase</t>
  </si>
  <si>
    <t>columns</t>
  </si>
  <si>
    <t>Leds</t>
  </si>
  <si>
    <t>rows</t>
  </si>
  <si>
    <t>depth</t>
  </si>
  <si>
    <t>full screen contrast is 256 steps</t>
  </si>
  <si>
    <t>MB</t>
  </si>
  <si>
    <t>Mb</t>
  </si>
  <si>
    <t>animation frames</t>
  </si>
  <si>
    <t>led drivers</t>
  </si>
  <si>
    <t>leds / driver</t>
  </si>
  <si>
    <t xml:space="preserve">K </t>
  </si>
  <si>
    <t>MB eeprom</t>
  </si>
  <si>
    <t>KB eeprom</t>
  </si>
  <si>
    <t>Frames in EEPROM</t>
  </si>
  <si>
    <t>Clock Hz</t>
  </si>
  <si>
    <t>Target Hz</t>
  </si>
  <si>
    <t>ssp1add</t>
  </si>
  <si>
    <t>:10 3EE0 00 01000200030004000500F000E000D000 23</t>
  </si>
  <si>
    <t>3E</t>
  </si>
  <si>
    <t>E0</t>
  </si>
  <si>
    <t>Vout</t>
  </si>
  <si>
    <t>b3</t>
  </si>
  <si>
    <t>2a</t>
  </si>
  <si>
    <t>fb</t>
  </si>
  <si>
    <t>1b</t>
  </si>
  <si>
    <t>b32a907242b37b7afb1bbf</t>
  </si>
  <si>
    <t>S</t>
  </si>
  <si>
    <t>a</t>
  </si>
  <si>
    <t>h</t>
  </si>
  <si>
    <t>?</t>
  </si>
  <si>
    <t>status</t>
  </si>
  <si>
    <t>type</t>
  </si>
  <si>
    <t>badge ID</t>
  </si>
  <si>
    <t>data byte(s)</t>
  </si>
  <si>
    <t>checksum</t>
  </si>
  <si>
    <t>0x53</t>
  </si>
  <si>
    <t>0x6D</t>
  </si>
  <si>
    <t>0x61</t>
  </si>
  <si>
    <t>0x73</t>
  </si>
  <si>
    <t>0x68</t>
  </si>
  <si>
    <t>0x3f</t>
  </si>
  <si>
    <t>0x01</t>
  </si>
  <si>
    <t>0x04</t>
  </si>
  <si>
    <t>0x02</t>
  </si>
  <si>
    <t>0x20</t>
  </si>
  <si>
    <t>df</t>
  </si>
  <si>
    <t>bit</t>
  </si>
  <si>
    <t>1 = con start</t>
  </si>
  <si>
    <t>1 = I am sick</t>
  </si>
  <si>
    <t>Type</t>
  </si>
  <si>
    <t>value</t>
  </si>
  <si>
    <t>length</t>
  </si>
  <si>
    <t>crypto</t>
  </si>
  <si>
    <t>what</t>
  </si>
  <si>
    <t>data payload</t>
  </si>
  <si>
    <t>0x00</t>
  </si>
  <si>
    <t>standard ping give social point</t>
  </si>
  <si>
    <t>request dump see below for byte order and description</t>
  </si>
  <si>
    <t>storage dump + food and poo counters + 2 badge state bytes (mode) See perl for breakdown.</t>
  </si>
  <si>
    <t>0x03</t>
  </si>
  <si>
    <t>spend credits (see cyrpto and credits tab for format)</t>
  </si>
  <si>
    <t>confirm credits spent  (see cyrpto and credits tab for format)</t>
  </si>
  <si>
    <t>0x05</t>
  </si>
  <si>
    <t>0x06</t>
  </si>
  <si>
    <t>set quest</t>
  </si>
  <si>
    <t>dest badge id</t>
  </si>
  <si>
    <t>0x07</t>
  </si>
  <si>
    <t>request food</t>
  </si>
  <si>
    <t>dest badge id, how many food  !! NOTE badge MUST be awake for this to work !!</t>
  </si>
  <si>
    <t>0x08</t>
  </si>
  <si>
    <t>confirm food</t>
  </si>
  <si>
    <t>if food &gt;= requested value + 20% limit return requested value</t>
  </si>
  <si>
    <t>0x09</t>
  </si>
  <si>
    <t>clear egg</t>
  </si>
  <si>
    <t>dest badge id, egg id to clear</t>
  </si>
  <si>
    <t>go uber</t>
  </si>
  <si>
    <t>0x0B</t>
  </si>
  <si>
    <t>complete quest</t>
  </si>
  <si>
    <t>0x0C</t>
  </si>
  <si>
    <t>trigger mine animation</t>
  </si>
  <si>
    <t>0xde</t>
  </si>
  <si>
    <t xml:space="preserve">reset badge to factory </t>
  </si>
  <si>
    <t>badge id = 0xadbe, data = 0xef29d6a2</t>
  </si>
  <si>
    <t>Badge type</t>
  </si>
  <si>
    <t>start dec</t>
  </si>
  <si>
    <t>number</t>
  </si>
  <si>
    <t>end dec</t>
  </si>
  <si>
    <t xml:space="preserve">To be built </t>
  </si>
  <si>
    <t>Standard</t>
  </si>
  <si>
    <t>Flamingos</t>
  </si>
  <si>
    <t xml:space="preserve">Parrots </t>
  </si>
  <si>
    <t>Llamas</t>
  </si>
  <si>
    <t>Lifetime</t>
  </si>
  <si>
    <t>Peacocks</t>
  </si>
  <si>
    <t>Coyotes</t>
  </si>
  <si>
    <t>Start button</t>
  </si>
  <si>
    <t>&lt; this one indicates they were at opening ceramonies... Special bling?</t>
  </si>
  <si>
    <t>Vendo</t>
  </si>
  <si>
    <t>block</t>
  </si>
  <si>
    <t>start byte</t>
  </si>
  <si>
    <t>offset</t>
  </si>
  <si>
    <t>end byte</t>
  </si>
  <si>
    <t>(As stored in ram / flash will be sent to vendo complemented)</t>
  </si>
  <si>
    <t>spent</t>
  </si>
  <si>
    <t>sick ID</t>
  </si>
  <si>
    <t>egg ID</t>
  </si>
  <si>
    <t>button clicks</t>
  </si>
  <si>
    <t>sleep sec</t>
  </si>
  <si>
    <t>active sec</t>
  </si>
  <si>
    <t>hyper sec</t>
  </si>
  <si>
    <t>prego sec</t>
  </si>
  <si>
    <t>died</t>
  </si>
  <si>
    <t>got food</t>
  </si>
  <si>
    <t>pooped</t>
  </si>
  <si>
    <t>knocked up</t>
  </si>
  <si>
    <t>quest ID</t>
  </si>
  <si>
    <t>flags</t>
  </si>
  <si>
    <t>Includes all the outhouses and IR buttons</t>
  </si>
  <si>
    <t xml:space="preserve">Computing # of credits a badge has. </t>
  </si>
  <si>
    <t>Dump badge and convert the "seen IDs" string to binary</t>
  </si>
  <si>
    <t>Count the number of 1s in that binary string</t>
  </si>
  <si>
    <t xml:space="preserve">Subtract the value of "spent" credits in from the dump </t>
  </si>
  <si>
    <t>This is the available credits to spend</t>
  </si>
  <si>
    <t xml:space="preserve">NOTE do NOT verify the badge has enough credits using this number (use for display only) instead use the update credit handshake to validate credits. </t>
  </si>
  <si>
    <t xml:space="preserve">This allows the handshake to be hacked and a larger value than 768 to be spent. </t>
  </si>
  <si>
    <t>Updating the # of spent credits</t>
  </si>
  <si>
    <t>!!! NOTE do NOT vend or spend the credits unit you get a responece back from the badge that the credits were updated !!!</t>
  </si>
  <si>
    <t>Dump the badge</t>
  </si>
  <si>
    <t>Capture badge number</t>
  </si>
  <si>
    <t>Capture ONCE value. NOTE this value updates every time a dump is sent. Only the current value is valid</t>
  </si>
  <si>
    <t>Generate ONCE value for Vendo</t>
  </si>
  <si>
    <t xml:space="preserve">Generate 3 bytes of random data via any method to prevent packet playback spoof. </t>
  </si>
  <si>
    <t xml:space="preserve">Store these 3 bytes for used in validation of the return packet from the badge. </t>
  </si>
  <si>
    <t>Build up spend credit packet for command 0x03</t>
  </si>
  <si>
    <t>byte</t>
  </si>
  <si>
    <t>0 first sent</t>
  </si>
  <si>
    <t>high byte of badge ID to take credits from</t>
  </si>
  <si>
    <t>low byte of badge ID to take credits from</t>
  </si>
  <si>
    <t>Badge ONCE high byte from dump</t>
  </si>
  <si>
    <t>Badge ONCE low byte from dump</t>
  </si>
  <si>
    <t>High byte of # of requested credits</t>
  </si>
  <si>
    <t>Low byte of # of requested credits</t>
  </si>
  <si>
    <t xml:space="preserve">Vendo high byte of ONCE </t>
  </si>
  <si>
    <t>Vendo mid byte of ONCE</t>
  </si>
  <si>
    <t>Vendo low byte of ONCE</t>
  </si>
  <si>
    <t>9 last sent</t>
  </si>
  <si>
    <t xml:space="preserve">Checksum (zero sum including this byte) </t>
  </si>
  <si>
    <t xml:space="preserve">Encrypt the packet using Speck 80 bit </t>
  </si>
  <si>
    <t>Get key to decode badge from badge_keys.txt</t>
  </si>
  <si>
    <t>File format is 0x[badge id in hex], 0x[badge key in hex]</t>
  </si>
  <si>
    <t xml:space="preserve">lines staring with # should be ignored </t>
  </si>
  <si>
    <t>If a badge is in the file more than once take the last one in the file</t>
  </si>
  <si>
    <t xml:space="preserve">See perl code... </t>
  </si>
  <si>
    <t xml:space="preserve">Build up standard command (see Coms tab) for command 0x03 using the 10 bytes from the encryption as the data payload </t>
  </si>
  <si>
    <t xml:space="preserve">badge will process and validate this packet. </t>
  </si>
  <si>
    <t>If vaild and sufficent credits are present the badge will  return a command 0x04 packet</t>
  </si>
  <si>
    <t xml:space="preserve">If there is any errors or insuffcient credits the badge will not return anything. </t>
  </si>
  <si>
    <t>If command 0x04 packet is returned decrypt it</t>
  </si>
  <si>
    <t xml:space="preserve"> validate it</t>
  </si>
  <si>
    <t>byte (Note order swap from above)</t>
  </si>
  <si>
    <t>someting NOT equal to original Badge ONCE high byte (random data)</t>
  </si>
  <si>
    <t>someting NOT equal to original Badge ONCE low byte (random data)</t>
  </si>
  <si>
    <t>What needs to be validated</t>
  </si>
  <si>
    <t>Badge ID is equal to the one you sent</t>
  </si>
  <si>
    <t xml:space="preserve">Vendo ONCE is equal to the one you sent </t>
  </si>
  <si>
    <t>Credit value matches the one you sent</t>
  </si>
  <si>
    <t>Badge ONCE DOES NOT equal the one you sent (updated to new random value to prevent echo bug)</t>
  </si>
  <si>
    <t>sum of all bytes are 0 (checksum)</t>
  </si>
  <si>
    <t xml:space="preserve">Verify the "spent credits" counter went up by the requested amount. </t>
  </si>
  <si>
    <t>Dispense the loot!!!</t>
  </si>
  <si>
    <t>1fff</t>
  </si>
  <si>
    <t>words of ram</t>
  </si>
  <si>
    <t>dec</t>
  </si>
  <si>
    <t>bytes of storage</t>
  </si>
  <si>
    <t>start of storage range</t>
  </si>
  <si>
    <t>start_eeprom_p</t>
  </si>
  <si>
    <t>start_eeprom</t>
  </si>
  <si>
    <t>objects to track</t>
  </si>
  <si>
    <t>How much needed</t>
  </si>
  <si>
    <t>start offset</t>
  </si>
  <si>
    <t>seconds</t>
  </si>
  <si>
    <t>offset to badge data</t>
  </si>
  <si>
    <t>per sec</t>
  </si>
  <si>
    <t>power of 2</t>
  </si>
  <si>
    <t>0x2000</t>
  </si>
  <si>
    <t>start of mem map</t>
  </si>
  <si>
    <t>banks</t>
  </si>
  <si>
    <t>cycles</t>
  </si>
  <si>
    <t>start of block in hex</t>
  </si>
  <si>
    <t>start_buffer</t>
  </si>
  <si>
    <t>block size dec</t>
  </si>
  <si>
    <t>buffer_length</t>
  </si>
  <si>
    <t>hours</t>
  </si>
  <si>
    <t>end of block</t>
  </si>
  <si>
    <t>data flags</t>
  </si>
  <si>
    <t>start of object bits</t>
  </si>
  <si>
    <t>start_buffer_objs</t>
  </si>
  <si>
    <t>bit 0 = 0 con start, bit 1 = 0 has pink eye, bit 2 = 0 is cured, bit 3 = 0 has egg, bit 4 0 = quest start, bit 5 0 = quest done, bit 6 0 = uber on, bit 7 0 = dead</t>
  </si>
  <si>
    <t>0xFFFF = 0</t>
  </si>
  <si>
    <t xml:space="preserve">complement </t>
  </si>
  <si>
    <t>0xFFFFFF = 0</t>
  </si>
  <si>
    <t>0 = seen</t>
  </si>
  <si>
    <t>IRhack</t>
  </si>
  <si>
    <t>Dumb IR &lt;-&gt; 4800 TTL serial adapter</t>
  </si>
  <si>
    <t>No other functions</t>
  </si>
  <si>
    <t>IRbutton</t>
  </si>
  <si>
    <t>TX only IR device</t>
  </si>
  <si>
    <t xml:space="preserve">Transmits a fixed ID string </t>
  </si>
  <si>
    <t xml:space="preserve">15s cool down between xmits. Timer restarts if button pushed during cooldown. </t>
  </si>
  <si>
    <t>LED on during cooldown</t>
  </si>
  <si>
    <t>IRbutton potty</t>
  </si>
  <si>
    <t>10s delay then xmit if swtich stays closed entire time</t>
  </si>
  <si>
    <t>Cycle resets if switch is opened</t>
  </si>
  <si>
    <t>LED on at start and off on switch open or xmit</t>
  </si>
  <si>
    <t>IRblaster podium</t>
  </si>
  <si>
    <t>Transmits a fixed ID string (get a point for going to opening cer)</t>
  </si>
  <si>
    <t xml:space="preserve">blinkn lights </t>
  </si>
  <si>
    <t>button input then blast a few cycles (30s??)</t>
  </si>
  <si>
    <t>IR TX/RX</t>
  </si>
  <si>
    <t>Store unique IDs</t>
  </si>
  <si>
    <t>Store total RX packets</t>
  </si>
  <si>
    <t>Store total TX packets</t>
  </si>
  <si>
    <t>Store credits</t>
  </si>
  <si>
    <t>AES coms for credits</t>
  </si>
  <si>
    <t>Depending on RX packet source enable special affects (poop, egg, ect)</t>
  </si>
  <si>
    <t>Timer for game mechanics</t>
  </si>
  <si>
    <t>Egg and Egg ID volitile</t>
  </si>
  <si>
    <t>Store poops</t>
  </si>
  <si>
    <t>Store deaths</t>
  </si>
  <si>
    <t>Store chill??</t>
  </si>
  <si>
    <t>Term</t>
  </si>
  <si>
    <t>sets</t>
  </si>
  <si>
    <t xml:space="preserve">a set of sequances that are picked from randomly when a badge is in a specific state. </t>
  </si>
  <si>
    <t>sequances</t>
  </si>
  <si>
    <t>collection of frames that are shown back to back with set delays between</t>
  </si>
  <si>
    <t>frame</t>
  </si>
  <si>
    <t xml:space="preserve">date for a single image (frame) to display </t>
  </si>
  <si>
    <t>Calculations</t>
  </si>
  <si>
    <t>Pixles X</t>
  </si>
  <si>
    <t>EEPROM Mbit</t>
  </si>
  <si>
    <t>Pixles Y</t>
  </si>
  <si>
    <t>Mbyte</t>
  </si>
  <si>
    <t>colums</t>
  </si>
  <si>
    <t>color depth</t>
  </si>
  <si>
    <t>bytes per frame</t>
  </si>
  <si>
    <t>raw animation frame capacity</t>
  </si>
  <si>
    <t>frame per set</t>
  </si>
  <si>
    <t>max address in hex</t>
  </si>
  <si>
    <t>frames per seq</t>
  </si>
  <si>
    <t>byte header overhead</t>
  </si>
  <si>
    <t>bytes per address</t>
  </si>
  <si>
    <t>hex offset adder</t>
  </si>
  <si>
    <t>addresses per set</t>
  </si>
  <si>
    <t>mhz</t>
  </si>
  <si>
    <t>sets total</t>
  </si>
  <si>
    <t>inst</t>
  </si>
  <si>
    <t>bytes of control</t>
  </si>
  <si>
    <t>hex start of data</t>
  </si>
  <si>
    <t>max delay count</t>
  </si>
  <si>
    <t>header (must be valid)</t>
  </si>
  <si>
    <t xml:space="preserve">4 - 15 </t>
  </si>
  <si>
    <t>data</t>
  </si>
  <si>
    <t>FE</t>
  </si>
  <si>
    <t>ED</t>
  </si>
  <si>
    <t>B0</t>
  </si>
  <si>
    <t>unused (0xFF)</t>
  </si>
  <si>
    <t>Set pointers</t>
  </si>
  <si>
    <t>There are 20 of these set total reserved. Each set contains 16 groups of 4 bytes as laid out below.</t>
  </si>
  <si>
    <t>0*n</t>
  </si>
  <si>
    <t>1*n</t>
  </si>
  <si>
    <t>2*n</t>
  </si>
  <si>
    <t>3*n</t>
  </si>
  <si>
    <t xml:space="preserve">addr low </t>
  </si>
  <si>
    <t>addr mid</t>
  </si>
  <si>
    <t>addr high</t>
  </si>
  <si>
    <t># of frames 0 = 256</t>
  </si>
  <si>
    <t>frame header</t>
  </si>
  <si>
    <t>0 - 359</t>
  </si>
  <si>
    <t>screen data</t>
  </si>
  <si>
    <t>delay 0.05s units</t>
  </si>
  <si>
    <t>max delay</t>
  </si>
  <si>
    <t>screen data byte /bit order</t>
  </si>
  <si>
    <t>Screen data is 8 vertical bits then move over to the next column start left to right</t>
  </si>
  <si>
    <t>location</t>
  </si>
  <si>
    <t xml:space="preserve">bit </t>
  </si>
  <si>
    <t>top of screen</t>
  </si>
  <si>
    <t>bottom of screen</t>
  </si>
  <si>
    <t>Once 72 rows are updated the update point moves down 8 rows and back to the right and repeats above</t>
  </si>
  <si>
    <t>This happens 5 times to fill in the full 72 x 40 array</t>
  </si>
  <si>
    <t>precon</t>
  </si>
  <si>
    <t>eye beam</t>
  </si>
  <si>
    <t>N/A moves to hyper</t>
  </si>
  <si>
    <t>sleep set</t>
  </si>
  <si>
    <t>N/A it's dead jim no TX</t>
  </si>
  <si>
    <t>Set number</t>
  </si>
  <si>
    <t xml:space="preserve">animation use </t>
  </si>
  <si>
    <t>thought</t>
  </si>
  <si>
    <t>Memory bank</t>
  </si>
  <si>
    <t>available</t>
  </si>
  <si>
    <t>Used</t>
  </si>
  <si>
    <t>buffer 1</t>
  </si>
  <si>
    <t>buffer 2</t>
  </si>
  <si>
    <t>memory start</t>
  </si>
  <si>
    <t>0x2100</t>
  </si>
  <si>
    <t>general tx buffer</t>
  </si>
  <si>
    <t>0x2200</t>
  </si>
  <si>
    <t>IR buff 1</t>
  </si>
  <si>
    <t>0x2300</t>
  </si>
  <si>
    <t>IR buff 2</t>
  </si>
  <si>
    <t>convert tb</t>
  </si>
  <si>
    <t>in house from previous projects</t>
  </si>
  <si>
    <t>MAX232IDR</t>
  </si>
  <si>
    <t>https://www.digikey.com/product-detail/en/texas-instruments/MAX232IDR/296-26141-1-ND/2254870</t>
  </si>
  <si>
    <t>Will use one from modem module</t>
  </si>
  <si>
    <t>40 pin wire wrap DIP socket</t>
  </si>
  <si>
    <t>https://www.digikey.com/product-detail/en/assmann-wsw-components/AR-40-HZW-TN/123-AR40-HZW-TN-ND/821807</t>
  </si>
  <si>
    <t>DB9 F connector</t>
  </si>
  <si>
    <t>https://www.digikey.com/product-detail/en/assmann-wsw-components/A-DF-09-A-KG-T2S/AE10921-ND/1241800</t>
  </si>
  <si>
    <t>Micro PIC16F15355 14kB</t>
  </si>
  <si>
    <t>https://www.digikey.com/product-detail/en/microchip-technology/PIC16F15355-I-SO/PIC16F15355-I-SO-ND/6244559</t>
  </si>
  <si>
    <t>In house</t>
  </si>
  <si>
    <t>Ordered from OSH</t>
  </si>
  <si>
    <t>shift</t>
  </si>
  <si>
    <t>fets</t>
  </si>
  <si>
    <t>resistors</t>
  </si>
  <si>
    <t>PIC reduction</t>
  </si>
  <si>
    <t>57600 8N1</t>
  </si>
  <si>
    <t>Command format</t>
  </si>
  <si>
    <t>Ascii</t>
  </si>
  <si>
    <t>d</t>
  </si>
  <si>
    <t>o</t>
  </si>
  <si>
    <t>[cmd]</t>
  </si>
  <si>
    <t>[data length]</t>
  </si>
  <si>
    <t>[data]</t>
  </si>
  <si>
    <t>[cr]</t>
  </si>
  <si>
    <t>[lf]</t>
  </si>
  <si>
    <t>0x56</t>
  </si>
  <si>
    <t>0x65</t>
  </si>
  <si>
    <t>0x6E</t>
  </si>
  <si>
    <t>0x64</t>
  </si>
  <si>
    <t>0x6F</t>
  </si>
  <si>
    <t>0x0D</t>
  </si>
  <si>
    <t>command</t>
  </si>
  <si>
    <t>returns</t>
  </si>
  <si>
    <t>reset</t>
  </si>
  <si>
    <t>resets vendo</t>
  </si>
  <si>
    <t>Reset[CR][LF]</t>
  </si>
  <si>
    <t>Update display LEDs</t>
  </si>
  <si>
    <t>Updates the 7seg + 2 leds</t>
  </si>
  <si>
    <t>Done[CR][LF]</t>
  </si>
  <si>
    <t>byte 0</t>
  </si>
  <si>
    <t>bit 7</t>
  </si>
  <si>
    <t xml:space="preserve">N/U </t>
  </si>
  <si>
    <t>bit 6</t>
  </si>
  <si>
    <t>digit 1 (left)</t>
  </si>
  <si>
    <t>top seg</t>
  </si>
  <si>
    <t>bit 5</t>
  </si>
  <si>
    <t>top right seg</t>
  </si>
  <si>
    <t>bit 4</t>
  </si>
  <si>
    <t>bottom right seg</t>
  </si>
  <si>
    <t>bit 3</t>
  </si>
  <si>
    <t>bottom seg</t>
  </si>
  <si>
    <t>bit 2</t>
  </si>
  <si>
    <t>bottom left seg</t>
  </si>
  <si>
    <t>bit 1</t>
  </si>
  <si>
    <t>top left set</t>
  </si>
  <si>
    <t>bit 0</t>
  </si>
  <si>
    <t>middle seg</t>
  </si>
  <si>
    <t>byte 1</t>
  </si>
  <si>
    <t>decimal point</t>
  </si>
  <si>
    <t>digit 2</t>
  </si>
  <si>
    <t>byte 2</t>
  </si>
  <si>
    <t>digit 3</t>
  </si>
  <si>
    <t>byte 3</t>
  </si>
  <si>
    <t>digit 4 (right)</t>
  </si>
  <si>
    <t>byte 4</t>
  </si>
  <si>
    <t>lower led</t>
  </si>
  <si>
    <t>upper led</t>
  </si>
  <si>
    <t>Dispense</t>
  </si>
  <si>
    <t>Dispenses selected Row Column</t>
  </si>
  <si>
    <t>8-255</t>
  </si>
  <si>
    <t>N/U returns error</t>
  </si>
  <si>
    <t>10-255</t>
  </si>
  <si>
    <t>Returns status of vendo</t>
  </si>
  <si>
    <t>see below</t>
  </si>
  <si>
    <t>key presses in buffer</t>
  </si>
  <si>
    <t>badge pressent (physical switch)</t>
  </si>
  <si>
    <t xml:space="preserve">IR com buffer 1 full </t>
  </si>
  <si>
    <t>byte 1 to 6</t>
  </si>
  <si>
    <t>Read keys</t>
  </si>
  <si>
    <t>reads back button buffer</t>
  </si>
  <si>
    <t>See below. Note if buffer is empty this command returns an error</t>
  </si>
  <si>
    <t xml:space="preserve">number of key presses in buffer </t>
  </si>
  <si>
    <t>byte 1 to N</t>
  </si>
  <si>
    <t xml:space="preserve">Keys pressed first in first out </t>
  </si>
  <si>
    <t>Value</t>
  </si>
  <si>
    <t>button pressed</t>
  </si>
  <si>
    <t>Not used (invalid)</t>
  </si>
  <si>
    <t>B</t>
  </si>
  <si>
    <t>C</t>
  </si>
  <si>
    <t>0x0E</t>
  </si>
  <si>
    <t>D</t>
  </si>
  <si>
    <t>0x0F</t>
  </si>
  <si>
    <t>E</t>
  </si>
  <si>
    <t>0x10</t>
  </si>
  <si>
    <t>0x11</t>
  </si>
  <si>
    <t>G</t>
  </si>
  <si>
    <t>0x12</t>
  </si>
  <si>
    <t>H</t>
  </si>
  <si>
    <t>0x13</t>
  </si>
  <si>
    <t xml:space="preserve">up </t>
  </si>
  <si>
    <t>0x14</t>
  </si>
  <si>
    <t>down</t>
  </si>
  <si>
    <t>0x15-0xFF</t>
  </si>
  <si>
    <t xml:space="preserve">Not used (invalid) </t>
  </si>
  <si>
    <t>byte N+1 to N+8</t>
  </si>
  <si>
    <t>[CR][LF]Done[CR][LF]</t>
  </si>
  <si>
    <t>Send badge packet</t>
  </si>
  <si>
    <t>variable min 1, max 16</t>
  </si>
  <si>
    <t>See below</t>
  </si>
  <si>
    <t xml:space="preserve">This command takes the data string and adds header and checksum as below. </t>
  </si>
  <si>
    <t>"Smash?"</t>
  </si>
  <si>
    <t>fixed string not updateable</t>
  </si>
  <si>
    <t>fixed not updateable</t>
  </si>
  <si>
    <t xml:space="preserve">0x?? </t>
  </si>
  <si>
    <t>First byte of data packet</t>
  </si>
  <si>
    <t>0x02FF</t>
  </si>
  <si>
    <t>Vendo, Fixed not updateable</t>
  </si>
  <si>
    <t>0x??</t>
  </si>
  <si>
    <t>Rest of data packet bytes</t>
  </si>
  <si>
    <t>Checksum</t>
  </si>
  <si>
    <t xml:space="preserve">Automatically calculated off of all above. </t>
  </si>
  <si>
    <t>Recieve badge packet</t>
  </si>
  <si>
    <t xml:space="preserve">This command dumps the raw packet buffer including the "Smash?" header and the checksum footer. </t>
  </si>
  <si>
    <t>Header and checksum is validated before loading into the buffer. If invalid the packet is tossed.</t>
  </si>
  <si>
    <t>NOTE!! only supports rcv of message types 2, 4, and 8 see badge coms page for more info</t>
  </si>
  <si>
    <t>^4A102BC10E</t>
  </si>
  <si>
    <t>A473D10d1C</t>
  </si>
  <si>
    <t>1086710A20^</t>
  </si>
  <si>
    <t>stock part</t>
  </si>
  <si>
    <t xml:space="preserve">stock 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</si>
</sst>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mmmyyyy"/>
    <numFmt numFmtId="165" formatCode="0.0%"/>
    <numFmt numFmtId="166" formatCode="&quot;$&quot;#,##0.000"/>
    <numFmt numFmtId="167" formatCode="&quot;$&quot;#,##0.0000"/>
    <numFmt numFmtId="168" formatCode="&quot;$&quot;#,##0.00"/>
    <numFmt numFmtId="169" formatCode="0.00000"/>
  </numFmts>
  <fonts count="20" x14ac:knownFonts="1">
    <font>
      <sz val="10"/>
      <color rgb="FF000000"/>
      <name val="Arial"/>
    </font>
    <font>
      <sz val="10"/>
      <name val="Arial"/>
    </font>
    <font>
      <sz val="10"/>
      <name val="Arial"/>
    </font>
    <font>
      <sz val="11"/>
      <color rgb="FF1155CC"/>
      <name val="Inconsolata"/>
    </font>
    <font>
      <sz val="10"/>
      <color rgb="FF000000"/>
      <name val="Roboto"/>
    </font>
    <font>
      <u/>
      <sz val="10"/>
      <color rgb="FF0000FF"/>
      <name val="Arial"/>
    </font>
    <font>
      <b/>
      <sz val="10"/>
      <name val="Arial"/>
    </font>
    <font>
      <b/>
      <sz val="10"/>
      <color rgb="FF202122"/>
      <name val="Arial"/>
    </font>
    <font>
      <b/>
      <sz val="11"/>
      <color rgb="FF202122"/>
      <name val="Arial"/>
    </font>
    <font>
      <sz val="10"/>
      <color rgb="FF000000"/>
      <name val="Arial"/>
    </font>
    <font>
      <sz val="11"/>
      <color rgb="FF000000"/>
      <name val="Calibri"/>
    </font>
    <font>
      <u/>
      <sz val="10"/>
      <color rgb="FF1155CC"/>
      <name val="Arial"/>
    </font>
    <font>
      <sz val="9"/>
      <color rgb="FF333333"/>
      <name val="Arial"/>
    </font>
    <font>
      <u/>
      <sz val="10"/>
      <color rgb="FF0000FF"/>
      <name val="Arial"/>
    </font>
    <font>
      <u/>
      <sz val="10"/>
      <color rgb="FF0000FF"/>
      <name val="Arial"/>
    </font>
    <font>
      <u/>
      <sz val="11"/>
      <color rgb="FF000000"/>
      <name val="Calibri"/>
    </font>
    <font>
      <sz val="10"/>
      <color rgb="FF333333"/>
      <name val="Arial"/>
    </font>
    <font>
      <sz val="10"/>
      <name val="Arial"/>
    </font>
    <font>
      <u/>
      <sz val="10"/>
      <color rgb="FF1155CC"/>
      <name val="Arial"/>
    </font>
    <font>
      <sz val="10"/>
      <color rgb="FF000000"/>
      <name val="Arial"/>
    </font>
  </fonts>
  <fills count="26">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rgb="FFFFFF00"/>
        <bgColor rgb="FFFFFF00"/>
      </patternFill>
    </fill>
    <fill>
      <patternFill patternType="solid">
        <fgColor rgb="FFB6D7A8"/>
        <bgColor rgb="FFB6D7A8"/>
      </patternFill>
    </fill>
    <fill>
      <patternFill patternType="solid">
        <fgColor rgb="FFF4CCCC"/>
        <bgColor rgb="FFF4CCCC"/>
      </patternFill>
    </fill>
    <fill>
      <patternFill patternType="solid">
        <fgColor rgb="FF6AA84F"/>
        <bgColor rgb="FF6AA84F"/>
      </patternFill>
    </fill>
    <fill>
      <patternFill patternType="solid">
        <fgColor rgb="FFCCCCCC"/>
        <bgColor rgb="FFCCCCCC"/>
      </patternFill>
    </fill>
    <fill>
      <patternFill patternType="solid">
        <fgColor rgb="FFD9D9D9"/>
        <bgColor rgb="FFD9D9D9"/>
      </patternFill>
    </fill>
    <fill>
      <patternFill patternType="solid">
        <fgColor rgb="FF0000FF"/>
        <bgColor rgb="FF0000FF"/>
      </patternFill>
    </fill>
    <fill>
      <patternFill patternType="solid">
        <fgColor rgb="FFFF00FF"/>
        <bgColor rgb="FFFF00FF"/>
      </patternFill>
    </fill>
    <fill>
      <patternFill patternType="solid">
        <fgColor rgb="FFDD7E6B"/>
        <bgColor rgb="FFDD7E6B"/>
      </patternFill>
    </fill>
    <fill>
      <patternFill patternType="solid">
        <fgColor rgb="FFB45F06"/>
        <bgColor rgb="FFB45F06"/>
      </patternFill>
    </fill>
    <fill>
      <patternFill patternType="solid">
        <fgColor rgb="FFEFEFEF"/>
        <bgColor rgb="FFEFEFEF"/>
      </patternFill>
    </fill>
    <fill>
      <patternFill patternType="solid">
        <fgColor rgb="FFEAD1DC"/>
        <bgColor rgb="FFEAD1DC"/>
      </patternFill>
    </fill>
    <fill>
      <patternFill patternType="solid">
        <fgColor rgb="FFFF9900"/>
        <bgColor rgb="FFFF9900"/>
      </patternFill>
    </fill>
    <fill>
      <patternFill patternType="solid">
        <fgColor rgb="FFCFE2F3"/>
        <bgColor rgb="FFCFE2F3"/>
      </patternFill>
    </fill>
    <fill>
      <patternFill patternType="solid">
        <fgColor rgb="FFD0E0E3"/>
        <bgColor rgb="FFD0E0E3"/>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5">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alignment horizontal="right"/>
    </xf>
    <xf numFmtId="1" fontId="1" fillId="0" borderId="0" xfId="0" applyNumberFormat="1" applyFont="1" applyAlignment="1"/>
    <xf numFmtId="164" fontId="1" fillId="0" borderId="0" xfId="0" applyNumberFormat="1" applyFont="1" applyAlignment="1"/>
    <xf numFmtId="0" fontId="3" fillId="2" borderId="0" xfId="0" applyFont="1" applyFill="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1" fillId="7" borderId="0" xfId="0" applyFont="1" applyFill="1" applyAlignment="1"/>
    <xf numFmtId="2" fontId="1" fillId="0" borderId="0" xfId="0" applyNumberFormat="1" applyFont="1"/>
    <xf numFmtId="0" fontId="1" fillId="7" borderId="1" xfId="0" applyFont="1" applyFill="1" applyBorder="1" applyAlignment="1"/>
    <xf numFmtId="0" fontId="1" fillId="7" borderId="2" xfId="0" applyFont="1" applyFill="1" applyBorder="1" applyAlignment="1"/>
    <xf numFmtId="0" fontId="1" fillId="7" borderId="3" xfId="0" applyFont="1" applyFill="1" applyBorder="1" applyAlignment="1"/>
    <xf numFmtId="0" fontId="4" fillId="7" borderId="0" xfId="0" applyFont="1" applyFill="1" applyAlignment="1"/>
    <xf numFmtId="0" fontId="1" fillId="8" borderId="1" xfId="0" applyFont="1" applyFill="1" applyBorder="1" applyAlignment="1"/>
    <xf numFmtId="0" fontId="1" fillId="8" borderId="2" xfId="0" applyFont="1" applyFill="1" applyBorder="1" applyAlignment="1"/>
    <xf numFmtId="0" fontId="1" fillId="8" borderId="3" xfId="0" applyFont="1" applyFill="1" applyBorder="1" applyAlignment="1"/>
    <xf numFmtId="0" fontId="1" fillId="9" borderId="1" xfId="0" applyFont="1" applyFill="1" applyBorder="1" applyAlignment="1"/>
    <xf numFmtId="0" fontId="1" fillId="9" borderId="2" xfId="0" applyFont="1" applyFill="1" applyBorder="1" applyAlignment="1"/>
    <xf numFmtId="0" fontId="1" fillId="9" borderId="3" xfId="0" applyFont="1" applyFill="1" applyBorder="1" applyAlignment="1"/>
    <xf numFmtId="0" fontId="1" fillId="10" borderId="1" xfId="0" applyFont="1" applyFill="1" applyBorder="1" applyAlignment="1"/>
    <xf numFmtId="0" fontId="1" fillId="10" borderId="2" xfId="0" applyFont="1" applyFill="1" applyBorder="1" applyAlignment="1"/>
    <xf numFmtId="0" fontId="1" fillId="11" borderId="2" xfId="0" applyFont="1" applyFill="1" applyBorder="1" applyAlignment="1"/>
    <xf numFmtId="0" fontId="1" fillId="10" borderId="3" xfId="0" applyFont="1" applyFill="1" applyBorder="1" applyAlignment="1"/>
    <xf numFmtId="0" fontId="4" fillId="10" borderId="0" xfId="0" applyFont="1" applyFill="1" applyAlignment="1"/>
    <xf numFmtId="0" fontId="1" fillId="11" borderId="1" xfId="0" applyFont="1" applyFill="1" applyBorder="1" applyAlignment="1"/>
    <xf numFmtId="0" fontId="1" fillId="6" borderId="1" xfId="0" applyFont="1" applyFill="1" applyBorder="1" applyAlignment="1"/>
    <xf numFmtId="0" fontId="1" fillId="6" borderId="2" xfId="0" applyFont="1" applyFill="1" applyBorder="1" applyAlignment="1"/>
    <xf numFmtId="0" fontId="1" fillId="6" borderId="3" xfId="0" applyFont="1" applyFill="1" applyBorder="1" applyAlignment="1"/>
    <xf numFmtId="0" fontId="5" fillId="0" borderId="0" xfId="0" applyFont="1" applyAlignment="1"/>
    <xf numFmtId="0" fontId="6" fillId="7" borderId="0" xfId="0" applyFont="1" applyFill="1" applyAlignment="1"/>
    <xf numFmtId="0" fontId="6" fillId="7" borderId="0" xfId="0" applyFont="1" applyFill="1"/>
    <xf numFmtId="0" fontId="6" fillId="7" borderId="0" xfId="0" applyFont="1" applyFill="1" applyAlignment="1">
      <alignment horizontal="right"/>
    </xf>
    <xf numFmtId="0" fontId="7" fillId="7" borderId="0" xfId="0" applyFont="1" applyFill="1" applyAlignment="1"/>
    <xf numFmtId="0" fontId="7" fillId="7" borderId="0" xfId="0" applyFont="1" applyFill="1"/>
    <xf numFmtId="0" fontId="7" fillId="7" borderId="0" xfId="0" applyFont="1" applyFill="1" applyAlignment="1">
      <alignment horizontal="right"/>
    </xf>
    <xf numFmtId="0" fontId="1" fillId="11" borderId="0" xfId="0" applyFont="1" applyFill="1" applyAlignment="1"/>
    <xf numFmtId="0" fontId="6" fillId="7" borderId="0" xfId="0" quotePrefix="1" applyFont="1" applyFill="1" applyAlignment="1"/>
    <xf numFmtId="0" fontId="8" fillId="7" borderId="0" xfId="0" applyFont="1" applyFill="1" applyAlignment="1"/>
    <xf numFmtId="165" fontId="1" fillId="0" borderId="0" xfId="0" applyNumberFormat="1" applyFont="1" applyAlignment="1"/>
    <xf numFmtId="0" fontId="1" fillId="12" borderId="0" xfId="0" applyFont="1" applyFill="1" applyAlignment="1"/>
    <xf numFmtId="0" fontId="1" fillId="13" borderId="0" xfId="0" applyFont="1" applyFill="1" applyAlignment="1"/>
    <xf numFmtId="165" fontId="1" fillId="0" borderId="0" xfId="0" applyNumberFormat="1" applyFont="1"/>
    <xf numFmtId="0" fontId="1" fillId="14" borderId="0" xfId="0" applyFont="1" applyFill="1"/>
    <xf numFmtId="0" fontId="1" fillId="14" borderId="0" xfId="0" applyFont="1" applyFill="1" applyAlignment="1"/>
    <xf numFmtId="14" fontId="1" fillId="0" borderId="0" xfId="0" applyNumberFormat="1" applyFont="1"/>
    <xf numFmtId="14" fontId="1" fillId="0" borderId="0" xfId="0" applyNumberFormat="1" applyFont="1" applyAlignment="1"/>
    <xf numFmtId="0" fontId="1" fillId="15" borderId="0" xfId="0" applyFont="1" applyFill="1" applyAlignment="1"/>
    <xf numFmtId="0" fontId="1" fillId="15" borderId="0" xfId="0" applyFont="1" applyFill="1"/>
    <xf numFmtId="1" fontId="1" fillId="0" borderId="0" xfId="0" applyNumberFormat="1" applyFont="1"/>
    <xf numFmtId="0" fontId="1" fillId="0" borderId="0" xfId="0" applyFont="1"/>
    <xf numFmtId="0" fontId="1" fillId="16" borderId="0" xfId="0" applyFont="1" applyFill="1" applyAlignment="1"/>
    <xf numFmtId="0" fontId="9" fillId="2" borderId="0" xfId="0" applyFont="1" applyFill="1" applyAlignment="1">
      <alignment horizontal="left"/>
    </xf>
    <xf numFmtId="0" fontId="1" fillId="16" borderId="0" xfId="0" applyFont="1" applyFill="1"/>
    <xf numFmtId="0" fontId="6"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0" fontId="2" fillId="0" borderId="4" xfId="0" applyFont="1" applyBorder="1" applyAlignment="1"/>
    <xf numFmtId="0" fontId="2" fillId="0" borderId="0" xfId="0" applyFont="1" applyAlignment="1">
      <alignment horizontal="right"/>
    </xf>
    <xf numFmtId="0" fontId="1" fillId="17" borderId="0" xfId="0" applyFont="1" applyFill="1" applyAlignment="1"/>
    <xf numFmtId="0" fontId="1" fillId="18" borderId="0" xfId="0" applyFont="1" applyFill="1" applyAlignment="1"/>
    <xf numFmtId="0" fontId="1" fillId="19" borderId="0" xfId="0" applyFont="1" applyFill="1" applyAlignment="1"/>
    <xf numFmtId="0" fontId="1" fillId="2" borderId="0" xfId="0" applyFont="1" applyFill="1" applyAlignment="1"/>
    <xf numFmtId="0" fontId="1" fillId="2" borderId="0" xfId="0" applyFont="1" applyFill="1"/>
    <xf numFmtId="0" fontId="1" fillId="9" borderId="0" xfId="0" applyFont="1" applyFill="1" applyAlignment="1"/>
    <xf numFmtId="0" fontId="6" fillId="2" borderId="0" xfId="0" applyFont="1" applyFill="1" applyAlignment="1"/>
    <xf numFmtId="0" fontId="1" fillId="20" borderId="0" xfId="0" applyFont="1" applyFill="1" applyAlignment="1"/>
    <xf numFmtId="0" fontId="1" fillId="11" borderId="0" xfId="0" applyFont="1" applyFill="1"/>
    <xf numFmtId="0" fontId="1" fillId="21" borderId="0" xfId="0" applyFont="1" applyFill="1"/>
    <xf numFmtId="0" fontId="1" fillId="21" borderId="0" xfId="0" applyFont="1" applyFill="1" applyAlignment="1"/>
    <xf numFmtId="0" fontId="2" fillId="0" borderId="0" xfId="0" applyFont="1" applyAlignment="1"/>
    <xf numFmtId="3" fontId="2" fillId="0" borderId="0" xfId="0" applyNumberFormat="1" applyFont="1" applyAlignment="1"/>
    <xf numFmtId="166" fontId="1" fillId="0" borderId="0" xfId="0" applyNumberFormat="1" applyFont="1" applyAlignment="1"/>
    <xf numFmtId="167" fontId="2" fillId="0" borderId="0" xfId="0" applyNumberFormat="1" applyFont="1" applyAlignment="1"/>
    <xf numFmtId="0" fontId="2" fillId="0" borderId="0" xfId="0" applyFont="1" applyAlignment="1">
      <alignment horizontal="right"/>
    </xf>
    <xf numFmtId="0" fontId="2" fillId="16" borderId="0" xfId="0" applyFont="1" applyFill="1" applyAlignment="1">
      <alignment horizontal="right"/>
    </xf>
    <xf numFmtId="168" fontId="2" fillId="16" borderId="0" xfId="0" applyNumberFormat="1" applyFont="1" applyFill="1" applyAlignment="1">
      <alignment horizontal="right"/>
    </xf>
    <xf numFmtId="168" fontId="2" fillId="16" borderId="0" xfId="0" applyNumberFormat="1" applyFont="1" applyFill="1" applyAlignment="1">
      <alignment horizontal="right"/>
    </xf>
    <xf numFmtId="0" fontId="2" fillId="0" borderId="4" xfId="0" applyFont="1" applyBorder="1" applyAlignment="1"/>
    <xf numFmtId="3" fontId="2" fillId="0" borderId="0" xfId="0" applyNumberFormat="1" applyFont="1" applyAlignment="1"/>
    <xf numFmtId="0" fontId="2" fillId="0" borderId="0" xfId="0" applyFont="1" applyAlignment="1"/>
    <xf numFmtId="167" fontId="2" fillId="0" borderId="0" xfId="0" applyNumberFormat="1" applyFont="1" applyAlignment="1"/>
    <xf numFmtId="0" fontId="1" fillId="22" borderId="0" xfId="0" applyFont="1" applyFill="1"/>
    <xf numFmtId="3" fontId="10" fillId="22" borderId="0" xfId="0" applyNumberFormat="1" applyFont="1" applyFill="1" applyAlignment="1"/>
    <xf numFmtId="166" fontId="1" fillId="22" borderId="0" xfId="0" applyNumberFormat="1" applyFont="1" applyFill="1" applyAlignment="1"/>
    <xf numFmtId="0" fontId="2" fillId="22" borderId="0" xfId="0" applyFont="1" applyFill="1" applyAlignment="1">
      <alignment horizontal="right"/>
    </xf>
    <xf numFmtId="167" fontId="2" fillId="22" borderId="0" xfId="0" applyNumberFormat="1" applyFont="1" applyFill="1" applyAlignment="1">
      <alignment horizontal="right"/>
    </xf>
    <xf numFmtId="0" fontId="2" fillId="22" borderId="0" xfId="0" applyFont="1" applyFill="1" applyAlignment="1">
      <alignment horizontal="right"/>
    </xf>
    <xf numFmtId="0" fontId="11" fillId="22" borderId="0" xfId="0" applyFont="1" applyFill="1" applyAlignment="1"/>
    <xf numFmtId="0" fontId="2" fillId="22" borderId="0" xfId="0" applyFont="1" applyFill="1" applyAlignment="1"/>
    <xf numFmtId="0" fontId="10" fillId="7" borderId="0" xfId="0" applyFont="1" applyFill="1" applyAlignment="1"/>
    <xf numFmtId="3" fontId="12" fillId="7" borderId="0" xfId="0" applyNumberFormat="1" applyFont="1" applyFill="1" applyAlignment="1">
      <alignment horizontal="right"/>
    </xf>
    <xf numFmtId="166" fontId="1" fillId="7" borderId="0" xfId="0" applyNumberFormat="1" applyFont="1" applyFill="1" applyAlignment="1"/>
    <xf numFmtId="0" fontId="2" fillId="7" borderId="0" xfId="0" applyFont="1" applyFill="1" applyAlignment="1">
      <alignment horizontal="right"/>
    </xf>
    <xf numFmtId="167" fontId="2" fillId="7" borderId="0" xfId="0" applyNumberFormat="1" applyFont="1" applyFill="1" applyAlignment="1">
      <alignment horizontal="right"/>
    </xf>
    <xf numFmtId="0" fontId="2" fillId="7" borderId="0" xfId="0" applyFont="1" applyFill="1" applyAlignment="1">
      <alignment horizontal="right"/>
    </xf>
    <xf numFmtId="0" fontId="2" fillId="7" borderId="0" xfId="0" applyFont="1" applyFill="1" applyAlignment="1"/>
    <xf numFmtId="0" fontId="1" fillId="7" borderId="0" xfId="0" applyFont="1" applyFill="1"/>
    <xf numFmtId="167" fontId="2" fillId="7" borderId="0" xfId="0" applyNumberFormat="1" applyFont="1" applyFill="1" applyAlignment="1">
      <alignment horizontal="right"/>
    </xf>
    <xf numFmtId="3" fontId="1" fillId="22" borderId="0" xfId="0" applyNumberFormat="1" applyFont="1" applyFill="1" applyAlignment="1"/>
    <xf numFmtId="0" fontId="1" fillId="22" borderId="0" xfId="0" applyFont="1" applyFill="1" applyAlignment="1"/>
    <xf numFmtId="0" fontId="9" fillId="22" borderId="0" xfId="0" applyFont="1" applyFill="1" applyAlignment="1">
      <alignment horizontal="left"/>
    </xf>
    <xf numFmtId="0" fontId="13" fillId="7" borderId="0" xfId="0" applyFont="1" applyFill="1" applyAlignment="1"/>
    <xf numFmtId="3" fontId="1" fillId="7" borderId="0" xfId="0" applyNumberFormat="1" applyFont="1" applyFill="1" applyAlignment="1"/>
    <xf numFmtId="3" fontId="12" fillId="9" borderId="0" xfId="0" applyNumberFormat="1" applyFont="1" applyFill="1" applyAlignment="1">
      <alignment horizontal="right"/>
    </xf>
    <xf numFmtId="166" fontId="1" fillId="9" borderId="0" xfId="0" applyNumberFormat="1" applyFont="1" applyFill="1" applyAlignment="1"/>
    <xf numFmtId="167" fontId="2" fillId="9" borderId="0" xfId="0" applyNumberFormat="1" applyFont="1" applyFill="1" applyAlignment="1">
      <alignment horizontal="right"/>
    </xf>
    <xf numFmtId="0" fontId="2" fillId="9" borderId="0" xfId="0" applyFont="1" applyFill="1" applyAlignment="1">
      <alignment horizontal="right"/>
    </xf>
    <xf numFmtId="0" fontId="2" fillId="9" borderId="0" xfId="0" applyFont="1" applyFill="1" applyAlignment="1">
      <alignment horizontal="right"/>
    </xf>
    <xf numFmtId="0" fontId="14" fillId="9" borderId="0" xfId="0" applyFont="1" applyFill="1" applyAlignment="1"/>
    <xf numFmtId="0" fontId="1" fillId="9" borderId="0" xfId="0" applyFont="1" applyFill="1"/>
    <xf numFmtId="3" fontId="1" fillId="0" borderId="0" xfId="0" applyNumberFormat="1" applyFont="1" applyAlignment="1"/>
    <xf numFmtId="167" fontId="2" fillId="16" borderId="0" xfId="0" applyNumberFormat="1" applyFont="1" applyFill="1" applyAlignment="1">
      <alignment horizontal="right"/>
    </xf>
    <xf numFmtId="0" fontId="2" fillId="0" borderId="0" xfId="0" applyFont="1" applyAlignment="1">
      <alignment horizontal="right"/>
    </xf>
    <xf numFmtId="0" fontId="2" fillId="16" borderId="0" xfId="0" applyFont="1" applyFill="1" applyAlignment="1">
      <alignment horizontal="right"/>
    </xf>
    <xf numFmtId="3" fontId="1" fillId="22" borderId="0" xfId="0" applyNumberFormat="1" applyFont="1" applyFill="1"/>
    <xf numFmtId="3" fontId="1" fillId="7" borderId="0" xfId="0" applyNumberFormat="1" applyFont="1" applyFill="1"/>
    <xf numFmtId="0" fontId="15" fillId="7" borderId="4" xfId="0" applyFont="1" applyFill="1" applyBorder="1" applyAlignment="1"/>
    <xf numFmtId="167" fontId="1" fillId="22" borderId="0" xfId="0" applyNumberFormat="1" applyFont="1" applyFill="1"/>
    <xf numFmtId="3" fontId="1" fillId="0" borderId="0" xfId="0" applyNumberFormat="1" applyFont="1"/>
    <xf numFmtId="167" fontId="1" fillId="0" borderId="0" xfId="0" applyNumberFormat="1" applyFont="1"/>
    <xf numFmtId="0" fontId="1" fillId="23" borderId="0" xfId="0" applyFont="1" applyFill="1"/>
    <xf numFmtId="167" fontId="1" fillId="0" borderId="0" xfId="0" applyNumberFormat="1" applyFont="1" applyAlignment="1"/>
    <xf numFmtId="0" fontId="16" fillId="9" borderId="0" xfId="0" applyFont="1" applyFill="1"/>
    <xf numFmtId="0" fontId="17" fillId="0" borderId="0" xfId="0" applyFont="1" applyAlignment="1"/>
    <xf numFmtId="168" fontId="2" fillId="0" borderId="0" xfId="0" applyNumberFormat="1" applyFont="1" applyAlignment="1">
      <alignment horizontal="right"/>
    </xf>
    <xf numFmtId="168" fontId="2" fillId="0" borderId="0" xfId="0" applyNumberFormat="1" applyFont="1" applyAlignment="1">
      <alignment horizontal="right"/>
    </xf>
    <xf numFmtId="0" fontId="17" fillId="22" borderId="0" xfId="0" applyFont="1" applyFill="1"/>
    <xf numFmtId="0" fontId="17" fillId="7" borderId="0" xfId="0" applyFont="1" applyFill="1" applyAlignment="1"/>
    <xf numFmtId="3" fontId="2" fillId="7" borderId="0" xfId="0" applyNumberFormat="1" applyFont="1" applyFill="1" applyAlignment="1">
      <alignment horizontal="right"/>
    </xf>
    <xf numFmtId="0" fontId="0" fillId="7" borderId="0" xfId="0" applyFont="1" applyFill="1" applyAlignment="1"/>
    <xf numFmtId="0" fontId="2" fillId="7" borderId="4" xfId="0" applyFont="1" applyFill="1" applyBorder="1" applyAlignment="1"/>
    <xf numFmtId="0" fontId="0" fillId="7" borderId="0" xfId="0" applyFont="1" applyFill="1" applyAlignment="1"/>
    <xf numFmtId="0" fontId="18" fillId="7" borderId="4" xfId="0" applyFont="1" applyFill="1" applyBorder="1" applyAlignment="1"/>
    <xf numFmtId="0" fontId="2" fillId="7" borderId="0" xfId="0" applyFont="1" applyFill="1" applyAlignment="1"/>
    <xf numFmtId="0" fontId="17" fillId="7" borderId="0" xfId="0" applyFont="1" applyFill="1" applyAlignment="1"/>
    <xf numFmtId="0" fontId="0" fillId="9" borderId="0" xfId="0" applyFont="1" applyFill="1" applyAlignment="1"/>
    <xf numFmtId="3" fontId="19" fillId="9" borderId="0" xfId="0" applyNumberFormat="1" applyFont="1" applyFill="1"/>
    <xf numFmtId="166" fontId="19" fillId="9" borderId="0" xfId="0" applyNumberFormat="1" applyFont="1" applyFill="1" applyAlignment="1"/>
    <xf numFmtId="0" fontId="19" fillId="9" borderId="0" xfId="0" applyFont="1" applyFill="1" applyAlignment="1"/>
    <xf numFmtId="167"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alignment horizontal="right"/>
    </xf>
    <xf numFmtId="0" fontId="19" fillId="9" borderId="0" xfId="0" applyFont="1" applyFill="1"/>
    <xf numFmtId="0" fontId="17" fillId="0" borderId="0" xfId="0" applyFont="1" applyAlignment="1"/>
    <xf numFmtId="0" fontId="17" fillId="0" borderId="0" xfId="0" applyFont="1"/>
    <xf numFmtId="0" fontId="17" fillId="7" borderId="0" xfId="0" applyFont="1" applyFill="1"/>
    <xf numFmtId="169" fontId="1" fillId="0" borderId="0" xfId="0" applyNumberFormat="1" applyFont="1"/>
    <xf numFmtId="166" fontId="1" fillId="0" borderId="0" xfId="0" applyNumberFormat="1" applyFont="1"/>
    <xf numFmtId="10" fontId="1" fillId="0" borderId="0" xfId="0" applyNumberFormat="1" applyFont="1"/>
    <xf numFmtId="0" fontId="1" fillId="24" borderId="0" xfId="0" applyFont="1" applyFill="1" applyAlignment="1"/>
    <xf numFmtId="0" fontId="1" fillId="0" borderId="0" xfId="0" applyFont="1" applyAlignment="1">
      <alignment wrapText="1"/>
    </xf>
    <xf numFmtId="0" fontId="1" fillId="25" borderId="0" xfId="0" applyFont="1" applyFill="1" applyAlignment="1"/>
    <xf numFmtId="0" fontId="1" fillId="7" borderId="5" xfId="0" applyFont="1" applyFill="1" applyBorder="1" applyAlignment="1"/>
    <xf numFmtId="0" fontId="1" fillId="0" borderId="5" xfId="0" applyFont="1" applyBorder="1" applyAlignment="1"/>
    <xf numFmtId="0" fontId="1" fillId="9" borderId="5" xfId="0" applyFont="1" applyFill="1" applyBorder="1" applyAlignment="1"/>
    <xf numFmtId="0" fontId="1" fillId="9" borderId="5" xfId="0" applyFont="1" applyFill="1" applyBorder="1"/>
    <xf numFmtId="0" fontId="1" fillId="5" borderId="0" xfId="0" applyFont="1" applyFill="1"/>
    <xf numFmtId="0" fontId="1" fillId="0" borderId="0" xfId="0" applyFont="1" applyAlignment="1">
      <alignment horizontal="left"/>
    </xf>
    <xf numFmtId="0" fontId="1" fillId="0" borderId="0" xfId="0" applyFont="1" applyAlignment="1"/>
    <xf numFmtId="0" fontId="0" fillId="0" borderId="0" xfId="0" applyFont="1" applyAlignment="1"/>
  </cellXfs>
  <cellStyles count="1">
    <cellStyle name="Normal" xfId="0" builtinId="0"/>
  </cellStyles>
  <dxfs count="2">
    <dxf>
      <fill>
        <patternFill patternType="solid">
          <fgColor rgb="FF00FF00"/>
          <bgColor rgb="FF00FF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digikey.com/products/en?keywords=TSOP58438" TargetMode="External"/><Relationship Id="rId7" Type="http://schemas.openxmlformats.org/officeDocument/2006/relationships/hyperlink" Target="https://www.digikey.com/product-detail/en/adam-tech/PH1RB-04-UA/2057-PH1RB-04-UA-ND/9830473" TargetMode="External"/><Relationship Id="rId2" Type="http://schemas.openxmlformats.org/officeDocument/2006/relationships/hyperlink" Target="https://www.digikey.com/product-detail/en/yageo/RC0805JR-0727RL/311-27ARCT-ND/731240" TargetMode="External"/><Relationship Id="rId1" Type="http://schemas.openxmlformats.org/officeDocument/2006/relationships/hyperlink" Target="https://www.taydaelectronics.com/toir-30a94-infrared-led-940nm-3mm-toir-30a94cxaa.html" TargetMode="External"/><Relationship Id="rId6" Type="http://schemas.openxmlformats.org/officeDocument/2006/relationships/hyperlink" Target="https://www.digikey.com/product-detail/en/lite-on-inc/LTST-C190KRKT/160-1436-2-ND/386817" TargetMode="External"/><Relationship Id="rId5" Type="http://schemas.openxmlformats.org/officeDocument/2006/relationships/hyperlink" Target="https://www.digikey.com/product-detail/en/w-rth-elektronik/150060GS75000/732-4971-1-ND/4489896" TargetMode="External"/><Relationship Id="rId4" Type="http://schemas.openxmlformats.org/officeDocument/2006/relationships/hyperlink" Target="https://www.digikey.com/product-detail/en/microchip-technology/PIC16F15324-I-SL/PIC16F15324-I-SL-ND/6691276"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digikey.com/product-detail/en/yageo/RC0805JR-0727RL/311-27ARCT-ND/731240" TargetMode="External"/><Relationship Id="rId2" Type="http://schemas.openxmlformats.org/officeDocument/2006/relationships/hyperlink" Target="https://www.taydaelectronics.com/toir-30a94-infrared-led-940nm-3mm-toir-30a94cxaa.html" TargetMode="External"/><Relationship Id="rId1" Type="http://schemas.openxmlformats.org/officeDocument/2006/relationships/hyperlink" Target="https://www.digikey.com/product-detail/en/linx-technologies-inc/BAT-HLD-001/BAT-HLD-001-ND/1577235" TargetMode="External"/><Relationship Id="rId5" Type="http://schemas.openxmlformats.org/officeDocument/2006/relationships/hyperlink" Target="https://www.digikey.com/product-detail/en/lite-on-inc/LTST-C190KRKT/160-1436-2-ND/386817" TargetMode="External"/><Relationship Id="rId4" Type="http://schemas.openxmlformats.org/officeDocument/2006/relationships/hyperlink" Target="https://www.digikey.com/product-detail/en/microchip-technology/PIC16F15313-I-SN/PIC16F15313-I-SN-ND/7164772"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digikey.com/product-detail/en/cypress-semiconductor-corp/S25FL132K0XMFIQ13/2015-S25FL132K0XMFIQ13CT-ND/9954615" TargetMode="External"/><Relationship Id="rId13" Type="http://schemas.openxmlformats.org/officeDocument/2006/relationships/hyperlink" Target="https://www.digikey.com/product-detail/en/murata-electronics/GRM21BR71C475KE51L/490-14466-1-ND/6606927" TargetMode="External"/><Relationship Id="rId3" Type="http://schemas.openxmlformats.org/officeDocument/2006/relationships/hyperlink" Target="https://www.digikey.com/product-detail/en/tdk-corporation/C1608X5R1A226M080AC/445-9077-1-ND/3661620" TargetMode="External"/><Relationship Id="rId7" Type="http://schemas.openxmlformats.org/officeDocument/2006/relationships/hyperlink" Target="https://www.microchipdirect.com/product/PIC16F15345-I/SO" TargetMode="External"/><Relationship Id="rId12" Type="http://schemas.openxmlformats.org/officeDocument/2006/relationships/hyperlink" Target="https://www.digikey.com/product-detail/en/samsung-electro-mechanics/CL21B225KPFNNNE/1276-1188-1-ND/3889274" TargetMode="External"/><Relationship Id="rId2" Type="http://schemas.openxmlformats.org/officeDocument/2006/relationships/hyperlink" Target="https://www.digikey.com/product-detail/en/murata-electronics/1286AS-H-2R2M=P2/490-10605-1-ND/5272042" TargetMode="External"/><Relationship Id="rId1" Type="http://schemas.openxmlformats.org/officeDocument/2006/relationships/hyperlink" Target="https://www.digikey.com/product-detail/en/texas-instruments/TPS613221ADBVR/296-50502-1-ND/9685641" TargetMode="External"/><Relationship Id="rId6" Type="http://schemas.openxmlformats.org/officeDocument/2006/relationships/hyperlink" Target="https://www.digikey.com/products/en?keywords=TSOP58438" TargetMode="External"/><Relationship Id="rId11" Type="http://schemas.openxmlformats.org/officeDocument/2006/relationships/hyperlink" Target="https://www.digikey.com/product-detail/en/issi-integrated-silicon-solution-inc/IS31FL3236-TQLS2/706-1361-ND/5319752" TargetMode="External"/><Relationship Id="rId5" Type="http://schemas.openxmlformats.org/officeDocument/2006/relationships/hyperlink" Target="https://www.digikey.com/product-detail/en/yageo/RC0805JR-0727RL/311-27ARCT-ND/731240" TargetMode="External"/><Relationship Id="rId10" Type="http://schemas.openxmlformats.org/officeDocument/2006/relationships/hyperlink" Target="https://www.digikey.com/product-detail/en/inolux/IN-S63AT5UW/1830-1063-1-ND/7604706" TargetMode="External"/><Relationship Id="rId4" Type="http://schemas.openxmlformats.org/officeDocument/2006/relationships/hyperlink" Target="https://www.digikey.com/product-detail/en/everlight-electronics-co-ltd/IR26-21C-L110-TR8/1080-1357-1-ND/2676091" TargetMode="External"/><Relationship Id="rId9" Type="http://schemas.openxmlformats.org/officeDocument/2006/relationships/hyperlink" Target="https://www.aliexpress.com/item/32823242629.html?spm=a2g0n.seo-amp-detail.productBottomBar.viewDetails" TargetMode="External"/><Relationship Id="rId14" Type="http://schemas.openxmlformats.org/officeDocument/2006/relationships/hyperlink" Target="https://www.aliexpress.com/item/32912220699.html?spm=a2700.12243863.0.0.38403e5f6au7RK&amp;mp=1"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digikey.com/product-detail/en/yageo/RC0402JR-07270RL/311-270JRTR-ND/726448" TargetMode="External"/><Relationship Id="rId2" Type="http://schemas.openxmlformats.org/officeDocument/2006/relationships/hyperlink" Target="https://www.digikey.com/product-detail/en/nexperia-usa-inc/74HC595PW118/1727-3068-1-ND/946725" TargetMode="External"/><Relationship Id="rId1" Type="http://schemas.openxmlformats.org/officeDocument/2006/relationships/hyperlink" Target="https://www.digikey.com/product-detail/en/panasonic-electronic-components/EXB-28V271JX/Y7271CT-ND/256341" TargetMode="External"/><Relationship Id="rId5" Type="http://schemas.openxmlformats.org/officeDocument/2006/relationships/hyperlink" Target="https://www.digikey.com/product-detail/en/diodes-incorporated/DMG1012UW-7/DMG1012UW-7DITR-ND/2183239" TargetMode="External"/><Relationship Id="rId4" Type="http://schemas.openxmlformats.org/officeDocument/2006/relationships/hyperlink" Target="https://www.aliexpress.com/item/33022479771.html?spm=a2g0o.productlist.0.0.4d2312a7CxDJsA&amp;algo_pvid=d80df693-28dd-4e36-8f91-b754e932034b&amp;algo_expid=d80df693-28dd-4e36-8f91-b754e932034b-6&amp;btsid=a8799814-1f65-47b2-b7bf-e5e3dfabe8b0&amp;ws_ab_test=searchweb0_0,searchweb201602_5,searchweb201603_52"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digikey.com/product-detail/en/lite-on-inc/LTST-C190KRKT/160-1436-2-ND/386817" TargetMode="External"/><Relationship Id="rId3" Type="http://schemas.openxmlformats.org/officeDocument/2006/relationships/hyperlink" Target="https://www.digikey.com/products/en?keywords=TSOP58438" TargetMode="External"/><Relationship Id="rId7" Type="http://schemas.openxmlformats.org/officeDocument/2006/relationships/hyperlink" Target="https://www.digikey.com/product-detail/en/microchip-technology/PIC16F15355-I-SO/PIC16F15355-I-SO-ND/6244559" TargetMode="External"/><Relationship Id="rId2" Type="http://schemas.openxmlformats.org/officeDocument/2006/relationships/hyperlink" Target="https://www.digikey.com/product-detail/en/yageo/RC0805JR-0727RL/311-27ARCT-ND/731240" TargetMode="External"/><Relationship Id="rId1" Type="http://schemas.openxmlformats.org/officeDocument/2006/relationships/hyperlink" Target="https://www.taydaelectronics.com/toir-30a94-infrared-led-940nm-3mm-toir-30a94cxaa.html" TargetMode="External"/><Relationship Id="rId6" Type="http://schemas.openxmlformats.org/officeDocument/2006/relationships/hyperlink" Target="https://www.digikey.com/product-detail/en/assmann-wsw-components/A-DF-09-A-KG-T2S/AE10921-ND/1241800" TargetMode="External"/><Relationship Id="rId5" Type="http://schemas.openxmlformats.org/officeDocument/2006/relationships/hyperlink" Target="https://www.digikey.com/product-detail/en/assmann-wsw-components/AR-40-HZW-TN/123-AR40-HZW-TN-ND/821807" TargetMode="External"/><Relationship Id="rId4" Type="http://schemas.openxmlformats.org/officeDocument/2006/relationships/hyperlink" Target="https://www.digikey.com/product-detail/en/texas-instruments/MAX232IDR/296-26141-1-ND/225487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vtropes.org/pmwiki/pmwiki.php/Quotes/ColossusTheForbinProject" TargetMode="External"/><Relationship Id="rId2" Type="http://schemas.openxmlformats.org/officeDocument/2006/relationships/hyperlink" Target="https://www.youtube.com/watch?v=6BqpU4V0Ypk" TargetMode="External"/><Relationship Id="rId1" Type="http://schemas.openxmlformats.org/officeDocument/2006/relationships/hyperlink" Target="https://cybersecurityventures.com/movies-about-cybersecurity-and-hacking/" TargetMode="External"/><Relationship Id="rId5" Type="http://schemas.openxmlformats.org/officeDocument/2006/relationships/hyperlink" Target="https://www.youtube.com/watch?v=46qKHq7REI4" TargetMode="External"/><Relationship Id="rId4" Type="http://schemas.openxmlformats.org/officeDocument/2006/relationships/hyperlink" Target="https://en.wikiquote.org/wiki/Sneakers_(1992_fil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Stocking-Stuffers-Chocolate-Valentines-Anniversary/dp/B07BJWC3VX/ref=sr_1_274?keywords=plain+mint+tins&amp;qid=1579623892&amp;sr=8-2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5"/>
  <sheetViews>
    <sheetView workbookViewId="0">
      <selection activeCell="F51" sqref="F51"/>
    </sheetView>
  </sheetViews>
  <sheetFormatPr defaultColWidth="12.5703125" defaultRowHeight="15.75" customHeight="1" x14ac:dyDescent="0.2"/>
  <sheetData>
    <row r="1" spans="1:6" ht="15.75" customHeight="1" x14ac:dyDescent="0.2">
      <c r="B1" s="1" t="s">
        <v>0</v>
      </c>
      <c r="C1" s="1" t="s">
        <v>1</v>
      </c>
      <c r="E1" s="1" t="s">
        <v>2</v>
      </c>
      <c r="F1" s="1" t="s">
        <v>3</v>
      </c>
    </row>
    <row r="3" spans="1:6" ht="15.75" customHeight="1" x14ac:dyDescent="0.2">
      <c r="A3" s="1" t="s">
        <v>4</v>
      </c>
      <c r="B3" s="1" t="s">
        <v>5</v>
      </c>
      <c r="C3" s="1" t="s">
        <v>6</v>
      </c>
      <c r="D3" s="1" t="s">
        <v>7</v>
      </c>
      <c r="E3" s="1" t="s">
        <v>8</v>
      </c>
    </row>
    <row r="4" spans="1:6" ht="15.75" customHeight="1" x14ac:dyDescent="0.2">
      <c r="A4" s="1" t="s">
        <v>9</v>
      </c>
      <c r="B4" s="1">
        <v>0</v>
      </c>
      <c r="C4" s="1">
        <v>5</v>
      </c>
      <c r="D4" s="1">
        <f t="shared" ref="D4:D28" si="0">B4+C4-1</f>
        <v>4</v>
      </c>
      <c r="E4" s="1" t="s">
        <v>10</v>
      </c>
    </row>
    <row r="5" spans="1:6" ht="15.75" customHeight="1" x14ac:dyDescent="0.2">
      <c r="A5" s="1" t="s">
        <v>11</v>
      </c>
      <c r="B5" s="1">
        <f t="shared" ref="B5:B28" si="1">D4+1</f>
        <v>5</v>
      </c>
      <c r="C5" s="1">
        <v>1</v>
      </c>
      <c r="D5" s="1">
        <f t="shared" si="0"/>
        <v>5</v>
      </c>
      <c r="E5" s="1" t="s">
        <v>12</v>
      </c>
    </row>
    <row r="6" spans="1:6" ht="15.75" customHeight="1" x14ac:dyDescent="0.2">
      <c r="A6" s="1" t="s">
        <v>13</v>
      </c>
      <c r="B6" s="1">
        <f t="shared" si="1"/>
        <v>6</v>
      </c>
      <c r="C6" s="1">
        <v>1</v>
      </c>
      <c r="D6" s="1">
        <f t="shared" si="0"/>
        <v>6</v>
      </c>
      <c r="E6" s="1" t="s">
        <v>14</v>
      </c>
    </row>
    <row r="7" spans="1:6" ht="15.75" customHeight="1" x14ac:dyDescent="0.2">
      <c r="A7" s="1" t="s">
        <v>15</v>
      </c>
      <c r="B7" s="1">
        <f t="shared" si="1"/>
        <v>7</v>
      </c>
      <c r="C7" s="1">
        <v>1</v>
      </c>
      <c r="D7" s="1">
        <f t="shared" si="0"/>
        <v>7</v>
      </c>
      <c r="E7" s="1" t="s">
        <v>16</v>
      </c>
    </row>
    <row r="8" spans="1:6" ht="15.75" customHeight="1" x14ac:dyDescent="0.2">
      <c r="A8" s="1" t="s">
        <v>17</v>
      </c>
      <c r="B8" s="1">
        <f t="shared" si="1"/>
        <v>8</v>
      </c>
      <c r="C8" s="1">
        <v>2</v>
      </c>
      <c r="D8" s="1">
        <f t="shared" si="0"/>
        <v>9</v>
      </c>
      <c r="E8" s="1" t="s">
        <v>18</v>
      </c>
    </row>
    <row r="9" spans="1:6" ht="15.75" customHeight="1" x14ac:dyDescent="0.2">
      <c r="A9" s="1" t="s">
        <v>19</v>
      </c>
      <c r="B9" s="1">
        <f t="shared" si="1"/>
        <v>10</v>
      </c>
      <c r="C9" s="1">
        <v>1</v>
      </c>
      <c r="D9" s="1">
        <f t="shared" si="0"/>
        <v>10</v>
      </c>
      <c r="E9" s="1" t="s">
        <v>20</v>
      </c>
    </row>
    <row r="10" spans="1:6" ht="15.75" customHeight="1" x14ac:dyDescent="0.2">
      <c r="A10" s="1" t="s">
        <v>21</v>
      </c>
      <c r="B10" s="1">
        <f t="shared" si="1"/>
        <v>11</v>
      </c>
      <c r="C10" s="1">
        <v>2</v>
      </c>
      <c r="D10" s="1">
        <f t="shared" si="0"/>
        <v>12</v>
      </c>
      <c r="E10" s="1" t="s">
        <v>22</v>
      </c>
    </row>
    <row r="11" spans="1:6" ht="15.75" customHeight="1" x14ac:dyDescent="0.2">
      <c r="A11" s="1" t="s">
        <v>23</v>
      </c>
      <c r="B11" s="1">
        <f t="shared" si="1"/>
        <v>13</v>
      </c>
      <c r="C11" s="2">
        <v>2</v>
      </c>
      <c r="D11" s="1">
        <f t="shared" si="0"/>
        <v>14</v>
      </c>
      <c r="E11" s="1" t="s">
        <v>24</v>
      </c>
    </row>
    <row r="12" spans="1:6" ht="15.75" customHeight="1" x14ac:dyDescent="0.2">
      <c r="A12" s="1" t="s">
        <v>25</v>
      </c>
      <c r="B12" s="1">
        <f t="shared" si="1"/>
        <v>15</v>
      </c>
      <c r="C12" s="2">
        <v>2</v>
      </c>
      <c r="D12" s="1">
        <f t="shared" si="0"/>
        <v>16</v>
      </c>
      <c r="E12" s="1" t="s">
        <v>26</v>
      </c>
    </row>
    <row r="13" spans="1:6" ht="15.75" customHeight="1" x14ac:dyDescent="0.2">
      <c r="A13" s="1" t="s">
        <v>27</v>
      </c>
      <c r="B13" s="1">
        <f t="shared" si="1"/>
        <v>17</v>
      </c>
      <c r="C13" s="2">
        <v>3</v>
      </c>
      <c r="D13" s="1">
        <f t="shared" si="0"/>
        <v>19</v>
      </c>
      <c r="E13" s="1" t="s">
        <v>28</v>
      </c>
    </row>
    <row r="14" spans="1:6" ht="15.75" customHeight="1" x14ac:dyDescent="0.2">
      <c r="A14" s="1" t="s">
        <v>29</v>
      </c>
      <c r="B14" s="1">
        <f t="shared" si="1"/>
        <v>20</v>
      </c>
      <c r="C14" s="2">
        <v>3</v>
      </c>
      <c r="D14" s="1">
        <f t="shared" si="0"/>
        <v>22</v>
      </c>
      <c r="E14" s="1" t="s">
        <v>30</v>
      </c>
    </row>
    <row r="15" spans="1:6" ht="15.75" customHeight="1" x14ac:dyDescent="0.2">
      <c r="A15" s="1" t="s">
        <v>31</v>
      </c>
      <c r="B15" s="1">
        <f t="shared" si="1"/>
        <v>23</v>
      </c>
      <c r="C15" s="2">
        <v>3</v>
      </c>
      <c r="D15" s="1">
        <f t="shared" si="0"/>
        <v>25</v>
      </c>
      <c r="E15" s="1" t="s">
        <v>32</v>
      </c>
    </row>
    <row r="16" spans="1:6" ht="15.75" customHeight="1" x14ac:dyDescent="0.2">
      <c r="A16" s="1" t="s">
        <v>33</v>
      </c>
      <c r="B16" s="1">
        <f t="shared" si="1"/>
        <v>26</v>
      </c>
      <c r="C16" s="2">
        <v>3</v>
      </c>
      <c r="D16" s="1">
        <f t="shared" si="0"/>
        <v>28</v>
      </c>
      <c r="E16" s="1" t="s">
        <v>34</v>
      </c>
    </row>
    <row r="17" spans="1:5" ht="15.75" customHeight="1" x14ac:dyDescent="0.2">
      <c r="A17" s="1" t="s">
        <v>35</v>
      </c>
      <c r="B17" s="1">
        <f t="shared" si="1"/>
        <v>29</v>
      </c>
      <c r="C17" s="2">
        <v>3</v>
      </c>
      <c r="D17" s="1">
        <f t="shared" si="0"/>
        <v>31</v>
      </c>
      <c r="E17" s="1" t="s">
        <v>36</v>
      </c>
    </row>
    <row r="18" spans="1:5" ht="15.75" customHeight="1" x14ac:dyDescent="0.2">
      <c r="A18" s="1" t="s">
        <v>37</v>
      </c>
      <c r="B18" s="1">
        <f t="shared" si="1"/>
        <v>32</v>
      </c>
      <c r="C18" s="2">
        <v>2</v>
      </c>
      <c r="D18" s="1">
        <f t="shared" si="0"/>
        <v>33</v>
      </c>
      <c r="E18" s="1" t="s">
        <v>38</v>
      </c>
    </row>
    <row r="19" spans="1:5" ht="15.75" customHeight="1" x14ac:dyDescent="0.2">
      <c r="A19" s="1" t="s">
        <v>39</v>
      </c>
      <c r="B19" s="1">
        <f t="shared" si="1"/>
        <v>34</v>
      </c>
      <c r="C19" s="2">
        <v>2</v>
      </c>
      <c r="D19" s="1">
        <f t="shared" si="0"/>
        <v>35</v>
      </c>
      <c r="E19" s="1" t="s">
        <v>40</v>
      </c>
    </row>
    <row r="20" spans="1:5" ht="15.75" customHeight="1" x14ac:dyDescent="0.2">
      <c r="A20" s="1" t="s">
        <v>41</v>
      </c>
      <c r="B20" s="1">
        <f t="shared" si="1"/>
        <v>36</v>
      </c>
      <c r="C20" s="2">
        <v>2</v>
      </c>
      <c r="D20" s="1">
        <f t="shared" si="0"/>
        <v>37</v>
      </c>
      <c r="E20" s="1" t="s">
        <v>42</v>
      </c>
    </row>
    <row r="21" spans="1:5" ht="15.75" customHeight="1" x14ac:dyDescent="0.2">
      <c r="A21" s="1" t="s">
        <v>43</v>
      </c>
      <c r="B21" s="1">
        <f t="shared" si="1"/>
        <v>38</v>
      </c>
      <c r="C21" s="2">
        <v>2</v>
      </c>
      <c r="D21" s="1">
        <f t="shared" si="0"/>
        <v>39</v>
      </c>
      <c r="E21" s="1" t="s">
        <v>44</v>
      </c>
    </row>
    <row r="22" spans="1:5" ht="15.75" customHeight="1" x14ac:dyDescent="0.2">
      <c r="A22" s="1" t="s">
        <v>45</v>
      </c>
      <c r="B22" s="1">
        <f t="shared" si="1"/>
        <v>40</v>
      </c>
      <c r="C22" s="2">
        <v>2</v>
      </c>
      <c r="D22" s="1">
        <f t="shared" si="0"/>
        <v>41</v>
      </c>
      <c r="E22" s="1" t="s">
        <v>46</v>
      </c>
    </row>
    <row r="23" spans="1:5" ht="15.75" customHeight="1" x14ac:dyDescent="0.2">
      <c r="A23" s="1" t="s">
        <v>47</v>
      </c>
      <c r="B23" s="1">
        <f t="shared" si="1"/>
        <v>42</v>
      </c>
      <c r="C23" s="2">
        <v>96</v>
      </c>
      <c r="D23" s="1">
        <f t="shared" si="0"/>
        <v>137</v>
      </c>
      <c r="E23" s="1" t="s">
        <v>48</v>
      </c>
    </row>
    <row r="24" spans="1:5" ht="15.75" customHeight="1" x14ac:dyDescent="0.2">
      <c r="A24" s="1" t="s">
        <v>49</v>
      </c>
      <c r="B24" s="1">
        <f t="shared" si="1"/>
        <v>138</v>
      </c>
      <c r="C24" s="2">
        <v>1</v>
      </c>
      <c r="D24" s="1">
        <f t="shared" si="0"/>
        <v>138</v>
      </c>
      <c r="E24" s="1" t="s">
        <v>50</v>
      </c>
    </row>
    <row r="25" spans="1:5" ht="15.75" customHeight="1" x14ac:dyDescent="0.2">
      <c r="A25" s="1" t="s">
        <v>51</v>
      </c>
      <c r="B25" s="1">
        <f t="shared" si="1"/>
        <v>139</v>
      </c>
      <c r="C25" s="2">
        <v>1</v>
      </c>
      <c r="D25" s="1">
        <f t="shared" si="0"/>
        <v>139</v>
      </c>
      <c r="E25" s="1" t="s">
        <v>52</v>
      </c>
    </row>
    <row r="26" spans="1:5" ht="15.75" customHeight="1" x14ac:dyDescent="0.2">
      <c r="A26" s="1" t="s">
        <v>53</v>
      </c>
      <c r="B26" s="1">
        <f t="shared" si="1"/>
        <v>140</v>
      </c>
      <c r="C26" s="2">
        <v>2</v>
      </c>
      <c r="D26" s="1">
        <f t="shared" si="0"/>
        <v>141</v>
      </c>
      <c r="E26" s="1" t="s">
        <v>54</v>
      </c>
    </row>
    <row r="27" spans="1:5" ht="15.75" customHeight="1" x14ac:dyDescent="0.2">
      <c r="A27" s="1" t="s">
        <v>55</v>
      </c>
      <c r="B27" s="1">
        <f t="shared" si="1"/>
        <v>142</v>
      </c>
      <c r="C27" s="2">
        <v>2</v>
      </c>
      <c r="D27" s="1">
        <f t="shared" si="0"/>
        <v>143</v>
      </c>
      <c r="E27" s="1" t="s">
        <v>56</v>
      </c>
    </row>
    <row r="28" spans="1:5" ht="15.75" customHeight="1" x14ac:dyDescent="0.2">
      <c r="A28" s="1" t="s">
        <v>57</v>
      </c>
      <c r="B28" s="1">
        <f t="shared" si="1"/>
        <v>144</v>
      </c>
      <c r="C28" s="3">
        <v>1</v>
      </c>
      <c r="D28" s="1">
        <f t="shared" si="0"/>
        <v>144</v>
      </c>
      <c r="E28" s="1" t="s">
        <v>58</v>
      </c>
    </row>
    <row r="32" spans="1:5" ht="15.75" customHeight="1" x14ac:dyDescent="0.2">
      <c r="A32" s="1" t="s">
        <v>59</v>
      </c>
    </row>
    <row r="33" spans="1:5" ht="15.75" customHeight="1" x14ac:dyDescent="0.2">
      <c r="A33" s="1" t="s">
        <v>9</v>
      </c>
      <c r="B33" s="1">
        <v>0</v>
      </c>
      <c r="C33" s="1">
        <v>6</v>
      </c>
      <c r="D33" s="1">
        <f t="shared" ref="D33:D35" si="2">B33+C33-1</f>
        <v>5</v>
      </c>
      <c r="E33" s="1" t="s">
        <v>60</v>
      </c>
    </row>
    <row r="34" spans="1:5" ht="15.75" customHeight="1" x14ac:dyDescent="0.2">
      <c r="A34" s="1" t="s">
        <v>61</v>
      </c>
      <c r="B34" s="1">
        <f t="shared" ref="B34:B35" si="3">D33+1</f>
        <v>6</v>
      </c>
      <c r="C34" s="1">
        <v>1</v>
      </c>
      <c r="D34" s="1">
        <f t="shared" si="2"/>
        <v>6</v>
      </c>
      <c r="E34" s="1" t="s">
        <v>62</v>
      </c>
    </row>
    <row r="35" spans="1:5" ht="15.75" customHeight="1" x14ac:dyDescent="0.2">
      <c r="A35" s="1" t="s">
        <v>57</v>
      </c>
      <c r="B35" s="1">
        <f t="shared" si="3"/>
        <v>7</v>
      </c>
      <c r="C35" s="1">
        <v>1</v>
      </c>
      <c r="D35" s="1">
        <f t="shared" si="2"/>
        <v>7</v>
      </c>
      <c r="E35" s="1" t="s">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36"/>
  <sheetViews>
    <sheetView workbookViewId="0"/>
  </sheetViews>
  <sheetFormatPr defaultColWidth="12.5703125" defaultRowHeight="15.75" customHeight="1" x14ac:dyDescent="0.2"/>
  <cols>
    <col min="1" max="1" width="13.7109375" customWidth="1"/>
    <col min="2" max="2" width="24.7109375" customWidth="1"/>
    <col min="3" max="3" width="25.42578125" customWidth="1"/>
    <col min="4" max="4" width="16.5703125" customWidth="1"/>
  </cols>
  <sheetData>
    <row r="1" spans="1:26" ht="15.75" customHeight="1" x14ac:dyDescent="0.2">
      <c r="A1" s="54" t="s">
        <v>539</v>
      </c>
      <c r="B1" s="56"/>
      <c r="C1" s="56"/>
      <c r="D1" s="56"/>
      <c r="E1" s="56"/>
      <c r="F1" s="56"/>
      <c r="G1" s="56"/>
      <c r="H1" s="56"/>
      <c r="I1" s="56"/>
      <c r="J1" s="56"/>
      <c r="K1" s="56"/>
      <c r="L1" s="56"/>
      <c r="M1" s="56"/>
      <c r="N1" s="56"/>
      <c r="O1" s="56"/>
      <c r="P1" s="56"/>
      <c r="Q1" s="56"/>
      <c r="R1" s="56"/>
      <c r="S1" s="56"/>
      <c r="T1" s="56"/>
      <c r="U1" s="56"/>
      <c r="V1" s="56"/>
      <c r="W1" s="56"/>
      <c r="X1" s="56"/>
      <c r="Y1" s="56"/>
      <c r="Z1" s="56"/>
    </row>
    <row r="2" spans="1:26" ht="15.75" customHeight="1" x14ac:dyDescent="0.2">
      <c r="B2" s="1" t="s">
        <v>540</v>
      </c>
      <c r="C2" s="1" t="s">
        <v>541</v>
      </c>
      <c r="D2" s="1" t="s">
        <v>542</v>
      </c>
      <c r="E2" s="1" t="s">
        <v>543</v>
      </c>
      <c r="F2" s="1" t="s">
        <v>544</v>
      </c>
      <c r="G2" s="1" t="s">
        <v>545</v>
      </c>
      <c r="I2" s="1" t="s">
        <v>546</v>
      </c>
    </row>
    <row r="3" spans="1:26" ht="15.75" customHeight="1" x14ac:dyDescent="0.2">
      <c r="A3" s="9" t="s">
        <v>547</v>
      </c>
      <c r="B3" s="1" t="s">
        <v>548</v>
      </c>
      <c r="C3" s="1">
        <v>0</v>
      </c>
      <c r="D3" s="1" t="s">
        <v>549</v>
      </c>
      <c r="E3" s="1">
        <v>20</v>
      </c>
      <c r="F3" s="1" t="s">
        <v>550</v>
      </c>
      <c r="G3" s="1" t="s">
        <v>551</v>
      </c>
      <c r="I3" s="1" t="s">
        <v>552</v>
      </c>
    </row>
    <row r="4" spans="1:26" ht="15.75" customHeight="1" x14ac:dyDescent="0.2">
      <c r="A4" s="8" t="s">
        <v>132</v>
      </c>
      <c r="B4" s="1" t="s">
        <v>553</v>
      </c>
      <c r="C4" s="1">
        <v>0</v>
      </c>
      <c r="D4" s="1" t="s">
        <v>124</v>
      </c>
      <c r="E4" s="1">
        <v>20</v>
      </c>
      <c r="F4" s="1" t="s">
        <v>550</v>
      </c>
      <c r="G4" s="1" t="s">
        <v>551</v>
      </c>
      <c r="I4" s="1" t="s">
        <v>554</v>
      </c>
    </row>
    <row r="5" spans="1:26" ht="15.75" customHeight="1" x14ac:dyDescent="0.2">
      <c r="A5" s="7" t="s">
        <v>555</v>
      </c>
      <c r="B5" s="1" t="s">
        <v>556</v>
      </c>
      <c r="C5" s="1">
        <v>0</v>
      </c>
      <c r="D5" s="1" t="s">
        <v>557</v>
      </c>
    </row>
    <row r="6" spans="1:26" ht="15.75" customHeight="1" x14ac:dyDescent="0.2">
      <c r="A6" s="63" t="s">
        <v>558</v>
      </c>
      <c r="B6" s="1" t="s">
        <v>559</v>
      </c>
      <c r="C6" s="1">
        <v>0</v>
      </c>
      <c r="D6" s="1" t="s">
        <v>560</v>
      </c>
      <c r="E6" s="1" t="s">
        <v>561</v>
      </c>
    </row>
    <row r="7" spans="1:26" ht="15.75" customHeight="1" x14ac:dyDescent="0.2">
      <c r="A7" s="64" t="s">
        <v>562</v>
      </c>
      <c r="B7" s="1" t="s">
        <v>563</v>
      </c>
      <c r="D7" s="1" t="s">
        <v>564</v>
      </c>
      <c r="F7" s="1" t="s">
        <v>550</v>
      </c>
      <c r="H7" s="1" t="s">
        <v>565</v>
      </c>
    </row>
    <row r="8" spans="1:26" ht="15.75" customHeight="1" x14ac:dyDescent="0.2">
      <c r="A8" s="65" t="s">
        <v>566</v>
      </c>
      <c r="B8" s="1" t="s">
        <v>567</v>
      </c>
      <c r="D8" s="1" t="s">
        <v>568</v>
      </c>
      <c r="G8" s="1" t="s">
        <v>569</v>
      </c>
      <c r="H8" s="1" t="s">
        <v>570</v>
      </c>
    </row>
    <row r="10" spans="1:26" ht="15.75" customHeight="1" x14ac:dyDescent="0.2">
      <c r="A10" s="50" t="s">
        <v>571</v>
      </c>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5.75" customHeight="1" x14ac:dyDescent="0.2">
      <c r="B11" s="1" t="s">
        <v>572</v>
      </c>
      <c r="C11" s="1" t="s">
        <v>573</v>
      </c>
      <c r="D11" s="1" t="s">
        <v>8</v>
      </c>
    </row>
    <row r="12" spans="1:26" ht="15.75" customHeight="1" x14ac:dyDescent="0.2">
      <c r="A12" s="1" t="s">
        <v>548</v>
      </c>
      <c r="B12" s="1" t="s">
        <v>244</v>
      </c>
      <c r="C12" s="1" t="s">
        <v>574</v>
      </c>
      <c r="D12" s="1" t="s">
        <v>575</v>
      </c>
    </row>
    <row r="13" spans="1:26" ht="15.75" customHeight="1" x14ac:dyDescent="0.2">
      <c r="A13" s="1" t="s">
        <v>549</v>
      </c>
      <c r="B13" s="1" t="s">
        <v>550</v>
      </c>
      <c r="C13" s="7" t="s">
        <v>576</v>
      </c>
      <c r="D13" s="1" t="s">
        <v>577</v>
      </c>
    </row>
    <row r="14" spans="1:26" ht="15.75" customHeight="1" x14ac:dyDescent="0.2">
      <c r="A14" s="1" t="s">
        <v>553</v>
      </c>
      <c r="B14" s="1" t="s">
        <v>550</v>
      </c>
      <c r="C14" s="1" t="s">
        <v>578</v>
      </c>
      <c r="D14" s="1" t="s">
        <v>579</v>
      </c>
    </row>
    <row r="15" spans="1:26" ht="15.75" customHeight="1" x14ac:dyDescent="0.2">
      <c r="A15" s="1" t="s">
        <v>124</v>
      </c>
      <c r="B15" s="1" t="s">
        <v>550</v>
      </c>
      <c r="C15" s="9" t="s">
        <v>580</v>
      </c>
      <c r="D15" s="1" t="s">
        <v>581</v>
      </c>
    </row>
    <row r="16" spans="1:26" ht="15.75" customHeight="1" x14ac:dyDescent="0.2">
      <c r="A16" s="1" t="s">
        <v>582</v>
      </c>
      <c r="B16" s="1" t="s">
        <v>583</v>
      </c>
      <c r="C16" s="63" t="s">
        <v>584</v>
      </c>
      <c r="D16" s="1" t="s">
        <v>585</v>
      </c>
    </row>
    <row r="17" spans="1:26" ht="15.75" customHeight="1" x14ac:dyDescent="0.2">
      <c r="A17" s="1" t="s">
        <v>557</v>
      </c>
      <c r="B17" s="1" t="s">
        <v>586</v>
      </c>
      <c r="C17" s="64" t="s">
        <v>587</v>
      </c>
      <c r="D17" s="1"/>
    </row>
    <row r="18" spans="1:26" ht="15.75" customHeight="1" x14ac:dyDescent="0.2">
      <c r="A18" s="1" t="s">
        <v>559</v>
      </c>
      <c r="B18" s="1" t="s">
        <v>558</v>
      </c>
      <c r="C18" s="65" t="s">
        <v>588</v>
      </c>
      <c r="D18" s="1" t="s">
        <v>589</v>
      </c>
    </row>
    <row r="19" spans="1:26" ht="15.75" customHeight="1" x14ac:dyDescent="0.2">
      <c r="A19" s="1" t="s">
        <v>560</v>
      </c>
      <c r="B19" s="1" t="s">
        <v>583</v>
      </c>
      <c r="C19" s="7" t="s">
        <v>590</v>
      </c>
      <c r="D19" s="1" t="s">
        <v>591</v>
      </c>
    </row>
    <row r="20" spans="1:26" ht="15.75" customHeight="1" x14ac:dyDescent="0.2">
      <c r="A20" s="1" t="s">
        <v>563</v>
      </c>
      <c r="B20" s="1"/>
      <c r="C20" s="8" t="s">
        <v>592</v>
      </c>
      <c r="D20" s="1"/>
    </row>
    <row r="21" spans="1:26" ht="15.75" customHeight="1" x14ac:dyDescent="0.2">
      <c r="A21" s="1" t="s">
        <v>593</v>
      </c>
      <c r="B21" s="1" t="s">
        <v>594</v>
      </c>
      <c r="C21" s="1" t="s">
        <v>548</v>
      </c>
      <c r="D21" s="1" t="s">
        <v>595</v>
      </c>
    </row>
    <row r="22" spans="1:26" ht="15.75" customHeight="1" x14ac:dyDescent="0.2">
      <c r="A22" s="1" t="s">
        <v>567</v>
      </c>
      <c r="B22" s="1"/>
      <c r="C22" s="8" t="s">
        <v>596</v>
      </c>
      <c r="D22" s="1"/>
    </row>
    <row r="23" spans="1:26" ht="15.75" customHeight="1" x14ac:dyDescent="0.2">
      <c r="A23" s="1" t="s">
        <v>568</v>
      </c>
      <c r="B23" s="1"/>
      <c r="C23" s="63" t="s">
        <v>597</v>
      </c>
      <c r="D23" s="1" t="s">
        <v>598</v>
      </c>
    </row>
    <row r="24" spans="1:26" ht="15.75" customHeight="1" x14ac:dyDescent="0.2">
      <c r="A24" s="1" t="s">
        <v>599</v>
      </c>
      <c r="B24" s="1" t="s">
        <v>550</v>
      </c>
      <c r="C24" s="1" t="s">
        <v>600</v>
      </c>
      <c r="D24" s="1" t="s">
        <v>601</v>
      </c>
    </row>
    <row r="25" spans="1:26" ht="15.75" customHeight="1" x14ac:dyDescent="0.2">
      <c r="A25" s="1" t="s">
        <v>602</v>
      </c>
      <c r="B25" s="1" t="s">
        <v>603</v>
      </c>
      <c r="C25" s="7" t="s">
        <v>604</v>
      </c>
      <c r="D25" s="1" t="s">
        <v>605</v>
      </c>
    </row>
    <row r="27" spans="1:26" ht="15.75" customHeight="1" x14ac:dyDescent="0.2">
      <c r="A27" s="54" t="s">
        <v>606</v>
      </c>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15.75" customHeight="1" x14ac:dyDescent="0.2">
      <c r="B28" s="1" t="s">
        <v>607</v>
      </c>
    </row>
    <row r="29" spans="1:26" ht="15.75" customHeight="1" x14ac:dyDescent="0.2">
      <c r="A29" s="1" t="s">
        <v>608</v>
      </c>
      <c r="B29" s="1" t="s">
        <v>609</v>
      </c>
      <c r="C29" s="8" t="s">
        <v>610</v>
      </c>
    </row>
    <row r="30" spans="1:26" ht="15.75" customHeight="1" x14ac:dyDescent="0.2">
      <c r="A30" s="1" t="s">
        <v>611</v>
      </c>
      <c r="B30" s="1" t="s">
        <v>611</v>
      </c>
      <c r="C30" s="1" t="s">
        <v>612</v>
      </c>
    </row>
    <row r="31" spans="1:26" ht="15.75" customHeight="1" x14ac:dyDescent="0.2">
      <c r="A31" s="1" t="s">
        <v>562</v>
      </c>
      <c r="B31" s="1" t="s">
        <v>609</v>
      </c>
      <c r="C31" s="64" t="s">
        <v>613</v>
      </c>
    </row>
    <row r="32" spans="1:26" ht="15.75" customHeight="1" x14ac:dyDescent="0.2">
      <c r="A32" s="1" t="s">
        <v>614</v>
      </c>
      <c r="B32" s="1" t="s">
        <v>615</v>
      </c>
      <c r="C32" s="9" t="s">
        <v>616</v>
      </c>
    </row>
    <row r="33" spans="1:3" ht="15.75" customHeight="1" x14ac:dyDescent="0.2">
      <c r="A33" s="1" t="s">
        <v>244</v>
      </c>
      <c r="B33" s="1" t="s">
        <v>617</v>
      </c>
      <c r="C33" s="1" t="s">
        <v>618</v>
      </c>
    </row>
    <row r="34" spans="1:3" ht="15.75" customHeight="1" x14ac:dyDescent="0.2">
      <c r="A34" s="1" t="s">
        <v>619</v>
      </c>
      <c r="B34" s="1" t="s">
        <v>620</v>
      </c>
      <c r="C34" s="1" t="s">
        <v>621</v>
      </c>
    </row>
    <row r="35" spans="1:3" ht="15.75" customHeight="1" x14ac:dyDescent="0.2">
      <c r="A35" s="1" t="s">
        <v>622</v>
      </c>
      <c r="B35" s="1" t="s">
        <v>620</v>
      </c>
      <c r="C35" s="7" t="s">
        <v>623</v>
      </c>
    </row>
    <row r="36" spans="1:3" ht="15.75" customHeight="1" x14ac:dyDescent="0.2">
      <c r="A36" s="1" t="s">
        <v>624</v>
      </c>
      <c r="B36" s="1" t="s">
        <v>625</v>
      </c>
      <c r="C36" s="65" t="s">
        <v>626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65"/>
  <sheetViews>
    <sheetView workbookViewId="0"/>
  </sheetViews>
  <sheetFormatPr defaultColWidth="12.5703125" defaultRowHeight="15.75" customHeight="1" x14ac:dyDescent="0.2"/>
  <cols>
    <col min="1" max="1" width="17.28515625" customWidth="1"/>
    <col min="2" max="2" width="24.7109375" customWidth="1"/>
    <col min="3" max="3" width="58.5703125" customWidth="1"/>
    <col min="4" max="4" width="17.7109375" customWidth="1"/>
    <col min="5" max="5" width="13.7109375" customWidth="1"/>
    <col min="6" max="6" width="17.42578125" customWidth="1"/>
    <col min="7" max="7" width="13.42578125" customWidth="1"/>
    <col min="8" max="8" width="17.7109375" customWidth="1"/>
    <col min="9" max="9" width="16.7109375" customWidth="1"/>
    <col min="10" max="10" width="17.5703125" customWidth="1"/>
    <col min="11" max="11" width="30.5703125" customWidth="1"/>
  </cols>
  <sheetData>
    <row r="1" spans="1:29" ht="12.75" x14ac:dyDescent="0.2">
      <c r="A1" s="66" t="s">
        <v>627</v>
      </c>
      <c r="B1" s="66" t="s">
        <v>628</v>
      </c>
      <c r="C1" s="66" t="s">
        <v>629</v>
      </c>
      <c r="D1" s="66"/>
      <c r="E1" s="66" t="s">
        <v>630</v>
      </c>
      <c r="F1" s="66" t="s">
        <v>631</v>
      </c>
      <c r="G1" s="66" t="s">
        <v>632</v>
      </c>
      <c r="H1" s="1" t="s">
        <v>631</v>
      </c>
      <c r="I1" s="1" t="s">
        <v>633</v>
      </c>
      <c r="J1" s="66" t="s">
        <v>634</v>
      </c>
      <c r="K1" s="1" t="s">
        <v>635</v>
      </c>
      <c r="L1" s="1" t="s">
        <v>636</v>
      </c>
      <c r="M1" s="67"/>
      <c r="N1" s="67"/>
      <c r="O1" s="67"/>
      <c r="P1" s="67"/>
      <c r="Q1" s="67"/>
      <c r="R1" s="67"/>
      <c r="S1" s="67"/>
      <c r="T1" s="67"/>
      <c r="U1" s="67"/>
      <c r="V1" s="67"/>
      <c r="W1" s="67"/>
      <c r="X1" s="67"/>
      <c r="Y1" s="67"/>
      <c r="Z1" s="67"/>
      <c r="AA1" s="67"/>
    </row>
    <row r="2" spans="1:29" ht="15" customHeight="1" x14ac:dyDescent="0.2">
      <c r="A2" s="9" t="s">
        <v>547</v>
      </c>
      <c r="B2" s="66">
        <v>0</v>
      </c>
      <c r="C2" s="66" t="s">
        <v>637</v>
      </c>
      <c r="D2" s="66"/>
      <c r="E2" s="66" t="s">
        <v>638</v>
      </c>
      <c r="F2" s="66" t="s">
        <v>639</v>
      </c>
      <c r="G2" s="66" t="s">
        <v>640</v>
      </c>
      <c r="H2" s="1" t="s">
        <v>551</v>
      </c>
      <c r="I2" s="1" t="s">
        <v>548</v>
      </c>
      <c r="J2" s="1" t="s">
        <v>641</v>
      </c>
      <c r="K2" s="1" t="s">
        <v>642</v>
      </c>
      <c r="L2" s="1" t="s">
        <v>643</v>
      </c>
      <c r="M2" s="67"/>
      <c r="O2" s="67"/>
      <c r="P2" s="67"/>
      <c r="Q2" s="67"/>
      <c r="R2" s="67"/>
      <c r="S2" s="67"/>
      <c r="T2" s="67"/>
      <c r="U2" s="67"/>
      <c r="V2" s="67"/>
      <c r="W2" s="67"/>
      <c r="X2" s="67"/>
      <c r="Y2" s="67"/>
      <c r="Z2" s="67"/>
      <c r="AA2" s="67"/>
    </row>
    <row r="3" spans="1:29" ht="12.75" x14ac:dyDescent="0.2">
      <c r="A3" s="65" t="s">
        <v>566</v>
      </c>
      <c r="B3" s="66">
        <v>0</v>
      </c>
      <c r="C3" s="66">
        <v>255</v>
      </c>
      <c r="D3" s="66"/>
      <c r="E3" s="66" t="s">
        <v>644</v>
      </c>
      <c r="F3" s="66" t="s">
        <v>645</v>
      </c>
      <c r="G3" s="66" t="s">
        <v>243</v>
      </c>
      <c r="H3" s="66" t="s">
        <v>646</v>
      </c>
      <c r="I3" s="1" t="s">
        <v>641</v>
      </c>
      <c r="J3" s="1" t="s">
        <v>641</v>
      </c>
      <c r="L3" s="66" t="s">
        <v>647</v>
      </c>
      <c r="M3" s="67"/>
      <c r="O3" s="67"/>
      <c r="P3" s="67"/>
      <c r="Q3" s="67"/>
      <c r="R3" s="67"/>
      <c r="S3" s="67"/>
      <c r="T3" s="67"/>
      <c r="U3" s="67"/>
      <c r="V3" s="67"/>
      <c r="W3" s="67"/>
      <c r="X3" s="67"/>
      <c r="Y3" s="67"/>
      <c r="Z3" s="67"/>
      <c r="AA3" s="67"/>
    </row>
    <row r="4" spans="1:29" ht="12.75" x14ac:dyDescent="0.2">
      <c r="A4" s="8" t="s">
        <v>648</v>
      </c>
      <c r="B4" s="66">
        <v>0</v>
      </c>
      <c r="C4" s="66">
        <v>255</v>
      </c>
      <c r="D4" s="66"/>
      <c r="E4" s="66" t="s">
        <v>649</v>
      </c>
      <c r="F4" s="66" t="s">
        <v>650</v>
      </c>
      <c r="G4" s="68" t="s">
        <v>651</v>
      </c>
      <c r="H4" s="68" t="s">
        <v>652</v>
      </c>
      <c r="I4" s="1" t="s">
        <v>653</v>
      </c>
      <c r="J4" s="1" t="s">
        <v>641</v>
      </c>
      <c r="L4" s="66" t="s">
        <v>647</v>
      </c>
      <c r="M4" s="67"/>
      <c r="O4" s="67"/>
      <c r="P4" s="67"/>
      <c r="Q4" s="67"/>
      <c r="R4" s="67"/>
      <c r="S4" s="67"/>
      <c r="T4" s="67"/>
      <c r="U4" s="67"/>
      <c r="V4" s="67"/>
      <c r="W4" s="67"/>
      <c r="X4" s="67"/>
      <c r="Y4" s="67"/>
      <c r="Z4" s="67"/>
      <c r="AA4" s="67"/>
    </row>
    <row r="5" spans="1:29" ht="12.75" x14ac:dyDescent="0.2">
      <c r="A5" s="67"/>
      <c r="B5" s="67"/>
      <c r="D5" s="67"/>
      <c r="E5" s="67"/>
      <c r="F5" s="67"/>
      <c r="G5" s="67"/>
      <c r="H5" s="67"/>
      <c r="I5" s="67"/>
      <c r="J5" s="67"/>
      <c r="K5" s="67"/>
      <c r="L5" s="67"/>
      <c r="M5" s="67"/>
      <c r="N5" s="67"/>
      <c r="O5" s="67"/>
      <c r="P5" s="67"/>
      <c r="Q5" s="67"/>
      <c r="R5" s="67"/>
      <c r="S5" s="67"/>
      <c r="T5" s="67"/>
      <c r="U5" s="67"/>
      <c r="V5" s="67"/>
      <c r="W5" s="67"/>
      <c r="X5" s="67"/>
      <c r="Y5" s="67"/>
      <c r="Z5" s="67"/>
      <c r="AA5" s="67"/>
    </row>
    <row r="6" spans="1:29" ht="16.5" customHeight="1" x14ac:dyDescent="0.2">
      <c r="A6" s="67"/>
      <c r="B6" s="57" t="s">
        <v>654</v>
      </c>
      <c r="C6" s="69" t="s">
        <v>655</v>
      </c>
      <c r="D6" s="57" t="s">
        <v>656</v>
      </c>
      <c r="E6" s="57" t="s">
        <v>657</v>
      </c>
      <c r="F6" s="57" t="s">
        <v>658</v>
      </c>
      <c r="G6" s="67"/>
      <c r="H6" s="67"/>
      <c r="I6" s="67"/>
      <c r="J6" s="67"/>
      <c r="K6" s="67"/>
      <c r="L6" s="67"/>
      <c r="M6" s="67"/>
      <c r="N6" s="67"/>
      <c r="O6" s="67"/>
      <c r="P6" s="67"/>
      <c r="Q6" s="67"/>
      <c r="R6" s="67"/>
      <c r="S6" s="67"/>
      <c r="T6" s="67"/>
      <c r="U6" s="67"/>
      <c r="V6" s="67"/>
      <c r="W6" s="67"/>
      <c r="X6" s="67"/>
      <c r="Y6" s="67"/>
      <c r="Z6" s="67"/>
      <c r="AA6" s="67"/>
      <c r="AB6" s="67"/>
      <c r="AC6" s="67"/>
    </row>
    <row r="7" spans="1:29" ht="12.75" x14ac:dyDescent="0.2">
      <c r="A7" s="9" t="s">
        <v>659</v>
      </c>
      <c r="B7" s="66" t="s">
        <v>660</v>
      </c>
      <c r="C7" s="66"/>
      <c r="D7" s="66" t="s">
        <v>661</v>
      </c>
      <c r="E7" s="66"/>
      <c r="F7" s="66" t="s">
        <v>662</v>
      </c>
      <c r="G7" s="67"/>
      <c r="H7" s="67"/>
      <c r="I7" s="67"/>
      <c r="J7" s="67"/>
      <c r="K7" s="67"/>
      <c r="L7" s="67"/>
      <c r="M7" s="67"/>
      <c r="N7" s="67"/>
      <c r="O7" s="67"/>
      <c r="P7" s="67"/>
      <c r="Q7" s="67"/>
      <c r="R7" s="67"/>
      <c r="S7" s="67"/>
      <c r="T7" s="67"/>
      <c r="U7" s="67"/>
      <c r="V7" s="67"/>
      <c r="W7" s="67"/>
      <c r="X7" s="67"/>
      <c r="Y7" s="67"/>
      <c r="Z7" s="67"/>
      <c r="AA7" s="67"/>
      <c r="AB7" s="67"/>
      <c r="AC7" s="67"/>
    </row>
    <row r="8" spans="1:29" ht="12.75" x14ac:dyDescent="0.2">
      <c r="A8" s="9" t="s">
        <v>663</v>
      </c>
      <c r="B8" s="66" t="s">
        <v>664</v>
      </c>
      <c r="C8" s="67"/>
      <c r="D8" s="66" t="s">
        <v>661</v>
      </c>
      <c r="E8" s="67"/>
      <c r="F8" s="66" t="s">
        <v>662</v>
      </c>
      <c r="G8" s="67"/>
      <c r="H8" s="67"/>
      <c r="I8" s="67"/>
      <c r="J8" s="67"/>
      <c r="K8" s="67"/>
      <c r="L8" s="67"/>
      <c r="M8" s="67"/>
      <c r="N8" s="67"/>
      <c r="O8" s="67"/>
      <c r="P8" s="67"/>
      <c r="Q8" s="67"/>
      <c r="R8" s="67"/>
      <c r="S8" s="67"/>
      <c r="T8" s="67"/>
      <c r="U8" s="67"/>
      <c r="V8" s="67"/>
      <c r="W8" s="67"/>
      <c r="X8" s="67"/>
      <c r="Y8" s="67"/>
      <c r="Z8" s="67"/>
      <c r="AA8" s="67"/>
      <c r="AB8" s="67"/>
      <c r="AC8" s="67"/>
    </row>
    <row r="9" spans="1:29" ht="12.75" x14ac:dyDescent="0.2">
      <c r="A9" s="9" t="s">
        <v>665</v>
      </c>
      <c r="B9" s="66" t="s">
        <v>666</v>
      </c>
      <c r="C9" s="67"/>
      <c r="D9" s="66" t="s">
        <v>667</v>
      </c>
      <c r="E9" s="67"/>
      <c r="F9" s="66" t="s">
        <v>662</v>
      </c>
      <c r="G9" s="67"/>
      <c r="H9" s="67"/>
      <c r="I9" s="67"/>
      <c r="J9" s="67"/>
      <c r="K9" s="67"/>
      <c r="L9" s="67"/>
      <c r="M9" s="67"/>
      <c r="N9" s="67"/>
      <c r="O9" s="67"/>
      <c r="P9" s="67"/>
      <c r="Q9" s="67"/>
      <c r="R9" s="67"/>
      <c r="S9" s="67"/>
      <c r="T9" s="67"/>
      <c r="U9" s="67"/>
      <c r="V9" s="67"/>
      <c r="W9" s="67"/>
      <c r="X9" s="67"/>
      <c r="Y9" s="67"/>
      <c r="Z9" s="67"/>
      <c r="AA9" s="67"/>
      <c r="AB9" s="67"/>
      <c r="AC9" s="67"/>
    </row>
    <row r="10" spans="1:29" ht="12.75" x14ac:dyDescent="0.2">
      <c r="A10" s="70" t="s">
        <v>668</v>
      </c>
      <c r="B10" s="66" t="s">
        <v>666</v>
      </c>
      <c r="C10" s="67"/>
      <c r="D10" s="67"/>
      <c r="E10" s="66" t="s">
        <v>667</v>
      </c>
      <c r="F10" s="66" t="s">
        <v>662</v>
      </c>
      <c r="G10" s="67"/>
      <c r="H10" s="66" t="s">
        <v>669</v>
      </c>
      <c r="I10" s="67"/>
      <c r="J10" s="67"/>
      <c r="K10" s="67"/>
      <c r="L10" s="67"/>
      <c r="M10" s="67"/>
      <c r="N10" s="67"/>
      <c r="O10" s="67"/>
      <c r="P10" s="67"/>
      <c r="Q10" s="67"/>
      <c r="R10" s="67"/>
      <c r="S10" s="67"/>
      <c r="T10" s="67"/>
      <c r="U10" s="67"/>
      <c r="V10" s="67"/>
      <c r="W10" s="67"/>
      <c r="X10" s="67"/>
      <c r="Y10" s="67"/>
      <c r="Z10" s="67"/>
      <c r="AA10" s="67"/>
      <c r="AB10" s="67"/>
      <c r="AC10" s="67"/>
    </row>
    <row r="11" spans="1:29" ht="12.75" x14ac:dyDescent="0.2">
      <c r="A11" s="70" t="s">
        <v>670</v>
      </c>
      <c r="B11" s="1" t="s">
        <v>671</v>
      </c>
      <c r="E11" s="1" t="s">
        <v>661</v>
      </c>
      <c r="F11" s="66" t="s">
        <v>662</v>
      </c>
      <c r="G11" s="67"/>
      <c r="H11" s="66" t="s">
        <v>672</v>
      </c>
      <c r="I11" s="67"/>
      <c r="J11" s="67"/>
      <c r="K11" s="67"/>
      <c r="L11" s="67"/>
      <c r="M11" s="67"/>
      <c r="N11" s="67"/>
      <c r="O11" s="67"/>
      <c r="P11" s="67"/>
      <c r="Q11" s="67"/>
      <c r="R11" s="67"/>
      <c r="S11" s="67"/>
      <c r="T11" s="67"/>
      <c r="U11" s="67"/>
      <c r="V11" s="67"/>
      <c r="W11" s="67"/>
      <c r="X11" s="67"/>
      <c r="Y11" s="67"/>
      <c r="Z11" s="67"/>
      <c r="AA11" s="67"/>
      <c r="AB11" s="67"/>
      <c r="AC11" s="67"/>
    </row>
    <row r="12" spans="1:29" ht="12.75" x14ac:dyDescent="0.2">
      <c r="A12" s="70" t="s">
        <v>673</v>
      </c>
      <c r="B12" s="1" t="s">
        <v>674</v>
      </c>
      <c r="E12" s="1" t="s">
        <v>661</v>
      </c>
      <c r="F12" s="66" t="s">
        <v>662</v>
      </c>
      <c r="H12" s="1" t="s">
        <v>675</v>
      </c>
    </row>
    <row r="13" spans="1:29" ht="12.75" x14ac:dyDescent="0.2">
      <c r="A13" s="8" t="s">
        <v>676</v>
      </c>
      <c r="B13" s="1" t="s">
        <v>677</v>
      </c>
      <c r="C13" s="1">
        <v>0</v>
      </c>
      <c r="F13" s="66" t="s">
        <v>662</v>
      </c>
    </row>
    <row r="14" spans="1:29" ht="12.75" x14ac:dyDescent="0.2">
      <c r="A14" s="8" t="s">
        <v>678</v>
      </c>
      <c r="B14" s="1" t="s">
        <v>679</v>
      </c>
      <c r="C14" s="1" t="s">
        <v>680</v>
      </c>
      <c r="F14" s="66" t="s">
        <v>662</v>
      </c>
      <c r="H14" s="1" t="s">
        <v>244</v>
      </c>
      <c r="I14" s="1" t="s">
        <v>681</v>
      </c>
    </row>
    <row r="15" spans="1:29" ht="12.75" x14ac:dyDescent="0.2">
      <c r="A15" s="8" t="s">
        <v>682</v>
      </c>
      <c r="B15" s="1" t="s">
        <v>683</v>
      </c>
      <c r="C15" s="1" t="s">
        <v>680</v>
      </c>
      <c r="F15" s="66" t="s">
        <v>662</v>
      </c>
    </row>
    <row r="16" spans="1:29" ht="12.75" x14ac:dyDescent="0.2">
      <c r="A16" s="8" t="s">
        <v>684</v>
      </c>
      <c r="B16" s="1" t="s">
        <v>685</v>
      </c>
      <c r="C16" s="1" t="s">
        <v>680</v>
      </c>
      <c r="F16" s="66" t="s">
        <v>662</v>
      </c>
      <c r="H16" s="1" t="s">
        <v>686</v>
      </c>
    </row>
    <row r="17" spans="1:9" ht="12.75" x14ac:dyDescent="0.2">
      <c r="H17" s="1" t="s">
        <v>687</v>
      </c>
      <c r="I17" s="1" t="s">
        <v>688</v>
      </c>
    </row>
    <row r="18" spans="1:9" ht="12.75" x14ac:dyDescent="0.2">
      <c r="D18" s="1" t="s">
        <v>689</v>
      </c>
    </row>
    <row r="19" spans="1:9" ht="12.75" x14ac:dyDescent="0.2">
      <c r="A19" s="9" t="s">
        <v>659</v>
      </c>
      <c r="B19" s="70" t="s">
        <v>668</v>
      </c>
      <c r="C19" s="8" t="s">
        <v>676</v>
      </c>
    </row>
    <row r="20" spans="1:9" ht="12.75" x14ac:dyDescent="0.2">
      <c r="A20" s="9" t="s">
        <v>659</v>
      </c>
      <c r="B20" s="70" t="s">
        <v>670</v>
      </c>
      <c r="C20" s="8" t="s">
        <v>676</v>
      </c>
      <c r="E20" s="1" t="s">
        <v>690</v>
      </c>
      <c r="H20" s="1" t="s">
        <v>691</v>
      </c>
    </row>
    <row r="21" spans="1:9" ht="12.75" x14ac:dyDescent="0.2">
      <c r="A21" s="9" t="s">
        <v>659</v>
      </c>
      <c r="B21" s="70" t="s">
        <v>673</v>
      </c>
      <c r="C21" s="8" t="s">
        <v>676</v>
      </c>
    </row>
    <row r="22" spans="1:9" ht="12.75" x14ac:dyDescent="0.2">
      <c r="A22" s="9" t="s">
        <v>663</v>
      </c>
      <c r="B22" s="70" t="s">
        <v>668</v>
      </c>
      <c r="C22" s="8" t="s">
        <v>676</v>
      </c>
      <c r="H22" s="1" t="s">
        <v>692</v>
      </c>
    </row>
    <row r="23" spans="1:9" ht="12.75" x14ac:dyDescent="0.2">
      <c r="A23" s="9" t="s">
        <v>663</v>
      </c>
      <c r="B23" s="70" t="s">
        <v>670</v>
      </c>
      <c r="C23" s="8" t="s">
        <v>676</v>
      </c>
      <c r="H23" s="1" t="s">
        <v>693</v>
      </c>
    </row>
    <row r="24" spans="1:9" ht="12.75" x14ac:dyDescent="0.2">
      <c r="A24" s="9" t="s">
        <v>663</v>
      </c>
      <c r="B24" s="70" t="s">
        <v>673</v>
      </c>
      <c r="C24" s="8" t="s">
        <v>676</v>
      </c>
      <c r="H24" s="1" t="s">
        <v>694</v>
      </c>
    </row>
    <row r="25" spans="1:9" ht="12.75" x14ac:dyDescent="0.2">
      <c r="A25" s="9" t="s">
        <v>665</v>
      </c>
      <c r="B25" s="70" t="s">
        <v>668</v>
      </c>
      <c r="C25" s="8" t="s">
        <v>676</v>
      </c>
      <c r="H25" s="1" t="s">
        <v>695</v>
      </c>
    </row>
    <row r="26" spans="1:9" ht="12.75" x14ac:dyDescent="0.2">
      <c r="A26" s="9" t="s">
        <v>665</v>
      </c>
      <c r="B26" s="70" t="s">
        <v>670</v>
      </c>
      <c r="C26" s="8" t="s">
        <v>676</v>
      </c>
      <c r="H26" s="1" t="s">
        <v>696</v>
      </c>
    </row>
    <row r="27" spans="1:9" ht="12.75" x14ac:dyDescent="0.2">
      <c r="A27" s="9" t="s">
        <v>665</v>
      </c>
      <c r="B27" s="70" t="s">
        <v>673</v>
      </c>
      <c r="C27" s="8" t="s">
        <v>676</v>
      </c>
      <c r="H27" s="1" t="s">
        <v>697</v>
      </c>
    </row>
    <row r="28" spans="1:9" ht="12.75" x14ac:dyDescent="0.2">
      <c r="A28" s="9" t="s">
        <v>659</v>
      </c>
      <c r="B28" s="70" t="s">
        <v>668</v>
      </c>
      <c r="C28" s="8" t="s">
        <v>678</v>
      </c>
      <c r="H28" s="1" t="s">
        <v>698</v>
      </c>
    </row>
    <row r="29" spans="1:9" ht="12.75" x14ac:dyDescent="0.2">
      <c r="A29" s="9" t="s">
        <v>659</v>
      </c>
      <c r="B29" s="70" t="s">
        <v>670</v>
      </c>
      <c r="C29" s="8" t="s">
        <v>678</v>
      </c>
      <c r="H29" s="1" t="s">
        <v>699</v>
      </c>
    </row>
    <row r="30" spans="1:9" ht="12.75" x14ac:dyDescent="0.2">
      <c r="A30" s="9" t="s">
        <v>659</v>
      </c>
      <c r="B30" s="70" t="s">
        <v>673</v>
      </c>
      <c r="C30" s="8" t="s">
        <v>678</v>
      </c>
      <c r="H30" s="1" t="s">
        <v>700</v>
      </c>
    </row>
    <row r="31" spans="1:9" ht="12.75" x14ac:dyDescent="0.2">
      <c r="A31" s="9" t="s">
        <v>663</v>
      </c>
      <c r="B31" s="70" t="s">
        <v>668</v>
      </c>
      <c r="C31" s="8" t="s">
        <v>678</v>
      </c>
      <c r="H31" s="1" t="s">
        <v>701</v>
      </c>
    </row>
    <row r="32" spans="1:9" ht="12.75" x14ac:dyDescent="0.2">
      <c r="A32" s="9" t="s">
        <v>663</v>
      </c>
      <c r="B32" s="70" t="s">
        <v>670</v>
      </c>
      <c r="C32" s="8" t="s">
        <v>678</v>
      </c>
      <c r="H32" s="1" t="s">
        <v>702</v>
      </c>
    </row>
    <row r="33" spans="1:8" ht="12.75" x14ac:dyDescent="0.2">
      <c r="A33" s="9" t="s">
        <v>663</v>
      </c>
      <c r="B33" s="70" t="s">
        <v>673</v>
      </c>
      <c r="C33" s="8" t="s">
        <v>678</v>
      </c>
    </row>
    <row r="34" spans="1:8" ht="12.75" x14ac:dyDescent="0.2">
      <c r="A34" s="9" t="s">
        <v>665</v>
      </c>
      <c r="B34" s="70" t="s">
        <v>668</v>
      </c>
      <c r="C34" s="8" t="s">
        <v>678</v>
      </c>
      <c r="H34" s="1" t="s">
        <v>703</v>
      </c>
    </row>
    <row r="35" spans="1:8" ht="12.75" x14ac:dyDescent="0.2">
      <c r="A35" s="9" t="s">
        <v>665</v>
      </c>
      <c r="B35" s="70" t="s">
        <v>670</v>
      </c>
      <c r="C35" s="8" t="s">
        <v>678</v>
      </c>
      <c r="H35" s="1" t="s">
        <v>704</v>
      </c>
    </row>
    <row r="36" spans="1:8" ht="12.75" x14ac:dyDescent="0.2">
      <c r="A36" s="9" t="s">
        <v>665</v>
      </c>
      <c r="B36" s="70" t="s">
        <v>673</v>
      </c>
      <c r="C36" s="8" t="s">
        <v>678</v>
      </c>
      <c r="H36" s="1" t="s">
        <v>705</v>
      </c>
    </row>
    <row r="37" spans="1:8" ht="12.75" x14ac:dyDescent="0.2">
      <c r="A37" s="9" t="s">
        <v>659</v>
      </c>
      <c r="B37" s="70" t="s">
        <v>668</v>
      </c>
      <c r="C37" s="8" t="s">
        <v>682</v>
      </c>
      <c r="H37" s="1" t="s">
        <v>706</v>
      </c>
    </row>
    <row r="38" spans="1:8" ht="12.75" x14ac:dyDescent="0.2">
      <c r="A38" s="9" t="s">
        <v>659</v>
      </c>
      <c r="B38" s="70" t="s">
        <v>670</v>
      </c>
      <c r="C38" s="8" t="s">
        <v>682</v>
      </c>
    </row>
    <row r="39" spans="1:8" ht="12.75" x14ac:dyDescent="0.2">
      <c r="A39" s="9" t="s">
        <v>659</v>
      </c>
      <c r="B39" s="70" t="s">
        <v>673</v>
      </c>
      <c r="C39" s="8" t="s">
        <v>682</v>
      </c>
    </row>
    <row r="40" spans="1:8" ht="12.75" x14ac:dyDescent="0.2">
      <c r="A40" s="9" t="s">
        <v>663</v>
      </c>
      <c r="B40" s="70" t="s">
        <v>668</v>
      </c>
      <c r="C40" s="8" t="s">
        <v>682</v>
      </c>
    </row>
    <row r="41" spans="1:8" ht="12.75" x14ac:dyDescent="0.2">
      <c r="A41" s="9" t="s">
        <v>663</v>
      </c>
      <c r="B41" s="70" t="s">
        <v>670</v>
      </c>
      <c r="C41" s="8" t="s">
        <v>682</v>
      </c>
    </row>
    <row r="42" spans="1:8" ht="12.75" x14ac:dyDescent="0.2">
      <c r="A42" s="9" t="s">
        <v>663</v>
      </c>
      <c r="B42" s="70" t="s">
        <v>673</v>
      </c>
      <c r="C42" s="8" t="s">
        <v>682</v>
      </c>
    </row>
    <row r="43" spans="1:8" ht="12.75" x14ac:dyDescent="0.2">
      <c r="A43" s="9" t="s">
        <v>665</v>
      </c>
      <c r="B43" s="70" t="s">
        <v>668</v>
      </c>
      <c r="C43" s="8" t="s">
        <v>682</v>
      </c>
    </row>
    <row r="44" spans="1:8" ht="12.75" x14ac:dyDescent="0.2">
      <c r="A44" s="9" t="s">
        <v>665</v>
      </c>
      <c r="B44" s="70" t="s">
        <v>670</v>
      </c>
      <c r="C44" s="8" t="s">
        <v>682</v>
      </c>
    </row>
    <row r="45" spans="1:8" ht="12.75" x14ac:dyDescent="0.2">
      <c r="A45" s="9" t="s">
        <v>665</v>
      </c>
      <c r="B45" s="70" t="s">
        <v>673</v>
      </c>
      <c r="C45" s="8" t="s">
        <v>682</v>
      </c>
    </row>
    <row r="46" spans="1:8" ht="12.75" x14ac:dyDescent="0.2">
      <c r="A46" s="9" t="s">
        <v>659</v>
      </c>
      <c r="B46" s="70" t="s">
        <v>668</v>
      </c>
      <c r="C46" s="8" t="s">
        <v>684</v>
      </c>
    </row>
    <row r="47" spans="1:8" ht="12.75" x14ac:dyDescent="0.2">
      <c r="A47" s="9" t="s">
        <v>659</v>
      </c>
      <c r="B47" s="70" t="s">
        <v>670</v>
      </c>
      <c r="C47" s="8" t="s">
        <v>684</v>
      </c>
    </row>
    <row r="48" spans="1:8" ht="12.75" x14ac:dyDescent="0.2">
      <c r="A48" s="9" t="s">
        <v>659</v>
      </c>
      <c r="B48" s="70" t="s">
        <v>673</v>
      </c>
      <c r="C48" s="8" t="s">
        <v>684</v>
      </c>
    </row>
    <row r="49" spans="1:6" ht="12.75" x14ac:dyDescent="0.2">
      <c r="A49" s="9" t="s">
        <v>663</v>
      </c>
      <c r="B49" s="70" t="s">
        <v>668</v>
      </c>
      <c r="C49" s="8" t="s">
        <v>684</v>
      </c>
    </row>
    <row r="50" spans="1:6" ht="12.75" x14ac:dyDescent="0.2">
      <c r="A50" s="9" t="s">
        <v>663</v>
      </c>
      <c r="B50" s="70" t="s">
        <v>670</v>
      </c>
      <c r="C50" s="8" t="s">
        <v>684</v>
      </c>
    </row>
    <row r="51" spans="1:6" ht="12.75" x14ac:dyDescent="0.2">
      <c r="A51" s="9" t="s">
        <v>663</v>
      </c>
      <c r="B51" s="70" t="s">
        <v>673</v>
      </c>
      <c r="C51" s="8" t="s">
        <v>684</v>
      </c>
    </row>
    <row r="52" spans="1:6" ht="12.75" x14ac:dyDescent="0.2">
      <c r="A52" s="9" t="s">
        <v>665</v>
      </c>
      <c r="B52" s="70" t="s">
        <v>668</v>
      </c>
      <c r="C52" s="8" t="s">
        <v>684</v>
      </c>
    </row>
    <row r="53" spans="1:6" ht="12.75" x14ac:dyDescent="0.2">
      <c r="A53" s="9" t="s">
        <v>665</v>
      </c>
      <c r="B53" s="70" t="s">
        <v>670</v>
      </c>
      <c r="C53" s="8" t="s">
        <v>684</v>
      </c>
    </row>
    <row r="54" spans="1:6" ht="12.75" x14ac:dyDescent="0.2">
      <c r="A54" s="9" t="s">
        <v>665</v>
      </c>
      <c r="B54" s="70" t="s">
        <v>673</v>
      </c>
      <c r="C54" s="8" t="s">
        <v>684</v>
      </c>
    </row>
    <row r="60" spans="1:6" ht="12.75" x14ac:dyDescent="0.2">
      <c r="E60" s="1">
        <v>18</v>
      </c>
      <c r="F60">
        <f>3*E60</f>
        <v>54</v>
      </c>
    </row>
    <row r="61" spans="1:6" ht="12.75" x14ac:dyDescent="0.2">
      <c r="E61" s="1">
        <v>4</v>
      </c>
    </row>
    <row r="62" spans="1:6" ht="12.75" x14ac:dyDescent="0.2">
      <c r="E62">
        <f>E60*E61</f>
        <v>72</v>
      </c>
    </row>
    <row r="63" spans="1:6" ht="12.75" x14ac:dyDescent="0.2">
      <c r="E63">
        <f>E62/8</f>
        <v>9</v>
      </c>
    </row>
    <row r="64" spans="1:6" ht="12.75" x14ac:dyDescent="0.2">
      <c r="E64">
        <f>4*1024</f>
        <v>4096</v>
      </c>
    </row>
    <row r="65" spans="5:5" ht="12.75" x14ac:dyDescent="0.2">
      <c r="E65">
        <f>E64/(E63+1)</f>
        <v>409.6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K42"/>
  <sheetViews>
    <sheetView workbookViewId="0"/>
  </sheetViews>
  <sheetFormatPr defaultColWidth="12.5703125" defaultRowHeight="15.75" customHeight="1" x14ac:dyDescent="0.2"/>
  <cols>
    <col min="4" max="4" width="16.28515625" customWidth="1"/>
    <col min="5" max="5" width="12.28515625" customWidth="1"/>
    <col min="6" max="6" width="13.85546875" customWidth="1"/>
    <col min="7" max="7" width="15.85546875" customWidth="1"/>
    <col min="8" max="8" width="13.42578125" customWidth="1"/>
    <col min="13" max="13" width="13.42578125" customWidth="1"/>
    <col min="15" max="15" width="8" customWidth="1"/>
    <col min="16" max="16" width="10.5703125" customWidth="1"/>
    <col min="17" max="17" width="7.42578125" customWidth="1"/>
    <col min="19" max="19" width="9.7109375" customWidth="1"/>
  </cols>
  <sheetData>
    <row r="1" spans="1:37" ht="15.75" customHeight="1" x14ac:dyDescent="0.2">
      <c r="A1" s="10" t="s">
        <v>707</v>
      </c>
      <c r="B1" s="1"/>
      <c r="C1" s="1"/>
      <c r="D1" s="1"/>
      <c r="E1" s="1"/>
      <c r="F1" s="1"/>
      <c r="G1" s="1"/>
      <c r="H1" s="1"/>
      <c r="I1" s="1"/>
      <c r="J1" s="1"/>
      <c r="K1" s="1"/>
      <c r="L1" s="1"/>
      <c r="M1" s="1"/>
      <c r="N1" s="1"/>
      <c r="O1" s="1"/>
      <c r="P1" s="1"/>
      <c r="Q1" s="1"/>
      <c r="R1" s="1"/>
      <c r="S1" s="1"/>
      <c r="T1" s="1"/>
      <c r="U1" s="1"/>
      <c r="V1" s="1"/>
    </row>
    <row r="2" spans="1:37" ht="15.75" customHeight="1" x14ac:dyDescent="0.2">
      <c r="A2" s="54" t="s">
        <v>708</v>
      </c>
      <c r="B2" s="54" t="s">
        <v>709</v>
      </c>
      <c r="C2" s="54" t="s">
        <v>710</v>
      </c>
      <c r="D2" s="54" t="s">
        <v>711</v>
      </c>
      <c r="E2" s="54" t="s">
        <v>712</v>
      </c>
      <c r="F2" s="54" t="s">
        <v>713</v>
      </c>
      <c r="G2" s="54" t="s">
        <v>714</v>
      </c>
      <c r="H2" s="54" t="s">
        <v>715</v>
      </c>
      <c r="I2" s="54" t="s">
        <v>132</v>
      </c>
      <c r="J2" s="54" t="s">
        <v>716</v>
      </c>
      <c r="K2" s="54" t="s">
        <v>124</v>
      </c>
      <c r="L2" s="54" t="s">
        <v>717</v>
      </c>
      <c r="M2" s="54" t="s">
        <v>718</v>
      </c>
      <c r="N2" s="54" t="s">
        <v>719</v>
      </c>
      <c r="O2" s="54" t="s">
        <v>720</v>
      </c>
      <c r="P2" s="54" t="s">
        <v>721</v>
      </c>
      <c r="Q2" s="54" t="s">
        <v>722</v>
      </c>
      <c r="R2" s="54" t="s">
        <v>723</v>
      </c>
      <c r="S2" s="54" t="s">
        <v>724</v>
      </c>
      <c r="T2" s="54" t="s">
        <v>725</v>
      </c>
      <c r="U2" s="54" t="s">
        <v>726</v>
      </c>
      <c r="V2" s="54" t="s">
        <v>727</v>
      </c>
      <c r="W2" s="54" t="s">
        <v>728</v>
      </c>
      <c r="X2" s="56"/>
      <c r="Y2" s="56"/>
      <c r="Z2" s="56"/>
      <c r="AA2" s="56"/>
      <c r="AB2" s="56"/>
      <c r="AC2" s="56"/>
      <c r="AD2" s="56"/>
      <c r="AE2" s="56"/>
      <c r="AF2" s="56"/>
      <c r="AG2" s="56"/>
      <c r="AH2" s="56"/>
      <c r="AI2" s="56"/>
      <c r="AJ2" s="56"/>
      <c r="AK2" s="56"/>
    </row>
    <row r="3" spans="1:37" ht="15.75" customHeight="1" x14ac:dyDescent="0.2">
      <c r="A3" s="1" t="s">
        <v>687</v>
      </c>
      <c r="B3" s="1">
        <v>0</v>
      </c>
      <c r="C3" s="1">
        <v>1</v>
      </c>
      <c r="D3" s="1" t="s">
        <v>729</v>
      </c>
      <c r="E3" s="1">
        <f>1</f>
        <v>1</v>
      </c>
      <c r="F3" s="1" t="s">
        <v>730</v>
      </c>
      <c r="G3" s="1" t="s">
        <v>731</v>
      </c>
      <c r="H3" s="1">
        <v>1</v>
      </c>
      <c r="I3" s="1" t="s">
        <v>732</v>
      </c>
      <c r="J3" s="1" t="s">
        <v>732</v>
      </c>
      <c r="K3" s="1" t="s">
        <v>732</v>
      </c>
      <c r="L3" s="1" t="s">
        <v>733</v>
      </c>
      <c r="M3" s="1" t="s">
        <v>734</v>
      </c>
      <c r="N3" s="1">
        <v>1</v>
      </c>
      <c r="O3" s="1" t="s">
        <v>732</v>
      </c>
      <c r="P3" s="1" t="s">
        <v>732</v>
      </c>
      <c r="Q3" s="1" t="s">
        <v>732</v>
      </c>
      <c r="R3" s="1" t="s">
        <v>733</v>
      </c>
      <c r="S3" s="1" t="s">
        <v>733</v>
      </c>
      <c r="T3" s="1" t="s">
        <v>735</v>
      </c>
      <c r="U3" s="1">
        <v>0</v>
      </c>
      <c r="V3" s="1" t="s">
        <v>736</v>
      </c>
    </row>
    <row r="4" spans="1:37" ht="15.75" customHeight="1" x14ac:dyDescent="0.2">
      <c r="A4" s="1" t="s">
        <v>547</v>
      </c>
      <c r="B4" s="1">
        <v>0</v>
      </c>
      <c r="C4" s="1" t="s">
        <v>737</v>
      </c>
      <c r="D4" s="1" t="s">
        <v>738</v>
      </c>
      <c r="E4" s="1" t="s">
        <v>739</v>
      </c>
      <c r="F4" s="1" t="s">
        <v>730</v>
      </c>
      <c r="G4" s="1" t="s">
        <v>740</v>
      </c>
      <c r="H4" s="1" t="s">
        <v>741</v>
      </c>
      <c r="I4" s="1" t="s">
        <v>742</v>
      </c>
      <c r="J4" s="71"/>
      <c r="K4" s="71"/>
      <c r="L4" s="1" t="s">
        <v>730</v>
      </c>
      <c r="M4" s="1" t="s">
        <v>743</v>
      </c>
      <c r="N4">
        <f>255*0.2</f>
        <v>51</v>
      </c>
      <c r="O4" s="1" t="s">
        <v>732</v>
      </c>
      <c r="P4" s="1" t="s">
        <v>732</v>
      </c>
      <c r="Q4" s="1" t="s">
        <v>732</v>
      </c>
      <c r="R4" s="1" t="s">
        <v>730</v>
      </c>
      <c r="S4" s="1" t="s">
        <v>730</v>
      </c>
      <c r="T4" s="71"/>
      <c r="U4" s="1">
        <v>255</v>
      </c>
      <c r="V4" s="1">
        <v>255</v>
      </c>
    </row>
    <row r="5" spans="1:37" ht="15.75" customHeight="1" x14ac:dyDescent="0.2">
      <c r="A5" s="1" t="s">
        <v>744</v>
      </c>
      <c r="B5" s="1">
        <v>0</v>
      </c>
      <c r="C5" s="1">
        <v>255</v>
      </c>
      <c r="D5" s="1" t="s">
        <v>745</v>
      </c>
      <c r="E5" s="1">
        <v>1</v>
      </c>
      <c r="F5" s="1" t="s">
        <v>730</v>
      </c>
      <c r="G5" s="1" t="s">
        <v>109</v>
      </c>
      <c r="H5" s="1" t="s">
        <v>746</v>
      </c>
      <c r="I5" s="1" t="s">
        <v>732</v>
      </c>
      <c r="J5" s="1" t="s">
        <v>732</v>
      </c>
      <c r="K5" s="1" t="s">
        <v>732</v>
      </c>
      <c r="L5" s="1" t="s">
        <v>730</v>
      </c>
      <c r="M5" s="1" t="s">
        <v>747</v>
      </c>
      <c r="N5">
        <f>C5*0.8</f>
        <v>204</v>
      </c>
      <c r="O5" s="1" t="s">
        <v>732</v>
      </c>
      <c r="P5" s="1" t="s">
        <v>732</v>
      </c>
      <c r="Q5" s="1" t="s">
        <v>732</v>
      </c>
      <c r="R5" s="1" t="s">
        <v>730</v>
      </c>
      <c r="S5" s="1" t="s">
        <v>730</v>
      </c>
      <c r="T5" s="71"/>
      <c r="U5" s="1">
        <v>0</v>
      </c>
      <c r="V5" s="1">
        <v>0</v>
      </c>
    </row>
    <row r="6" spans="1:37" ht="15.75" customHeight="1" x14ac:dyDescent="0.2">
      <c r="A6" s="1" t="s">
        <v>748</v>
      </c>
      <c r="B6" s="1">
        <v>0</v>
      </c>
      <c r="C6" s="1">
        <v>3</v>
      </c>
      <c r="D6" s="1" t="s">
        <v>749</v>
      </c>
      <c r="E6" s="1" t="s">
        <v>750</v>
      </c>
      <c r="F6" s="1" t="s">
        <v>730</v>
      </c>
      <c r="G6" s="1" t="s">
        <v>550</v>
      </c>
      <c r="H6" s="1" t="s">
        <v>741</v>
      </c>
      <c r="I6" s="1">
        <v>0</v>
      </c>
      <c r="J6" s="39"/>
      <c r="K6" s="39"/>
      <c r="L6" s="1" t="s">
        <v>730</v>
      </c>
      <c r="M6" s="1" t="s">
        <v>751</v>
      </c>
      <c r="N6" s="1" t="s">
        <v>752</v>
      </c>
      <c r="O6" s="1" t="s">
        <v>753</v>
      </c>
      <c r="P6" s="1" t="s">
        <v>754</v>
      </c>
      <c r="Q6" s="1" t="s">
        <v>755</v>
      </c>
      <c r="R6" s="1" t="s">
        <v>733</v>
      </c>
      <c r="S6" s="1" t="s">
        <v>730</v>
      </c>
      <c r="T6" s="1" t="s">
        <v>756</v>
      </c>
      <c r="U6" s="1">
        <v>1</v>
      </c>
      <c r="V6" s="1" t="s">
        <v>757</v>
      </c>
    </row>
    <row r="7" spans="1:37" ht="15.75" customHeight="1" x14ac:dyDescent="0.2">
      <c r="A7" s="1" t="s">
        <v>758</v>
      </c>
      <c r="B7" s="1">
        <v>0</v>
      </c>
      <c r="C7" s="1">
        <v>1</v>
      </c>
      <c r="D7" s="1" t="s">
        <v>759</v>
      </c>
      <c r="E7" s="1">
        <v>1</v>
      </c>
      <c r="F7" s="1" t="s">
        <v>730</v>
      </c>
      <c r="G7" s="1" t="s">
        <v>760</v>
      </c>
      <c r="H7" s="1">
        <v>1</v>
      </c>
      <c r="I7" s="1" t="s">
        <v>732</v>
      </c>
      <c r="J7" s="1" t="s">
        <v>732</v>
      </c>
      <c r="K7" s="1" t="s">
        <v>732</v>
      </c>
      <c r="L7" s="1" t="s">
        <v>730</v>
      </c>
      <c r="M7" s="1" t="s">
        <v>761</v>
      </c>
      <c r="N7" s="1" t="s">
        <v>732</v>
      </c>
      <c r="O7" s="1" t="s">
        <v>732</v>
      </c>
      <c r="P7" s="1" t="s">
        <v>732</v>
      </c>
      <c r="Q7" s="1" t="s">
        <v>732</v>
      </c>
      <c r="R7" s="1" t="s">
        <v>733</v>
      </c>
      <c r="S7" s="1" t="s">
        <v>733</v>
      </c>
      <c r="T7" s="1" t="s">
        <v>735</v>
      </c>
      <c r="U7" s="1">
        <v>0</v>
      </c>
      <c r="V7" s="1" t="s">
        <v>736</v>
      </c>
      <c r="W7" s="1" t="s">
        <v>762</v>
      </c>
    </row>
    <row r="9" spans="1:37" ht="15.75" customHeight="1" x14ac:dyDescent="0.2">
      <c r="A9" s="1"/>
      <c r="B9" s="1"/>
      <c r="C9" s="1"/>
      <c r="E9" s="1"/>
      <c r="F9" s="72"/>
      <c r="G9" s="72"/>
      <c r="H9" s="72"/>
    </row>
    <row r="10" spans="1:37" ht="15.75" customHeight="1" x14ac:dyDescent="0.2">
      <c r="A10" s="1" t="s">
        <v>763</v>
      </c>
      <c r="B10" s="1">
        <v>15</v>
      </c>
      <c r="C10" s="1" t="s">
        <v>516</v>
      </c>
      <c r="E10" s="1">
        <v>45</v>
      </c>
      <c r="F10" s="72"/>
      <c r="G10" s="72">
        <f>G11+G12</f>
        <v>40</v>
      </c>
      <c r="H10" s="72">
        <f>G10/255</f>
        <v>0.15686274509803921</v>
      </c>
      <c r="I10" s="1">
        <v>255</v>
      </c>
      <c r="J10">
        <f t="shared" ref="J10:J12" si="0">I10/G10</f>
        <v>6.375</v>
      </c>
      <c r="K10">
        <f t="shared" ref="K10:K12" si="1">J10*B10</f>
        <v>95.625</v>
      </c>
      <c r="L10">
        <f t="shared" ref="L10:L11" si="2">K10/60</f>
        <v>1.59375</v>
      </c>
      <c r="N10" s="1">
        <v>8.5</v>
      </c>
      <c r="O10">
        <f>N10/L10</f>
        <v>5.333333333333333</v>
      </c>
    </row>
    <row r="11" spans="1:37" ht="15.75" customHeight="1" x14ac:dyDescent="0.2">
      <c r="A11" s="1" t="s">
        <v>764</v>
      </c>
      <c r="B11" s="1">
        <v>5</v>
      </c>
      <c r="C11" s="1" t="s">
        <v>516</v>
      </c>
      <c r="D11" s="1">
        <v>4</v>
      </c>
      <c r="E11" s="1" t="s">
        <v>765</v>
      </c>
      <c r="F11" s="72"/>
      <c r="G11" s="72">
        <f>((B11*60)/E10)*D11</f>
        <v>26.666666666666668</v>
      </c>
      <c r="I11" s="1">
        <v>255</v>
      </c>
      <c r="J11">
        <f t="shared" si="0"/>
        <v>9.5625</v>
      </c>
      <c r="K11">
        <f t="shared" si="1"/>
        <v>47.8125</v>
      </c>
      <c r="L11">
        <f t="shared" si="2"/>
        <v>0.796875</v>
      </c>
    </row>
    <row r="12" spans="1:37" ht="15.75" customHeight="1" x14ac:dyDescent="0.2">
      <c r="A12" s="1" t="s">
        <v>766</v>
      </c>
      <c r="B12" s="1">
        <v>10</v>
      </c>
      <c r="C12" s="1" t="s">
        <v>516</v>
      </c>
      <c r="D12" s="1">
        <v>1</v>
      </c>
      <c r="E12" s="1" t="s">
        <v>765</v>
      </c>
      <c r="F12" s="72"/>
      <c r="G12" s="72">
        <f>(B12*60)/E10*D12</f>
        <v>13.333333333333334</v>
      </c>
      <c r="I12" s="1">
        <v>255</v>
      </c>
      <c r="J12">
        <f t="shared" si="0"/>
        <v>19.125</v>
      </c>
      <c r="K12">
        <f t="shared" si="1"/>
        <v>191.25</v>
      </c>
    </row>
    <row r="14" spans="1:37" ht="15.75" customHeight="1" x14ac:dyDescent="0.2">
      <c r="A14" s="1" t="s">
        <v>767</v>
      </c>
    </row>
    <row r="15" spans="1:37" ht="15.75" customHeight="1" x14ac:dyDescent="0.2">
      <c r="A15" s="1" t="s">
        <v>763</v>
      </c>
      <c r="B15" s="1">
        <v>15</v>
      </c>
      <c r="C15" s="1" t="s">
        <v>516</v>
      </c>
      <c r="E15" s="73">
        <f>E10</f>
        <v>45</v>
      </c>
      <c r="F15" s="72"/>
      <c r="G15" s="72">
        <f>G16+G17</f>
        <v>66.666666666666671</v>
      </c>
      <c r="H15" s="72">
        <f>G15/255</f>
        <v>0.26143790849673204</v>
      </c>
      <c r="I15" s="1">
        <v>255</v>
      </c>
      <c r="J15">
        <f t="shared" ref="J15:J16" si="3">I15/G15</f>
        <v>3.8249999999999997</v>
      </c>
      <c r="K15">
        <f t="shared" ref="K15:K16" si="4">J15*B15</f>
        <v>57.374999999999993</v>
      </c>
      <c r="L15">
        <f t="shared" ref="L15:L16" si="5">K15/60</f>
        <v>0.95624999999999993</v>
      </c>
    </row>
    <row r="16" spans="1:37" ht="15.75" customHeight="1" x14ac:dyDescent="0.2">
      <c r="A16" s="1" t="s">
        <v>764</v>
      </c>
      <c r="B16" s="1">
        <v>5</v>
      </c>
      <c r="C16" s="1" t="s">
        <v>516</v>
      </c>
      <c r="D16" s="1">
        <v>6</v>
      </c>
      <c r="E16" s="1" t="s">
        <v>765</v>
      </c>
      <c r="F16" s="72"/>
      <c r="G16" s="72">
        <f>(B16*60)/E15*D16</f>
        <v>40</v>
      </c>
      <c r="I16" s="1">
        <v>255</v>
      </c>
      <c r="J16">
        <f t="shared" si="3"/>
        <v>6.375</v>
      </c>
      <c r="K16">
        <f t="shared" si="4"/>
        <v>31.875</v>
      </c>
      <c r="L16">
        <f t="shared" si="5"/>
        <v>0.53125</v>
      </c>
    </row>
    <row r="17" spans="1:37" ht="15.75" customHeight="1" x14ac:dyDescent="0.2">
      <c r="A17" s="1" t="s">
        <v>766</v>
      </c>
      <c r="B17" s="1">
        <v>10</v>
      </c>
      <c r="C17" s="1" t="s">
        <v>516</v>
      </c>
      <c r="D17" s="1">
        <v>2</v>
      </c>
      <c r="E17" s="1" t="s">
        <v>765</v>
      </c>
      <c r="F17" s="72"/>
      <c r="G17" s="72">
        <f>(B17*60)/E15*D17</f>
        <v>26.666666666666668</v>
      </c>
    </row>
    <row r="18" spans="1:37" ht="15.75" customHeight="1" x14ac:dyDescent="0.2">
      <c r="K18" s="1" t="s">
        <v>768</v>
      </c>
    </row>
    <row r="21" spans="1:37" ht="15.75" customHeight="1" x14ac:dyDescent="0.2">
      <c r="A21" s="10" t="s">
        <v>769</v>
      </c>
    </row>
    <row r="22" spans="1:37" ht="15.75" customHeight="1" x14ac:dyDescent="0.2">
      <c r="A22" s="73" t="s">
        <v>770</v>
      </c>
      <c r="B22" s="73" t="s">
        <v>771</v>
      </c>
      <c r="C22" s="73" t="s">
        <v>772</v>
      </c>
      <c r="D22" s="73" t="s">
        <v>773</v>
      </c>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row>
    <row r="23" spans="1:37" ht="15.75" customHeight="1" x14ac:dyDescent="0.2">
      <c r="A23" s="1" t="s">
        <v>774</v>
      </c>
      <c r="B23" s="1" t="s">
        <v>775</v>
      </c>
      <c r="C23" s="1">
        <v>1</v>
      </c>
      <c r="D23" s="1" t="s">
        <v>776</v>
      </c>
    </row>
    <row r="24" spans="1:37" ht="15.75" customHeight="1" x14ac:dyDescent="0.2">
      <c r="A24" s="1" t="s">
        <v>777</v>
      </c>
      <c r="B24" s="1" t="s">
        <v>775</v>
      </c>
      <c r="C24" s="1">
        <v>1</v>
      </c>
      <c r="D24" s="1" t="s">
        <v>778</v>
      </c>
    </row>
    <row r="27" spans="1:37" ht="15.75" customHeight="1" x14ac:dyDescent="0.2">
      <c r="A27" s="1" t="s">
        <v>779</v>
      </c>
    </row>
    <row r="28" spans="1:37" ht="15.75" customHeight="1" x14ac:dyDescent="0.2">
      <c r="B28" s="1" t="s">
        <v>780</v>
      </c>
    </row>
    <row r="29" spans="1:37" ht="15.75" customHeight="1" x14ac:dyDescent="0.2">
      <c r="B29" s="1" t="s">
        <v>781</v>
      </c>
    </row>
    <row r="31" spans="1:37" ht="15.75" customHeight="1" x14ac:dyDescent="0.2">
      <c r="A31" s="10" t="s">
        <v>782</v>
      </c>
    </row>
    <row r="32" spans="1:37" ht="15.75" customHeight="1" x14ac:dyDescent="0.2">
      <c r="A32" s="73" t="s">
        <v>783</v>
      </c>
      <c r="B32" s="73" t="s">
        <v>784</v>
      </c>
      <c r="C32" s="73" t="s">
        <v>785</v>
      </c>
      <c r="D32" s="72"/>
      <c r="E32" s="72"/>
      <c r="F32" s="73" t="s">
        <v>786</v>
      </c>
      <c r="G32" s="73" t="s">
        <v>787</v>
      </c>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row>
    <row r="33" spans="1:7" ht="15.75" customHeight="1" x14ac:dyDescent="0.2">
      <c r="A33" s="1" t="s">
        <v>788</v>
      </c>
      <c r="B33" s="1" t="s">
        <v>510</v>
      </c>
      <c r="C33" s="1" t="s">
        <v>789</v>
      </c>
      <c r="F33" s="1" t="s">
        <v>752</v>
      </c>
      <c r="G33" s="1" t="s">
        <v>752</v>
      </c>
    </row>
    <row r="34" spans="1:7" ht="15.75" customHeight="1" x14ac:dyDescent="0.2">
      <c r="A34" s="1" t="s">
        <v>790</v>
      </c>
      <c r="B34" s="1" t="s">
        <v>510</v>
      </c>
      <c r="C34" s="1" t="s">
        <v>791</v>
      </c>
      <c r="F34" s="1" t="s">
        <v>792</v>
      </c>
      <c r="G34" s="1" t="s">
        <v>752</v>
      </c>
    </row>
    <row r="35" spans="1:7" ht="15.75" customHeight="1" x14ac:dyDescent="0.2">
      <c r="A35" s="1" t="s">
        <v>793</v>
      </c>
      <c r="B35" s="1" t="s">
        <v>510</v>
      </c>
      <c r="C35" s="1" t="s">
        <v>791</v>
      </c>
      <c r="F35" s="1" t="s">
        <v>792</v>
      </c>
      <c r="G35" s="1" t="s">
        <v>794</v>
      </c>
    </row>
    <row r="36" spans="1:7" ht="15.75" customHeight="1" x14ac:dyDescent="0.2">
      <c r="A36" s="1" t="s">
        <v>795</v>
      </c>
      <c r="B36" s="1" t="s">
        <v>510</v>
      </c>
      <c r="C36" s="1" t="s">
        <v>791</v>
      </c>
      <c r="F36" s="1" t="s">
        <v>792</v>
      </c>
      <c r="G36" s="1" t="s">
        <v>752</v>
      </c>
    </row>
    <row r="39" spans="1:7" ht="15.75" customHeight="1" x14ac:dyDescent="0.2">
      <c r="A39" s="10" t="s">
        <v>796</v>
      </c>
    </row>
    <row r="40" spans="1:7" ht="15.75" customHeight="1" x14ac:dyDescent="0.2">
      <c r="A40" s="1" t="s">
        <v>466</v>
      </c>
      <c r="B40" s="1" t="s">
        <v>797</v>
      </c>
    </row>
    <row r="41" spans="1:7" ht="15.75" customHeight="1" x14ac:dyDescent="0.2">
      <c r="A41" s="1" t="s">
        <v>798</v>
      </c>
      <c r="B41" s="1" t="s">
        <v>797</v>
      </c>
    </row>
    <row r="42" spans="1:7" ht="15.75" customHeight="1" x14ac:dyDescent="0.2">
      <c r="A42" s="1" t="s">
        <v>324</v>
      </c>
      <c r="B42" s="1" t="s">
        <v>797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C982"/>
  <sheetViews>
    <sheetView tabSelected="1" workbookViewId="0">
      <selection activeCell="K4" sqref="K4"/>
    </sheetView>
  </sheetViews>
  <sheetFormatPr defaultColWidth="12.5703125" defaultRowHeight="15.75" customHeight="1" x14ac:dyDescent="0.2"/>
  <cols>
    <col min="1" max="1" width="23.7109375" customWidth="1"/>
    <col min="2" max="2" width="5.42578125" customWidth="1"/>
    <col min="3" max="3" width="15.140625" customWidth="1"/>
  </cols>
  <sheetData>
    <row r="1" spans="1:29" ht="12.75" x14ac:dyDescent="0.2">
      <c r="A1" s="74"/>
      <c r="B1" s="75" t="s">
        <v>799</v>
      </c>
      <c r="C1" s="76"/>
      <c r="D1" s="74"/>
      <c r="E1" s="77"/>
      <c r="F1" s="78"/>
      <c r="G1" s="79">
        <f>SUM(G4:G38)</f>
        <v>39</v>
      </c>
      <c r="H1" s="79">
        <v>10</v>
      </c>
      <c r="I1" s="78">
        <v>20</v>
      </c>
      <c r="J1" s="80">
        <f>SUM(J3:J33)</f>
        <v>2.9210000000000003</v>
      </c>
      <c r="K1" s="81">
        <f>J1*I1</f>
        <v>58.42</v>
      </c>
      <c r="L1" s="82"/>
    </row>
    <row r="2" spans="1:29" ht="12.75" x14ac:dyDescent="0.2">
      <c r="A2" s="74" t="s">
        <v>179</v>
      </c>
      <c r="B2" s="83"/>
      <c r="C2" s="76" t="s">
        <v>800</v>
      </c>
      <c r="D2" s="74" t="s">
        <v>801</v>
      </c>
      <c r="E2" s="77" t="s">
        <v>802</v>
      </c>
      <c r="F2" s="84" t="s">
        <v>803</v>
      </c>
      <c r="G2" s="84" t="s">
        <v>804</v>
      </c>
      <c r="H2" s="74" t="s">
        <v>805</v>
      </c>
      <c r="I2" s="84" t="s">
        <v>806</v>
      </c>
      <c r="J2" s="85" t="s">
        <v>807</v>
      </c>
      <c r="K2" s="74" t="s">
        <v>808</v>
      </c>
      <c r="L2" s="74"/>
    </row>
    <row r="3" spans="1:29" ht="15" x14ac:dyDescent="0.25">
      <c r="A3" s="86"/>
      <c r="B3" s="87"/>
      <c r="C3" s="88" t="s">
        <v>809</v>
      </c>
      <c r="D3" s="89"/>
      <c r="E3" s="90"/>
      <c r="F3" s="91"/>
      <c r="G3" s="91"/>
      <c r="H3" s="91"/>
      <c r="I3" s="91"/>
      <c r="J3" s="90"/>
      <c r="K3" s="92"/>
      <c r="L3" s="93"/>
      <c r="M3" s="86"/>
      <c r="N3" s="86"/>
      <c r="O3" s="86"/>
      <c r="P3" s="86"/>
      <c r="Q3" s="86"/>
      <c r="R3" s="86"/>
      <c r="S3" s="86"/>
      <c r="T3" s="86"/>
      <c r="U3" s="86"/>
      <c r="V3" s="86"/>
      <c r="W3" s="86"/>
      <c r="X3" s="86"/>
      <c r="Y3" s="86"/>
      <c r="Z3" s="86"/>
      <c r="AA3" s="86"/>
      <c r="AB3" s="86"/>
      <c r="AC3" s="86"/>
    </row>
    <row r="4" spans="1:29" ht="15" x14ac:dyDescent="0.25">
      <c r="A4" s="94" t="s">
        <v>810</v>
      </c>
      <c r="B4" s="95"/>
      <c r="C4" s="96">
        <v>0</v>
      </c>
      <c r="D4" s="97">
        <v>1</v>
      </c>
      <c r="E4" s="98">
        <f>C4/D4</f>
        <v>0</v>
      </c>
      <c r="F4" s="97">
        <v>2</v>
      </c>
      <c r="G4" s="97">
        <f t="shared" ref="G4:G6" si="0">F4*H4</f>
        <v>4</v>
      </c>
      <c r="H4" s="97">
        <v>2</v>
      </c>
      <c r="I4" s="99">
        <f t="shared" ref="I4:I6" si="1">H4*$I$1</f>
        <v>40</v>
      </c>
      <c r="J4" s="98">
        <f t="shared" ref="J4:J6" si="2">E4*H4</f>
        <v>0</v>
      </c>
      <c r="K4" s="97" t="s">
        <v>1479</v>
      </c>
      <c r="L4" s="100"/>
      <c r="M4" s="101"/>
      <c r="N4" s="101"/>
      <c r="O4" s="101"/>
      <c r="P4" s="101"/>
      <c r="Q4" s="101"/>
      <c r="R4" s="101"/>
      <c r="S4" s="101"/>
      <c r="T4" s="101"/>
      <c r="U4" s="101"/>
      <c r="V4" s="101"/>
      <c r="W4" s="101"/>
      <c r="X4" s="101"/>
      <c r="Y4" s="101"/>
      <c r="Z4" s="101"/>
      <c r="AA4" s="101"/>
      <c r="AB4" s="101"/>
      <c r="AC4" s="101"/>
    </row>
    <row r="5" spans="1:29" ht="15" x14ac:dyDescent="0.25">
      <c r="A5" s="94" t="s">
        <v>811</v>
      </c>
      <c r="B5" s="95"/>
      <c r="C5" s="96">
        <v>0</v>
      </c>
      <c r="D5" s="97">
        <v>1</v>
      </c>
      <c r="E5" s="102">
        <v>0</v>
      </c>
      <c r="F5" s="97">
        <v>2</v>
      </c>
      <c r="G5" s="97">
        <f t="shared" si="0"/>
        <v>4</v>
      </c>
      <c r="H5" s="97">
        <v>2</v>
      </c>
      <c r="I5" s="99">
        <f t="shared" si="1"/>
        <v>40</v>
      </c>
      <c r="J5" s="98">
        <f t="shared" si="2"/>
        <v>0</v>
      </c>
      <c r="K5" s="97" t="s">
        <v>1479</v>
      </c>
      <c r="L5" s="100"/>
      <c r="M5" s="101"/>
      <c r="N5" s="101"/>
      <c r="O5" s="101"/>
      <c r="P5" s="101"/>
      <c r="Q5" s="101"/>
      <c r="R5" s="101"/>
      <c r="S5" s="101"/>
      <c r="T5" s="101"/>
      <c r="U5" s="101"/>
      <c r="V5" s="101"/>
      <c r="W5" s="101"/>
      <c r="X5" s="101"/>
      <c r="Y5" s="101"/>
      <c r="Z5" s="101"/>
      <c r="AA5" s="101"/>
      <c r="AB5" s="101"/>
      <c r="AC5" s="101"/>
    </row>
    <row r="6" spans="1:29" ht="15" x14ac:dyDescent="0.25">
      <c r="A6" s="94" t="s">
        <v>812</v>
      </c>
      <c r="B6" s="95"/>
      <c r="C6" s="96">
        <v>0</v>
      </c>
      <c r="D6" s="97">
        <v>1</v>
      </c>
      <c r="E6" s="102">
        <v>0</v>
      </c>
      <c r="F6" s="97">
        <v>2</v>
      </c>
      <c r="G6" s="97">
        <f t="shared" si="0"/>
        <v>2</v>
      </c>
      <c r="H6" s="97">
        <v>1</v>
      </c>
      <c r="I6" s="99">
        <f t="shared" si="1"/>
        <v>20</v>
      </c>
      <c r="J6" s="98">
        <f t="shared" si="2"/>
        <v>0</v>
      </c>
      <c r="K6" s="97" t="s">
        <v>1479</v>
      </c>
      <c r="L6" s="100"/>
      <c r="M6" s="101"/>
      <c r="N6" s="101"/>
      <c r="O6" s="101"/>
      <c r="P6" s="101"/>
      <c r="Q6" s="101"/>
      <c r="R6" s="101"/>
      <c r="S6" s="101"/>
      <c r="T6" s="101"/>
      <c r="U6" s="101"/>
      <c r="V6" s="101"/>
      <c r="W6" s="101"/>
      <c r="X6" s="101"/>
      <c r="Y6" s="101"/>
      <c r="Z6" s="101"/>
      <c r="AA6" s="101"/>
      <c r="AB6" s="101"/>
      <c r="AC6" s="101"/>
    </row>
    <row r="7" spans="1:29" ht="12.75" x14ac:dyDescent="0.2">
      <c r="A7" s="86"/>
      <c r="B7" s="103"/>
      <c r="C7" s="88" t="s">
        <v>813</v>
      </c>
      <c r="D7" s="104"/>
      <c r="E7" s="90"/>
      <c r="F7" s="91"/>
      <c r="G7" s="91"/>
      <c r="H7" s="91"/>
      <c r="I7" s="91"/>
      <c r="J7" s="90"/>
      <c r="K7" s="105"/>
      <c r="L7" s="86"/>
      <c r="M7" s="86"/>
      <c r="N7" s="86"/>
      <c r="O7" s="86"/>
      <c r="P7" s="86"/>
      <c r="Q7" s="86"/>
      <c r="R7" s="86"/>
      <c r="S7" s="86"/>
      <c r="T7" s="86"/>
      <c r="U7" s="86"/>
      <c r="V7" s="86"/>
      <c r="W7" s="86"/>
      <c r="X7" s="86"/>
      <c r="Y7" s="86"/>
      <c r="Z7" s="86"/>
      <c r="AA7" s="86"/>
      <c r="AB7" s="86"/>
      <c r="AC7" s="86"/>
    </row>
    <row r="8" spans="1:29" ht="12.75" x14ac:dyDescent="0.2">
      <c r="A8" s="11" t="s">
        <v>814</v>
      </c>
      <c r="B8" s="95"/>
      <c r="C8" s="96">
        <v>1</v>
      </c>
      <c r="D8" s="11">
        <v>10</v>
      </c>
      <c r="E8" s="98">
        <f t="shared" ref="E8:E10" si="3">C8/D8</f>
        <v>0.1</v>
      </c>
      <c r="F8" s="97">
        <v>2</v>
      </c>
      <c r="G8" s="97">
        <f t="shared" ref="G8:G11" si="4">F8*H8</f>
        <v>2</v>
      </c>
      <c r="H8" s="99">
        <v>1</v>
      </c>
      <c r="I8" s="99">
        <f t="shared" ref="I8:I10" si="5">H8*$I$1</f>
        <v>20</v>
      </c>
      <c r="J8" s="98">
        <f t="shared" ref="J8:J10" si="6">E8*H8</f>
        <v>0.1</v>
      </c>
      <c r="K8" s="106" t="s">
        <v>815</v>
      </c>
      <c r="L8" s="101"/>
      <c r="M8" s="101"/>
      <c r="N8" s="101"/>
      <c r="O8" s="101"/>
      <c r="P8" s="101"/>
      <c r="Q8" s="101"/>
      <c r="R8" s="101"/>
      <c r="S8" s="101"/>
      <c r="T8" s="101"/>
      <c r="U8" s="101"/>
      <c r="V8" s="101"/>
      <c r="W8" s="101"/>
      <c r="X8" s="101"/>
      <c r="Y8" s="101"/>
      <c r="Z8" s="101"/>
      <c r="AA8" s="101"/>
      <c r="AB8" s="101"/>
      <c r="AC8" s="101"/>
    </row>
    <row r="9" spans="1:29" ht="12.75" x14ac:dyDescent="0.2">
      <c r="A9" s="11" t="s">
        <v>816</v>
      </c>
      <c r="B9" s="107"/>
      <c r="C9" s="96">
        <v>1.4</v>
      </c>
      <c r="D9" s="11">
        <v>100</v>
      </c>
      <c r="E9" s="98">
        <f t="shared" si="3"/>
        <v>1.3999999999999999E-2</v>
      </c>
      <c r="F9" s="97">
        <v>2</v>
      </c>
      <c r="G9" s="97">
        <f t="shared" si="4"/>
        <v>2</v>
      </c>
      <c r="H9" s="99">
        <v>1</v>
      </c>
      <c r="I9" s="99">
        <f t="shared" si="5"/>
        <v>20</v>
      </c>
      <c r="J9" s="98">
        <f t="shared" si="6"/>
        <v>1.3999999999999999E-2</v>
      </c>
      <c r="K9" s="106" t="s">
        <v>817</v>
      </c>
      <c r="L9" s="101"/>
      <c r="M9" s="101"/>
      <c r="N9" s="101"/>
      <c r="O9" s="101"/>
      <c r="P9" s="101"/>
      <c r="Q9" s="101"/>
      <c r="R9" s="101"/>
      <c r="S9" s="101"/>
      <c r="T9" s="101"/>
      <c r="U9" s="101"/>
      <c r="V9" s="101"/>
      <c r="W9" s="101"/>
      <c r="X9" s="101"/>
      <c r="Y9" s="101"/>
      <c r="Z9" s="101"/>
      <c r="AA9" s="101"/>
      <c r="AB9" s="101"/>
      <c r="AC9" s="101"/>
    </row>
    <row r="10" spans="1:29" ht="12.75" x14ac:dyDescent="0.2">
      <c r="A10" s="68" t="s">
        <v>818</v>
      </c>
      <c r="B10" s="108"/>
      <c r="C10" s="109">
        <v>229.5</v>
      </c>
      <c r="D10" s="68">
        <v>500</v>
      </c>
      <c r="E10" s="110">
        <f t="shared" si="3"/>
        <v>0.45900000000000002</v>
      </c>
      <c r="F10" s="111">
        <v>3</v>
      </c>
      <c r="G10" s="111">
        <f t="shared" si="4"/>
        <v>3</v>
      </c>
      <c r="H10" s="111">
        <v>1</v>
      </c>
      <c r="I10" s="112">
        <f t="shared" si="5"/>
        <v>20</v>
      </c>
      <c r="J10" s="110">
        <f t="shared" si="6"/>
        <v>0.45900000000000002</v>
      </c>
      <c r="K10" s="113" t="s">
        <v>819</v>
      </c>
      <c r="L10" s="68" t="s">
        <v>820</v>
      </c>
      <c r="M10" s="68" t="s">
        <v>821</v>
      </c>
      <c r="N10" s="114"/>
      <c r="O10" s="114"/>
      <c r="P10" s="114"/>
      <c r="Q10" s="114"/>
      <c r="R10" s="114"/>
      <c r="S10" s="114"/>
      <c r="T10" s="114"/>
      <c r="U10" s="114"/>
      <c r="V10" s="114"/>
      <c r="W10" s="114"/>
      <c r="X10" s="114"/>
      <c r="Y10" s="114"/>
      <c r="Z10" s="114"/>
      <c r="AA10" s="114"/>
      <c r="AB10" s="114"/>
      <c r="AC10" s="114"/>
    </row>
    <row r="11" spans="1:29" ht="12.75" x14ac:dyDescent="0.2">
      <c r="A11" s="1" t="s">
        <v>822</v>
      </c>
      <c r="B11" s="115">
        <v>1</v>
      </c>
      <c r="C11" s="1" t="s">
        <v>823</v>
      </c>
      <c r="E11" s="116"/>
      <c r="F11" s="117"/>
      <c r="G11" s="79">
        <f t="shared" si="4"/>
        <v>0</v>
      </c>
      <c r="H11" s="117"/>
      <c r="I11" s="118"/>
      <c r="J11" s="116"/>
      <c r="K11" s="1" t="s">
        <v>823</v>
      </c>
    </row>
    <row r="12" spans="1:29" ht="12.75" x14ac:dyDescent="0.2">
      <c r="A12" s="86"/>
      <c r="B12" s="119"/>
      <c r="C12" s="88" t="s">
        <v>824</v>
      </c>
      <c r="D12" s="86"/>
      <c r="E12" s="90"/>
      <c r="F12" s="91"/>
      <c r="G12" s="91"/>
      <c r="H12" s="91"/>
      <c r="I12" s="91"/>
      <c r="J12" s="90"/>
      <c r="K12" s="86"/>
      <c r="L12" s="86"/>
      <c r="M12" s="86"/>
      <c r="N12" s="86"/>
      <c r="O12" s="86"/>
      <c r="P12" s="86"/>
      <c r="Q12" s="86"/>
      <c r="R12" s="86"/>
      <c r="S12" s="86"/>
      <c r="T12" s="86"/>
      <c r="U12" s="86"/>
      <c r="V12" s="86"/>
      <c r="W12" s="86"/>
      <c r="X12" s="86"/>
      <c r="Y12" s="86"/>
      <c r="Z12" s="86"/>
      <c r="AA12" s="86"/>
      <c r="AB12" s="86"/>
      <c r="AC12" s="86"/>
    </row>
    <row r="13" spans="1:29" ht="12.75" x14ac:dyDescent="0.2">
      <c r="A13" s="11" t="s">
        <v>825</v>
      </c>
      <c r="B13" s="120"/>
      <c r="C13" s="96">
        <v>0.77</v>
      </c>
      <c r="D13" s="11">
        <v>1</v>
      </c>
      <c r="E13" s="98">
        <f>C13/D13</f>
        <v>0.77</v>
      </c>
      <c r="F13" s="97">
        <v>8</v>
      </c>
      <c r="G13" s="97">
        <f t="shared" ref="G13:G14" si="7">F13*H13</f>
        <v>8</v>
      </c>
      <c r="H13" s="97">
        <v>1</v>
      </c>
      <c r="I13" s="99">
        <f t="shared" ref="I13:I14" si="8">H13*$I$1</f>
        <v>20</v>
      </c>
      <c r="J13" s="98">
        <f t="shared" ref="J13:J14" si="9">E13*H13</f>
        <v>0.77</v>
      </c>
      <c r="K13" s="106" t="s">
        <v>826</v>
      </c>
      <c r="L13" s="101"/>
      <c r="M13" s="101"/>
      <c r="N13" s="101"/>
      <c r="O13" s="101"/>
      <c r="P13" s="101"/>
      <c r="Q13" s="101"/>
      <c r="R13" s="101"/>
      <c r="S13" s="101"/>
      <c r="T13" s="101"/>
      <c r="U13" s="101"/>
      <c r="V13" s="101"/>
      <c r="W13" s="101"/>
      <c r="X13" s="101"/>
      <c r="Y13" s="101"/>
      <c r="Z13" s="101"/>
      <c r="AA13" s="101"/>
      <c r="AB13" s="101"/>
      <c r="AC13" s="101"/>
    </row>
    <row r="14" spans="1:29" ht="15" customHeight="1" x14ac:dyDescent="0.25">
      <c r="A14" s="94" t="s">
        <v>827</v>
      </c>
      <c r="B14" s="95"/>
      <c r="C14" s="96">
        <v>0</v>
      </c>
      <c r="D14" s="97">
        <v>1</v>
      </c>
      <c r="E14" s="102">
        <v>0</v>
      </c>
      <c r="F14" s="97">
        <v>2</v>
      </c>
      <c r="G14" s="97">
        <f t="shared" si="7"/>
        <v>2</v>
      </c>
      <c r="H14" s="97">
        <v>1</v>
      </c>
      <c r="I14" s="99">
        <f t="shared" si="8"/>
        <v>20</v>
      </c>
      <c r="J14" s="98">
        <f t="shared" si="9"/>
        <v>0</v>
      </c>
      <c r="K14" s="97" t="s">
        <v>1479</v>
      </c>
      <c r="L14" s="101"/>
      <c r="M14" s="101"/>
      <c r="N14" s="101"/>
      <c r="O14" s="101"/>
      <c r="P14" s="101"/>
      <c r="Q14" s="101"/>
      <c r="R14" s="101"/>
      <c r="S14" s="101"/>
      <c r="T14" s="101"/>
      <c r="U14" s="101"/>
      <c r="V14" s="101"/>
      <c r="W14" s="101"/>
      <c r="X14" s="101"/>
      <c r="Y14" s="101"/>
      <c r="Z14" s="101"/>
      <c r="AA14" s="101"/>
      <c r="AB14" s="101"/>
      <c r="AC14" s="101"/>
    </row>
    <row r="15" spans="1:29" ht="15" customHeight="1" x14ac:dyDescent="0.2">
      <c r="A15" s="1" t="s">
        <v>822</v>
      </c>
      <c r="B15" s="115">
        <v>1</v>
      </c>
      <c r="C15" s="1" t="s">
        <v>823</v>
      </c>
      <c r="E15" s="116"/>
      <c r="F15" s="78"/>
      <c r="G15" s="79"/>
      <c r="H15" s="78"/>
      <c r="I15" s="118"/>
      <c r="J15" s="116"/>
      <c r="K15" s="1" t="s">
        <v>823</v>
      </c>
    </row>
    <row r="16" spans="1:29" ht="12.75" x14ac:dyDescent="0.2">
      <c r="A16" s="86"/>
      <c r="B16" s="119"/>
      <c r="C16" s="88" t="s">
        <v>534</v>
      </c>
      <c r="D16" s="104"/>
      <c r="E16" s="90"/>
      <c r="F16" s="91"/>
      <c r="G16" s="91"/>
      <c r="H16" s="91"/>
      <c r="I16" s="91"/>
      <c r="J16" s="90"/>
      <c r="K16" s="86"/>
      <c r="L16" s="86"/>
      <c r="M16" s="86"/>
      <c r="N16" s="86"/>
      <c r="O16" s="86"/>
      <c r="P16" s="86"/>
      <c r="Q16" s="86"/>
      <c r="R16" s="86"/>
      <c r="S16" s="86"/>
      <c r="T16" s="86"/>
      <c r="U16" s="86"/>
      <c r="V16" s="86"/>
      <c r="W16" s="86"/>
      <c r="X16" s="86"/>
      <c r="Y16" s="86"/>
      <c r="Z16" s="86"/>
      <c r="AA16" s="86"/>
      <c r="AB16" s="86"/>
      <c r="AC16" s="86"/>
    </row>
    <row r="17" spans="1:29" ht="12.75" x14ac:dyDescent="0.2">
      <c r="A17" s="86"/>
      <c r="B17" s="119"/>
      <c r="C17" s="88" t="s">
        <v>514</v>
      </c>
      <c r="D17" s="104"/>
      <c r="E17" s="90"/>
      <c r="F17" s="91"/>
      <c r="G17" s="91"/>
      <c r="H17" s="91"/>
      <c r="I17" s="91"/>
      <c r="J17" s="90"/>
      <c r="K17" s="86"/>
      <c r="L17" s="86"/>
      <c r="M17" s="86"/>
      <c r="N17" s="86"/>
      <c r="O17" s="86"/>
      <c r="P17" s="86"/>
      <c r="Q17" s="86"/>
      <c r="R17" s="86"/>
      <c r="S17" s="86"/>
      <c r="T17" s="86"/>
      <c r="U17" s="86"/>
      <c r="V17" s="86"/>
      <c r="W17" s="86"/>
      <c r="X17" s="86"/>
      <c r="Y17" s="86"/>
      <c r="Z17" s="86"/>
      <c r="AA17" s="86"/>
      <c r="AB17" s="86"/>
      <c r="AC17" s="86"/>
    </row>
    <row r="18" spans="1:29" ht="12.75" x14ac:dyDescent="0.2">
      <c r="A18" s="11" t="s">
        <v>828</v>
      </c>
      <c r="B18" s="120"/>
      <c r="C18" s="96">
        <v>0.14000000000000001</v>
      </c>
      <c r="D18" s="11">
        <v>1</v>
      </c>
      <c r="E18" s="98">
        <f t="shared" ref="E18:E20" si="10">C18/D18</f>
        <v>0.14000000000000001</v>
      </c>
      <c r="F18" s="97">
        <v>2</v>
      </c>
      <c r="G18" s="97">
        <f t="shared" ref="G18:G20" si="11">F18*H18</f>
        <v>2</v>
      </c>
      <c r="H18" s="97">
        <v>1</v>
      </c>
      <c r="I18" s="99">
        <f t="shared" ref="I18:I20" si="12">H18*$I$1</f>
        <v>20</v>
      </c>
      <c r="J18" s="98">
        <f t="shared" ref="J18:J20" si="13">E18*H18</f>
        <v>0.14000000000000001</v>
      </c>
      <c r="K18" s="106" t="s">
        <v>829</v>
      </c>
      <c r="L18" s="11" t="s">
        <v>830</v>
      </c>
      <c r="M18" s="101"/>
      <c r="N18" s="101"/>
      <c r="O18" s="101"/>
      <c r="P18" s="101"/>
      <c r="Q18" s="101"/>
      <c r="R18" s="101"/>
      <c r="S18" s="101"/>
      <c r="T18" s="101"/>
      <c r="U18" s="101"/>
      <c r="V18" s="101"/>
      <c r="W18" s="101"/>
      <c r="X18" s="101"/>
      <c r="Y18" s="101"/>
      <c r="Z18" s="101"/>
      <c r="AA18" s="101"/>
      <c r="AB18" s="101"/>
      <c r="AC18" s="101"/>
    </row>
    <row r="19" spans="1:29" ht="15" x14ac:dyDescent="0.25">
      <c r="A19" s="11" t="s">
        <v>831</v>
      </c>
      <c r="B19" s="120"/>
      <c r="C19" s="96">
        <v>0</v>
      </c>
      <c r="D19" s="11">
        <v>1</v>
      </c>
      <c r="E19" s="98">
        <f t="shared" si="10"/>
        <v>0</v>
      </c>
      <c r="F19" s="97">
        <v>2</v>
      </c>
      <c r="G19" s="97">
        <f t="shared" si="11"/>
        <v>2</v>
      </c>
      <c r="H19" s="97">
        <v>1</v>
      </c>
      <c r="I19" s="99">
        <f t="shared" si="12"/>
        <v>20</v>
      </c>
      <c r="J19" s="98">
        <f t="shared" si="13"/>
        <v>0</v>
      </c>
      <c r="K19" s="97" t="s">
        <v>1479</v>
      </c>
      <c r="L19" s="121" t="s">
        <v>832</v>
      </c>
      <c r="M19" s="101"/>
      <c r="N19" s="101"/>
      <c r="O19" s="101"/>
      <c r="P19" s="101"/>
      <c r="Q19" s="101"/>
      <c r="R19" s="101"/>
      <c r="S19" s="101"/>
      <c r="T19" s="101"/>
      <c r="U19" s="101"/>
      <c r="V19" s="101"/>
      <c r="W19" s="101"/>
      <c r="X19" s="101"/>
      <c r="Y19" s="101"/>
      <c r="Z19" s="101"/>
      <c r="AA19" s="101"/>
      <c r="AB19" s="101"/>
      <c r="AC19" s="101"/>
    </row>
    <row r="20" spans="1:29" ht="12.75" x14ac:dyDescent="0.2">
      <c r="A20" s="11" t="s">
        <v>833</v>
      </c>
      <c r="B20" s="120"/>
      <c r="C20" s="96">
        <v>0</v>
      </c>
      <c r="D20" s="11">
        <v>1</v>
      </c>
      <c r="E20" s="98">
        <f t="shared" si="10"/>
        <v>0</v>
      </c>
      <c r="F20" s="97">
        <v>2</v>
      </c>
      <c r="G20" s="97">
        <f t="shared" si="11"/>
        <v>4</v>
      </c>
      <c r="H20" s="97">
        <v>2</v>
      </c>
      <c r="I20" s="99">
        <f t="shared" si="12"/>
        <v>40</v>
      </c>
      <c r="J20" s="98">
        <f t="shared" si="13"/>
        <v>0</v>
      </c>
      <c r="K20" s="97" t="s">
        <v>1479</v>
      </c>
      <c r="L20" s="11" t="s">
        <v>834</v>
      </c>
      <c r="M20" s="101"/>
      <c r="N20" s="101"/>
      <c r="O20" s="101"/>
      <c r="P20" s="101"/>
      <c r="Q20" s="101"/>
      <c r="R20" s="101"/>
      <c r="S20" s="101"/>
      <c r="T20" s="101"/>
      <c r="U20" s="101"/>
      <c r="V20" s="101"/>
      <c r="W20" s="101"/>
      <c r="X20" s="101"/>
      <c r="Y20" s="101"/>
      <c r="Z20" s="101"/>
      <c r="AA20" s="101"/>
      <c r="AB20" s="101"/>
      <c r="AC20" s="101"/>
    </row>
    <row r="21" spans="1:29" ht="12.75" x14ac:dyDescent="0.2">
      <c r="A21" s="86"/>
      <c r="B21" s="119"/>
      <c r="C21" s="88" t="s">
        <v>835</v>
      </c>
      <c r="D21" s="86"/>
      <c r="E21" s="90"/>
      <c r="F21" s="91"/>
      <c r="G21" s="91"/>
      <c r="H21" s="91"/>
      <c r="I21" s="91"/>
      <c r="J21" s="90"/>
      <c r="K21" s="86"/>
      <c r="L21" s="86"/>
      <c r="M21" s="86"/>
      <c r="N21" s="86"/>
      <c r="O21" s="86"/>
      <c r="P21" s="86"/>
      <c r="Q21" s="86"/>
      <c r="R21" s="86"/>
      <c r="S21" s="86"/>
      <c r="T21" s="86"/>
      <c r="U21" s="86"/>
      <c r="V21" s="86"/>
      <c r="W21" s="86"/>
      <c r="X21" s="86"/>
      <c r="Y21" s="86"/>
      <c r="Z21" s="86"/>
      <c r="AA21" s="86"/>
      <c r="AB21" s="86"/>
      <c r="AC21" s="86"/>
    </row>
    <row r="22" spans="1:29" ht="12.75" x14ac:dyDescent="0.2">
      <c r="A22" s="11" t="s">
        <v>836</v>
      </c>
      <c r="B22" s="120"/>
      <c r="C22" s="96">
        <v>1.38</v>
      </c>
      <c r="D22" s="11">
        <v>10</v>
      </c>
      <c r="E22" s="98">
        <f>C22/D22</f>
        <v>0.13799999999999998</v>
      </c>
      <c r="F22" s="97">
        <v>4</v>
      </c>
      <c r="G22" s="97">
        <f>F22*H22</f>
        <v>4</v>
      </c>
      <c r="H22" s="97">
        <v>1</v>
      </c>
      <c r="I22" s="99">
        <f>H22*$I$1</f>
        <v>20</v>
      </c>
      <c r="J22" s="98">
        <f>E22*H22</f>
        <v>0.13799999999999998</v>
      </c>
      <c r="K22" s="106" t="s">
        <v>837</v>
      </c>
      <c r="L22" s="11" t="s">
        <v>838</v>
      </c>
      <c r="M22" s="101"/>
      <c r="N22" s="101"/>
      <c r="O22" s="101"/>
      <c r="P22" s="101"/>
      <c r="Q22" s="101"/>
      <c r="R22" s="101"/>
      <c r="S22" s="101"/>
      <c r="T22" s="101"/>
      <c r="U22" s="101"/>
      <c r="V22" s="101"/>
      <c r="W22" s="101"/>
      <c r="X22" s="101"/>
      <c r="Y22" s="101"/>
      <c r="Z22" s="101"/>
      <c r="AA22" s="101"/>
      <c r="AB22" s="101"/>
      <c r="AC22" s="101"/>
    </row>
    <row r="23" spans="1:29" ht="12.75" x14ac:dyDescent="0.2">
      <c r="A23" s="86"/>
      <c r="B23" s="119"/>
      <c r="C23" s="88" t="s">
        <v>839</v>
      </c>
      <c r="D23" s="86"/>
      <c r="E23" s="122"/>
      <c r="F23" s="86"/>
      <c r="G23" s="86"/>
      <c r="H23" s="86"/>
      <c r="I23" s="86"/>
      <c r="J23" s="122"/>
      <c r="K23" s="86"/>
      <c r="L23" s="86"/>
      <c r="M23" s="86"/>
      <c r="N23" s="86"/>
      <c r="O23" s="86"/>
      <c r="P23" s="86"/>
      <c r="Q23" s="86"/>
      <c r="R23" s="86"/>
      <c r="S23" s="86"/>
      <c r="T23" s="86"/>
      <c r="U23" s="86"/>
      <c r="V23" s="86"/>
      <c r="W23" s="86"/>
      <c r="X23" s="86"/>
      <c r="Y23" s="86"/>
      <c r="Z23" s="86"/>
      <c r="AA23" s="86"/>
      <c r="AB23" s="86"/>
      <c r="AC23" s="86"/>
    </row>
    <row r="24" spans="1:29" ht="12.75" x14ac:dyDescent="0.2">
      <c r="A24" s="11" t="s">
        <v>840</v>
      </c>
      <c r="B24" s="120"/>
      <c r="C24" s="96">
        <f>1.2*0.65*(5/3)</f>
        <v>1.3</v>
      </c>
      <c r="D24" s="11">
        <v>1</v>
      </c>
      <c r="E24" s="98">
        <f t="shared" ref="E24:E26" si="14">C24/D24</f>
        <v>1.3</v>
      </c>
      <c r="F24" s="97"/>
      <c r="G24" s="97"/>
      <c r="H24" s="97">
        <v>1</v>
      </c>
      <c r="I24" s="99">
        <f t="shared" ref="I24:I26" si="15">H24*$I$1</f>
        <v>20</v>
      </c>
      <c r="J24" s="98">
        <f t="shared" ref="J24:J26" si="16">E24*H24</f>
        <v>1.3</v>
      </c>
      <c r="K24" s="101"/>
      <c r="L24" s="101"/>
      <c r="M24" s="101"/>
      <c r="N24" s="101"/>
      <c r="O24" s="101"/>
      <c r="P24" s="101"/>
      <c r="Q24" s="101"/>
      <c r="R24" s="101"/>
      <c r="S24" s="101"/>
      <c r="T24" s="101"/>
      <c r="U24" s="101"/>
      <c r="V24" s="101"/>
      <c r="W24" s="101"/>
      <c r="X24" s="101"/>
      <c r="Y24" s="101"/>
      <c r="Z24" s="101"/>
      <c r="AA24" s="101"/>
      <c r="AB24" s="101"/>
      <c r="AC24" s="101"/>
    </row>
    <row r="25" spans="1:29" ht="12.75" x14ac:dyDescent="0.2">
      <c r="A25" s="1" t="s">
        <v>478</v>
      </c>
      <c r="B25" s="123"/>
      <c r="C25" s="76"/>
      <c r="D25" s="1">
        <v>1</v>
      </c>
      <c r="E25" s="116">
        <f t="shared" si="14"/>
        <v>0</v>
      </c>
      <c r="F25" s="78"/>
      <c r="G25" s="78"/>
      <c r="H25" s="78">
        <v>1</v>
      </c>
      <c r="I25" s="118">
        <f t="shared" si="15"/>
        <v>20</v>
      </c>
      <c r="J25" s="116">
        <f t="shared" si="16"/>
        <v>0</v>
      </c>
    </row>
    <row r="26" spans="1:29" ht="12.75" x14ac:dyDescent="0.2">
      <c r="A26" s="1" t="s">
        <v>841</v>
      </c>
      <c r="B26" s="123"/>
      <c r="C26" s="76"/>
      <c r="D26" s="1">
        <v>1</v>
      </c>
      <c r="E26" s="116">
        <f t="shared" si="14"/>
        <v>0</v>
      </c>
      <c r="F26" s="78"/>
      <c r="G26" s="78"/>
      <c r="H26" s="78">
        <v>1</v>
      </c>
      <c r="I26" s="118">
        <f t="shared" si="15"/>
        <v>20</v>
      </c>
      <c r="J26" s="116">
        <f t="shared" si="16"/>
        <v>0</v>
      </c>
    </row>
    <row r="27" spans="1:29" ht="12.75" x14ac:dyDescent="0.2">
      <c r="B27" s="123"/>
      <c r="C27" s="76"/>
      <c r="E27" s="124"/>
      <c r="J27" s="124"/>
    </row>
    <row r="28" spans="1:29" ht="12.75" x14ac:dyDescent="0.2">
      <c r="B28" s="123"/>
      <c r="C28" s="76"/>
      <c r="E28" s="124"/>
      <c r="J28" s="124"/>
    </row>
    <row r="29" spans="1:29" ht="12.75" x14ac:dyDescent="0.2">
      <c r="A29" s="101"/>
      <c r="B29" s="123"/>
      <c r="C29" s="76" t="s">
        <v>842</v>
      </c>
      <c r="E29" s="124"/>
      <c r="J29" s="124"/>
    </row>
    <row r="30" spans="1:29" ht="12.75" x14ac:dyDescent="0.2">
      <c r="A30" s="125"/>
      <c r="B30" s="123"/>
      <c r="C30" s="76" t="s">
        <v>843</v>
      </c>
      <c r="E30" s="124"/>
      <c r="J30" s="124"/>
    </row>
    <row r="31" spans="1:29" ht="12.75" x14ac:dyDescent="0.2">
      <c r="B31" s="123"/>
      <c r="C31" s="76"/>
      <c r="E31" s="124"/>
      <c r="J31" s="126"/>
    </row>
    <row r="32" spans="1:29" ht="12.75" x14ac:dyDescent="0.2">
      <c r="B32" s="123"/>
      <c r="C32" s="76"/>
      <c r="E32" s="124"/>
      <c r="J32" s="126"/>
    </row>
    <row r="33" spans="2:10" ht="12.75" x14ac:dyDescent="0.2">
      <c r="B33" s="123"/>
      <c r="C33" s="76"/>
      <c r="E33" s="124"/>
      <c r="J33" s="126"/>
    </row>
    <row r="34" spans="2:10" ht="12.75" x14ac:dyDescent="0.2">
      <c r="B34" s="123"/>
      <c r="C34" s="76"/>
      <c r="E34" s="124"/>
      <c r="J34" s="126"/>
    </row>
    <row r="35" spans="2:10" ht="12.75" x14ac:dyDescent="0.2">
      <c r="B35" s="123"/>
      <c r="C35" s="76"/>
      <c r="E35" s="124"/>
      <c r="J35" s="126"/>
    </row>
    <row r="36" spans="2:10" ht="12.75" x14ac:dyDescent="0.2">
      <c r="B36" s="123"/>
      <c r="C36" s="76"/>
      <c r="E36" s="124"/>
      <c r="J36" s="126"/>
    </row>
    <row r="37" spans="2:10" ht="12.75" x14ac:dyDescent="0.2">
      <c r="B37" s="123"/>
      <c r="C37" s="76"/>
      <c r="E37" s="124"/>
      <c r="J37" s="124"/>
    </row>
    <row r="38" spans="2:10" ht="12.75" x14ac:dyDescent="0.2">
      <c r="B38" s="123"/>
      <c r="C38" s="76"/>
      <c r="E38" s="124"/>
      <c r="J38" s="124"/>
    </row>
    <row r="39" spans="2:10" ht="12.75" x14ac:dyDescent="0.2">
      <c r="B39" s="123"/>
      <c r="C39" s="76"/>
      <c r="E39" s="124"/>
      <c r="J39" s="124"/>
    </row>
    <row r="40" spans="2:10" ht="12.75" x14ac:dyDescent="0.2">
      <c r="B40" s="123"/>
      <c r="C40" s="76"/>
      <c r="E40" s="124"/>
      <c r="J40" s="124"/>
    </row>
    <row r="41" spans="2:10" ht="12.75" x14ac:dyDescent="0.2">
      <c r="B41" s="123"/>
      <c r="C41" s="76"/>
      <c r="E41" s="124"/>
      <c r="J41" s="124"/>
    </row>
    <row r="42" spans="2:10" ht="12.75" x14ac:dyDescent="0.2">
      <c r="B42" s="123"/>
      <c r="C42" s="76"/>
      <c r="E42" s="124"/>
      <c r="J42" s="124"/>
    </row>
    <row r="43" spans="2:10" ht="12.75" x14ac:dyDescent="0.2">
      <c r="B43" s="123"/>
      <c r="C43" s="76"/>
      <c r="E43" s="124"/>
      <c r="J43" s="124"/>
    </row>
    <row r="44" spans="2:10" ht="12.75" x14ac:dyDescent="0.2">
      <c r="B44" s="123"/>
      <c r="C44" s="76"/>
      <c r="E44" s="124"/>
      <c r="J44" s="124"/>
    </row>
    <row r="45" spans="2:10" ht="12.75" x14ac:dyDescent="0.2">
      <c r="B45" s="123"/>
      <c r="C45" s="76"/>
      <c r="E45" s="124"/>
      <c r="J45" s="124"/>
    </row>
    <row r="46" spans="2:10" ht="12.75" x14ac:dyDescent="0.2">
      <c r="B46" s="123"/>
      <c r="C46" s="76"/>
      <c r="E46" s="124"/>
      <c r="J46" s="124"/>
    </row>
    <row r="47" spans="2:10" ht="12.75" x14ac:dyDescent="0.2">
      <c r="B47" s="123"/>
      <c r="C47" s="76"/>
      <c r="E47" s="124"/>
      <c r="J47" s="124"/>
    </row>
    <row r="48" spans="2:10" ht="12.75" x14ac:dyDescent="0.2">
      <c r="B48" s="123"/>
      <c r="C48" s="76"/>
      <c r="E48" s="124"/>
      <c r="J48" s="124"/>
    </row>
    <row r="49" spans="2:10" ht="12.75" x14ac:dyDescent="0.2">
      <c r="B49" s="123"/>
      <c r="C49" s="76"/>
      <c r="E49" s="124"/>
      <c r="J49" s="124"/>
    </row>
    <row r="50" spans="2:10" ht="12.75" x14ac:dyDescent="0.2">
      <c r="B50" s="123"/>
      <c r="C50" s="76"/>
      <c r="E50" s="124"/>
      <c r="J50" s="124"/>
    </row>
    <row r="51" spans="2:10" ht="12.75" x14ac:dyDescent="0.2">
      <c r="B51" s="123"/>
      <c r="C51" s="76"/>
      <c r="E51" s="124"/>
      <c r="J51" s="124"/>
    </row>
    <row r="52" spans="2:10" ht="12.75" x14ac:dyDescent="0.2">
      <c r="B52" s="123"/>
      <c r="C52" s="76"/>
      <c r="E52" s="124"/>
      <c r="J52" s="124"/>
    </row>
    <row r="53" spans="2:10" ht="12.75" x14ac:dyDescent="0.2">
      <c r="B53" s="123"/>
      <c r="C53" s="76"/>
      <c r="E53" s="124"/>
      <c r="J53" s="124"/>
    </row>
    <row r="54" spans="2:10" ht="12.75" x14ac:dyDescent="0.2">
      <c r="B54" s="123"/>
      <c r="C54" s="76"/>
      <c r="E54" s="124"/>
      <c r="J54" s="124"/>
    </row>
    <row r="55" spans="2:10" ht="12.75" x14ac:dyDescent="0.2">
      <c r="B55" s="123"/>
      <c r="C55" s="76"/>
      <c r="E55" s="124"/>
      <c r="J55" s="124"/>
    </row>
    <row r="56" spans="2:10" ht="12.75" x14ac:dyDescent="0.2">
      <c r="B56" s="123"/>
      <c r="C56" s="76"/>
      <c r="E56" s="124"/>
      <c r="J56" s="124"/>
    </row>
    <row r="57" spans="2:10" ht="12.75" x14ac:dyDescent="0.2">
      <c r="B57" s="123"/>
      <c r="C57" s="76"/>
      <c r="E57" s="124"/>
      <c r="J57" s="124"/>
    </row>
    <row r="58" spans="2:10" ht="12.75" x14ac:dyDescent="0.2">
      <c r="B58" s="123"/>
      <c r="C58" s="76"/>
      <c r="E58" s="124"/>
      <c r="J58" s="124"/>
    </row>
    <row r="59" spans="2:10" ht="12.75" x14ac:dyDescent="0.2">
      <c r="B59" s="123"/>
      <c r="C59" s="76"/>
      <c r="E59" s="124"/>
      <c r="J59" s="124"/>
    </row>
    <row r="60" spans="2:10" ht="12.75" x14ac:dyDescent="0.2">
      <c r="B60" s="123"/>
      <c r="C60" s="76"/>
      <c r="E60" s="124"/>
      <c r="J60" s="124"/>
    </row>
    <row r="61" spans="2:10" ht="12.75" x14ac:dyDescent="0.2">
      <c r="B61" s="123"/>
      <c r="C61" s="76"/>
      <c r="E61" s="124"/>
      <c r="J61" s="124"/>
    </row>
    <row r="62" spans="2:10" ht="12.75" x14ac:dyDescent="0.2">
      <c r="B62" s="123"/>
      <c r="C62" s="76"/>
      <c r="E62" s="124"/>
      <c r="J62" s="124"/>
    </row>
    <row r="63" spans="2:10" ht="12.75" x14ac:dyDescent="0.2">
      <c r="B63" s="123"/>
      <c r="C63" s="76"/>
      <c r="E63" s="124"/>
      <c r="J63" s="124"/>
    </row>
    <row r="64" spans="2:10" ht="12.75" x14ac:dyDescent="0.2">
      <c r="B64" s="123"/>
      <c r="C64" s="76"/>
      <c r="E64" s="124"/>
      <c r="J64" s="124"/>
    </row>
    <row r="65" spans="2:10" ht="12.75" x14ac:dyDescent="0.2">
      <c r="B65" s="123"/>
      <c r="C65" s="76"/>
      <c r="E65" s="124"/>
      <c r="J65" s="124"/>
    </row>
    <row r="66" spans="2:10" ht="12.75" x14ac:dyDescent="0.2">
      <c r="B66" s="123"/>
      <c r="C66" s="76"/>
      <c r="E66" s="124"/>
      <c r="J66" s="124"/>
    </row>
    <row r="67" spans="2:10" ht="12.75" x14ac:dyDescent="0.2">
      <c r="B67" s="123"/>
      <c r="C67" s="76"/>
      <c r="E67" s="124"/>
      <c r="J67" s="124"/>
    </row>
    <row r="68" spans="2:10" ht="12.75" x14ac:dyDescent="0.2">
      <c r="B68" s="123"/>
      <c r="C68" s="76"/>
      <c r="E68" s="124"/>
      <c r="J68" s="124"/>
    </row>
    <row r="69" spans="2:10" ht="12.75" x14ac:dyDescent="0.2">
      <c r="B69" s="123"/>
      <c r="C69" s="76"/>
      <c r="E69" s="124"/>
      <c r="J69" s="124"/>
    </row>
    <row r="70" spans="2:10" ht="12.75" x14ac:dyDescent="0.2">
      <c r="B70" s="123"/>
      <c r="C70" s="76"/>
      <c r="E70" s="124"/>
      <c r="J70" s="124"/>
    </row>
    <row r="71" spans="2:10" ht="12.75" x14ac:dyDescent="0.2">
      <c r="B71" s="123"/>
      <c r="C71" s="76"/>
      <c r="E71" s="124"/>
      <c r="J71" s="124"/>
    </row>
    <row r="72" spans="2:10" ht="12.75" x14ac:dyDescent="0.2">
      <c r="B72" s="123"/>
      <c r="C72" s="76"/>
      <c r="E72" s="124"/>
      <c r="J72" s="124"/>
    </row>
    <row r="73" spans="2:10" ht="12.75" x14ac:dyDescent="0.2">
      <c r="B73" s="123"/>
      <c r="C73" s="76"/>
      <c r="E73" s="124"/>
      <c r="J73" s="124"/>
    </row>
    <row r="74" spans="2:10" ht="12.75" x14ac:dyDescent="0.2">
      <c r="B74" s="123"/>
      <c r="C74" s="76"/>
      <c r="E74" s="124"/>
      <c r="J74" s="124"/>
    </row>
    <row r="75" spans="2:10" ht="12.75" x14ac:dyDescent="0.2">
      <c r="B75" s="123"/>
      <c r="C75" s="76"/>
      <c r="E75" s="124"/>
      <c r="J75" s="124"/>
    </row>
    <row r="76" spans="2:10" ht="12.75" x14ac:dyDescent="0.2">
      <c r="B76" s="123"/>
      <c r="C76" s="76"/>
      <c r="E76" s="124"/>
      <c r="J76" s="124"/>
    </row>
    <row r="77" spans="2:10" ht="12.75" x14ac:dyDescent="0.2">
      <c r="B77" s="123"/>
      <c r="C77" s="76"/>
      <c r="E77" s="124"/>
      <c r="J77" s="124"/>
    </row>
    <row r="78" spans="2:10" ht="12.75" x14ac:dyDescent="0.2">
      <c r="B78" s="123"/>
      <c r="C78" s="76"/>
      <c r="E78" s="124"/>
      <c r="J78" s="124"/>
    </row>
    <row r="79" spans="2:10" ht="12.75" x14ac:dyDescent="0.2">
      <c r="B79" s="123"/>
      <c r="C79" s="76"/>
      <c r="E79" s="124"/>
      <c r="J79" s="124"/>
    </row>
    <row r="80" spans="2:10" ht="12.75" x14ac:dyDescent="0.2">
      <c r="B80" s="123"/>
      <c r="C80" s="76"/>
      <c r="E80" s="124"/>
      <c r="J80" s="124"/>
    </row>
    <row r="81" spans="2:10" ht="12.75" x14ac:dyDescent="0.2">
      <c r="B81" s="123"/>
      <c r="C81" s="76"/>
      <c r="E81" s="124"/>
      <c r="J81" s="124"/>
    </row>
    <row r="82" spans="2:10" ht="12.75" x14ac:dyDescent="0.2">
      <c r="B82" s="123"/>
      <c r="C82" s="76"/>
      <c r="E82" s="124"/>
      <c r="J82" s="124"/>
    </row>
    <row r="83" spans="2:10" ht="12.75" x14ac:dyDescent="0.2">
      <c r="B83" s="123"/>
      <c r="C83" s="76"/>
      <c r="E83" s="124"/>
      <c r="J83" s="124"/>
    </row>
    <row r="84" spans="2:10" ht="12.75" x14ac:dyDescent="0.2">
      <c r="B84" s="123"/>
      <c r="C84" s="76"/>
      <c r="E84" s="124"/>
      <c r="J84" s="124"/>
    </row>
    <row r="85" spans="2:10" ht="12.75" x14ac:dyDescent="0.2">
      <c r="B85" s="123"/>
      <c r="C85" s="76"/>
      <c r="E85" s="124"/>
      <c r="J85" s="124"/>
    </row>
    <row r="86" spans="2:10" ht="12.75" x14ac:dyDescent="0.2">
      <c r="B86" s="123"/>
      <c r="C86" s="76"/>
      <c r="E86" s="124"/>
      <c r="J86" s="124"/>
    </row>
    <row r="87" spans="2:10" ht="12.75" x14ac:dyDescent="0.2">
      <c r="B87" s="123"/>
      <c r="C87" s="76"/>
      <c r="E87" s="124"/>
      <c r="J87" s="124"/>
    </row>
    <row r="88" spans="2:10" ht="12.75" x14ac:dyDescent="0.2">
      <c r="B88" s="123"/>
      <c r="C88" s="76"/>
      <c r="E88" s="124"/>
      <c r="J88" s="124"/>
    </row>
    <row r="89" spans="2:10" ht="12.75" x14ac:dyDescent="0.2">
      <c r="B89" s="123"/>
      <c r="C89" s="76"/>
      <c r="E89" s="124"/>
      <c r="J89" s="124"/>
    </row>
    <row r="90" spans="2:10" ht="12.75" x14ac:dyDescent="0.2">
      <c r="B90" s="123"/>
      <c r="C90" s="76"/>
      <c r="E90" s="124"/>
      <c r="J90" s="124"/>
    </row>
    <row r="91" spans="2:10" ht="12.75" x14ac:dyDescent="0.2">
      <c r="B91" s="123"/>
      <c r="C91" s="76"/>
      <c r="E91" s="124"/>
      <c r="J91" s="124"/>
    </row>
    <row r="92" spans="2:10" ht="12.75" x14ac:dyDescent="0.2">
      <c r="B92" s="123"/>
      <c r="C92" s="76"/>
      <c r="E92" s="124"/>
      <c r="J92" s="124"/>
    </row>
    <row r="93" spans="2:10" ht="12.75" x14ac:dyDescent="0.2">
      <c r="B93" s="123"/>
      <c r="C93" s="76"/>
      <c r="E93" s="124"/>
      <c r="J93" s="124"/>
    </row>
    <row r="94" spans="2:10" ht="12.75" x14ac:dyDescent="0.2">
      <c r="B94" s="123"/>
      <c r="C94" s="76"/>
      <c r="E94" s="124"/>
      <c r="J94" s="124"/>
    </row>
    <row r="95" spans="2:10" ht="12.75" x14ac:dyDescent="0.2">
      <c r="B95" s="123"/>
      <c r="C95" s="76"/>
      <c r="E95" s="124"/>
      <c r="J95" s="124"/>
    </row>
    <row r="96" spans="2:10" ht="12.75" x14ac:dyDescent="0.2">
      <c r="B96" s="123"/>
      <c r="C96" s="76"/>
      <c r="E96" s="124"/>
      <c r="J96" s="124"/>
    </row>
    <row r="97" spans="2:10" ht="12.75" x14ac:dyDescent="0.2">
      <c r="B97" s="123"/>
      <c r="C97" s="76"/>
      <c r="E97" s="124"/>
      <c r="J97" s="124"/>
    </row>
    <row r="98" spans="2:10" ht="12.75" x14ac:dyDescent="0.2">
      <c r="B98" s="123"/>
      <c r="C98" s="76"/>
      <c r="E98" s="124"/>
      <c r="J98" s="124"/>
    </row>
    <row r="99" spans="2:10" ht="12.75" x14ac:dyDescent="0.2">
      <c r="B99" s="123"/>
      <c r="C99" s="76"/>
      <c r="E99" s="124"/>
      <c r="J99" s="124"/>
    </row>
    <row r="100" spans="2:10" ht="12.75" x14ac:dyDescent="0.2">
      <c r="B100" s="123"/>
      <c r="C100" s="76"/>
      <c r="E100" s="124"/>
      <c r="J100" s="124"/>
    </row>
    <row r="101" spans="2:10" ht="12.75" x14ac:dyDescent="0.2">
      <c r="B101" s="123"/>
      <c r="C101" s="76"/>
      <c r="E101" s="124"/>
      <c r="J101" s="124"/>
    </row>
    <row r="102" spans="2:10" ht="12.75" x14ac:dyDescent="0.2">
      <c r="B102" s="123"/>
      <c r="C102" s="76"/>
      <c r="E102" s="124"/>
      <c r="J102" s="124"/>
    </row>
    <row r="103" spans="2:10" ht="12.75" x14ac:dyDescent="0.2">
      <c r="B103" s="123"/>
      <c r="C103" s="76"/>
      <c r="E103" s="124"/>
      <c r="J103" s="124"/>
    </row>
    <row r="104" spans="2:10" ht="12.75" x14ac:dyDescent="0.2">
      <c r="B104" s="123"/>
      <c r="C104" s="76"/>
      <c r="E104" s="124"/>
      <c r="J104" s="124"/>
    </row>
    <row r="105" spans="2:10" ht="12.75" x14ac:dyDescent="0.2">
      <c r="B105" s="123"/>
      <c r="C105" s="76"/>
      <c r="E105" s="124"/>
      <c r="J105" s="124"/>
    </row>
    <row r="106" spans="2:10" ht="12.75" x14ac:dyDescent="0.2">
      <c r="B106" s="123"/>
      <c r="C106" s="76"/>
      <c r="E106" s="124"/>
      <c r="J106" s="124"/>
    </row>
    <row r="107" spans="2:10" ht="12.75" x14ac:dyDescent="0.2">
      <c r="B107" s="123"/>
      <c r="C107" s="76"/>
      <c r="E107" s="124"/>
      <c r="J107" s="124"/>
    </row>
    <row r="108" spans="2:10" ht="12.75" x14ac:dyDescent="0.2">
      <c r="B108" s="123"/>
      <c r="C108" s="76"/>
      <c r="E108" s="124"/>
      <c r="J108" s="124"/>
    </row>
    <row r="109" spans="2:10" ht="12.75" x14ac:dyDescent="0.2">
      <c r="B109" s="123"/>
      <c r="C109" s="76"/>
      <c r="E109" s="124"/>
      <c r="J109" s="124"/>
    </row>
    <row r="110" spans="2:10" ht="12.75" x14ac:dyDescent="0.2">
      <c r="B110" s="123"/>
      <c r="C110" s="76"/>
      <c r="E110" s="124"/>
      <c r="J110" s="124"/>
    </row>
    <row r="111" spans="2:10" ht="12.75" x14ac:dyDescent="0.2">
      <c r="B111" s="123"/>
      <c r="C111" s="76"/>
      <c r="E111" s="124"/>
      <c r="J111" s="124"/>
    </row>
    <row r="112" spans="2:10" ht="12.75" x14ac:dyDescent="0.2">
      <c r="B112" s="123"/>
      <c r="C112" s="76"/>
      <c r="E112" s="124"/>
      <c r="J112" s="124"/>
    </row>
    <row r="113" spans="2:10" ht="12.75" x14ac:dyDescent="0.2">
      <c r="B113" s="123"/>
      <c r="C113" s="76"/>
      <c r="E113" s="124"/>
      <c r="J113" s="124"/>
    </row>
    <row r="114" spans="2:10" ht="12.75" x14ac:dyDescent="0.2">
      <c r="B114" s="123"/>
      <c r="C114" s="76"/>
      <c r="E114" s="124"/>
      <c r="J114" s="124"/>
    </row>
    <row r="115" spans="2:10" ht="12.75" x14ac:dyDescent="0.2">
      <c r="B115" s="123"/>
      <c r="C115" s="76"/>
      <c r="E115" s="124"/>
      <c r="J115" s="124"/>
    </row>
    <row r="116" spans="2:10" ht="12.75" x14ac:dyDescent="0.2">
      <c r="B116" s="123"/>
      <c r="C116" s="76"/>
      <c r="E116" s="124"/>
      <c r="J116" s="124"/>
    </row>
    <row r="117" spans="2:10" ht="12.75" x14ac:dyDescent="0.2">
      <c r="B117" s="123"/>
      <c r="C117" s="76"/>
      <c r="E117" s="124"/>
      <c r="J117" s="124"/>
    </row>
    <row r="118" spans="2:10" ht="12.75" x14ac:dyDescent="0.2">
      <c r="B118" s="123"/>
      <c r="C118" s="76"/>
      <c r="E118" s="124"/>
      <c r="J118" s="124"/>
    </row>
    <row r="119" spans="2:10" ht="12.75" x14ac:dyDescent="0.2">
      <c r="B119" s="123"/>
      <c r="C119" s="76"/>
      <c r="E119" s="124"/>
      <c r="J119" s="124"/>
    </row>
    <row r="120" spans="2:10" ht="12.75" x14ac:dyDescent="0.2">
      <c r="B120" s="123"/>
      <c r="C120" s="76"/>
      <c r="E120" s="124"/>
      <c r="J120" s="124"/>
    </row>
    <row r="121" spans="2:10" ht="12.75" x14ac:dyDescent="0.2">
      <c r="B121" s="123"/>
      <c r="C121" s="76"/>
      <c r="E121" s="124"/>
      <c r="J121" s="124"/>
    </row>
    <row r="122" spans="2:10" ht="12.75" x14ac:dyDescent="0.2">
      <c r="B122" s="123"/>
      <c r="C122" s="76"/>
      <c r="E122" s="124"/>
      <c r="J122" s="124"/>
    </row>
    <row r="123" spans="2:10" ht="12.75" x14ac:dyDescent="0.2">
      <c r="B123" s="123"/>
      <c r="C123" s="76"/>
      <c r="E123" s="124"/>
      <c r="J123" s="124"/>
    </row>
    <row r="124" spans="2:10" ht="12.75" x14ac:dyDescent="0.2">
      <c r="B124" s="123"/>
      <c r="C124" s="76"/>
      <c r="E124" s="124"/>
      <c r="J124" s="124"/>
    </row>
    <row r="125" spans="2:10" ht="12.75" x14ac:dyDescent="0.2">
      <c r="B125" s="123"/>
      <c r="C125" s="76"/>
      <c r="E125" s="124"/>
      <c r="J125" s="124"/>
    </row>
    <row r="126" spans="2:10" ht="12.75" x14ac:dyDescent="0.2">
      <c r="B126" s="123"/>
      <c r="C126" s="76"/>
      <c r="E126" s="124"/>
      <c r="J126" s="124"/>
    </row>
    <row r="127" spans="2:10" ht="12.75" x14ac:dyDescent="0.2">
      <c r="B127" s="123"/>
      <c r="C127" s="76"/>
      <c r="E127" s="124"/>
      <c r="J127" s="124"/>
    </row>
    <row r="128" spans="2:10" ht="12.75" x14ac:dyDescent="0.2">
      <c r="B128" s="123"/>
      <c r="C128" s="76"/>
      <c r="E128" s="124"/>
      <c r="J128" s="124"/>
    </row>
    <row r="129" spans="2:10" ht="12.75" x14ac:dyDescent="0.2">
      <c r="B129" s="123"/>
      <c r="C129" s="76"/>
      <c r="E129" s="124"/>
      <c r="J129" s="124"/>
    </row>
    <row r="130" spans="2:10" ht="12.75" x14ac:dyDescent="0.2">
      <c r="B130" s="123"/>
      <c r="C130" s="76"/>
      <c r="E130" s="124"/>
      <c r="J130" s="124"/>
    </row>
    <row r="131" spans="2:10" ht="12.75" x14ac:dyDescent="0.2">
      <c r="B131" s="123"/>
      <c r="C131" s="76"/>
      <c r="E131" s="124"/>
      <c r="J131" s="124"/>
    </row>
    <row r="132" spans="2:10" ht="12.75" x14ac:dyDescent="0.2">
      <c r="B132" s="123"/>
      <c r="C132" s="76"/>
      <c r="E132" s="124"/>
      <c r="J132" s="124"/>
    </row>
    <row r="133" spans="2:10" ht="12.75" x14ac:dyDescent="0.2">
      <c r="B133" s="123"/>
      <c r="C133" s="76"/>
      <c r="E133" s="124"/>
      <c r="J133" s="124"/>
    </row>
    <row r="134" spans="2:10" ht="12.75" x14ac:dyDescent="0.2">
      <c r="B134" s="123"/>
      <c r="C134" s="76"/>
      <c r="E134" s="124"/>
      <c r="J134" s="124"/>
    </row>
    <row r="135" spans="2:10" ht="12.75" x14ac:dyDescent="0.2">
      <c r="B135" s="123"/>
      <c r="C135" s="76"/>
      <c r="E135" s="124"/>
      <c r="J135" s="124"/>
    </row>
    <row r="136" spans="2:10" ht="12.75" x14ac:dyDescent="0.2">
      <c r="B136" s="123"/>
      <c r="C136" s="76"/>
      <c r="E136" s="124"/>
      <c r="J136" s="124"/>
    </row>
    <row r="137" spans="2:10" ht="12.75" x14ac:dyDescent="0.2">
      <c r="B137" s="123"/>
      <c r="C137" s="76"/>
      <c r="E137" s="124"/>
      <c r="J137" s="124"/>
    </row>
    <row r="138" spans="2:10" ht="12.75" x14ac:dyDescent="0.2">
      <c r="B138" s="123"/>
      <c r="C138" s="76"/>
      <c r="E138" s="124"/>
      <c r="J138" s="124"/>
    </row>
    <row r="139" spans="2:10" ht="12.75" x14ac:dyDescent="0.2">
      <c r="B139" s="123"/>
      <c r="C139" s="76"/>
      <c r="E139" s="124"/>
      <c r="J139" s="124"/>
    </row>
    <row r="140" spans="2:10" ht="12.75" x14ac:dyDescent="0.2">
      <c r="B140" s="123"/>
      <c r="C140" s="76"/>
      <c r="E140" s="124"/>
      <c r="J140" s="124"/>
    </row>
    <row r="141" spans="2:10" ht="12.75" x14ac:dyDescent="0.2">
      <c r="B141" s="123"/>
      <c r="C141" s="76"/>
      <c r="E141" s="124"/>
      <c r="J141" s="124"/>
    </row>
    <row r="142" spans="2:10" ht="12.75" x14ac:dyDescent="0.2">
      <c r="B142" s="123"/>
      <c r="C142" s="76"/>
      <c r="E142" s="124"/>
      <c r="J142" s="124"/>
    </row>
    <row r="143" spans="2:10" ht="12.75" x14ac:dyDescent="0.2">
      <c r="B143" s="123"/>
      <c r="C143" s="76"/>
      <c r="E143" s="124"/>
      <c r="J143" s="124"/>
    </row>
    <row r="144" spans="2:10" ht="12.75" x14ac:dyDescent="0.2">
      <c r="B144" s="123"/>
      <c r="C144" s="76"/>
      <c r="E144" s="124"/>
      <c r="J144" s="124"/>
    </row>
    <row r="145" spans="2:10" ht="12.75" x14ac:dyDescent="0.2">
      <c r="B145" s="123"/>
      <c r="C145" s="76"/>
      <c r="E145" s="124"/>
      <c r="J145" s="124"/>
    </row>
    <row r="146" spans="2:10" ht="12.75" x14ac:dyDescent="0.2">
      <c r="B146" s="123"/>
      <c r="C146" s="76"/>
      <c r="E146" s="124"/>
      <c r="J146" s="124"/>
    </row>
    <row r="147" spans="2:10" ht="12.75" x14ac:dyDescent="0.2">
      <c r="B147" s="123"/>
      <c r="C147" s="76"/>
      <c r="E147" s="124"/>
      <c r="J147" s="124"/>
    </row>
    <row r="148" spans="2:10" ht="12.75" x14ac:dyDescent="0.2">
      <c r="B148" s="123"/>
      <c r="C148" s="76"/>
      <c r="E148" s="124"/>
      <c r="J148" s="124"/>
    </row>
    <row r="149" spans="2:10" ht="12.75" x14ac:dyDescent="0.2">
      <c r="B149" s="123"/>
      <c r="C149" s="76"/>
      <c r="E149" s="124"/>
      <c r="J149" s="124"/>
    </row>
    <row r="150" spans="2:10" ht="12.75" x14ac:dyDescent="0.2">
      <c r="B150" s="123"/>
      <c r="C150" s="76"/>
      <c r="E150" s="124"/>
      <c r="J150" s="124"/>
    </row>
    <row r="151" spans="2:10" ht="12.75" x14ac:dyDescent="0.2">
      <c r="B151" s="123"/>
      <c r="C151" s="76"/>
      <c r="E151" s="124"/>
      <c r="J151" s="124"/>
    </row>
    <row r="152" spans="2:10" ht="12.75" x14ac:dyDescent="0.2">
      <c r="B152" s="123"/>
      <c r="C152" s="76"/>
      <c r="E152" s="124"/>
      <c r="J152" s="124"/>
    </row>
    <row r="153" spans="2:10" ht="12.75" x14ac:dyDescent="0.2">
      <c r="B153" s="123"/>
      <c r="C153" s="76"/>
      <c r="E153" s="124"/>
      <c r="J153" s="124"/>
    </row>
    <row r="154" spans="2:10" ht="12.75" x14ac:dyDescent="0.2">
      <c r="B154" s="123"/>
      <c r="C154" s="76"/>
      <c r="E154" s="124"/>
      <c r="J154" s="124"/>
    </row>
    <row r="155" spans="2:10" ht="12.75" x14ac:dyDescent="0.2">
      <c r="B155" s="123"/>
      <c r="C155" s="76"/>
      <c r="E155" s="124"/>
      <c r="J155" s="124"/>
    </row>
    <row r="156" spans="2:10" ht="12.75" x14ac:dyDescent="0.2">
      <c r="B156" s="123"/>
      <c r="C156" s="76"/>
      <c r="E156" s="124"/>
      <c r="J156" s="124"/>
    </row>
    <row r="157" spans="2:10" ht="12.75" x14ac:dyDescent="0.2">
      <c r="B157" s="123"/>
      <c r="C157" s="76"/>
      <c r="E157" s="124"/>
      <c r="J157" s="124"/>
    </row>
    <row r="158" spans="2:10" ht="12.75" x14ac:dyDescent="0.2">
      <c r="B158" s="123"/>
      <c r="C158" s="76"/>
      <c r="E158" s="124"/>
      <c r="J158" s="124"/>
    </row>
    <row r="159" spans="2:10" ht="12.75" x14ac:dyDescent="0.2">
      <c r="B159" s="123"/>
      <c r="C159" s="76"/>
      <c r="E159" s="124"/>
      <c r="J159" s="124"/>
    </row>
    <row r="160" spans="2:10" ht="12.75" x14ac:dyDescent="0.2">
      <c r="B160" s="123"/>
      <c r="C160" s="76"/>
      <c r="E160" s="124"/>
      <c r="J160" s="124"/>
    </row>
    <row r="161" spans="2:10" ht="12.75" x14ac:dyDescent="0.2">
      <c r="B161" s="123"/>
      <c r="C161" s="76"/>
      <c r="E161" s="124"/>
      <c r="J161" s="124"/>
    </row>
    <row r="162" spans="2:10" ht="12.75" x14ac:dyDescent="0.2">
      <c r="B162" s="123"/>
      <c r="C162" s="76"/>
      <c r="E162" s="124"/>
      <c r="J162" s="124"/>
    </row>
    <row r="163" spans="2:10" ht="12.75" x14ac:dyDescent="0.2">
      <c r="B163" s="123"/>
      <c r="C163" s="76"/>
      <c r="E163" s="124"/>
      <c r="J163" s="124"/>
    </row>
    <row r="164" spans="2:10" ht="12.75" x14ac:dyDescent="0.2">
      <c r="B164" s="123"/>
      <c r="C164" s="76"/>
      <c r="E164" s="124"/>
      <c r="J164" s="124"/>
    </row>
    <row r="165" spans="2:10" ht="12.75" x14ac:dyDescent="0.2">
      <c r="B165" s="123"/>
      <c r="C165" s="76"/>
      <c r="E165" s="124"/>
      <c r="J165" s="124"/>
    </row>
    <row r="166" spans="2:10" ht="12.75" x14ac:dyDescent="0.2">
      <c r="B166" s="123"/>
      <c r="C166" s="76"/>
      <c r="E166" s="124"/>
      <c r="J166" s="124"/>
    </row>
    <row r="167" spans="2:10" ht="12.75" x14ac:dyDescent="0.2">
      <c r="B167" s="123"/>
      <c r="C167" s="76"/>
      <c r="E167" s="124"/>
      <c r="J167" s="124"/>
    </row>
    <row r="168" spans="2:10" ht="12.75" x14ac:dyDescent="0.2">
      <c r="B168" s="123"/>
      <c r="C168" s="76"/>
      <c r="E168" s="124"/>
      <c r="J168" s="124"/>
    </row>
    <row r="169" spans="2:10" ht="12.75" x14ac:dyDescent="0.2">
      <c r="B169" s="123"/>
      <c r="C169" s="76"/>
      <c r="E169" s="124"/>
      <c r="J169" s="124"/>
    </row>
    <row r="170" spans="2:10" ht="12.75" x14ac:dyDescent="0.2">
      <c r="B170" s="123"/>
      <c r="C170" s="76"/>
      <c r="E170" s="124"/>
      <c r="J170" s="124"/>
    </row>
    <row r="171" spans="2:10" ht="12.75" x14ac:dyDescent="0.2">
      <c r="B171" s="123"/>
      <c r="C171" s="76"/>
      <c r="E171" s="124"/>
      <c r="J171" s="124"/>
    </row>
    <row r="172" spans="2:10" ht="12.75" x14ac:dyDescent="0.2">
      <c r="B172" s="123"/>
      <c r="C172" s="76"/>
      <c r="E172" s="124"/>
      <c r="J172" s="124"/>
    </row>
    <row r="173" spans="2:10" ht="12.75" x14ac:dyDescent="0.2">
      <c r="B173" s="123"/>
      <c r="C173" s="76"/>
      <c r="E173" s="124"/>
      <c r="J173" s="124"/>
    </row>
    <row r="174" spans="2:10" ht="12.75" x14ac:dyDescent="0.2">
      <c r="B174" s="123"/>
      <c r="C174" s="76"/>
      <c r="E174" s="124"/>
      <c r="J174" s="124"/>
    </row>
    <row r="175" spans="2:10" ht="12.75" x14ac:dyDescent="0.2">
      <c r="B175" s="123"/>
      <c r="C175" s="76"/>
      <c r="E175" s="124"/>
      <c r="J175" s="124"/>
    </row>
    <row r="176" spans="2:10" ht="12.75" x14ac:dyDescent="0.2">
      <c r="B176" s="123"/>
      <c r="C176" s="76"/>
      <c r="E176" s="124"/>
      <c r="J176" s="124"/>
    </row>
    <row r="177" spans="2:10" ht="12.75" x14ac:dyDescent="0.2">
      <c r="B177" s="123"/>
      <c r="C177" s="76"/>
      <c r="E177" s="124"/>
      <c r="J177" s="124"/>
    </row>
    <row r="178" spans="2:10" ht="12.75" x14ac:dyDescent="0.2">
      <c r="B178" s="123"/>
      <c r="C178" s="76"/>
      <c r="E178" s="124"/>
      <c r="J178" s="124"/>
    </row>
    <row r="179" spans="2:10" ht="12.75" x14ac:dyDescent="0.2">
      <c r="B179" s="123"/>
      <c r="C179" s="76"/>
      <c r="E179" s="124"/>
      <c r="J179" s="124"/>
    </row>
    <row r="180" spans="2:10" ht="12.75" x14ac:dyDescent="0.2">
      <c r="B180" s="123"/>
      <c r="C180" s="76"/>
      <c r="E180" s="124"/>
      <c r="J180" s="124"/>
    </row>
    <row r="181" spans="2:10" ht="12.75" x14ac:dyDescent="0.2">
      <c r="B181" s="123"/>
      <c r="C181" s="76"/>
      <c r="E181" s="124"/>
      <c r="J181" s="124"/>
    </row>
    <row r="182" spans="2:10" ht="12.75" x14ac:dyDescent="0.2">
      <c r="B182" s="123"/>
      <c r="C182" s="76"/>
      <c r="E182" s="124"/>
      <c r="J182" s="124"/>
    </row>
    <row r="183" spans="2:10" ht="12.75" x14ac:dyDescent="0.2">
      <c r="B183" s="123"/>
      <c r="C183" s="76"/>
      <c r="E183" s="124"/>
      <c r="J183" s="124"/>
    </row>
    <row r="184" spans="2:10" ht="12.75" x14ac:dyDescent="0.2">
      <c r="B184" s="123"/>
      <c r="C184" s="76"/>
      <c r="E184" s="124"/>
      <c r="J184" s="124"/>
    </row>
    <row r="185" spans="2:10" ht="12.75" x14ac:dyDescent="0.2">
      <c r="B185" s="123"/>
      <c r="C185" s="76"/>
      <c r="E185" s="124"/>
      <c r="J185" s="124"/>
    </row>
    <row r="186" spans="2:10" ht="12.75" x14ac:dyDescent="0.2">
      <c r="B186" s="123"/>
      <c r="C186" s="76"/>
      <c r="E186" s="124"/>
      <c r="J186" s="124"/>
    </row>
    <row r="187" spans="2:10" ht="12.75" x14ac:dyDescent="0.2">
      <c r="B187" s="123"/>
      <c r="C187" s="76"/>
      <c r="E187" s="124"/>
      <c r="J187" s="124"/>
    </row>
    <row r="188" spans="2:10" ht="12.75" x14ac:dyDescent="0.2">
      <c r="B188" s="123"/>
      <c r="C188" s="76"/>
      <c r="E188" s="124"/>
      <c r="J188" s="124"/>
    </row>
    <row r="189" spans="2:10" ht="12.75" x14ac:dyDescent="0.2">
      <c r="B189" s="123"/>
      <c r="C189" s="76"/>
      <c r="E189" s="124"/>
      <c r="J189" s="124"/>
    </row>
    <row r="190" spans="2:10" ht="12.75" x14ac:dyDescent="0.2">
      <c r="B190" s="123"/>
      <c r="C190" s="76"/>
      <c r="E190" s="124"/>
      <c r="J190" s="124"/>
    </row>
    <row r="191" spans="2:10" ht="12.75" x14ac:dyDescent="0.2">
      <c r="B191" s="123"/>
      <c r="C191" s="76"/>
      <c r="E191" s="124"/>
      <c r="J191" s="124"/>
    </row>
    <row r="192" spans="2:10" ht="12.75" x14ac:dyDescent="0.2">
      <c r="B192" s="123"/>
      <c r="C192" s="76"/>
      <c r="E192" s="124"/>
      <c r="J192" s="124"/>
    </row>
    <row r="193" spans="2:10" ht="12.75" x14ac:dyDescent="0.2">
      <c r="B193" s="123"/>
      <c r="C193" s="76"/>
      <c r="E193" s="124"/>
      <c r="J193" s="124"/>
    </row>
    <row r="194" spans="2:10" ht="12.75" x14ac:dyDescent="0.2">
      <c r="B194" s="123"/>
      <c r="C194" s="76"/>
      <c r="E194" s="124"/>
      <c r="J194" s="124"/>
    </row>
    <row r="195" spans="2:10" ht="12.75" x14ac:dyDescent="0.2">
      <c r="B195" s="123"/>
      <c r="C195" s="76"/>
      <c r="E195" s="124"/>
      <c r="J195" s="124"/>
    </row>
    <row r="196" spans="2:10" ht="12.75" x14ac:dyDescent="0.2">
      <c r="B196" s="123"/>
      <c r="C196" s="76"/>
      <c r="E196" s="124"/>
      <c r="J196" s="124"/>
    </row>
    <row r="197" spans="2:10" ht="12.75" x14ac:dyDescent="0.2">
      <c r="B197" s="123"/>
      <c r="C197" s="76"/>
      <c r="E197" s="124"/>
      <c r="J197" s="124"/>
    </row>
    <row r="198" spans="2:10" ht="12.75" x14ac:dyDescent="0.2">
      <c r="B198" s="123"/>
      <c r="C198" s="76"/>
      <c r="E198" s="124"/>
      <c r="J198" s="124"/>
    </row>
    <row r="199" spans="2:10" ht="12.75" x14ac:dyDescent="0.2">
      <c r="B199" s="123"/>
      <c r="C199" s="76"/>
      <c r="E199" s="124"/>
      <c r="J199" s="124"/>
    </row>
    <row r="200" spans="2:10" ht="12.75" x14ac:dyDescent="0.2">
      <c r="B200" s="123"/>
      <c r="C200" s="76"/>
      <c r="E200" s="124"/>
      <c r="J200" s="124"/>
    </row>
    <row r="201" spans="2:10" ht="12.75" x14ac:dyDescent="0.2">
      <c r="B201" s="123"/>
      <c r="C201" s="76"/>
      <c r="E201" s="124"/>
      <c r="J201" s="124"/>
    </row>
    <row r="202" spans="2:10" ht="12.75" x14ac:dyDescent="0.2">
      <c r="B202" s="123"/>
      <c r="C202" s="76"/>
      <c r="E202" s="124"/>
      <c r="J202" s="124"/>
    </row>
    <row r="203" spans="2:10" ht="12.75" x14ac:dyDescent="0.2">
      <c r="B203" s="123"/>
      <c r="C203" s="76"/>
      <c r="E203" s="124"/>
      <c r="J203" s="124"/>
    </row>
    <row r="204" spans="2:10" ht="12.75" x14ac:dyDescent="0.2">
      <c r="B204" s="123"/>
      <c r="C204" s="76"/>
      <c r="E204" s="124"/>
      <c r="J204" s="124"/>
    </row>
    <row r="205" spans="2:10" ht="12.75" x14ac:dyDescent="0.2">
      <c r="B205" s="123"/>
      <c r="C205" s="76"/>
      <c r="E205" s="124"/>
      <c r="J205" s="124"/>
    </row>
    <row r="206" spans="2:10" ht="12.75" x14ac:dyDescent="0.2">
      <c r="B206" s="123"/>
      <c r="C206" s="76"/>
      <c r="E206" s="124"/>
      <c r="J206" s="124"/>
    </row>
    <row r="207" spans="2:10" ht="12.75" x14ac:dyDescent="0.2">
      <c r="B207" s="123"/>
      <c r="C207" s="76"/>
      <c r="E207" s="124"/>
      <c r="J207" s="124"/>
    </row>
    <row r="208" spans="2:10" ht="12.75" x14ac:dyDescent="0.2">
      <c r="B208" s="123"/>
      <c r="C208" s="76"/>
      <c r="E208" s="124"/>
      <c r="J208" s="124"/>
    </row>
    <row r="209" spans="2:10" ht="12.75" x14ac:dyDescent="0.2">
      <c r="B209" s="123"/>
      <c r="C209" s="76"/>
      <c r="E209" s="124"/>
      <c r="J209" s="124"/>
    </row>
    <row r="210" spans="2:10" ht="12.75" x14ac:dyDescent="0.2">
      <c r="B210" s="123"/>
      <c r="C210" s="76"/>
      <c r="E210" s="124"/>
      <c r="J210" s="124"/>
    </row>
    <row r="211" spans="2:10" ht="12.75" x14ac:dyDescent="0.2">
      <c r="B211" s="123"/>
      <c r="C211" s="76"/>
      <c r="E211" s="124"/>
      <c r="J211" s="124"/>
    </row>
    <row r="212" spans="2:10" ht="12.75" x14ac:dyDescent="0.2">
      <c r="B212" s="123"/>
      <c r="C212" s="76"/>
      <c r="E212" s="124"/>
      <c r="J212" s="124"/>
    </row>
    <row r="213" spans="2:10" ht="12.75" x14ac:dyDescent="0.2">
      <c r="B213" s="123"/>
      <c r="C213" s="76"/>
      <c r="E213" s="124"/>
      <c r="J213" s="124"/>
    </row>
    <row r="214" spans="2:10" ht="12.75" x14ac:dyDescent="0.2">
      <c r="B214" s="123"/>
      <c r="C214" s="76"/>
      <c r="E214" s="124"/>
      <c r="J214" s="124"/>
    </row>
    <row r="215" spans="2:10" ht="12.75" x14ac:dyDescent="0.2">
      <c r="B215" s="123"/>
      <c r="C215" s="76"/>
      <c r="E215" s="124"/>
      <c r="J215" s="124"/>
    </row>
    <row r="216" spans="2:10" ht="12.75" x14ac:dyDescent="0.2">
      <c r="B216" s="123"/>
      <c r="C216" s="76"/>
      <c r="E216" s="124"/>
      <c r="J216" s="124"/>
    </row>
    <row r="217" spans="2:10" ht="12.75" x14ac:dyDescent="0.2">
      <c r="B217" s="123"/>
      <c r="C217" s="76"/>
      <c r="E217" s="124"/>
      <c r="J217" s="124"/>
    </row>
    <row r="218" spans="2:10" ht="12.75" x14ac:dyDescent="0.2">
      <c r="B218" s="123"/>
      <c r="C218" s="76"/>
      <c r="E218" s="124"/>
      <c r="J218" s="124"/>
    </row>
    <row r="219" spans="2:10" ht="12.75" x14ac:dyDescent="0.2">
      <c r="B219" s="123"/>
      <c r="C219" s="76"/>
      <c r="E219" s="124"/>
      <c r="J219" s="124"/>
    </row>
    <row r="220" spans="2:10" ht="12.75" x14ac:dyDescent="0.2">
      <c r="B220" s="123"/>
      <c r="C220" s="76"/>
      <c r="E220" s="124"/>
      <c r="J220" s="124"/>
    </row>
    <row r="221" spans="2:10" ht="12.75" x14ac:dyDescent="0.2">
      <c r="B221" s="123"/>
      <c r="C221" s="76"/>
      <c r="E221" s="124"/>
      <c r="J221" s="124"/>
    </row>
    <row r="222" spans="2:10" ht="12.75" x14ac:dyDescent="0.2">
      <c r="B222" s="123"/>
      <c r="C222" s="76"/>
      <c r="E222" s="124"/>
      <c r="J222" s="124"/>
    </row>
    <row r="223" spans="2:10" ht="12.75" x14ac:dyDescent="0.2">
      <c r="B223" s="123"/>
      <c r="C223" s="76"/>
      <c r="E223" s="124"/>
      <c r="J223" s="124"/>
    </row>
    <row r="224" spans="2:10" ht="12.75" x14ac:dyDescent="0.2">
      <c r="B224" s="123"/>
      <c r="C224" s="76"/>
      <c r="E224" s="124"/>
      <c r="J224" s="124"/>
    </row>
    <row r="225" spans="2:10" ht="12.75" x14ac:dyDescent="0.2">
      <c r="B225" s="123"/>
      <c r="C225" s="76"/>
      <c r="E225" s="124"/>
      <c r="J225" s="124"/>
    </row>
    <row r="226" spans="2:10" ht="12.75" x14ac:dyDescent="0.2">
      <c r="B226" s="123"/>
      <c r="C226" s="76"/>
      <c r="E226" s="124"/>
      <c r="J226" s="124"/>
    </row>
    <row r="227" spans="2:10" ht="12.75" x14ac:dyDescent="0.2">
      <c r="B227" s="123"/>
      <c r="C227" s="76"/>
      <c r="E227" s="124"/>
      <c r="J227" s="124"/>
    </row>
    <row r="228" spans="2:10" ht="12.75" x14ac:dyDescent="0.2">
      <c r="B228" s="123"/>
      <c r="C228" s="76"/>
      <c r="E228" s="124"/>
      <c r="J228" s="124"/>
    </row>
    <row r="229" spans="2:10" ht="12.75" x14ac:dyDescent="0.2">
      <c r="B229" s="123"/>
      <c r="C229" s="76"/>
      <c r="E229" s="124"/>
      <c r="J229" s="124"/>
    </row>
    <row r="230" spans="2:10" ht="12.75" x14ac:dyDescent="0.2">
      <c r="B230" s="123"/>
      <c r="C230" s="76"/>
      <c r="E230" s="124"/>
      <c r="J230" s="124"/>
    </row>
    <row r="231" spans="2:10" ht="12.75" x14ac:dyDescent="0.2">
      <c r="B231" s="123"/>
      <c r="C231" s="76"/>
      <c r="E231" s="124"/>
      <c r="J231" s="124"/>
    </row>
    <row r="232" spans="2:10" ht="12.75" x14ac:dyDescent="0.2">
      <c r="B232" s="123"/>
      <c r="C232" s="76"/>
      <c r="E232" s="124"/>
      <c r="J232" s="124"/>
    </row>
    <row r="233" spans="2:10" ht="12.75" x14ac:dyDescent="0.2">
      <c r="B233" s="123"/>
      <c r="C233" s="76"/>
      <c r="E233" s="124"/>
      <c r="J233" s="124"/>
    </row>
    <row r="234" spans="2:10" ht="12.75" x14ac:dyDescent="0.2">
      <c r="B234" s="123"/>
      <c r="C234" s="76"/>
      <c r="E234" s="124"/>
      <c r="J234" s="124"/>
    </row>
    <row r="235" spans="2:10" ht="12.75" x14ac:dyDescent="0.2">
      <c r="B235" s="123"/>
      <c r="C235" s="76"/>
      <c r="E235" s="124"/>
      <c r="J235" s="124"/>
    </row>
    <row r="236" spans="2:10" ht="12.75" x14ac:dyDescent="0.2">
      <c r="B236" s="123"/>
      <c r="C236" s="76"/>
      <c r="E236" s="124"/>
      <c r="J236" s="124"/>
    </row>
    <row r="237" spans="2:10" ht="12.75" x14ac:dyDescent="0.2">
      <c r="B237" s="123"/>
      <c r="C237" s="76"/>
      <c r="E237" s="124"/>
      <c r="J237" s="124"/>
    </row>
    <row r="238" spans="2:10" ht="12.75" x14ac:dyDescent="0.2">
      <c r="B238" s="123"/>
      <c r="C238" s="76"/>
      <c r="E238" s="124"/>
      <c r="J238" s="124"/>
    </row>
    <row r="239" spans="2:10" ht="12.75" x14ac:dyDescent="0.2">
      <c r="B239" s="123"/>
      <c r="C239" s="76"/>
      <c r="E239" s="124"/>
      <c r="J239" s="124"/>
    </row>
    <row r="240" spans="2:10" ht="12.75" x14ac:dyDescent="0.2">
      <c r="B240" s="123"/>
      <c r="C240" s="76"/>
      <c r="E240" s="124"/>
      <c r="J240" s="124"/>
    </row>
    <row r="241" spans="2:10" ht="12.75" x14ac:dyDescent="0.2">
      <c r="B241" s="123"/>
      <c r="C241" s="76"/>
      <c r="E241" s="124"/>
      <c r="J241" s="124"/>
    </row>
    <row r="242" spans="2:10" ht="12.75" x14ac:dyDescent="0.2">
      <c r="B242" s="123"/>
      <c r="C242" s="76"/>
      <c r="E242" s="124"/>
      <c r="J242" s="124"/>
    </row>
    <row r="243" spans="2:10" ht="12.75" x14ac:dyDescent="0.2">
      <c r="B243" s="123"/>
      <c r="C243" s="76"/>
      <c r="E243" s="124"/>
      <c r="J243" s="124"/>
    </row>
    <row r="244" spans="2:10" ht="12.75" x14ac:dyDescent="0.2">
      <c r="B244" s="123"/>
      <c r="C244" s="76"/>
      <c r="E244" s="124"/>
      <c r="J244" s="124"/>
    </row>
    <row r="245" spans="2:10" ht="12.75" x14ac:dyDescent="0.2">
      <c r="B245" s="123"/>
      <c r="C245" s="76"/>
      <c r="E245" s="124"/>
      <c r="J245" s="124"/>
    </row>
    <row r="246" spans="2:10" ht="12.75" x14ac:dyDescent="0.2">
      <c r="B246" s="123"/>
      <c r="C246" s="76"/>
      <c r="E246" s="124"/>
      <c r="J246" s="124"/>
    </row>
    <row r="247" spans="2:10" ht="12.75" x14ac:dyDescent="0.2">
      <c r="B247" s="123"/>
      <c r="C247" s="76"/>
      <c r="E247" s="124"/>
      <c r="J247" s="124"/>
    </row>
    <row r="248" spans="2:10" ht="12.75" x14ac:dyDescent="0.2">
      <c r="B248" s="123"/>
      <c r="C248" s="76"/>
      <c r="E248" s="124"/>
      <c r="J248" s="124"/>
    </row>
    <row r="249" spans="2:10" ht="12.75" x14ac:dyDescent="0.2">
      <c r="B249" s="123"/>
      <c r="C249" s="76"/>
      <c r="E249" s="124"/>
      <c r="J249" s="124"/>
    </row>
    <row r="250" spans="2:10" ht="12.75" x14ac:dyDescent="0.2">
      <c r="B250" s="123"/>
      <c r="C250" s="76"/>
      <c r="E250" s="124"/>
      <c r="J250" s="124"/>
    </row>
    <row r="251" spans="2:10" ht="12.75" x14ac:dyDescent="0.2">
      <c r="B251" s="123"/>
      <c r="C251" s="76"/>
      <c r="E251" s="124"/>
      <c r="J251" s="124"/>
    </row>
    <row r="252" spans="2:10" ht="12.75" x14ac:dyDescent="0.2">
      <c r="B252" s="123"/>
      <c r="C252" s="76"/>
      <c r="E252" s="124"/>
      <c r="J252" s="124"/>
    </row>
    <row r="253" spans="2:10" ht="12.75" x14ac:dyDescent="0.2">
      <c r="B253" s="123"/>
      <c r="C253" s="76"/>
      <c r="E253" s="124"/>
      <c r="J253" s="124"/>
    </row>
    <row r="254" spans="2:10" ht="12.75" x14ac:dyDescent="0.2">
      <c r="B254" s="123"/>
      <c r="C254" s="76"/>
      <c r="E254" s="124"/>
      <c r="J254" s="124"/>
    </row>
    <row r="255" spans="2:10" ht="12.75" x14ac:dyDescent="0.2">
      <c r="B255" s="123"/>
      <c r="C255" s="76"/>
      <c r="E255" s="124"/>
      <c r="J255" s="124"/>
    </row>
    <row r="256" spans="2:10" ht="12.75" x14ac:dyDescent="0.2">
      <c r="B256" s="123"/>
      <c r="C256" s="76"/>
      <c r="E256" s="124"/>
      <c r="J256" s="124"/>
    </row>
    <row r="257" spans="2:10" ht="12.75" x14ac:dyDescent="0.2">
      <c r="B257" s="123"/>
      <c r="C257" s="76"/>
      <c r="E257" s="124"/>
      <c r="J257" s="124"/>
    </row>
    <row r="258" spans="2:10" ht="12.75" x14ac:dyDescent="0.2">
      <c r="B258" s="123"/>
      <c r="C258" s="76"/>
      <c r="E258" s="124"/>
      <c r="J258" s="124"/>
    </row>
    <row r="259" spans="2:10" ht="12.75" x14ac:dyDescent="0.2">
      <c r="B259" s="123"/>
      <c r="C259" s="76"/>
      <c r="E259" s="124"/>
      <c r="J259" s="124"/>
    </row>
    <row r="260" spans="2:10" ht="12.75" x14ac:dyDescent="0.2">
      <c r="B260" s="123"/>
      <c r="C260" s="76"/>
      <c r="E260" s="124"/>
      <c r="J260" s="124"/>
    </row>
    <row r="261" spans="2:10" ht="12.75" x14ac:dyDescent="0.2">
      <c r="B261" s="123"/>
      <c r="C261" s="76"/>
      <c r="E261" s="124"/>
      <c r="J261" s="124"/>
    </row>
    <row r="262" spans="2:10" ht="12.75" x14ac:dyDescent="0.2">
      <c r="B262" s="123"/>
      <c r="C262" s="76"/>
      <c r="E262" s="124"/>
      <c r="J262" s="124"/>
    </row>
    <row r="263" spans="2:10" ht="12.75" x14ac:dyDescent="0.2">
      <c r="B263" s="123"/>
      <c r="C263" s="76"/>
      <c r="E263" s="124"/>
      <c r="J263" s="124"/>
    </row>
    <row r="264" spans="2:10" ht="12.75" x14ac:dyDescent="0.2">
      <c r="B264" s="123"/>
      <c r="C264" s="76"/>
      <c r="E264" s="124"/>
      <c r="J264" s="124"/>
    </row>
    <row r="265" spans="2:10" ht="12.75" x14ac:dyDescent="0.2">
      <c r="B265" s="123"/>
      <c r="C265" s="76"/>
      <c r="E265" s="124"/>
      <c r="J265" s="124"/>
    </row>
    <row r="266" spans="2:10" ht="12.75" x14ac:dyDescent="0.2">
      <c r="B266" s="123"/>
      <c r="C266" s="76"/>
      <c r="E266" s="124"/>
      <c r="J266" s="124"/>
    </row>
    <row r="267" spans="2:10" ht="12.75" x14ac:dyDescent="0.2">
      <c r="B267" s="123"/>
      <c r="C267" s="76"/>
      <c r="E267" s="124"/>
      <c r="J267" s="124"/>
    </row>
    <row r="268" spans="2:10" ht="12.75" x14ac:dyDescent="0.2">
      <c r="B268" s="123"/>
      <c r="C268" s="76"/>
      <c r="E268" s="124"/>
      <c r="J268" s="124"/>
    </row>
    <row r="269" spans="2:10" ht="12.75" x14ac:dyDescent="0.2">
      <c r="B269" s="123"/>
      <c r="C269" s="76"/>
      <c r="E269" s="124"/>
      <c r="J269" s="124"/>
    </row>
    <row r="270" spans="2:10" ht="12.75" x14ac:dyDescent="0.2">
      <c r="B270" s="123"/>
      <c r="C270" s="76"/>
      <c r="E270" s="124"/>
      <c r="J270" s="124"/>
    </row>
    <row r="271" spans="2:10" ht="12.75" x14ac:dyDescent="0.2">
      <c r="B271" s="123"/>
      <c r="C271" s="76"/>
      <c r="E271" s="124"/>
      <c r="J271" s="124"/>
    </row>
    <row r="272" spans="2:10" ht="12.75" x14ac:dyDescent="0.2">
      <c r="B272" s="123"/>
      <c r="C272" s="76"/>
      <c r="E272" s="124"/>
      <c r="J272" s="124"/>
    </row>
    <row r="273" spans="2:10" ht="12.75" x14ac:dyDescent="0.2">
      <c r="B273" s="123"/>
      <c r="C273" s="76"/>
      <c r="E273" s="124"/>
      <c r="J273" s="124"/>
    </row>
    <row r="274" spans="2:10" ht="12.75" x14ac:dyDescent="0.2">
      <c r="B274" s="123"/>
      <c r="C274" s="76"/>
      <c r="E274" s="124"/>
      <c r="J274" s="124"/>
    </row>
    <row r="275" spans="2:10" ht="12.75" x14ac:dyDescent="0.2">
      <c r="B275" s="123"/>
      <c r="C275" s="76"/>
      <c r="E275" s="124"/>
      <c r="J275" s="124"/>
    </row>
    <row r="276" spans="2:10" ht="12.75" x14ac:dyDescent="0.2">
      <c r="B276" s="123"/>
      <c r="C276" s="76"/>
      <c r="E276" s="124"/>
      <c r="J276" s="124"/>
    </row>
    <row r="277" spans="2:10" ht="12.75" x14ac:dyDescent="0.2">
      <c r="B277" s="123"/>
      <c r="C277" s="76"/>
      <c r="E277" s="124"/>
      <c r="J277" s="124"/>
    </row>
    <row r="278" spans="2:10" ht="12.75" x14ac:dyDescent="0.2">
      <c r="B278" s="123"/>
      <c r="C278" s="76"/>
      <c r="E278" s="124"/>
      <c r="J278" s="124"/>
    </row>
    <row r="279" spans="2:10" ht="12.75" x14ac:dyDescent="0.2">
      <c r="B279" s="123"/>
      <c r="C279" s="76"/>
      <c r="E279" s="124"/>
      <c r="J279" s="124"/>
    </row>
    <row r="280" spans="2:10" ht="12.75" x14ac:dyDescent="0.2">
      <c r="B280" s="123"/>
      <c r="C280" s="76"/>
      <c r="E280" s="124"/>
      <c r="J280" s="124"/>
    </row>
    <row r="281" spans="2:10" ht="12.75" x14ac:dyDescent="0.2">
      <c r="B281" s="123"/>
      <c r="C281" s="76"/>
      <c r="E281" s="124"/>
      <c r="J281" s="124"/>
    </row>
    <row r="282" spans="2:10" ht="12.75" x14ac:dyDescent="0.2">
      <c r="B282" s="123"/>
      <c r="C282" s="76"/>
      <c r="E282" s="124"/>
      <c r="J282" s="124"/>
    </row>
    <row r="283" spans="2:10" ht="12.75" x14ac:dyDescent="0.2">
      <c r="B283" s="123"/>
      <c r="C283" s="76"/>
      <c r="E283" s="124"/>
      <c r="J283" s="124"/>
    </row>
    <row r="284" spans="2:10" ht="12.75" x14ac:dyDescent="0.2">
      <c r="B284" s="123"/>
      <c r="C284" s="76"/>
      <c r="E284" s="124"/>
      <c r="J284" s="124"/>
    </row>
    <row r="285" spans="2:10" ht="12.75" x14ac:dyDescent="0.2">
      <c r="B285" s="123"/>
      <c r="C285" s="76"/>
      <c r="E285" s="124"/>
      <c r="J285" s="124"/>
    </row>
    <row r="286" spans="2:10" ht="12.75" x14ac:dyDescent="0.2">
      <c r="B286" s="123"/>
      <c r="C286" s="76"/>
      <c r="E286" s="124"/>
      <c r="J286" s="124"/>
    </row>
    <row r="287" spans="2:10" ht="12.75" x14ac:dyDescent="0.2">
      <c r="B287" s="123"/>
      <c r="C287" s="76"/>
      <c r="E287" s="124"/>
      <c r="J287" s="124"/>
    </row>
    <row r="288" spans="2:10" ht="12.75" x14ac:dyDescent="0.2">
      <c r="B288" s="123"/>
      <c r="C288" s="76"/>
      <c r="E288" s="124"/>
      <c r="J288" s="124"/>
    </row>
    <row r="289" spans="2:10" ht="12.75" x14ac:dyDescent="0.2">
      <c r="B289" s="123"/>
      <c r="C289" s="76"/>
      <c r="E289" s="124"/>
      <c r="J289" s="124"/>
    </row>
    <row r="290" spans="2:10" ht="12.75" x14ac:dyDescent="0.2">
      <c r="B290" s="123"/>
      <c r="C290" s="76"/>
      <c r="E290" s="124"/>
      <c r="J290" s="124"/>
    </row>
    <row r="291" spans="2:10" ht="12.75" x14ac:dyDescent="0.2">
      <c r="B291" s="123"/>
      <c r="C291" s="76"/>
      <c r="E291" s="124"/>
      <c r="J291" s="124"/>
    </row>
    <row r="292" spans="2:10" ht="12.75" x14ac:dyDescent="0.2">
      <c r="B292" s="123"/>
      <c r="C292" s="76"/>
      <c r="E292" s="124"/>
      <c r="J292" s="124"/>
    </row>
    <row r="293" spans="2:10" ht="12.75" x14ac:dyDescent="0.2">
      <c r="B293" s="123"/>
      <c r="C293" s="76"/>
      <c r="E293" s="124"/>
      <c r="J293" s="124"/>
    </row>
    <row r="294" spans="2:10" ht="12.75" x14ac:dyDescent="0.2">
      <c r="B294" s="123"/>
      <c r="C294" s="76"/>
      <c r="E294" s="124"/>
      <c r="J294" s="124"/>
    </row>
    <row r="295" spans="2:10" ht="12.75" x14ac:dyDescent="0.2">
      <c r="B295" s="123"/>
      <c r="C295" s="76"/>
      <c r="E295" s="124"/>
      <c r="J295" s="124"/>
    </row>
    <row r="296" spans="2:10" ht="12.75" x14ac:dyDescent="0.2">
      <c r="B296" s="123"/>
      <c r="C296" s="76"/>
      <c r="E296" s="124"/>
      <c r="J296" s="124"/>
    </row>
    <row r="297" spans="2:10" ht="12.75" x14ac:dyDescent="0.2">
      <c r="B297" s="123"/>
      <c r="C297" s="76"/>
      <c r="E297" s="124"/>
      <c r="J297" s="124"/>
    </row>
    <row r="298" spans="2:10" ht="12.75" x14ac:dyDescent="0.2">
      <c r="B298" s="123"/>
      <c r="C298" s="76"/>
      <c r="E298" s="124"/>
      <c r="J298" s="124"/>
    </row>
    <row r="299" spans="2:10" ht="12.75" x14ac:dyDescent="0.2">
      <c r="B299" s="123"/>
      <c r="C299" s="76"/>
      <c r="E299" s="124"/>
      <c r="J299" s="124"/>
    </row>
    <row r="300" spans="2:10" ht="12.75" x14ac:dyDescent="0.2">
      <c r="B300" s="123"/>
      <c r="C300" s="76"/>
      <c r="E300" s="124"/>
      <c r="J300" s="124"/>
    </row>
    <row r="301" spans="2:10" ht="12.75" x14ac:dyDescent="0.2">
      <c r="B301" s="123"/>
      <c r="C301" s="76"/>
      <c r="E301" s="124"/>
      <c r="J301" s="124"/>
    </row>
    <row r="302" spans="2:10" ht="12.75" x14ac:dyDescent="0.2">
      <c r="B302" s="123"/>
      <c r="C302" s="76"/>
      <c r="E302" s="124"/>
      <c r="J302" s="124"/>
    </row>
    <row r="303" spans="2:10" ht="12.75" x14ac:dyDescent="0.2">
      <c r="B303" s="123"/>
      <c r="C303" s="76"/>
      <c r="E303" s="124"/>
      <c r="J303" s="124"/>
    </row>
    <row r="304" spans="2:10" ht="12.75" x14ac:dyDescent="0.2">
      <c r="B304" s="123"/>
      <c r="C304" s="76"/>
      <c r="E304" s="124"/>
      <c r="J304" s="124"/>
    </row>
    <row r="305" spans="2:10" ht="12.75" x14ac:dyDescent="0.2">
      <c r="B305" s="123"/>
      <c r="C305" s="76"/>
      <c r="E305" s="124"/>
      <c r="J305" s="124"/>
    </row>
    <row r="306" spans="2:10" ht="12.75" x14ac:dyDescent="0.2">
      <c r="B306" s="123"/>
      <c r="C306" s="76"/>
      <c r="E306" s="124"/>
      <c r="J306" s="124"/>
    </row>
    <row r="307" spans="2:10" ht="12.75" x14ac:dyDescent="0.2">
      <c r="B307" s="123"/>
      <c r="C307" s="76"/>
      <c r="E307" s="124"/>
      <c r="J307" s="124"/>
    </row>
    <row r="308" spans="2:10" ht="12.75" x14ac:dyDescent="0.2">
      <c r="B308" s="123"/>
      <c r="C308" s="76"/>
      <c r="E308" s="124"/>
      <c r="J308" s="124"/>
    </row>
    <row r="309" spans="2:10" ht="12.75" x14ac:dyDescent="0.2">
      <c r="B309" s="123"/>
      <c r="C309" s="76"/>
      <c r="E309" s="124"/>
      <c r="J309" s="124"/>
    </row>
    <row r="310" spans="2:10" ht="12.75" x14ac:dyDescent="0.2">
      <c r="B310" s="123"/>
      <c r="C310" s="76"/>
      <c r="E310" s="124"/>
      <c r="J310" s="124"/>
    </row>
    <row r="311" spans="2:10" ht="12.75" x14ac:dyDescent="0.2">
      <c r="B311" s="123"/>
      <c r="C311" s="76"/>
      <c r="E311" s="124"/>
      <c r="J311" s="124"/>
    </row>
    <row r="312" spans="2:10" ht="12.75" x14ac:dyDescent="0.2">
      <c r="B312" s="123"/>
      <c r="C312" s="76"/>
      <c r="E312" s="124"/>
      <c r="J312" s="124"/>
    </row>
    <row r="313" spans="2:10" ht="12.75" x14ac:dyDescent="0.2">
      <c r="B313" s="123"/>
      <c r="C313" s="76"/>
      <c r="E313" s="124"/>
      <c r="J313" s="124"/>
    </row>
    <row r="314" spans="2:10" ht="12.75" x14ac:dyDescent="0.2">
      <c r="B314" s="123"/>
      <c r="C314" s="76"/>
      <c r="E314" s="124"/>
      <c r="J314" s="124"/>
    </row>
    <row r="315" spans="2:10" ht="12.75" x14ac:dyDescent="0.2">
      <c r="B315" s="123"/>
      <c r="C315" s="76"/>
      <c r="E315" s="124"/>
      <c r="J315" s="124"/>
    </row>
    <row r="316" spans="2:10" ht="12.75" x14ac:dyDescent="0.2">
      <c r="B316" s="123"/>
      <c r="C316" s="76"/>
      <c r="E316" s="124"/>
      <c r="J316" s="124"/>
    </row>
    <row r="317" spans="2:10" ht="12.75" x14ac:dyDescent="0.2">
      <c r="B317" s="123"/>
      <c r="C317" s="76"/>
      <c r="E317" s="124"/>
      <c r="J317" s="124"/>
    </row>
    <row r="318" spans="2:10" ht="12.75" x14ac:dyDescent="0.2">
      <c r="B318" s="123"/>
      <c r="C318" s="76"/>
      <c r="E318" s="124"/>
      <c r="J318" s="124"/>
    </row>
    <row r="319" spans="2:10" ht="12.75" x14ac:dyDescent="0.2">
      <c r="B319" s="123"/>
      <c r="C319" s="76"/>
      <c r="E319" s="124"/>
      <c r="J319" s="124"/>
    </row>
    <row r="320" spans="2:10" ht="12.75" x14ac:dyDescent="0.2">
      <c r="B320" s="123"/>
      <c r="C320" s="76"/>
      <c r="E320" s="124"/>
      <c r="J320" s="124"/>
    </row>
    <row r="321" spans="2:10" ht="12.75" x14ac:dyDescent="0.2">
      <c r="B321" s="123"/>
      <c r="C321" s="76"/>
      <c r="E321" s="124"/>
      <c r="J321" s="124"/>
    </row>
    <row r="322" spans="2:10" ht="12.75" x14ac:dyDescent="0.2">
      <c r="B322" s="123"/>
      <c r="C322" s="76"/>
      <c r="E322" s="124"/>
      <c r="J322" s="124"/>
    </row>
    <row r="323" spans="2:10" ht="12.75" x14ac:dyDescent="0.2">
      <c r="B323" s="123"/>
      <c r="C323" s="76"/>
      <c r="E323" s="124"/>
      <c r="J323" s="124"/>
    </row>
    <row r="324" spans="2:10" ht="12.75" x14ac:dyDescent="0.2">
      <c r="B324" s="123"/>
      <c r="C324" s="76"/>
      <c r="E324" s="124"/>
      <c r="J324" s="124"/>
    </row>
    <row r="325" spans="2:10" ht="12.75" x14ac:dyDescent="0.2">
      <c r="B325" s="123"/>
      <c r="C325" s="76"/>
      <c r="E325" s="124"/>
      <c r="J325" s="124"/>
    </row>
    <row r="326" spans="2:10" ht="12.75" x14ac:dyDescent="0.2">
      <c r="B326" s="123"/>
      <c r="C326" s="76"/>
      <c r="E326" s="124"/>
      <c r="J326" s="124"/>
    </row>
    <row r="327" spans="2:10" ht="12.75" x14ac:dyDescent="0.2">
      <c r="B327" s="123"/>
      <c r="C327" s="76"/>
      <c r="E327" s="124"/>
      <c r="J327" s="124"/>
    </row>
    <row r="328" spans="2:10" ht="12.75" x14ac:dyDescent="0.2">
      <c r="B328" s="123"/>
      <c r="C328" s="76"/>
      <c r="E328" s="124"/>
      <c r="J328" s="124"/>
    </row>
    <row r="329" spans="2:10" ht="12.75" x14ac:dyDescent="0.2">
      <c r="B329" s="123"/>
      <c r="C329" s="76"/>
      <c r="E329" s="124"/>
      <c r="J329" s="124"/>
    </row>
    <row r="330" spans="2:10" ht="12.75" x14ac:dyDescent="0.2">
      <c r="B330" s="123"/>
      <c r="C330" s="76"/>
      <c r="E330" s="124"/>
      <c r="J330" s="124"/>
    </row>
    <row r="331" spans="2:10" ht="12.75" x14ac:dyDescent="0.2">
      <c r="B331" s="123"/>
      <c r="C331" s="76"/>
      <c r="E331" s="124"/>
      <c r="J331" s="124"/>
    </row>
    <row r="332" spans="2:10" ht="12.75" x14ac:dyDescent="0.2">
      <c r="B332" s="123"/>
      <c r="C332" s="76"/>
      <c r="E332" s="124"/>
      <c r="J332" s="124"/>
    </row>
    <row r="333" spans="2:10" ht="12.75" x14ac:dyDescent="0.2">
      <c r="B333" s="123"/>
      <c r="C333" s="76"/>
      <c r="E333" s="124"/>
      <c r="J333" s="124"/>
    </row>
    <row r="334" spans="2:10" ht="12.75" x14ac:dyDescent="0.2">
      <c r="B334" s="123"/>
      <c r="C334" s="76"/>
      <c r="E334" s="124"/>
      <c r="J334" s="124"/>
    </row>
    <row r="335" spans="2:10" ht="12.75" x14ac:dyDescent="0.2">
      <c r="B335" s="123"/>
      <c r="C335" s="76"/>
      <c r="E335" s="124"/>
      <c r="J335" s="124"/>
    </row>
    <row r="336" spans="2:10" ht="12.75" x14ac:dyDescent="0.2">
      <c r="B336" s="123"/>
      <c r="C336" s="76"/>
      <c r="E336" s="124"/>
      <c r="J336" s="124"/>
    </row>
    <row r="337" spans="2:10" ht="12.75" x14ac:dyDescent="0.2">
      <c r="B337" s="123"/>
      <c r="C337" s="76"/>
      <c r="E337" s="124"/>
      <c r="J337" s="124"/>
    </row>
    <row r="338" spans="2:10" ht="12.75" x14ac:dyDescent="0.2">
      <c r="B338" s="123"/>
      <c r="C338" s="76"/>
      <c r="E338" s="124"/>
      <c r="J338" s="124"/>
    </row>
    <row r="339" spans="2:10" ht="12.75" x14ac:dyDescent="0.2">
      <c r="B339" s="123"/>
      <c r="C339" s="76"/>
      <c r="E339" s="124"/>
      <c r="J339" s="124"/>
    </row>
    <row r="340" spans="2:10" ht="12.75" x14ac:dyDescent="0.2">
      <c r="B340" s="123"/>
      <c r="C340" s="76"/>
      <c r="E340" s="124"/>
      <c r="J340" s="124"/>
    </row>
    <row r="341" spans="2:10" ht="12.75" x14ac:dyDescent="0.2">
      <c r="B341" s="123"/>
      <c r="C341" s="76"/>
      <c r="E341" s="124"/>
      <c r="J341" s="124"/>
    </row>
    <row r="342" spans="2:10" ht="12.75" x14ac:dyDescent="0.2">
      <c r="B342" s="123"/>
      <c r="C342" s="76"/>
      <c r="E342" s="124"/>
      <c r="J342" s="124"/>
    </row>
    <row r="343" spans="2:10" ht="12.75" x14ac:dyDescent="0.2">
      <c r="B343" s="123"/>
      <c r="C343" s="76"/>
      <c r="E343" s="124"/>
      <c r="J343" s="124"/>
    </row>
    <row r="344" spans="2:10" ht="12.75" x14ac:dyDescent="0.2">
      <c r="B344" s="123"/>
      <c r="C344" s="76"/>
      <c r="E344" s="124"/>
      <c r="J344" s="124"/>
    </row>
    <row r="345" spans="2:10" ht="12.75" x14ac:dyDescent="0.2">
      <c r="B345" s="123"/>
      <c r="C345" s="76"/>
      <c r="E345" s="124"/>
      <c r="J345" s="124"/>
    </row>
    <row r="346" spans="2:10" ht="12.75" x14ac:dyDescent="0.2">
      <c r="B346" s="123"/>
      <c r="C346" s="76"/>
      <c r="E346" s="124"/>
      <c r="J346" s="124"/>
    </row>
    <row r="347" spans="2:10" ht="12.75" x14ac:dyDescent="0.2">
      <c r="B347" s="123"/>
      <c r="C347" s="76"/>
      <c r="E347" s="124"/>
      <c r="J347" s="124"/>
    </row>
    <row r="348" spans="2:10" ht="12.75" x14ac:dyDescent="0.2">
      <c r="B348" s="123"/>
      <c r="C348" s="76"/>
      <c r="E348" s="124"/>
      <c r="J348" s="124"/>
    </row>
    <row r="349" spans="2:10" ht="12.75" x14ac:dyDescent="0.2">
      <c r="B349" s="123"/>
      <c r="C349" s="76"/>
      <c r="E349" s="124"/>
      <c r="J349" s="124"/>
    </row>
    <row r="350" spans="2:10" ht="12.75" x14ac:dyDescent="0.2">
      <c r="B350" s="123"/>
      <c r="C350" s="76"/>
      <c r="E350" s="124"/>
      <c r="J350" s="124"/>
    </row>
    <row r="351" spans="2:10" ht="12.75" x14ac:dyDescent="0.2">
      <c r="B351" s="123"/>
      <c r="C351" s="76"/>
      <c r="E351" s="124"/>
      <c r="J351" s="124"/>
    </row>
    <row r="352" spans="2:10" ht="12.75" x14ac:dyDescent="0.2">
      <c r="B352" s="123"/>
      <c r="C352" s="76"/>
      <c r="E352" s="124"/>
      <c r="J352" s="124"/>
    </row>
    <row r="353" spans="2:10" ht="12.75" x14ac:dyDescent="0.2">
      <c r="B353" s="123"/>
      <c r="C353" s="76"/>
      <c r="E353" s="124"/>
      <c r="J353" s="124"/>
    </row>
    <row r="354" spans="2:10" ht="12.75" x14ac:dyDescent="0.2">
      <c r="B354" s="123"/>
      <c r="C354" s="76"/>
      <c r="E354" s="124"/>
      <c r="J354" s="124"/>
    </row>
    <row r="355" spans="2:10" ht="12.75" x14ac:dyDescent="0.2">
      <c r="B355" s="123"/>
      <c r="C355" s="76"/>
      <c r="E355" s="124"/>
      <c r="J355" s="124"/>
    </row>
    <row r="356" spans="2:10" ht="12.75" x14ac:dyDescent="0.2">
      <c r="B356" s="123"/>
      <c r="C356" s="76"/>
      <c r="E356" s="124"/>
      <c r="J356" s="124"/>
    </row>
    <row r="357" spans="2:10" ht="12.75" x14ac:dyDescent="0.2">
      <c r="B357" s="123"/>
      <c r="C357" s="76"/>
      <c r="E357" s="124"/>
      <c r="J357" s="124"/>
    </row>
    <row r="358" spans="2:10" ht="12.75" x14ac:dyDescent="0.2">
      <c r="B358" s="123"/>
      <c r="C358" s="76"/>
      <c r="E358" s="124"/>
      <c r="J358" s="124"/>
    </row>
    <row r="359" spans="2:10" ht="12.75" x14ac:dyDescent="0.2">
      <c r="B359" s="123"/>
      <c r="C359" s="76"/>
      <c r="E359" s="124"/>
      <c r="J359" s="124"/>
    </row>
    <row r="360" spans="2:10" ht="12.75" x14ac:dyDescent="0.2">
      <c r="B360" s="123"/>
      <c r="C360" s="76"/>
      <c r="E360" s="124"/>
      <c r="J360" s="124"/>
    </row>
    <row r="361" spans="2:10" ht="12.75" x14ac:dyDescent="0.2">
      <c r="B361" s="123"/>
      <c r="C361" s="76"/>
      <c r="E361" s="124"/>
      <c r="J361" s="124"/>
    </row>
    <row r="362" spans="2:10" ht="12.75" x14ac:dyDescent="0.2">
      <c r="B362" s="123"/>
      <c r="C362" s="76"/>
      <c r="E362" s="124"/>
      <c r="J362" s="124"/>
    </row>
    <row r="363" spans="2:10" ht="12.75" x14ac:dyDescent="0.2">
      <c r="B363" s="123"/>
      <c r="C363" s="76"/>
      <c r="E363" s="124"/>
      <c r="J363" s="124"/>
    </row>
    <row r="364" spans="2:10" ht="12.75" x14ac:dyDescent="0.2">
      <c r="B364" s="123"/>
      <c r="C364" s="76"/>
      <c r="E364" s="124"/>
      <c r="J364" s="124"/>
    </row>
    <row r="365" spans="2:10" ht="12.75" x14ac:dyDescent="0.2">
      <c r="B365" s="123"/>
      <c r="C365" s="76"/>
      <c r="E365" s="124"/>
      <c r="J365" s="124"/>
    </row>
    <row r="366" spans="2:10" ht="12.75" x14ac:dyDescent="0.2">
      <c r="B366" s="123"/>
      <c r="C366" s="76"/>
      <c r="E366" s="124"/>
      <c r="J366" s="124"/>
    </row>
    <row r="367" spans="2:10" ht="12.75" x14ac:dyDescent="0.2">
      <c r="B367" s="123"/>
      <c r="C367" s="76"/>
      <c r="E367" s="124"/>
      <c r="J367" s="124"/>
    </row>
    <row r="368" spans="2:10" ht="12.75" x14ac:dyDescent="0.2">
      <c r="B368" s="123"/>
      <c r="C368" s="76"/>
      <c r="E368" s="124"/>
      <c r="J368" s="124"/>
    </row>
    <row r="369" spans="2:10" ht="12.75" x14ac:dyDescent="0.2">
      <c r="B369" s="123"/>
      <c r="C369" s="76"/>
      <c r="E369" s="124"/>
      <c r="J369" s="124"/>
    </row>
    <row r="370" spans="2:10" ht="12.75" x14ac:dyDescent="0.2">
      <c r="B370" s="123"/>
      <c r="C370" s="76"/>
      <c r="E370" s="124"/>
      <c r="J370" s="124"/>
    </row>
    <row r="371" spans="2:10" ht="12.75" x14ac:dyDescent="0.2">
      <c r="B371" s="123"/>
      <c r="C371" s="76"/>
      <c r="E371" s="124"/>
      <c r="J371" s="124"/>
    </row>
    <row r="372" spans="2:10" ht="12.75" x14ac:dyDescent="0.2">
      <c r="B372" s="123"/>
      <c r="C372" s="76"/>
      <c r="E372" s="124"/>
      <c r="J372" s="124"/>
    </row>
    <row r="373" spans="2:10" ht="12.75" x14ac:dyDescent="0.2">
      <c r="B373" s="123"/>
      <c r="C373" s="76"/>
      <c r="E373" s="124"/>
      <c r="J373" s="124"/>
    </row>
    <row r="374" spans="2:10" ht="12.75" x14ac:dyDescent="0.2">
      <c r="B374" s="123"/>
      <c r="C374" s="76"/>
      <c r="E374" s="124"/>
      <c r="J374" s="124"/>
    </row>
    <row r="375" spans="2:10" ht="12.75" x14ac:dyDescent="0.2">
      <c r="B375" s="123"/>
      <c r="C375" s="76"/>
      <c r="E375" s="124"/>
      <c r="J375" s="124"/>
    </row>
    <row r="376" spans="2:10" ht="12.75" x14ac:dyDescent="0.2">
      <c r="B376" s="123"/>
      <c r="C376" s="76"/>
      <c r="E376" s="124"/>
      <c r="J376" s="124"/>
    </row>
    <row r="377" spans="2:10" ht="12.75" x14ac:dyDescent="0.2">
      <c r="B377" s="123"/>
      <c r="C377" s="76"/>
      <c r="E377" s="124"/>
      <c r="J377" s="124"/>
    </row>
    <row r="378" spans="2:10" ht="12.75" x14ac:dyDescent="0.2">
      <c r="B378" s="123"/>
      <c r="C378" s="76"/>
      <c r="E378" s="124"/>
      <c r="J378" s="124"/>
    </row>
    <row r="379" spans="2:10" ht="12.75" x14ac:dyDescent="0.2">
      <c r="B379" s="123"/>
      <c r="C379" s="76"/>
      <c r="E379" s="124"/>
      <c r="J379" s="124"/>
    </row>
    <row r="380" spans="2:10" ht="12.75" x14ac:dyDescent="0.2">
      <c r="B380" s="123"/>
      <c r="C380" s="76"/>
      <c r="E380" s="124"/>
      <c r="J380" s="124"/>
    </row>
    <row r="381" spans="2:10" ht="12.75" x14ac:dyDescent="0.2">
      <c r="B381" s="123"/>
      <c r="C381" s="76"/>
      <c r="E381" s="124"/>
      <c r="J381" s="124"/>
    </row>
    <row r="382" spans="2:10" ht="12.75" x14ac:dyDescent="0.2">
      <c r="B382" s="123"/>
      <c r="C382" s="76"/>
      <c r="E382" s="124"/>
      <c r="J382" s="124"/>
    </row>
    <row r="383" spans="2:10" ht="12.75" x14ac:dyDescent="0.2">
      <c r="B383" s="123"/>
      <c r="C383" s="76"/>
      <c r="E383" s="124"/>
      <c r="J383" s="124"/>
    </row>
    <row r="384" spans="2:10" ht="12.75" x14ac:dyDescent="0.2">
      <c r="B384" s="123"/>
      <c r="C384" s="76"/>
      <c r="E384" s="124"/>
      <c r="J384" s="124"/>
    </row>
    <row r="385" spans="2:10" ht="12.75" x14ac:dyDescent="0.2">
      <c r="B385" s="123"/>
      <c r="C385" s="76"/>
      <c r="E385" s="124"/>
      <c r="J385" s="124"/>
    </row>
    <row r="386" spans="2:10" ht="12.75" x14ac:dyDescent="0.2">
      <c r="B386" s="123"/>
      <c r="C386" s="76"/>
      <c r="E386" s="124"/>
      <c r="J386" s="124"/>
    </row>
    <row r="387" spans="2:10" ht="12.75" x14ac:dyDescent="0.2">
      <c r="B387" s="123"/>
      <c r="C387" s="76"/>
      <c r="E387" s="124"/>
      <c r="J387" s="124"/>
    </row>
    <row r="388" spans="2:10" ht="12.75" x14ac:dyDescent="0.2">
      <c r="B388" s="123"/>
      <c r="C388" s="76"/>
      <c r="E388" s="124"/>
      <c r="J388" s="124"/>
    </row>
    <row r="389" spans="2:10" ht="12.75" x14ac:dyDescent="0.2">
      <c r="B389" s="123"/>
      <c r="C389" s="76"/>
      <c r="E389" s="124"/>
      <c r="J389" s="124"/>
    </row>
    <row r="390" spans="2:10" ht="12.75" x14ac:dyDescent="0.2">
      <c r="B390" s="123"/>
      <c r="C390" s="76"/>
      <c r="E390" s="124"/>
      <c r="J390" s="124"/>
    </row>
    <row r="391" spans="2:10" ht="12.75" x14ac:dyDescent="0.2">
      <c r="B391" s="123"/>
      <c r="C391" s="76"/>
      <c r="E391" s="124"/>
      <c r="J391" s="124"/>
    </row>
    <row r="392" spans="2:10" ht="12.75" x14ac:dyDescent="0.2">
      <c r="B392" s="123"/>
      <c r="C392" s="76"/>
      <c r="E392" s="124"/>
      <c r="J392" s="124"/>
    </row>
    <row r="393" spans="2:10" ht="12.75" x14ac:dyDescent="0.2">
      <c r="B393" s="123"/>
      <c r="C393" s="76"/>
      <c r="E393" s="124"/>
      <c r="J393" s="124"/>
    </row>
    <row r="394" spans="2:10" ht="12.75" x14ac:dyDescent="0.2">
      <c r="B394" s="123"/>
      <c r="C394" s="76"/>
      <c r="E394" s="124"/>
      <c r="J394" s="124"/>
    </row>
    <row r="395" spans="2:10" ht="12.75" x14ac:dyDescent="0.2">
      <c r="B395" s="123"/>
      <c r="C395" s="76"/>
      <c r="E395" s="124"/>
      <c r="J395" s="124"/>
    </row>
    <row r="396" spans="2:10" ht="12.75" x14ac:dyDescent="0.2">
      <c r="B396" s="123"/>
      <c r="C396" s="76"/>
      <c r="E396" s="124"/>
      <c r="J396" s="124"/>
    </row>
    <row r="397" spans="2:10" ht="12.75" x14ac:dyDescent="0.2">
      <c r="B397" s="123"/>
      <c r="C397" s="76"/>
      <c r="E397" s="124"/>
      <c r="J397" s="124"/>
    </row>
    <row r="398" spans="2:10" ht="12.75" x14ac:dyDescent="0.2">
      <c r="B398" s="123"/>
      <c r="C398" s="76"/>
      <c r="E398" s="124"/>
      <c r="J398" s="124"/>
    </row>
    <row r="399" spans="2:10" ht="12.75" x14ac:dyDescent="0.2">
      <c r="B399" s="123"/>
      <c r="C399" s="76"/>
      <c r="E399" s="124"/>
      <c r="J399" s="124"/>
    </row>
    <row r="400" spans="2:10" ht="12.75" x14ac:dyDescent="0.2">
      <c r="B400" s="123"/>
      <c r="C400" s="76"/>
      <c r="E400" s="124"/>
      <c r="J400" s="124"/>
    </row>
    <row r="401" spans="2:10" ht="12.75" x14ac:dyDescent="0.2">
      <c r="B401" s="123"/>
      <c r="C401" s="76"/>
      <c r="E401" s="124"/>
      <c r="J401" s="124"/>
    </row>
    <row r="402" spans="2:10" ht="12.75" x14ac:dyDescent="0.2">
      <c r="B402" s="123"/>
      <c r="C402" s="76"/>
      <c r="E402" s="124"/>
      <c r="J402" s="124"/>
    </row>
    <row r="403" spans="2:10" ht="12.75" x14ac:dyDescent="0.2">
      <c r="B403" s="123"/>
      <c r="C403" s="76"/>
      <c r="E403" s="124"/>
      <c r="J403" s="124"/>
    </row>
    <row r="404" spans="2:10" ht="12.75" x14ac:dyDescent="0.2">
      <c r="B404" s="123"/>
      <c r="C404" s="76"/>
      <c r="E404" s="124"/>
      <c r="J404" s="124"/>
    </row>
    <row r="405" spans="2:10" ht="12.75" x14ac:dyDescent="0.2">
      <c r="B405" s="123"/>
      <c r="C405" s="76"/>
      <c r="E405" s="124"/>
      <c r="J405" s="124"/>
    </row>
    <row r="406" spans="2:10" ht="12.75" x14ac:dyDescent="0.2">
      <c r="B406" s="123"/>
      <c r="C406" s="76"/>
      <c r="E406" s="124"/>
      <c r="J406" s="124"/>
    </row>
    <row r="407" spans="2:10" ht="12.75" x14ac:dyDescent="0.2">
      <c r="B407" s="123"/>
      <c r="C407" s="76"/>
      <c r="E407" s="124"/>
      <c r="J407" s="124"/>
    </row>
    <row r="408" spans="2:10" ht="12.75" x14ac:dyDescent="0.2">
      <c r="B408" s="123"/>
      <c r="C408" s="76"/>
      <c r="E408" s="124"/>
      <c r="J408" s="124"/>
    </row>
    <row r="409" spans="2:10" ht="12.75" x14ac:dyDescent="0.2">
      <c r="B409" s="123"/>
      <c r="C409" s="76"/>
      <c r="E409" s="124"/>
      <c r="J409" s="124"/>
    </row>
    <row r="410" spans="2:10" ht="12.75" x14ac:dyDescent="0.2">
      <c r="B410" s="123"/>
      <c r="C410" s="76"/>
      <c r="E410" s="124"/>
      <c r="J410" s="124"/>
    </row>
    <row r="411" spans="2:10" ht="12.75" x14ac:dyDescent="0.2">
      <c r="B411" s="123"/>
      <c r="C411" s="76"/>
      <c r="E411" s="124"/>
      <c r="J411" s="124"/>
    </row>
    <row r="412" spans="2:10" ht="12.75" x14ac:dyDescent="0.2">
      <c r="B412" s="123"/>
      <c r="C412" s="76"/>
      <c r="E412" s="124"/>
      <c r="J412" s="124"/>
    </row>
    <row r="413" spans="2:10" ht="12.75" x14ac:dyDescent="0.2">
      <c r="B413" s="123"/>
      <c r="C413" s="76"/>
      <c r="E413" s="124"/>
      <c r="J413" s="124"/>
    </row>
    <row r="414" spans="2:10" ht="12.75" x14ac:dyDescent="0.2">
      <c r="B414" s="123"/>
      <c r="C414" s="76"/>
      <c r="E414" s="124"/>
      <c r="J414" s="124"/>
    </row>
    <row r="415" spans="2:10" ht="12.75" x14ac:dyDescent="0.2">
      <c r="B415" s="123"/>
      <c r="C415" s="76"/>
      <c r="E415" s="124"/>
      <c r="J415" s="124"/>
    </row>
    <row r="416" spans="2:10" ht="12.75" x14ac:dyDescent="0.2">
      <c r="B416" s="123"/>
      <c r="C416" s="76"/>
      <c r="E416" s="124"/>
      <c r="J416" s="124"/>
    </row>
    <row r="417" spans="2:10" ht="12.75" x14ac:dyDescent="0.2">
      <c r="B417" s="123"/>
      <c r="C417" s="76"/>
      <c r="E417" s="124"/>
      <c r="J417" s="124"/>
    </row>
    <row r="418" spans="2:10" ht="12.75" x14ac:dyDescent="0.2">
      <c r="B418" s="123"/>
      <c r="C418" s="76"/>
      <c r="E418" s="124"/>
      <c r="J418" s="124"/>
    </row>
    <row r="419" spans="2:10" ht="12.75" x14ac:dyDescent="0.2">
      <c r="B419" s="123"/>
      <c r="C419" s="76"/>
      <c r="E419" s="124"/>
      <c r="J419" s="124"/>
    </row>
    <row r="420" spans="2:10" ht="12.75" x14ac:dyDescent="0.2">
      <c r="B420" s="123"/>
      <c r="C420" s="76"/>
      <c r="E420" s="124"/>
      <c r="J420" s="124"/>
    </row>
    <row r="421" spans="2:10" ht="12.75" x14ac:dyDescent="0.2">
      <c r="B421" s="123"/>
      <c r="C421" s="76"/>
      <c r="E421" s="124"/>
      <c r="J421" s="124"/>
    </row>
    <row r="422" spans="2:10" ht="12.75" x14ac:dyDescent="0.2">
      <c r="B422" s="123"/>
      <c r="C422" s="76"/>
      <c r="E422" s="124"/>
      <c r="J422" s="124"/>
    </row>
    <row r="423" spans="2:10" ht="12.75" x14ac:dyDescent="0.2">
      <c r="B423" s="123"/>
      <c r="C423" s="76"/>
      <c r="E423" s="124"/>
      <c r="J423" s="124"/>
    </row>
    <row r="424" spans="2:10" ht="12.75" x14ac:dyDescent="0.2">
      <c r="B424" s="123"/>
      <c r="C424" s="76"/>
      <c r="E424" s="124"/>
      <c r="J424" s="124"/>
    </row>
    <row r="425" spans="2:10" ht="12.75" x14ac:dyDescent="0.2">
      <c r="B425" s="123"/>
      <c r="C425" s="76"/>
      <c r="E425" s="124"/>
      <c r="J425" s="124"/>
    </row>
    <row r="426" spans="2:10" ht="12.75" x14ac:dyDescent="0.2">
      <c r="B426" s="123"/>
      <c r="C426" s="76"/>
      <c r="E426" s="124"/>
      <c r="J426" s="124"/>
    </row>
    <row r="427" spans="2:10" ht="12.75" x14ac:dyDescent="0.2">
      <c r="B427" s="123"/>
      <c r="C427" s="76"/>
      <c r="E427" s="124"/>
      <c r="J427" s="124"/>
    </row>
    <row r="428" spans="2:10" ht="12.75" x14ac:dyDescent="0.2">
      <c r="B428" s="123"/>
      <c r="C428" s="76"/>
      <c r="E428" s="124"/>
      <c r="J428" s="124"/>
    </row>
    <row r="429" spans="2:10" ht="12.75" x14ac:dyDescent="0.2">
      <c r="B429" s="123"/>
      <c r="C429" s="76"/>
      <c r="E429" s="124"/>
      <c r="J429" s="124"/>
    </row>
    <row r="430" spans="2:10" ht="12.75" x14ac:dyDescent="0.2">
      <c r="B430" s="123"/>
      <c r="C430" s="76"/>
      <c r="E430" s="124"/>
      <c r="J430" s="124"/>
    </row>
    <row r="431" spans="2:10" ht="12.75" x14ac:dyDescent="0.2">
      <c r="B431" s="123"/>
      <c r="C431" s="76"/>
      <c r="E431" s="124"/>
      <c r="J431" s="124"/>
    </row>
    <row r="432" spans="2:10" ht="12.75" x14ac:dyDescent="0.2">
      <c r="B432" s="123"/>
      <c r="C432" s="76"/>
      <c r="E432" s="124"/>
      <c r="J432" s="124"/>
    </row>
    <row r="433" spans="2:10" ht="12.75" x14ac:dyDescent="0.2">
      <c r="B433" s="123"/>
      <c r="C433" s="76"/>
      <c r="E433" s="124"/>
      <c r="J433" s="124"/>
    </row>
    <row r="434" spans="2:10" ht="12.75" x14ac:dyDescent="0.2">
      <c r="B434" s="123"/>
      <c r="C434" s="76"/>
      <c r="E434" s="124"/>
      <c r="J434" s="124"/>
    </row>
    <row r="435" spans="2:10" ht="12.75" x14ac:dyDescent="0.2">
      <c r="B435" s="123"/>
      <c r="C435" s="76"/>
      <c r="E435" s="124"/>
      <c r="J435" s="124"/>
    </row>
    <row r="436" spans="2:10" ht="12.75" x14ac:dyDescent="0.2">
      <c r="B436" s="123"/>
      <c r="C436" s="76"/>
      <c r="E436" s="124"/>
      <c r="J436" s="124"/>
    </row>
    <row r="437" spans="2:10" ht="12.75" x14ac:dyDescent="0.2">
      <c r="B437" s="123"/>
      <c r="C437" s="76"/>
      <c r="E437" s="124"/>
      <c r="J437" s="124"/>
    </row>
    <row r="438" spans="2:10" ht="12.75" x14ac:dyDescent="0.2">
      <c r="B438" s="123"/>
      <c r="C438" s="76"/>
      <c r="E438" s="124"/>
      <c r="J438" s="124"/>
    </row>
    <row r="439" spans="2:10" ht="12.75" x14ac:dyDescent="0.2">
      <c r="B439" s="123"/>
      <c r="C439" s="76"/>
      <c r="E439" s="124"/>
      <c r="J439" s="124"/>
    </row>
    <row r="440" spans="2:10" ht="12.75" x14ac:dyDescent="0.2">
      <c r="B440" s="123"/>
      <c r="C440" s="76"/>
      <c r="E440" s="124"/>
      <c r="J440" s="124"/>
    </row>
    <row r="441" spans="2:10" ht="12.75" x14ac:dyDescent="0.2">
      <c r="B441" s="123"/>
      <c r="C441" s="76"/>
      <c r="E441" s="124"/>
      <c r="J441" s="124"/>
    </row>
    <row r="442" spans="2:10" ht="12.75" x14ac:dyDescent="0.2">
      <c r="B442" s="123"/>
      <c r="C442" s="76"/>
      <c r="E442" s="124"/>
      <c r="J442" s="124"/>
    </row>
    <row r="443" spans="2:10" ht="12.75" x14ac:dyDescent="0.2">
      <c r="B443" s="123"/>
      <c r="C443" s="76"/>
      <c r="E443" s="124"/>
      <c r="J443" s="124"/>
    </row>
    <row r="444" spans="2:10" ht="12.75" x14ac:dyDescent="0.2">
      <c r="B444" s="123"/>
      <c r="C444" s="76"/>
      <c r="E444" s="124"/>
      <c r="J444" s="124"/>
    </row>
    <row r="445" spans="2:10" ht="12.75" x14ac:dyDescent="0.2">
      <c r="B445" s="123"/>
      <c r="C445" s="76"/>
      <c r="E445" s="124"/>
      <c r="J445" s="124"/>
    </row>
    <row r="446" spans="2:10" ht="12.75" x14ac:dyDescent="0.2">
      <c r="B446" s="123"/>
      <c r="C446" s="76"/>
      <c r="E446" s="124"/>
      <c r="J446" s="124"/>
    </row>
    <row r="447" spans="2:10" ht="12.75" x14ac:dyDescent="0.2">
      <c r="B447" s="123"/>
      <c r="C447" s="76"/>
      <c r="E447" s="124"/>
      <c r="J447" s="124"/>
    </row>
    <row r="448" spans="2:10" ht="12.75" x14ac:dyDescent="0.2">
      <c r="B448" s="123"/>
      <c r="C448" s="76"/>
      <c r="E448" s="124"/>
      <c r="J448" s="124"/>
    </row>
    <row r="449" spans="2:10" ht="12.75" x14ac:dyDescent="0.2">
      <c r="B449" s="123"/>
      <c r="C449" s="76"/>
      <c r="E449" s="124"/>
      <c r="J449" s="124"/>
    </row>
    <row r="450" spans="2:10" ht="12.75" x14ac:dyDescent="0.2">
      <c r="B450" s="123"/>
      <c r="C450" s="76"/>
      <c r="E450" s="124"/>
      <c r="J450" s="124"/>
    </row>
    <row r="451" spans="2:10" ht="12.75" x14ac:dyDescent="0.2">
      <c r="B451" s="123"/>
      <c r="C451" s="76"/>
      <c r="E451" s="124"/>
      <c r="J451" s="124"/>
    </row>
    <row r="452" spans="2:10" ht="12.75" x14ac:dyDescent="0.2">
      <c r="B452" s="123"/>
      <c r="C452" s="76"/>
      <c r="E452" s="124"/>
      <c r="J452" s="124"/>
    </row>
    <row r="453" spans="2:10" ht="12.75" x14ac:dyDescent="0.2">
      <c r="B453" s="123"/>
      <c r="C453" s="76"/>
      <c r="E453" s="124"/>
      <c r="J453" s="124"/>
    </row>
    <row r="454" spans="2:10" ht="12.75" x14ac:dyDescent="0.2">
      <c r="B454" s="123"/>
      <c r="C454" s="76"/>
      <c r="E454" s="124"/>
      <c r="J454" s="124"/>
    </row>
    <row r="455" spans="2:10" ht="12.75" x14ac:dyDescent="0.2">
      <c r="B455" s="123"/>
      <c r="C455" s="76"/>
      <c r="E455" s="124"/>
      <c r="J455" s="124"/>
    </row>
    <row r="456" spans="2:10" ht="12.75" x14ac:dyDescent="0.2">
      <c r="B456" s="123"/>
      <c r="C456" s="76"/>
      <c r="E456" s="124"/>
      <c r="J456" s="124"/>
    </row>
    <row r="457" spans="2:10" ht="12.75" x14ac:dyDescent="0.2">
      <c r="B457" s="123"/>
      <c r="C457" s="76"/>
      <c r="E457" s="124"/>
      <c r="J457" s="124"/>
    </row>
    <row r="458" spans="2:10" ht="12.75" x14ac:dyDescent="0.2">
      <c r="B458" s="123"/>
      <c r="C458" s="76"/>
      <c r="E458" s="124"/>
      <c r="J458" s="124"/>
    </row>
    <row r="459" spans="2:10" ht="12.75" x14ac:dyDescent="0.2">
      <c r="B459" s="123"/>
      <c r="C459" s="76"/>
      <c r="E459" s="124"/>
      <c r="J459" s="124"/>
    </row>
    <row r="460" spans="2:10" ht="12.75" x14ac:dyDescent="0.2">
      <c r="B460" s="123"/>
      <c r="C460" s="76"/>
      <c r="E460" s="124"/>
      <c r="J460" s="124"/>
    </row>
    <row r="461" spans="2:10" ht="12.75" x14ac:dyDescent="0.2">
      <c r="B461" s="123"/>
      <c r="C461" s="76"/>
      <c r="E461" s="124"/>
      <c r="J461" s="124"/>
    </row>
    <row r="462" spans="2:10" ht="12.75" x14ac:dyDescent="0.2">
      <c r="B462" s="123"/>
      <c r="C462" s="76"/>
      <c r="E462" s="124"/>
      <c r="J462" s="124"/>
    </row>
    <row r="463" spans="2:10" ht="12.75" x14ac:dyDescent="0.2">
      <c r="B463" s="123"/>
      <c r="C463" s="76"/>
      <c r="E463" s="124"/>
      <c r="J463" s="124"/>
    </row>
    <row r="464" spans="2:10" ht="12.75" x14ac:dyDescent="0.2">
      <c r="B464" s="123"/>
      <c r="C464" s="76"/>
      <c r="E464" s="124"/>
      <c r="J464" s="124"/>
    </row>
    <row r="465" spans="2:10" ht="12.75" x14ac:dyDescent="0.2">
      <c r="B465" s="123"/>
      <c r="C465" s="76"/>
      <c r="E465" s="124"/>
      <c r="J465" s="124"/>
    </row>
    <row r="466" spans="2:10" ht="12.75" x14ac:dyDescent="0.2">
      <c r="B466" s="123"/>
      <c r="C466" s="76"/>
      <c r="E466" s="124"/>
      <c r="J466" s="124"/>
    </row>
    <row r="467" spans="2:10" ht="12.75" x14ac:dyDescent="0.2">
      <c r="B467" s="123"/>
      <c r="C467" s="76"/>
      <c r="E467" s="124"/>
      <c r="J467" s="124"/>
    </row>
    <row r="468" spans="2:10" ht="12.75" x14ac:dyDescent="0.2">
      <c r="B468" s="123"/>
      <c r="C468" s="76"/>
      <c r="E468" s="124"/>
      <c r="J468" s="124"/>
    </row>
    <row r="469" spans="2:10" ht="12.75" x14ac:dyDescent="0.2">
      <c r="B469" s="123"/>
      <c r="C469" s="76"/>
      <c r="E469" s="124"/>
      <c r="J469" s="124"/>
    </row>
    <row r="470" spans="2:10" ht="12.75" x14ac:dyDescent="0.2">
      <c r="B470" s="123"/>
      <c r="C470" s="76"/>
      <c r="E470" s="124"/>
      <c r="J470" s="124"/>
    </row>
    <row r="471" spans="2:10" ht="12.75" x14ac:dyDescent="0.2">
      <c r="B471" s="123"/>
      <c r="C471" s="76"/>
      <c r="E471" s="124"/>
      <c r="J471" s="124"/>
    </row>
    <row r="472" spans="2:10" ht="12.75" x14ac:dyDescent="0.2">
      <c r="B472" s="123"/>
      <c r="C472" s="76"/>
      <c r="E472" s="124"/>
      <c r="J472" s="124"/>
    </row>
    <row r="473" spans="2:10" ht="12.75" x14ac:dyDescent="0.2">
      <c r="B473" s="123"/>
      <c r="C473" s="76"/>
      <c r="E473" s="124"/>
      <c r="J473" s="124"/>
    </row>
    <row r="474" spans="2:10" ht="12.75" x14ac:dyDescent="0.2">
      <c r="B474" s="123"/>
      <c r="C474" s="76"/>
      <c r="E474" s="124"/>
      <c r="J474" s="124"/>
    </row>
    <row r="475" spans="2:10" ht="12.75" x14ac:dyDescent="0.2">
      <c r="B475" s="123"/>
      <c r="C475" s="76"/>
      <c r="E475" s="124"/>
      <c r="J475" s="124"/>
    </row>
    <row r="476" spans="2:10" ht="12.75" x14ac:dyDescent="0.2">
      <c r="B476" s="123"/>
      <c r="C476" s="76"/>
      <c r="E476" s="124"/>
      <c r="J476" s="124"/>
    </row>
    <row r="477" spans="2:10" ht="12.75" x14ac:dyDescent="0.2">
      <c r="B477" s="123"/>
      <c r="C477" s="76"/>
      <c r="E477" s="124"/>
      <c r="J477" s="124"/>
    </row>
    <row r="478" spans="2:10" ht="12.75" x14ac:dyDescent="0.2">
      <c r="B478" s="123"/>
      <c r="C478" s="76"/>
      <c r="E478" s="124"/>
      <c r="J478" s="124"/>
    </row>
    <row r="479" spans="2:10" ht="12.75" x14ac:dyDescent="0.2">
      <c r="B479" s="123"/>
      <c r="C479" s="76"/>
      <c r="E479" s="124"/>
      <c r="J479" s="124"/>
    </row>
    <row r="480" spans="2:10" ht="12.75" x14ac:dyDescent="0.2">
      <c r="B480" s="123"/>
      <c r="C480" s="76"/>
      <c r="E480" s="124"/>
      <c r="J480" s="124"/>
    </row>
    <row r="481" spans="2:10" ht="12.75" x14ac:dyDescent="0.2">
      <c r="B481" s="123"/>
      <c r="C481" s="76"/>
      <c r="E481" s="124"/>
      <c r="J481" s="124"/>
    </row>
    <row r="482" spans="2:10" ht="12.75" x14ac:dyDescent="0.2">
      <c r="B482" s="123"/>
      <c r="C482" s="76"/>
      <c r="E482" s="124"/>
      <c r="J482" s="124"/>
    </row>
    <row r="483" spans="2:10" ht="12.75" x14ac:dyDescent="0.2">
      <c r="B483" s="123"/>
      <c r="C483" s="76"/>
      <c r="E483" s="124"/>
      <c r="J483" s="124"/>
    </row>
    <row r="484" spans="2:10" ht="12.75" x14ac:dyDescent="0.2">
      <c r="B484" s="123"/>
      <c r="C484" s="76"/>
      <c r="E484" s="124"/>
      <c r="J484" s="124"/>
    </row>
    <row r="485" spans="2:10" ht="12.75" x14ac:dyDescent="0.2">
      <c r="B485" s="123"/>
      <c r="C485" s="76"/>
      <c r="E485" s="124"/>
      <c r="J485" s="124"/>
    </row>
    <row r="486" spans="2:10" ht="12.75" x14ac:dyDescent="0.2">
      <c r="B486" s="123"/>
      <c r="C486" s="76"/>
      <c r="E486" s="124"/>
      <c r="J486" s="124"/>
    </row>
    <row r="487" spans="2:10" ht="12.75" x14ac:dyDescent="0.2">
      <c r="B487" s="123"/>
      <c r="C487" s="76"/>
      <c r="E487" s="124"/>
      <c r="J487" s="124"/>
    </row>
    <row r="488" spans="2:10" ht="12.75" x14ac:dyDescent="0.2">
      <c r="B488" s="123"/>
      <c r="C488" s="76"/>
      <c r="E488" s="124"/>
      <c r="J488" s="124"/>
    </row>
    <row r="489" spans="2:10" ht="12.75" x14ac:dyDescent="0.2">
      <c r="B489" s="123"/>
      <c r="C489" s="76"/>
      <c r="E489" s="124"/>
      <c r="J489" s="124"/>
    </row>
    <row r="490" spans="2:10" ht="12.75" x14ac:dyDescent="0.2">
      <c r="B490" s="123"/>
      <c r="C490" s="76"/>
      <c r="E490" s="124"/>
      <c r="J490" s="124"/>
    </row>
    <row r="491" spans="2:10" ht="12.75" x14ac:dyDescent="0.2">
      <c r="B491" s="123"/>
      <c r="C491" s="76"/>
      <c r="E491" s="124"/>
      <c r="J491" s="124"/>
    </row>
    <row r="492" spans="2:10" ht="12.75" x14ac:dyDescent="0.2">
      <c r="B492" s="123"/>
      <c r="C492" s="76"/>
      <c r="E492" s="124"/>
      <c r="J492" s="124"/>
    </row>
    <row r="493" spans="2:10" ht="12.75" x14ac:dyDescent="0.2">
      <c r="B493" s="123"/>
      <c r="C493" s="76"/>
      <c r="E493" s="124"/>
      <c r="J493" s="124"/>
    </row>
    <row r="494" spans="2:10" ht="12.75" x14ac:dyDescent="0.2">
      <c r="B494" s="123"/>
      <c r="C494" s="76"/>
      <c r="E494" s="124"/>
      <c r="J494" s="124"/>
    </row>
    <row r="495" spans="2:10" ht="12.75" x14ac:dyDescent="0.2">
      <c r="B495" s="123"/>
      <c r="C495" s="76"/>
      <c r="E495" s="124"/>
      <c r="J495" s="124"/>
    </row>
    <row r="496" spans="2:10" ht="12.75" x14ac:dyDescent="0.2">
      <c r="B496" s="123"/>
      <c r="C496" s="76"/>
      <c r="E496" s="124"/>
      <c r="J496" s="124"/>
    </row>
    <row r="497" spans="2:10" ht="12.75" x14ac:dyDescent="0.2">
      <c r="B497" s="123"/>
      <c r="C497" s="76"/>
      <c r="E497" s="124"/>
      <c r="J497" s="124"/>
    </row>
    <row r="498" spans="2:10" ht="12.75" x14ac:dyDescent="0.2">
      <c r="B498" s="123"/>
      <c r="C498" s="76"/>
      <c r="E498" s="124"/>
      <c r="J498" s="124"/>
    </row>
    <row r="499" spans="2:10" ht="12.75" x14ac:dyDescent="0.2">
      <c r="B499" s="123"/>
      <c r="C499" s="76"/>
      <c r="E499" s="124"/>
      <c r="J499" s="124"/>
    </row>
    <row r="500" spans="2:10" ht="12.75" x14ac:dyDescent="0.2">
      <c r="B500" s="123"/>
      <c r="C500" s="76"/>
      <c r="E500" s="124"/>
      <c r="J500" s="124"/>
    </row>
    <row r="501" spans="2:10" ht="12.75" x14ac:dyDescent="0.2">
      <c r="B501" s="123"/>
      <c r="C501" s="76"/>
      <c r="E501" s="124"/>
      <c r="J501" s="124"/>
    </row>
    <row r="502" spans="2:10" ht="12.75" x14ac:dyDescent="0.2">
      <c r="B502" s="123"/>
      <c r="C502" s="76"/>
      <c r="E502" s="124"/>
      <c r="J502" s="124"/>
    </row>
    <row r="503" spans="2:10" ht="12.75" x14ac:dyDescent="0.2">
      <c r="B503" s="123"/>
      <c r="C503" s="76"/>
      <c r="E503" s="124"/>
      <c r="J503" s="124"/>
    </row>
    <row r="504" spans="2:10" ht="12.75" x14ac:dyDescent="0.2">
      <c r="B504" s="123"/>
      <c r="C504" s="76"/>
      <c r="E504" s="124"/>
      <c r="J504" s="124"/>
    </row>
    <row r="505" spans="2:10" ht="12.75" x14ac:dyDescent="0.2">
      <c r="B505" s="123"/>
      <c r="C505" s="76"/>
      <c r="E505" s="124"/>
      <c r="J505" s="124"/>
    </row>
    <row r="506" spans="2:10" ht="12.75" x14ac:dyDescent="0.2">
      <c r="B506" s="123"/>
      <c r="C506" s="76"/>
      <c r="E506" s="124"/>
      <c r="J506" s="124"/>
    </row>
    <row r="507" spans="2:10" ht="12.75" x14ac:dyDescent="0.2">
      <c r="B507" s="123"/>
      <c r="C507" s="76"/>
      <c r="E507" s="124"/>
      <c r="J507" s="124"/>
    </row>
    <row r="508" spans="2:10" ht="12.75" x14ac:dyDescent="0.2">
      <c r="B508" s="123"/>
      <c r="C508" s="76"/>
      <c r="E508" s="124"/>
      <c r="J508" s="124"/>
    </row>
    <row r="509" spans="2:10" ht="12.75" x14ac:dyDescent="0.2">
      <c r="B509" s="123"/>
      <c r="C509" s="76"/>
      <c r="E509" s="124"/>
      <c r="J509" s="124"/>
    </row>
    <row r="510" spans="2:10" ht="12.75" x14ac:dyDescent="0.2">
      <c r="B510" s="123"/>
      <c r="C510" s="76"/>
      <c r="E510" s="124"/>
      <c r="J510" s="124"/>
    </row>
    <row r="511" spans="2:10" ht="12.75" x14ac:dyDescent="0.2">
      <c r="B511" s="123"/>
      <c r="C511" s="76"/>
      <c r="E511" s="124"/>
      <c r="J511" s="124"/>
    </row>
    <row r="512" spans="2:10" ht="12.75" x14ac:dyDescent="0.2">
      <c r="B512" s="123"/>
      <c r="C512" s="76"/>
      <c r="E512" s="124"/>
      <c r="J512" s="124"/>
    </row>
    <row r="513" spans="2:10" ht="12.75" x14ac:dyDescent="0.2">
      <c r="B513" s="123"/>
      <c r="C513" s="76"/>
      <c r="E513" s="124"/>
      <c r="J513" s="124"/>
    </row>
    <row r="514" spans="2:10" ht="12.75" x14ac:dyDescent="0.2">
      <c r="B514" s="123"/>
      <c r="C514" s="76"/>
      <c r="E514" s="124"/>
      <c r="J514" s="124"/>
    </row>
    <row r="515" spans="2:10" ht="12.75" x14ac:dyDescent="0.2">
      <c r="B515" s="123"/>
      <c r="C515" s="76"/>
      <c r="E515" s="124"/>
      <c r="J515" s="124"/>
    </row>
    <row r="516" spans="2:10" ht="12.75" x14ac:dyDescent="0.2">
      <c r="B516" s="123"/>
      <c r="C516" s="76"/>
      <c r="E516" s="124"/>
      <c r="J516" s="124"/>
    </row>
    <row r="517" spans="2:10" ht="12.75" x14ac:dyDescent="0.2">
      <c r="B517" s="123"/>
      <c r="C517" s="76"/>
      <c r="E517" s="124"/>
      <c r="J517" s="124"/>
    </row>
    <row r="518" spans="2:10" ht="12.75" x14ac:dyDescent="0.2">
      <c r="B518" s="123"/>
      <c r="C518" s="76"/>
      <c r="E518" s="124"/>
      <c r="J518" s="124"/>
    </row>
    <row r="519" spans="2:10" ht="12.75" x14ac:dyDescent="0.2">
      <c r="B519" s="123"/>
      <c r="C519" s="76"/>
      <c r="E519" s="124"/>
      <c r="J519" s="124"/>
    </row>
    <row r="520" spans="2:10" ht="12.75" x14ac:dyDescent="0.2">
      <c r="B520" s="123"/>
      <c r="C520" s="76"/>
      <c r="E520" s="124"/>
      <c r="J520" s="124"/>
    </row>
    <row r="521" spans="2:10" ht="12.75" x14ac:dyDescent="0.2">
      <c r="B521" s="123"/>
      <c r="C521" s="76"/>
      <c r="E521" s="124"/>
      <c r="J521" s="124"/>
    </row>
    <row r="522" spans="2:10" ht="12.75" x14ac:dyDescent="0.2">
      <c r="B522" s="123"/>
      <c r="C522" s="76"/>
      <c r="E522" s="124"/>
      <c r="J522" s="124"/>
    </row>
    <row r="523" spans="2:10" ht="12.75" x14ac:dyDescent="0.2">
      <c r="B523" s="123"/>
      <c r="C523" s="76"/>
      <c r="E523" s="124"/>
      <c r="J523" s="124"/>
    </row>
    <row r="524" spans="2:10" ht="12.75" x14ac:dyDescent="0.2">
      <c r="B524" s="123"/>
      <c r="C524" s="76"/>
      <c r="E524" s="124"/>
      <c r="J524" s="124"/>
    </row>
    <row r="525" spans="2:10" ht="12.75" x14ac:dyDescent="0.2">
      <c r="B525" s="123"/>
      <c r="C525" s="76"/>
      <c r="E525" s="124"/>
      <c r="J525" s="124"/>
    </row>
    <row r="526" spans="2:10" ht="12.75" x14ac:dyDescent="0.2">
      <c r="B526" s="123"/>
      <c r="C526" s="76"/>
      <c r="E526" s="124"/>
      <c r="J526" s="124"/>
    </row>
    <row r="527" spans="2:10" ht="12.75" x14ac:dyDescent="0.2">
      <c r="B527" s="123"/>
      <c r="C527" s="76"/>
      <c r="E527" s="124"/>
      <c r="J527" s="124"/>
    </row>
    <row r="528" spans="2:10" ht="12.75" x14ac:dyDescent="0.2">
      <c r="B528" s="123"/>
      <c r="C528" s="76"/>
      <c r="E528" s="124"/>
      <c r="J528" s="124"/>
    </row>
    <row r="529" spans="2:10" ht="12.75" x14ac:dyDescent="0.2">
      <c r="B529" s="123"/>
      <c r="C529" s="76"/>
      <c r="E529" s="124"/>
      <c r="J529" s="124"/>
    </row>
    <row r="530" spans="2:10" ht="12.75" x14ac:dyDescent="0.2">
      <c r="B530" s="123"/>
      <c r="C530" s="76"/>
      <c r="E530" s="124"/>
      <c r="J530" s="124"/>
    </row>
    <row r="531" spans="2:10" ht="12.75" x14ac:dyDescent="0.2">
      <c r="B531" s="123"/>
      <c r="C531" s="76"/>
      <c r="E531" s="124"/>
      <c r="J531" s="124"/>
    </row>
    <row r="532" spans="2:10" ht="12.75" x14ac:dyDescent="0.2">
      <c r="B532" s="123"/>
      <c r="C532" s="76"/>
      <c r="E532" s="124"/>
      <c r="J532" s="124"/>
    </row>
    <row r="533" spans="2:10" ht="12.75" x14ac:dyDescent="0.2">
      <c r="B533" s="123"/>
      <c r="C533" s="76"/>
      <c r="E533" s="124"/>
      <c r="J533" s="124"/>
    </row>
    <row r="534" spans="2:10" ht="12.75" x14ac:dyDescent="0.2">
      <c r="B534" s="123"/>
      <c r="C534" s="76"/>
      <c r="E534" s="124"/>
      <c r="J534" s="124"/>
    </row>
    <row r="535" spans="2:10" ht="12.75" x14ac:dyDescent="0.2">
      <c r="B535" s="123"/>
      <c r="C535" s="76"/>
      <c r="E535" s="124"/>
      <c r="J535" s="124"/>
    </row>
    <row r="536" spans="2:10" ht="12.75" x14ac:dyDescent="0.2">
      <c r="B536" s="123"/>
      <c r="C536" s="76"/>
      <c r="E536" s="124"/>
      <c r="J536" s="124"/>
    </row>
    <row r="537" spans="2:10" ht="12.75" x14ac:dyDescent="0.2">
      <c r="B537" s="123"/>
      <c r="C537" s="76"/>
      <c r="E537" s="124"/>
      <c r="J537" s="124"/>
    </row>
    <row r="538" spans="2:10" ht="12.75" x14ac:dyDescent="0.2">
      <c r="B538" s="123"/>
      <c r="C538" s="76"/>
      <c r="E538" s="124"/>
      <c r="J538" s="124"/>
    </row>
    <row r="539" spans="2:10" ht="12.75" x14ac:dyDescent="0.2">
      <c r="B539" s="123"/>
      <c r="C539" s="76"/>
      <c r="E539" s="124"/>
      <c r="J539" s="124"/>
    </row>
    <row r="540" spans="2:10" ht="12.75" x14ac:dyDescent="0.2">
      <c r="B540" s="123"/>
      <c r="C540" s="76"/>
      <c r="E540" s="124"/>
      <c r="J540" s="124"/>
    </row>
    <row r="541" spans="2:10" ht="12.75" x14ac:dyDescent="0.2">
      <c r="B541" s="123"/>
      <c r="C541" s="76"/>
      <c r="E541" s="124"/>
      <c r="J541" s="124"/>
    </row>
    <row r="542" spans="2:10" ht="12.75" x14ac:dyDescent="0.2">
      <c r="B542" s="123"/>
      <c r="C542" s="76"/>
      <c r="E542" s="124"/>
      <c r="J542" s="124"/>
    </row>
    <row r="543" spans="2:10" ht="12.75" x14ac:dyDescent="0.2">
      <c r="B543" s="123"/>
      <c r="C543" s="76"/>
      <c r="E543" s="124"/>
      <c r="J543" s="124"/>
    </row>
    <row r="544" spans="2:10" ht="12.75" x14ac:dyDescent="0.2">
      <c r="B544" s="123"/>
      <c r="C544" s="76"/>
      <c r="E544" s="124"/>
      <c r="J544" s="124"/>
    </row>
    <row r="545" spans="2:10" ht="12.75" x14ac:dyDescent="0.2">
      <c r="B545" s="123"/>
      <c r="C545" s="76"/>
      <c r="E545" s="124"/>
      <c r="J545" s="124"/>
    </row>
    <row r="546" spans="2:10" ht="12.75" x14ac:dyDescent="0.2">
      <c r="B546" s="123"/>
      <c r="C546" s="76"/>
      <c r="E546" s="124"/>
      <c r="J546" s="124"/>
    </row>
    <row r="547" spans="2:10" ht="12.75" x14ac:dyDescent="0.2">
      <c r="B547" s="123"/>
      <c r="C547" s="76"/>
      <c r="E547" s="124"/>
      <c r="J547" s="124"/>
    </row>
    <row r="548" spans="2:10" ht="12.75" x14ac:dyDescent="0.2">
      <c r="B548" s="123"/>
      <c r="C548" s="76"/>
      <c r="E548" s="124"/>
      <c r="J548" s="124"/>
    </row>
    <row r="549" spans="2:10" ht="12.75" x14ac:dyDescent="0.2">
      <c r="B549" s="123"/>
      <c r="C549" s="76"/>
      <c r="E549" s="124"/>
      <c r="J549" s="124"/>
    </row>
    <row r="550" spans="2:10" ht="12.75" x14ac:dyDescent="0.2">
      <c r="B550" s="123"/>
      <c r="C550" s="76"/>
      <c r="E550" s="124"/>
      <c r="J550" s="124"/>
    </row>
    <row r="551" spans="2:10" ht="12.75" x14ac:dyDescent="0.2">
      <c r="B551" s="123"/>
      <c r="C551" s="76"/>
      <c r="E551" s="124"/>
      <c r="J551" s="124"/>
    </row>
    <row r="552" spans="2:10" ht="12.75" x14ac:dyDescent="0.2">
      <c r="B552" s="123"/>
      <c r="C552" s="76"/>
      <c r="E552" s="124"/>
      <c r="J552" s="124"/>
    </row>
    <row r="553" spans="2:10" ht="12.75" x14ac:dyDescent="0.2">
      <c r="B553" s="123"/>
      <c r="C553" s="76"/>
      <c r="E553" s="124"/>
      <c r="J553" s="124"/>
    </row>
    <row r="554" spans="2:10" ht="12.75" x14ac:dyDescent="0.2">
      <c r="B554" s="123"/>
      <c r="C554" s="76"/>
      <c r="E554" s="124"/>
      <c r="J554" s="124"/>
    </row>
    <row r="555" spans="2:10" ht="12.75" x14ac:dyDescent="0.2">
      <c r="B555" s="123"/>
      <c r="C555" s="76"/>
      <c r="E555" s="124"/>
      <c r="J555" s="124"/>
    </row>
    <row r="556" spans="2:10" ht="12.75" x14ac:dyDescent="0.2">
      <c r="B556" s="123"/>
      <c r="C556" s="76"/>
      <c r="E556" s="124"/>
      <c r="J556" s="124"/>
    </row>
    <row r="557" spans="2:10" ht="12.75" x14ac:dyDescent="0.2">
      <c r="B557" s="123"/>
      <c r="C557" s="76"/>
      <c r="E557" s="124"/>
      <c r="J557" s="124"/>
    </row>
    <row r="558" spans="2:10" ht="12.75" x14ac:dyDescent="0.2">
      <c r="B558" s="123"/>
      <c r="C558" s="76"/>
      <c r="E558" s="124"/>
      <c r="J558" s="124"/>
    </row>
    <row r="559" spans="2:10" ht="12.75" x14ac:dyDescent="0.2">
      <c r="B559" s="123"/>
      <c r="C559" s="76"/>
      <c r="E559" s="124"/>
      <c r="J559" s="124"/>
    </row>
    <row r="560" spans="2:10" ht="12.75" x14ac:dyDescent="0.2">
      <c r="B560" s="123"/>
      <c r="C560" s="76"/>
      <c r="E560" s="124"/>
      <c r="J560" s="124"/>
    </row>
    <row r="561" spans="2:10" ht="12.75" x14ac:dyDescent="0.2">
      <c r="B561" s="123"/>
      <c r="C561" s="76"/>
      <c r="E561" s="124"/>
      <c r="J561" s="124"/>
    </row>
    <row r="562" spans="2:10" ht="12.75" x14ac:dyDescent="0.2">
      <c r="B562" s="123"/>
      <c r="C562" s="76"/>
      <c r="E562" s="124"/>
      <c r="J562" s="124"/>
    </row>
    <row r="563" spans="2:10" ht="12.75" x14ac:dyDescent="0.2">
      <c r="B563" s="123"/>
      <c r="C563" s="76"/>
      <c r="E563" s="124"/>
      <c r="J563" s="124"/>
    </row>
    <row r="564" spans="2:10" ht="12.75" x14ac:dyDescent="0.2">
      <c r="B564" s="123"/>
      <c r="C564" s="76"/>
      <c r="E564" s="124"/>
      <c r="J564" s="124"/>
    </row>
    <row r="565" spans="2:10" ht="12.75" x14ac:dyDescent="0.2">
      <c r="B565" s="123"/>
      <c r="C565" s="76"/>
      <c r="E565" s="124"/>
      <c r="J565" s="124"/>
    </row>
    <row r="566" spans="2:10" ht="12.75" x14ac:dyDescent="0.2">
      <c r="B566" s="123"/>
      <c r="C566" s="76"/>
      <c r="E566" s="124"/>
      <c r="J566" s="124"/>
    </row>
    <row r="567" spans="2:10" ht="12.75" x14ac:dyDescent="0.2">
      <c r="B567" s="123"/>
      <c r="C567" s="76"/>
      <c r="E567" s="124"/>
      <c r="J567" s="124"/>
    </row>
    <row r="568" spans="2:10" ht="12.75" x14ac:dyDescent="0.2">
      <c r="B568" s="123"/>
      <c r="C568" s="76"/>
      <c r="E568" s="124"/>
      <c r="J568" s="124"/>
    </row>
    <row r="569" spans="2:10" ht="12.75" x14ac:dyDescent="0.2">
      <c r="B569" s="123"/>
      <c r="C569" s="76"/>
      <c r="E569" s="124"/>
      <c r="J569" s="124"/>
    </row>
    <row r="570" spans="2:10" ht="12.75" x14ac:dyDescent="0.2">
      <c r="B570" s="123"/>
      <c r="C570" s="76"/>
      <c r="E570" s="124"/>
      <c r="J570" s="124"/>
    </row>
    <row r="571" spans="2:10" ht="12.75" x14ac:dyDescent="0.2">
      <c r="B571" s="123"/>
      <c r="C571" s="76"/>
      <c r="E571" s="124"/>
      <c r="J571" s="124"/>
    </row>
    <row r="572" spans="2:10" ht="12.75" x14ac:dyDescent="0.2">
      <c r="B572" s="123"/>
      <c r="C572" s="76"/>
      <c r="E572" s="124"/>
      <c r="J572" s="124"/>
    </row>
    <row r="573" spans="2:10" ht="12.75" x14ac:dyDescent="0.2">
      <c r="B573" s="123"/>
      <c r="C573" s="76"/>
      <c r="E573" s="124"/>
      <c r="J573" s="124"/>
    </row>
    <row r="574" spans="2:10" ht="12.75" x14ac:dyDescent="0.2">
      <c r="B574" s="123"/>
      <c r="C574" s="76"/>
      <c r="E574" s="124"/>
      <c r="J574" s="124"/>
    </row>
    <row r="575" spans="2:10" ht="12.75" x14ac:dyDescent="0.2">
      <c r="B575" s="123"/>
      <c r="C575" s="76"/>
      <c r="E575" s="124"/>
      <c r="J575" s="124"/>
    </row>
    <row r="576" spans="2:10" ht="12.75" x14ac:dyDescent="0.2">
      <c r="B576" s="123"/>
      <c r="C576" s="76"/>
      <c r="E576" s="124"/>
      <c r="J576" s="124"/>
    </row>
    <row r="577" spans="2:10" ht="12.75" x14ac:dyDescent="0.2">
      <c r="B577" s="123"/>
      <c r="C577" s="76"/>
      <c r="E577" s="124"/>
      <c r="J577" s="124"/>
    </row>
    <row r="578" spans="2:10" ht="12.75" x14ac:dyDescent="0.2">
      <c r="B578" s="123"/>
      <c r="C578" s="76"/>
      <c r="E578" s="124"/>
      <c r="J578" s="124"/>
    </row>
    <row r="579" spans="2:10" ht="12.75" x14ac:dyDescent="0.2">
      <c r="B579" s="123"/>
      <c r="C579" s="76"/>
      <c r="E579" s="124"/>
      <c r="J579" s="124"/>
    </row>
    <row r="580" spans="2:10" ht="12.75" x14ac:dyDescent="0.2">
      <c r="B580" s="123"/>
      <c r="C580" s="76"/>
      <c r="E580" s="124"/>
      <c r="J580" s="124"/>
    </row>
    <row r="581" spans="2:10" ht="12.75" x14ac:dyDescent="0.2">
      <c r="B581" s="123"/>
      <c r="C581" s="76"/>
      <c r="E581" s="124"/>
      <c r="J581" s="124"/>
    </row>
    <row r="582" spans="2:10" ht="12.75" x14ac:dyDescent="0.2">
      <c r="B582" s="123"/>
      <c r="C582" s="76"/>
      <c r="E582" s="124"/>
      <c r="J582" s="124"/>
    </row>
    <row r="583" spans="2:10" ht="12.75" x14ac:dyDescent="0.2">
      <c r="B583" s="123"/>
      <c r="C583" s="76"/>
      <c r="E583" s="124"/>
      <c r="J583" s="124"/>
    </row>
    <row r="584" spans="2:10" ht="12.75" x14ac:dyDescent="0.2">
      <c r="B584" s="123"/>
      <c r="C584" s="76"/>
      <c r="E584" s="124"/>
      <c r="J584" s="124"/>
    </row>
    <row r="585" spans="2:10" ht="12.75" x14ac:dyDescent="0.2">
      <c r="B585" s="123"/>
      <c r="C585" s="76"/>
      <c r="E585" s="124"/>
      <c r="J585" s="124"/>
    </row>
    <row r="586" spans="2:10" ht="12.75" x14ac:dyDescent="0.2">
      <c r="B586" s="123"/>
      <c r="C586" s="76"/>
      <c r="E586" s="124"/>
      <c r="J586" s="124"/>
    </row>
    <row r="587" spans="2:10" ht="12.75" x14ac:dyDescent="0.2">
      <c r="B587" s="123"/>
      <c r="C587" s="76"/>
      <c r="E587" s="124"/>
      <c r="J587" s="124"/>
    </row>
    <row r="588" spans="2:10" ht="12.75" x14ac:dyDescent="0.2">
      <c r="B588" s="123"/>
      <c r="C588" s="76"/>
      <c r="E588" s="124"/>
      <c r="J588" s="124"/>
    </row>
    <row r="589" spans="2:10" ht="12.75" x14ac:dyDescent="0.2">
      <c r="B589" s="123"/>
      <c r="C589" s="76"/>
      <c r="E589" s="124"/>
      <c r="J589" s="124"/>
    </row>
    <row r="590" spans="2:10" ht="12.75" x14ac:dyDescent="0.2">
      <c r="B590" s="123"/>
      <c r="C590" s="76"/>
      <c r="E590" s="124"/>
      <c r="J590" s="124"/>
    </row>
    <row r="591" spans="2:10" ht="12.75" x14ac:dyDescent="0.2">
      <c r="B591" s="123"/>
      <c r="C591" s="76"/>
      <c r="E591" s="124"/>
      <c r="J591" s="124"/>
    </row>
    <row r="592" spans="2:10" ht="12.75" x14ac:dyDescent="0.2">
      <c r="B592" s="123"/>
      <c r="C592" s="76"/>
      <c r="E592" s="124"/>
      <c r="J592" s="124"/>
    </row>
    <row r="593" spans="2:10" ht="12.75" x14ac:dyDescent="0.2">
      <c r="B593" s="123"/>
      <c r="C593" s="76"/>
      <c r="E593" s="124"/>
      <c r="J593" s="124"/>
    </row>
    <row r="594" spans="2:10" ht="12.75" x14ac:dyDescent="0.2">
      <c r="B594" s="123"/>
      <c r="C594" s="76"/>
      <c r="E594" s="124"/>
      <c r="J594" s="124"/>
    </row>
    <row r="595" spans="2:10" ht="12.75" x14ac:dyDescent="0.2">
      <c r="B595" s="123"/>
      <c r="C595" s="76"/>
      <c r="E595" s="124"/>
      <c r="J595" s="124"/>
    </row>
    <row r="596" spans="2:10" ht="12.75" x14ac:dyDescent="0.2">
      <c r="B596" s="123"/>
      <c r="C596" s="76"/>
      <c r="E596" s="124"/>
      <c r="J596" s="124"/>
    </row>
    <row r="597" spans="2:10" ht="12.75" x14ac:dyDescent="0.2">
      <c r="B597" s="123"/>
      <c r="C597" s="76"/>
      <c r="E597" s="124"/>
      <c r="J597" s="124"/>
    </row>
    <row r="598" spans="2:10" ht="12.75" x14ac:dyDescent="0.2">
      <c r="B598" s="123"/>
      <c r="C598" s="76"/>
      <c r="E598" s="124"/>
      <c r="J598" s="124"/>
    </row>
    <row r="599" spans="2:10" ht="12.75" x14ac:dyDescent="0.2">
      <c r="B599" s="123"/>
      <c r="C599" s="76"/>
      <c r="E599" s="124"/>
      <c r="J599" s="124"/>
    </row>
    <row r="600" spans="2:10" ht="12.75" x14ac:dyDescent="0.2">
      <c r="B600" s="123"/>
      <c r="C600" s="76"/>
      <c r="E600" s="124"/>
      <c r="J600" s="124"/>
    </row>
    <row r="601" spans="2:10" ht="12.75" x14ac:dyDescent="0.2">
      <c r="B601" s="123"/>
      <c r="C601" s="76"/>
      <c r="E601" s="124"/>
      <c r="J601" s="124"/>
    </row>
    <row r="602" spans="2:10" ht="12.75" x14ac:dyDescent="0.2">
      <c r="B602" s="123"/>
      <c r="C602" s="76"/>
      <c r="E602" s="124"/>
      <c r="J602" s="124"/>
    </row>
    <row r="603" spans="2:10" ht="12.75" x14ac:dyDescent="0.2">
      <c r="B603" s="123"/>
      <c r="C603" s="76"/>
      <c r="E603" s="124"/>
      <c r="J603" s="124"/>
    </row>
    <row r="604" spans="2:10" ht="12.75" x14ac:dyDescent="0.2">
      <c r="B604" s="123"/>
      <c r="C604" s="76"/>
      <c r="E604" s="124"/>
      <c r="J604" s="124"/>
    </row>
    <row r="605" spans="2:10" ht="12.75" x14ac:dyDescent="0.2">
      <c r="B605" s="123"/>
      <c r="C605" s="76"/>
      <c r="E605" s="124"/>
      <c r="J605" s="124"/>
    </row>
    <row r="606" spans="2:10" ht="12.75" x14ac:dyDescent="0.2">
      <c r="B606" s="123"/>
      <c r="C606" s="76"/>
      <c r="E606" s="124"/>
      <c r="J606" s="124"/>
    </row>
    <row r="607" spans="2:10" ht="12.75" x14ac:dyDescent="0.2">
      <c r="B607" s="123"/>
      <c r="C607" s="76"/>
      <c r="E607" s="124"/>
      <c r="J607" s="124"/>
    </row>
    <row r="608" spans="2:10" ht="12.75" x14ac:dyDescent="0.2">
      <c r="B608" s="123"/>
      <c r="C608" s="76"/>
      <c r="E608" s="124"/>
      <c r="J608" s="124"/>
    </row>
    <row r="609" spans="2:10" ht="12.75" x14ac:dyDescent="0.2">
      <c r="B609" s="123"/>
      <c r="C609" s="76"/>
      <c r="E609" s="124"/>
      <c r="J609" s="124"/>
    </row>
    <row r="610" spans="2:10" ht="12.75" x14ac:dyDescent="0.2">
      <c r="B610" s="123"/>
      <c r="C610" s="76"/>
      <c r="E610" s="124"/>
      <c r="J610" s="124"/>
    </row>
    <row r="611" spans="2:10" ht="12.75" x14ac:dyDescent="0.2">
      <c r="B611" s="123"/>
      <c r="C611" s="76"/>
      <c r="E611" s="124"/>
      <c r="J611" s="124"/>
    </row>
    <row r="612" spans="2:10" ht="12.75" x14ac:dyDescent="0.2">
      <c r="B612" s="123"/>
      <c r="C612" s="76"/>
      <c r="E612" s="124"/>
      <c r="J612" s="124"/>
    </row>
    <row r="613" spans="2:10" ht="12.75" x14ac:dyDescent="0.2">
      <c r="B613" s="123"/>
      <c r="C613" s="76"/>
      <c r="E613" s="124"/>
      <c r="J613" s="124"/>
    </row>
    <row r="614" spans="2:10" ht="12.75" x14ac:dyDescent="0.2">
      <c r="B614" s="123"/>
      <c r="C614" s="76"/>
      <c r="E614" s="124"/>
      <c r="J614" s="124"/>
    </row>
    <row r="615" spans="2:10" ht="12.75" x14ac:dyDescent="0.2">
      <c r="B615" s="123"/>
      <c r="C615" s="76"/>
      <c r="E615" s="124"/>
      <c r="J615" s="124"/>
    </row>
    <row r="616" spans="2:10" ht="12.75" x14ac:dyDescent="0.2">
      <c r="B616" s="123"/>
      <c r="C616" s="76"/>
      <c r="E616" s="124"/>
      <c r="J616" s="124"/>
    </row>
    <row r="617" spans="2:10" ht="12.75" x14ac:dyDescent="0.2">
      <c r="B617" s="123"/>
      <c r="C617" s="76"/>
      <c r="E617" s="124"/>
      <c r="J617" s="124"/>
    </row>
    <row r="618" spans="2:10" ht="12.75" x14ac:dyDescent="0.2">
      <c r="B618" s="123"/>
      <c r="C618" s="76"/>
      <c r="E618" s="124"/>
      <c r="J618" s="124"/>
    </row>
    <row r="619" spans="2:10" ht="12.75" x14ac:dyDescent="0.2">
      <c r="B619" s="123"/>
      <c r="C619" s="76"/>
      <c r="E619" s="124"/>
      <c r="J619" s="124"/>
    </row>
    <row r="620" spans="2:10" ht="12.75" x14ac:dyDescent="0.2">
      <c r="B620" s="123"/>
      <c r="C620" s="76"/>
      <c r="E620" s="124"/>
      <c r="J620" s="124"/>
    </row>
    <row r="621" spans="2:10" ht="12.75" x14ac:dyDescent="0.2">
      <c r="B621" s="123"/>
      <c r="C621" s="76"/>
      <c r="E621" s="124"/>
      <c r="J621" s="124"/>
    </row>
    <row r="622" spans="2:10" ht="12.75" x14ac:dyDescent="0.2">
      <c r="B622" s="123"/>
      <c r="C622" s="76"/>
      <c r="E622" s="124"/>
      <c r="J622" s="124"/>
    </row>
    <row r="623" spans="2:10" ht="12.75" x14ac:dyDescent="0.2">
      <c r="B623" s="123"/>
      <c r="C623" s="76"/>
      <c r="E623" s="124"/>
      <c r="J623" s="124"/>
    </row>
    <row r="624" spans="2:10" ht="12.75" x14ac:dyDescent="0.2">
      <c r="B624" s="123"/>
      <c r="C624" s="76"/>
      <c r="E624" s="124"/>
      <c r="J624" s="124"/>
    </row>
    <row r="625" spans="2:10" ht="12.75" x14ac:dyDescent="0.2">
      <c r="B625" s="123"/>
      <c r="C625" s="76"/>
      <c r="E625" s="124"/>
      <c r="J625" s="124"/>
    </row>
    <row r="626" spans="2:10" ht="12.75" x14ac:dyDescent="0.2">
      <c r="B626" s="123"/>
      <c r="C626" s="76"/>
      <c r="E626" s="124"/>
      <c r="J626" s="124"/>
    </row>
    <row r="627" spans="2:10" ht="12.75" x14ac:dyDescent="0.2">
      <c r="B627" s="123"/>
      <c r="C627" s="76"/>
      <c r="E627" s="124"/>
      <c r="J627" s="124"/>
    </row>
    <row r="628" spans="2:10" ht="12.75" x14ac:dyDescent="0.2">
      <c r="B628" s="123"/>
      <c r="C628" s="76"/>
      <c r="E628" s="124"/>
      <c r="J628" s="124"/>
    </row>
    <row r="629" spans="2:10" ht="12.75" x14ac:dyDescent="0.2">
      <c r="B629" s="123"/>
      <c r="C629" s="76"/>
      <c r="E629" s="124"/>
      <c r="J629" s="124"/>
    </row>
    <row r="630" spans="2:10" ht="12.75" x14ac:dyDescent="0.2">
      <c r="B630" s="123"/>
      <c r="C630" s="76"/>
      <c r="E630" s="124"/>
      <c r="J630" s="124"/>
    </row>
    <row r="631" spans="2:10" ht="12.75" x14ac:dyDescent="0.2">
      <c r="B631" s="123"/>
      <c r="C631" s="76"/>
      <c r="E631" s="124"/>
      <c r="J631" s="124"/>
    </row>
    <row r="632" spans="2:10" ht="12.75" x14ac:dyDescent="0.2">
      <c r="B632" s="123"/>
      <c r="C632" s="76"/>
      <c r="E632" s="124"/>
      <c r="J632" s="124"/>
    </row>
    <row r="633" spans="2:10" ht="12.75" x14ac:dyDescent="0.2">
      <c r="B633" s="123"/>
      <c r="C633" s="76"/>
      <c r="E633" s="124"/>
      <c r="J633" s="124"/>
    </row>
    <row r="634" spans="2:10" ht="12.75" x14ac:dyDescent="0.2">
      <c r="B634" s="123"/>
      <c r="C634" s="76"/>
      <c r="E634" s="124"/>
      <c r="J634" s="124"/>
    </row>
    <row r="635" spans="2:10" ht="12.75" x14ac:dyDescent="0.2">
      <c r="B635" s="123"/>
      <c r="C635" s="76"/>
      <c r="E635" s="124"/>
      <c r="J635" s="124"/>
    </row>
    <row r="636" spans="2:10" ht="12.75" x14ac:dyDescent="0.2">
      <c r="B636" s="123"/>
      <c r="C636" s="76"/>
      <c r="E636" s="124"/>
      <c r="J636" s="124"/>
    </row>
    <row r="637" spans="2:10" ht="12.75" x14ac:dyDescent="0.2">
      <c r="B637" s="123"/>
      <c r="C637" s="76"/>
      <c r="E637" s="124"/>
      <c r="J637" s="124"/>
    </row>
    <row r="638" spans="2:10" ht="12.75" x14ac:dyDescent="0.2">
      <c r="B638" s="123"/>
      <c r="C638" s="76"/>
      <c r="E638" s="124"/>
      <c r="J638" s="124"/>
    </row>
    <row r="639" spans="2:10" ht="12.75" x14ac:dyDescent="0.2">
      <c r="B639" s="123"/>
      <c r="C639" s="76"/>
      <c r="E639" s="124"/>
      <c r="J639" s="124"/>
    </row>
    <row r="640" spans="2:10" ht="12.75" x14ac:dyDescent="0.2">
      <c r="B640" s="123"/>
      <c r="C640" s="76"/>
      <c r="E640" s="124"/>
      <c r="J640" s="124"/>
    </row>
    <row r="641" spans="2:10" ht="12.75" x14ac:dyDescent="0.2">
      <c r="B641" s="123"/>
      <c r="C641" s="76"/>
      <c r="E641" s="124"/>
      <c r="J641" s="124"/>
    </row>
    <row r="642" spans="2:10" ht="12.75" x14ac:dyDescent="0.2">
      <c r="B642" s="123"/>
      <c r="C642" s="76"/>
      <c r="E642" s="124"/>
      <c r="J642" s="124"/>
    </row>
    <row r="643" spans="2:10" ht="12.75" x14ac:dyDescent="0.2">
      <c r="B643" s="123"/>
      <c r="C643" s="76"/>
      <c r="E643" s="124"/>
      <c r="J643" s="124"/>
    </row>
    <row r="644" spans="2:10" ht="12.75" x14ac:dyDescent="0.2">
      <c r="B644" s="123"/>
      <c r="C644" s="76"/>
      <c r="E644" s="124"/>
      <c r="J644" s="124"/>
    </row>
    <row r="645" spans="2:10" ht="12.75" x14ac:dyDescent="0.2">
      <c r="B645" s="123"/>
      <c r="C645" s="76"/>
      <c r="E645" s="124"/>
      <c r="J645" s="124"/>
    </row>
    <row r="646" spans="2:10" ht="12.75" x14ac:dyDescent="0.2">
      <c r="B646" s="123"/>
      <c r="C646" s="76"/>
      <c r="E646" s="124"/>
      <c r="J646" s="124"/>
    </row>
    <row r="647" spans="2:10" ht="12.75" x14ac:dyDescent="0.2">
      <c r="B647" s="123"/>
      <c r="C647" s="76"/>
      <c r="E647" s="124"/>
      <c r="J647" s="124"/>
    </row>
    <row r="648" spans="2:10" ht="12.75" x14ac:dyDescent="0.2">
      <c r="B648" s="123"/>
      <c r="C648" s="76"/>
      <c r="E648" s="124"/>
      <c r="J648" s="124"/>
    </row>
    <row r="649" spans="2:10" ht="12.75" x14ac:dyDescent="0.2">
      <c r="B649" s="123"/>
      <c r="C649" s="76"/>
      <c r="E649" s="124"/>
      <c r="J649" s="124"/>
    </row>
    <row r="650" spans="2:10" ht="12.75" x14ac:dyDescent="0.2">
      <c r="B650" s="123"/>
      <c r="C650" s="76"/>
      <c r="E650" s="124"/>
      <c r="J650" s="124"/>
    </row>
    <row r="651" spans="2:10" ht="12.75" x14ac:dyDescent="0.2">
      <c r="B651" s="123"/>
      <c r="C651" s="76"/>
      <c r="E651" s="124"/>
      <c r="J651" s="124"/>
    </row>
    <row r="652" spans="2:10" ht="12.75" x14ac:dyDescent="0.2">
      <c r="B652" s="123"/>
      <c r="C652" s="76"/>
      <c r="E652" s="124"/>
      <c r="J652" s="124"/>
    </row>
    <row r="653" spans="2:10" ht="12.75" x14ac:dyDescent="0.2">
      <c r="B653" s="123"/>
      <c r="C653" s="76"/>
      <c r="E653" s="124"/>
      <c r="J653" s="124"/>
    </row>
    <row r="654" spans="2:10" ht="12.75" x14ac:dyDescent="0.2">
      <c r="B654" s="123"/>
      <c r="C654" s="76"/>
      <c r="E654" s="124"/>
      <c r="J654" s="124"/>
    </row>
    <row r="655" spans="2:10" ht="12.75" x14ac:dyDescent="0.2">
      <c r="B655" s="123"/>
      <c r="C655" s="76"/>
      <c r="E655" s="124"/>
      <c r="J655" s="124"/>
    </row>
    <row r="656" spans="2:10" ht="12.75" x14ac:dyDescent="0.2">
      <c r="B656" s="123"/>
      <c r="C656" s="76"/>
      <c r="E656" s="124"/>
      <c r="J656" s="124"/>
    </row>
    <row r="657" spans="2:10" ht="12.75" x14ac:dyDescent="0.2">
      <c r="B657" s="123"/>
      <c r="C657" s="76"/>
      <c r="E657" s="124"/>
      <c r="J657" s="124"/>
    </row>
    <row r="658" spans="2:10" ht="12.75" x14ac:dyDescent="0.2">
      <c r="B658" s="123"/>
      <c r="C658" s="76"/>
      <c r="E658" s="124"/>
      <c r="J658" s="124"/>
    </row>
    <row r="659" spans="2:10" ht="12.75" x14ac:dyDescent="0.2">
      <c r="B659" s="123"/>
      <c r="C659" s="76"/>
      <c r="E659" s="124"/>
      <c r="J659" s="124"/>
    </row>
    <row r="660" spans="2:10" ht="12.75" x14ac:dyDescent="0.2">
      <c r="B660" s="123"/>
      <c r="C660" s="76"/>
      <c r="E660" s="124"/>
      <c r="J660" s="124"/>
    </row>
    <row r="661" spans="2:10" ht="12.75" x14ac:dyDescent="0.2">
      <c r="B661" s="123"/>
      <c r="C661" s="76"/>
      <c r="E661" s="124"/>
      <c r="J661" s="124"/>
    </row>
    <row r="662" spans="2:10" ht="12.75" x14ac:dyDescent="0.2">
      <c r="B662" s="123"/>
      <c r="C662" s="76"/>
      <c r="E662" s="124"/>
      <c r="J662" s="124"/>
    </row>
    <row r="663" spans="2:10" ht="12.75" x14ac:dyDescent="0.2">
      <c r="B663" s="123"/>
      <c r="C663" s="76"/>
      <c r="E663" s="124"/>
      <c r="J663" s="124"/>
    </row>
    <row r="664" spans="2:10" ht="12.75" x14ac:dyDescent="0.2">
      <c r="B664" s="123"/>
      <c r="C664" s="76"/>
      <c r="E664" s="124"/>
      <c r="J664" s="124"/>
    </row>
    <row r="665" spans="2:10" ht="12.75" x14ac:dyDescent="0.2">
      <c r="B665" s="123"/>
      <c r="C665" s="76"/>
      <c r="E665" s="124"/>
      <c r="J665" s="124"/>
    </row>
    <row r="666" spans="2:10" ht="12.75" x14ac:dyDescent="0.2">
      <c r="B666" s="123"/>
      <c r="C666" s="76"/>
      <c r="E666" s="124"/>
      <c r="J666" s="124"/>
    </row>
    <row r="667" spans="2:10" ht="12.75" x14ac:dyDescent="0.2">
      <c r="B667" s="123"/>
      <c r="C667" s="76"/>
      <c r="E667" s="124"/>
      <c r="J667" s="124"/>
    </row>
    <row r="668" spans="2:10" ht="12.75" x14ac:dyDescent="0.2">
      <c r="B668" s="123"/>
      <c r="C668" s="76"/>
      <c r="E668" s="124"/>
      <c r="J668" s="124"/>
    </row>
    <row r="669" spans="2:10" ht="12.75" x14ac:dyDescent="0.2">
      <c r="B669" s="123"/>
      <c r="C669" s="76"/>
      <c r="E669" s="124"/>
      <c r="J669" s="124"/>
    </row>
    <row r="670" spans="2:10" ht="12.75" x14ac:dyDescent="0.2">
      <c r="B670" s="123"/>
      <c r="C670" s="76"/>
      <c r="E670" s="124"/>
      <c r="J670" s="124"/>
    </row>
    <row r="671" spans="2:10" ht="12.75" x14ac:dyDescent="0.2">
      <c r="B671" s="123"/>
      <c r="C671" s="76"/>
      <c r="E671" s="124"/>
      <c r="J671" s="124"/>
    </row>
    <row r="672" spans="2:10" ht="12.75" x14ac:dyDescent="0.2">
      <c r="B672" s="123"/>
      <c r="C672" s="76"/>
      <c r="E672" s="124"/>
      <c r="J672" s="124"/>
    </row>
    <row r="673" spans="2:10" ht="12.75" x14ac:dyDescent="0.2">
      <c r="B673" s="123"/>
      <c r="C673" s="76"/>
      <c r="E673" s="124"/>
      <c r="J673" s="124"/>
    </row>
    <row r="674" spans="2:10" ht="12.75" x14ac:dyDescent="0.2">
      <c r="B674" s="123"/>
      <c r="C674" s="76"/>
      <c r="E674" s="124"/>
      <c r="J674" s="124"/>
    </row>
    <row r="675" spans="2:10" ht="12.75" x14ac:dyDescent="0.2">
      <c r="B675" s="123"/>
      <c r="C675" s="76"/>
      <c r="E675" s="124"/>
      <c r="J675" s="124"/>
    </row>
    <row r="676" spans="2:10" ht="12.75" x14ac:dyDescent="0.2">
      <c r="B676" s="123"/>
      <c r="C676" s="76"/>
      <c r="E676" s="124"/>
      <c r="J676" s="124"/>
    </row>
    <row r="677" spans="2:10" ht="12.75" x14ac:dyDescent="0.2">
      <c r="B677" s="123"/>
      <c r="C677" s="76"/>
      <c r="E677" s="124"/>
      <c r="J677" s="124"/>
    </row>
    <row r="678" spans="2:10" ht="12.75" x14ac:dyDescent="0.2">
      <c r="B678" s="123"/>
      <c r="C678" s="76"/>
      <c r="E678" s="124"/>
      <c r="J678" s="124"/>
    </row>
    <row r="679" spans="2:10" ht="12.75" x14ac:dyDescent="0.2">
      <c r="B679" s="123"/>
      <c r="C679" s="76"/>
      <c r="E679" s="124"/>
      <c r="J679" s="124"/>
    </row>
    <row r="680" spans="2:10" ht="12.75" x14ac:dyDescent="0.2">
      <c r="B680" s="123"/>
      <c r="C680" s="76"/>
      <c r="E680" s="124"/>
      <c r="J680" s="124"/>
    </row>
    <row r="681" spans="2:10" ht="12.75" x14ac:dyDescent="0.2">
      <c r="B681" s="123"/>
      <c r="C681" s="76"/>
      <c r="E681" s="124"/>
      <c r="J681" s="124"/>
    </row>
    <row r="682" spans="2:10" ht="12.75" x14ac:dyDescent="0.2">
      <c r="B682" s="123"/>
      <c r="C682" s="76"/>
      <c r="E682" s="124"/>
      <c r="J682" s="124"/>
    </row>
    <row r="683" spans="2:10" ht="12.75" x14ac:dyDescent="0.2">
      <c r="B683" s="123"/>
      <c r="C683" s="76"/>
      <c r="E683" s="124"/>
      <c r="J683" s="124"/>
    </row>
    <row r="684" spans="2:10" ht="12.75" x14ac:dyDescent="0.2">
      <c r="B684" s="123"/>
      <c r="C684" s="76"/>
      <c r="E684" s="124"/>
      <c r="J684" s="124"/>
    </row>
    <row r="685" spans="2:10" ht="12.75" x14ac:dyDescent="0.2">
      <c r="B685" s="123"/>
      <c r="C685" s="76"/>
      <c r="E685" s="124"/>
      <c r="J685" s="124"/>
    </row>
    <row r="686" spans="2:10" ht="12.75" x14ac:dyDescent="0.2">
      <c r="B686" s="123"/>
      <c r="C686" s="76"/>
      <c r="E686" s="124"/>
      <c r="J686" s="124"/>
    </row>
    <row r="687" spans="2:10" ht="12.75" x14ac:dyDescent="0.2">
      <c r="B687" s="123"/>
      <c r="C687" s="76"/>
      <c r="E687" s="124"/>
      <c r="J687" s="124"/>
    </row>
    <row r="688" spans="2:10" ht="12.75" x14ac:dyDescent="0.2">
      <c r="B688" s="123"/>
      <c r="C688" s="76"/>
      <c r="E688" s="124"/>
      <c r="J688" s="124"/>
    </row>
    <row r="689" spans="2:10" ht="12.75" x14ac:dyDescent="0.2">
      <c r="B689" s="123"/>
      <c r="C689" s="76"/>
      <c r="E689" s="124"/>
      <c r="J689" s="124"/>
    </row>
    <row r="690" spans="2:10" ht="12.75" x14ac:dyDescent="0.2">
      <c r="B690" s="123"/>
      <c r="C690" s="76"/>
      <c r="E690" s="124"/>
      <c r="J690" s="124"/>
    </row>
    <row r="691" spans="2:10" ht="12.75" x14ac:dyDescent="0.2">
      <c r="B691" s="123"/>
      <c r="C691" s="76"/>
      <c r="E691" s="124"/>
      <c r="J691" s="124"/>
    </row>
    <row r="692" spans="2:10" ht="12.75" x14ac:dyDescent="0.2">
      <c r="B692" s="123"/>
      <c r="C692" s="76"/>
      <c r="E692" s="124"/>
      <c r="J692" s="124"/>
    </row>
    <row r="693" spans="2:10" ht="12.75" x14ac:dyDescent="0.2">
      <c r="B693" s="123"/>
      <c r="C693" s="76"/>
      <c r="E693" s="124"/>
      <c r="J693" s="124"/>
    </row>
    <row r="694" spans="2:10" ht="12.75" x14ac:dyDescent="0.2">
      <c r="B694" s="123"/>
      <c r="C694" s="76"/>
      <c r="E694" s="124"/>
      <c r="J694" s="124"/>
    </row>
    <row r="695" spans="2:10" ht="12.75" x14ac:dyDescent="0.2">
      <c r="B695" s="123"/>
      <c r="C695" s="76"/>
      <c r="E695" s="124"/>
      <c r="J695" s="124"/>
    </row>
    <row r="696" spans="2:10" ht="12.75" x14ac:dyDescent="0.2">
      <c r="B696" s="123"/>
      <c r="C696" s="76"/>
      <c r="E696" s="124"/>
      <c r="J696" s="124"/>
    </row>
    <row r="697" spans="2:10" ht="12.75" x14ac:dyDescent="0.2">
      <c r="B697" s="123"/>
      <c r="C697" s="76"/>
      <c r="E697" s="124"/>
      <c r="J697" s="124"/>
    </row>
    <row r="698" spans="2:10" ht="12.75" x14ac:dyDescent="0.2">
      <c r="B698" s="123"/>
      <c r="C698" s="76"/>
      <c r="E698" s="124"/>
      <c r="J698" s="124"/>
    </row>
    <row r="699" spans="2:10" ht="12.75" x14ac:dyDescent="0.2">
      <c r="B699" s="123"/>
      <c r="C699" s="76"/>
      <c r="E699" s="124"/>
      <c r="J699" s="124"/>
    </row>
    <row r="700" spans="2:10" ht="12.75" x14ac:dyDescent="0.2">
      <c r="B700" s="123"/>
      <c r="C700" s="76"/>
      <c r="E700" s="124"/>
      <c r="J700" s="124"/>
    </row>
    <row r="701" spans="2:10" ht="12.75" x14ac:dyDescent="0.2">
      <c r="B701" s="123"/>
      <c r="C701" s="76"/>
      <c r="E701" s="124"/>
      <c r="J701" s="124"/>
    </row>
    <row r="702" spans="2:10" ht="12.75" x14ac:dyDescent="0.2">
      <c r="B702" s="123"/>
      <c r="C702" s="76"/>
      <c r="E702" s="124"/>
      <c r="J702" s="124"/>
    </row>
    <row r="703" spans="2:10" ht="12.75" x14ac:dyDescent="0.2">
      <c r="B703" s="123"/>
      <c r="C703" s="76"/>
      <c r="E703" s="124"/>
      <c r="J703" s="124"/>
    </row>
    <row r="704" spans="2:10" ht="12.75" x14ac:dyDescent="0.2">
      <c r="B704" s="123"/>
      <c r="C704" s="76"/>
      <c r="E704" s="124"/>
      <c r="J704" s="124"/>
    </row>
    <row r="705" spans="2:10" ht="12.75" x14ac:dyDescent="0.2">
      <c r="B705" s="123"/>
      <c r="C705" s="76"/>
      <c r="E705" s="124"/>
      <c r="J705" s="124"/>
    </row>
    <row r="706" spans="2:10" ht="12.75" x14ac:dyDescent="0.2">
      <c r="B706" s="123"/>
      <c r="C706" s="76"/>
      <c r="E706" s="124"/>
      <c r="J706" s="124"/>
    </row>
    <row r="707" spans="2:10" ht="12.75" x14ac:dyDescent="0.2">
      <c r="B707" s="123"/>
      <c r="C707" s="76"/>
      <c r="E707" s="124"/>
      <c r="J707" s="124"/>
    </row>
    <row r="708" spans="2:10" ht="12.75" x14ac:dyDescent="0.2">
      <c r="B708" s="123"/>
      <c r="C708" s="76"/>
      <c r="E708" s="124"/>
      <c r="J708" s="124"/>
    </row>
    <row r="709" spans="2:10" ht="12.75" x14ac:dyDescent="0.2">
      <c r="B709" s="123"/>
      <c r="C709" s="76"/>
      <c r="E709" s="124"/>
      <c r="J709" s="124"/>
    </row>
    <row r="710" spans="2:10" ht="12.75" x14ac:dyDescent="0.2">
      <c r="B710" s="123"/>
      <c r="C710" s="76"/>
      <c r="E710" s="124"/>
      <c r="J710" s="124"/>
    </row>
    <row r="711" spans="2:10" ht="12.75" x14ac:dyDescent="0.2">
      <c r="B711" s="123"/>
      <c r="C711" s="76"/>
      <c r="E711" s="124"/>
      <c r="J711" s="124"/>
    </row>
    <row r="712" spans="2:10" ht="12.75" x14ac:dyDescent="0.2">
      <c r="B712" s="123"/>
      <c r="C712" s="76"/>
      <c r="E712" s="124"/>
      <c r="J712" s="124"/>
    </row>
    <row r="713" spans="2:10" ht="12.75" x14ac:dyDescent="0.2">
      <c r="B713" s="123"/>
      <c r="C713" s="76"/>
      <c r="E713" s="124"/>
      <c r="J713" s="124"/>
    </row>
    <row r="714" spans="2:10" ht="12.75" x14ac:dyDescent="0.2">
      <c r="B714" s="123"/>
      <c r="C714" s="76"/>
      <c r="E714" s="124"/>
      <c r="J714" s="124"/>
    </row>
    <row r="715" spans="2:10" ht="12.75" x14ac:dyDescent="0.2">
      <c r="B715" s="123"/>
      <c r="C715" s="76"/>
      <c r="E715" s="124"/>
      <c r="J715" s="124"/>
    </row>
    <row r="716" spans="2:10" ht="12.75" x14ac:dyDescent="0.2">
      <c r="B716" s="123"/>
      <c r="C716" s="76"/>
      <c r="E716" s="124"/>
      <c r="J716" s="124"/>
    </row>
    <row r="717" spans="2:10" ht="12.75" x14ac:dyDescent="0.2">
      <c r="B717" s="123"/>
      <c r="C717" s="76"/>
      <c r="E717" s="124"/>
      <c r="J717" s="124"/>
    </row>
    <row r="718" spans="2:10" ht="12.75" x14ac:dyDescent="0.2">
      <c r="B718" s="123"/>
      <c r="C718" s="76"/>
      <c r="E718" s="124"/>
      <c r="J718" s="124"/>
    </row>
    <row r="719" spans="2:10" ht="12.75" x14ac:dyDescent="0.2">
      <c r="B719" s="123"/>
      <c r="C719" s="76"/>
      <c r="E719" s="124"/>
      <c r="J719" s="124"/>
    </row>
    <row r="720" spans="2:10" ht="12.75" x14ac:dyDescent="0.2">
      <c r="B720" s="123"/>
      <c r="C720" s="76"/>
      <c r="E720" s="124"/>
      <c r="J720" s="124"/>
    </row>
    <row r="721" spans="2:10" ht="12.75" x14ac:dyDescent="0.2">
      <c r="B721" s="123"/>
      <c r="C721" s="76"/>
      <c r="E721" s="124"/>
      <c r="J721" s="124"/>
    </row>
    <row r="722" spans="2:10" ht="12.75" x14ac:dyDescent="0.2">
      <c r="B722" s="123"/>
      <c r="C722" s="76"/>
      <c r="E722" s="124"/>
      <c r="J722" s="124"/>
    </row>
    <row r="723" spans="2:10" ht="12.75" x14ac:dyDescent="0.2">
      <c r="B723" s="123"/>
      <c r="C723" s="76"/>
      <c r="E723" s="124"/>
      <c r="J723" s="124"/>
    </row>
    <row r="724" spans="2:10" ht="12.75" x14ac:dyDescent="0.2">
      <c r="B724" s="123"/>
      <c r="C724" s="76"/>
      <c r="E724" s="124"/>
      <c r="J724" s="124"/>
    </row>
    <row r="725" spans="2:10" ht="12.75" x14ac:dyDescent="0.2">
      <c r="B725" s="123"/>
      <c r="C725" s="76"/>
      <c r="E725" s="124"/>
      <c r="J725" s="124"/>
    </row>
    <row r="726" spans="2:10" ht="12.75" x14ac:dyDescent="0.2">
      <c r="B726" s="123"/>
      <c r="C726" s="76"/>
      <c r="E726" s="124"/>
      <c r="J726" s="124"/>
    </row>
    <row r="727" spans="2:10" ht="12.75" x14ac:dyDescent="0.2">
      <c r="B727" s="123"/>
      <c r="C727" s="76"/>
      <c r="E727" s="124"/>
      <c r="J727" s="124"/>
    </row>
    <row r="728" spans="2:10" ht="12.75" x14ac:dyDescent="0.2">
      <c r="B728" s="123"/>
      <c r="C728" s="76"/>
      <c r="E728" s="124"/>
      <c r="J728" s="124"/>
    </row>
    <row r="729" spans="2:10" ht="12.75" x14ac:dyDescent="0.2">
      <c r="B729" s="123"/>
      <c r="C729" s="76"/>
      <c r="E729" s="124"/>
      <c r="J729" s="124"/>
    </row>
    <row r="730" spans="2:10" ht="12.75" x14ac:dyDescent="0.2">
      <c r="B730" s="123"/>
      <c r="C730" s="76"/>
      <c r="E730" s="124"/>
      <c r="J730" s="124"/>
    </row>
    <row r="731" spans="2:10" ht="12.75" x14ac:dyDescent="0.2">
      <c r="B731" s="123"/>
      <c r="C731" s="76"/>
      <c r="E731" s="124"/>
      <c r="J731" s="124"/>
    </row>
    <row r="732" spans="2:10" ht="12.75" x14ac:dyDescent="0.2">
      <c r="B732" s="123"/>
      <c r="C732" s="76"/>
      <c r="E732" s="124"/>
      <c r="J732" s="124"/>
    </row>
    <row r="733" spans="2:10" ht="12.75" x14ac:dyDescent="0.2">
      <c r="B733" s="123"/>
      <c r="C733" s="76"/>
      <c r="E733" s="124"/>
      <c r="J733" s="124"/>
    </row>
    <row r="734" spans="2:10" ht="12.75" x14ac:dyDescent="0.2">
      <c r="B734" s="123"/>
      <c r="C734" s="76"/>
      <c r="E734" s="124"/>
      <c r="J734" s="124"/>
    </row>
    <row r="735" spans="2:10" ht="12.75" x14ac:dyDescent="0.2">
      <c r="B735" s="123"/>
      <c r="C735" s="76"/>
      <c r="E735" s="124"/>
      <c r="J735" s="124"/>
    </row>
    <row r="736" spans="2:10" ht="12.75" x14ac:dyDescent="0.2">
      <c r="B736" s="123"/>
      <c r="C736" s="76"/>
      <c r="E736" s="124"/>
      <c r="J736" s="124"/>
    </row>
    <row r="737" spans="2:10" ht="12.75" x14ac:dyDescent="0.2">
      <c r="B737" s="123"/>
      <c r="C737" s="76"/>
      <c r="E737" s="124"/>
      <c r="J737" s="124"/>
    </row>
    <row r="738" spans="2:10" ht="12.75" x14ac:dyDescent="0.2">
      <c r="B738" s="123"/>
      <c r="C738" s="76"/>
      <c r="E738" s="124"/>
      <c r="J738" s="124"/>
    </row>
    <row r="739" spans="2:10" ht="12.75" x14ac:dyDescent="0.2">
      <c r="B739" s="123"/>
      <c r="C739" s="76"/>
      <c r="E739" s="124"/>
      <c r="J739" s="124"/>
    </row>
    <row r="740" spans="2:10" ht="12.75" x14ac:dyDescent="0.2">
      <c r="B740" s="123"/>
      <c r="C740" s="76"/>
      <c r="E740" s="124"/>
      <c r="J740" s="124"/>
    </row>
    <row r="741" spans="2:10" ht="12.75" x14ac:dyDescent="0.2">
      <c r="B741" s="123"/>
      <c r="C741" s="76"/>
      <c r="E741" s="124"/>
      <c r="J741" s="124"/>
    </row>
    <row r="742" spans="2:10" ht="12.75" x14ac:dyDescent="0.2">
      <c r="B742" s="123"/>
      <c r="C742" s="76"/>
      <c r="E742" s="124"/>
      <c r="J742" s="124"/>
    </row>
    <row r="743" spans="2:10" ht="12.75" x14ac:dyDescent="0.2">
      <c r="B743" s="123"/>
      <c r="C743" s="76"/>
      <c r="E743" s="124"/>
      <c r="J743" s="124"/>
    </row>
    <row r="744" spans="2:10" ht="12.75" x14ac:dyDescent="0.2">
      <c r="B744" s="123"/>
      <c r="C744" s="76"/>
      <c r="E744" s="124"/>
      <c r="J744" s="124"/>
    </row>
    <row r="745" spans="2:10" ht="12.75" x14ac:dyDescent="0.2">
      <c r="B745" s="123"/>
      <c r="C745" s="76"/>
      <c r="E745" s="124"/>
      <c r="J745" s="124"/>
    </row>
    <row r="746" spans="2:10" ht="12.75" x14ac:dyDescent="0.2">
      <c r="B746" s="123"/>
      <c r="C746" s="76"/>
      <c r="E746" s="124"/>
      <c r="J746" s="124"/>
    </row>
    <row r="747" spans="2:10" ht="12.75" x14ac:dyDescent="0.2">
      <c r="B747" s="123"/>
      <c r="C747" s="76"/>
      <c r="E747" s="124"/>
      <c r="J747" s="124"/>
    </row>
    <row r="748" spans="2:10" ht="12.75" x14ac:dyDescent="0.2">
      <c r="B748" s="123"/>
      <c r="C748" s="76"/>
      <c r="E748" s="124"/>
      <c r="J748" s="124"/>
    </row>
    <row r="749" spans="2:10" ht="12.75" x14ac:dyDescent="0.2">
      <c r="B749" s="123"/>
      <c r="C749" s="76"/>
      <c r="E749" s="124"/>
      <c r="J749" s="124"/>
    </row>
    <row r="750" spans="2:10" ht="12.75" x14ac:dyDescent="0.2">
      <c r="B750" s="123"/>
      <c r="C750" s="76"/>
      <c r="E750" s="124"/>
      <c r="J750" s="124"/>
    </row>
    <row r="751" spans="2:10" ht="12.75" x14ac:dyDescent="0.2">
      <c r="B751" s="123"/>
      <c r="C751" s="76"/>
      <c r="E751" s="124"/>
      <c r="J751" s="124"/>
    </row>
    <row r="752" spans="2:10" ht="12.75" x14ac:dyDescent="0.2">
      <c r="B752" s="123"/>
      <c r="C752" s="76"/>
      <c r="E752" s="124"/>
      <c r="J752" s="124"/>
    </row>
    <row r="753" spans="2:10" ht="12.75" x14ac:dyDescent="0.2">
      <c r="B753" s="123"/>
      <c r="C753" s="76"/>
      <c r="E753" s="124"/>
      <c r="J753" s="124"/>
    </row>
    <row r="754" spans="2:10" ht="12.75" x14ac:dyDescent="0.2">
      <c r="B754" s="123"/>
      <c r="C754" s="76"/>
      <c r="E754" s="124"/>
      <c r="J754" s="124"/>
    </row>
    <row r="755" spans="2:10" ht="12.75" x14ac:dyDescent="0.2">
      <c r="B755" s="123"/>
      <c r="C755" s="76"/>
      <c r="E755" s="124"/>
      <c r="J755" s="124"/>
    </row>
    <row r="756" spans="2:10" ht="12.75" x14ac:dyDescent="0.2">
      <c r="B756" s="123"/>
      <c r="C756" s="76"/>
      <c r="E756" s="124"/>
      <c r="J756" s="124"/>
    </row>
    <row r="757" spans="2:10" ht="12.75" x14ac:dyDescent="0.2">
      <c r="B757" s="123"/>
      <c r="C757" s="76"/>
      <c r="E757" s="124"/>
      <c r="J757" s="124"/>
    </row>
    <row r="758" spans="2:10" ht="12.75" x14ac:dyDescent="0.2">
      <c r="B758" s="123"/>
      <c r="C758" s="76"/>
      <c r="E758" s="124"/>
      <c r="J758" s="124"/>
    </row>
    <row r="759" spans="2:10" ht="12.75" x14ac:dyDescent="0.2">
      <c r="B759" s="123"/>
      <c r="C759" s="76"/>
      <c r="E759" s="124"/>
      <c r="J759" s="124"/>
    </row>
    <row r="760" spans="2:10" ht="12.75" x14ac:dyDescent="0.2">
      <c r="B760" s="123"/>
      <c r="C760" s="76"/>
      <c r="E760" s="124"/>
      <c r="J760" s="124"/>
    </row>
    <row r="761" spans="2:10" ht="12.75" x14ac:dyDescent="0.2">
      <c r="B761" s="123"/>
      <c r="C761" s="76"/>
      <c r="E761" s="124"/>
      <c r="J761" s="124"/>
    </row>
    <row r="762" spans="2:10" ht="12.75" x14ac:dyDescent="0.2">
      <c r="B762" s="123"/>
      <c r="C762" s="76"/>
      <c r="E762" s="124"/>
      <c r="J762" s="124"/>
    </row>
    <row r="763" spans="2:10" ht="12.75" x14ac:dyDescent="0.2">
      <c r="B763" s="123"/>
      <c r="C763" s="76"/>
      <c r="E763" s="124"/>
      <c r="J763" s="124"/>
    </row>
    <row r="764" spans="2:10" ht="12.75" x14ac:dyDescent="0.2">
      <c r="B764" s="123"/>
      <c r="C764" s="76"/>
      <c r="E764" s="124"/>
      <c r="J764" s="124"/>
    </row>
    <row r="765" spans="2:10" ht="12.75" x14ac:dyDescent="0.2">
      <c r="B765" s="123"/>
      <c r="C765" s="76"/>
      <c r="E765" s="124"/>
      <c r="J765" s="124"/>
    </row>
    <row r="766" spans="2:10" ht="12.75" x14ac:dyDescent="0.2">
      <c r="B766" s="123"/>
      <c r="C766" s="76"/>
      <c r="E766" s="124"/>
      <c r="J766" s="124"/>
    </row>
    <row r="767" spans="2:10" ht="12.75" x14ac:dyDescent="0.2">
      <c r="B767" s="123"/>
      <c r="C767" s="76"/>
      <c r="E767" s="124"/>
      <c r="J767" s="124"/>
    </row>
    <row r="768" spans="2:10" ht="12.75" x14ac:dyDescent="0.2">
      <c r="B768" s="123"/>
      <c r="C768" s="76"/>
      <c r="E768" s="124"/>
      <c r="J768" s="124"/>
    </row>
    <row r="769" spans="2:10" ht="12.75" x14ac:dyDescent="0.2">
      <c r="B769" s="123"/>
      <c r="C769" s="76"/>
      <c r="E769" s="124"/>
      <c r="J769" s="124"/>
    </row>
    <row r="770" spans="2:10" ht="12.75" x14ac:dyDescent="0.2">
      <c r="B770" s="123"/>
      <c r="C770" s="76"/>
      <c r="E770" s="124"/>
      <c r="J770" s="124"/>
    </row>
    <row r="771" spans="2:10" ht="12.75" x14ac:dyDescent="0.2">
      <c r="B771" s="123"/>
      <c r="C771" s="76"/>
      <c r="E771" s="124"/>
      <c r="J771" s="124"/>
    </row>
    <row r="772" spans="2:10" ht="12.75" x14ac:dyDescent="0.2">
      <c r="B772" s="123"/>
      <c r="C772" s="76"/>
      <c r="E772" s="124"/>
      <c r="J772" s="124"/>
    </row>
    <row r="773" spans="2:10" ht="12.75" x14ac:dyDescent="0.2">
      <c r="B773" s="123"/>
      <c r="C773" s="76"/>
      <c r="E773" s="124"/>
      <c r="J773" s="124"/>
    </row>
    <row r="774" spans="2:10" ht="12.75" x14ac:dyDescent="0.2">
      <c r="B774" s="123"/>
      <c r="C774" s="76"/>
      <c r="E774" s="124"/>
      <c r="J774" s="124"/>
    </row>
    <row r="775" spans="2:10" ht="12.75" x14ac:dyDescent="0.2">
      <c r="B775" s="123"/>
      <c r="C775" s="76"/>
      <c r="E775" s="124"/>
      <c r="J775" s="124"/>
    </row>
    <row r="776" spans="2:10" ht="12.75" x14ac:dyDescent="0.2">
      <c r="B776" s="123"/>
      <c r="C776" s="76"/>
      <c r="E776" s="124"/>
      <c r="J776" s="124"/>
    </row>
    <row r="777" spans="2:10" ht="12.75" x14ac:dyDescent="0.2">
      <c r="B777" s="123"/>
      <c r="C777" s="76"/>
      <c r="E777" s="124"/>
      <c r="J777" s="124"/>
    </row>
    <row r="778" spans="2:10" ht="12.75" x14ac:dyDescent="0.2">
      <c r="B778" s="123"/>
      <c r="C778" s="76"/>
      <c r="E778" s="124"/>
      <c r="J778" s="124"/>
    </row>
    <row r="779" spans="2:10" ht="12.75" x14ac:dyDescent="0.2">
      <c r="B779" s="123"/>
      <c r="C779" s="76"/>
      <c r="E779" s="124"/>
      <c r="J779" s="124"/>
    </row>
    <row r="780" spans="2:10" ht="12.75" x14ac:dyDescent="0.2">
      <c r="B780" s="123"/>
      <c r="C780" s="76"/>
      <c r="E780" s="124"/>
      <c r="J780" s="124"/>
    </row>
    <row r="781" spans="2:10" ht="12.75" x14ac:dyDescent="0.2">
      <c r="B781" s="123"/>
      <c r="C781" s="76"/>
      <c r="E781" s="124"/>
      <c r="J781" s="124"/>
    </row>
    <row r="782" spans="2:10" ht="12.75" x14ac:dyDescent="0.2">
      <c r="B782" s="123"/>
      <c r="C782" s="76"/>
      <c r="E782" s="124"/>
      <c r="J782" s="124"/>
    </row>
    <row r="783" spans="2:10" ht="12.75" x14ac:dyDescent="0.2">
      <c r="B783" s="123"/>
      <c r="C783" s="76"/>
      <c r="E783" s="124"/>
      <c r="J783" s="124"/>
    </row>
    <row r="784" spans="2:10" ht="12.75" x14ac:dyDescent="0.2">
      <c r="B784" s="123"/>
      <c r="C784" s="76"/>
      <c r="E784" s="124"/>
      <c r="J784" s="124"/>
    </row>
    <row r="785" spans="2:10" ht="12.75" x14ac:dyDescent="0.2">
      <c r="B785" s="123"/>
      <c r="C785" s="76"/>
      <c r="E785" s="124"/>
      <c r="J785" s="124"/>
    </row>
    <row r="786" spans="2:10" ht="12.75" x14ac:dyDescent="0.2">
      <c r="B786" s="123"/>
      <c r="C786" s="76"/>
      <c r="E786" s="124"/>
      <c r="J786" s="124"/>
    </row>
    <row r="787" spans="2:10" ht="12.75" x14ac:dyDescent="0.2">
      <c r="B787" s="123"/>
      <c r="C787" s="76"/>
      <c r="E787" s="124"/>
      <c r="J787" s="124"/>
    </row>
    <row r="788" spans="2:10" ht="12.75" x14ac:dyDescent="0.2">
      <c r="B788" s="123"/>
      <c r="C788" s="76"/>
      <c r="E788" s="124"/>
      <c r="J788" s="124"/>
    </row>
    <row r="789" spans="2:10" ht="12.75" x14ac:dyDescent="0.2">
      <c r="B789" s="123"/>
      <c r="C789" s="76"/>
      <c r="E789" s="124"/>
      <c r="J789" s="124"/>
    </row>
    <row r="790" spans="2:10" ht="12.75" x14ac:dyDescent="0.2">
      <c r="B790" s="123"/>
      <c r="C790" s="76"/>
      <c r="E790" s="124"/>
      <c r="J790" s="124"/>
    </row>
    <row r="791" spans="2:10" ht="12.75" x14ac:dyDescent="0.2">
      <c r="B791" s="123"/>
      <c r="C791" s="76"/>
      <c r="E791" s="124"/>
      <c r="J791" s="124"/>
    </row>
    <row r="792" spans="2:10" ht="12.75" x14ac:dyDescent="0.2">
      <c r="B792" s="123"/>
      <c r="C792" s="76"/>
      <c r="E792" s="124"/>
      <c r="J792" s="124"/>
    </row>
    <row r="793" spans="2:10" ht="12.75" x14ac:dyDescent="0.2">
      <c r="B793" s="123"/>
      <c r="C793" s="76"/>
      <c r="E793" s="124"/>
      <c r="J793" s="124"/>
    </row>
    <row r="794" spans="2:10" ht="12.75" x14ac:dyDescent="0.2">
      <c r="B794" s="123"/>
      <c r="C794" s="76"/>
      <c r="E794" s="124"/>
      <c r="J794" s="124"/>
    </row>
    <row r="795" spans="2:10" ht="12.75" x14ac:dyDescent="0.2">
      <c r="B795" s="123"/>
      <c r="C795" s="76"/>
      <c r="E795" s="124"/>
      <c r="J795" s="124"/>
    </row>
    <row r="796" spans="2:10" ht="12.75" x14ac:dyDescent="0.2">
      <c r="B796" s="123"/>
      <c r="C796" s="76"/>
      <c r="E796" s="124"/>
      <c r="J796" s="124"/>
    </row>
    <row r="797" spans="2:10" ht="12.75" x14ac:dyDescent="0.2">
      <c r="B797" s="123"/>
      <c r="C797" s="76"/>
      <c r="E797" s="124"/>
      <c r="J797" s="124"/>
    </row>
    <row r="798" spans="2:10" ht="12.75" x14ac:dyDescent="0.2">
      <c r="B798" s="123"/>
      <c r="C798" s="76"/>
      <c r="E798" s="124"/>
      <c r="J798" s="124"/>
    </row>
    <row r="799" spans="2:10" ht="12.75" x14ac:dyDescent="0.2">
      <c r="B799" s="123"/>
      <c r="C799" s="76"/>
      <c r="E799" s="124"/>
      <c r="J799" s="124"/>
    </row>
    <row r="800" spans="2:10" ht="12.75" x14ac:dyDescent="0.2">
      <c r="B800" s="123"/>
      <c r="C800" s="76"/>
      <c r="E800" s="124"/>
      <c r="J800" s="124"/>
    </row>
    <row r="801" spans="2:10" ht="12.75" x14ac:dyDescent="0.2">
      <c r="B801" s="123"/>
      <c r="C801" s="76"/>
      <c r="E801" s="124"/>
      <c r="J801" s="124"/>
    </row>
    <row r="802" spans="2:10" ht="12.75" x14ac:dyDescent="0.2">
      <c r="B802" s="123"/>
      <c r="C802" s="76"/>
      <c r="E802" s="124"/>
      <c r="J802" s="124"/>
    </row>
    <row r="803" spans="2:10" ht="12.75" x14ac:dyDescent="0.2">
      <c r="B803" s="123"/>
      <c r="C803" s="76"/>
      <c r="E803" s="124"/>
      <c r="J803" s="124"/>
    </row>
    <row r="804" spans="2:10" ht="12.75" x14ac:dyDescent="0.2">
      <c r="B804" s="123"/>
      <c r="C804" s="76"/>
      <c r="E804" s="124"/>
      <c r="J804" s="124"/>
    </row>
    <row r="805" spans="2:10" ht="12.75" x14ac:dyDescent="0.2">
      <c r="B805" s="123"/>
      <c r="C805" s="76"/>
      <c r="E805" s="124"/>
      <c r="J805" s="124"/>
    </row>
    <row r="806" spans="2:10" ht="12.75" x14ac:dyDescent="0.2">
      <c r="B806" s="123"/>
      <c r="C806" s="76"/>
      <c r="E806" s="124"/>
      <c r="J806" s="124"/>
    </row>
    <row r="807" spans="2:10" ht="12.75" x14ac:dyDescent="0.2">
      <c r="B807" s="123"/>
      <c r="C807" s="76"/>
      <c r="E807" s="124"/>
      <c r="J807" s="124"/>
    </row>
    <row r="808" spans="2:10" ht="12.75" x14ac:dyDescent="0.2">
      <c r="B808" s="123"/>
      <c r="C808" s="76"/>
      <c r="E808" s="124"/>
      <c r="J808" s="124"/>
    </row>
    <row r="809" spans="2:10" ht="12.75" x14ac:dyDescent="0.2">
      <c r="B809" s="123"/>
      <c r="C809" s="76"/>
      <c r="E809" s="124"/>
      <c r="J809" s="124"/>
    </row>
    <row r="810" spans="2:10" ht="12.75" x14ac:dyDescent="0.2">
      <c r="B810" s="123"/>
      <c r="C810" s="76"/>
      <c r="E810" s="124"/>
      <c r="J810" s="124"/>
    </row>
    <row r="811" spans="2:10" ht="12.75" x14ac:dyDescent="0.2">
      <c r="B811" s="123"/>
      <c r="C811" s="76"/>
      <c r="E811" s="124"/>
      <c r="J811" s="124"/>
    </row>
    <row r="812" spans="2:10" ht="12.75" x14ac:dyDescent="0.2">
      <c r="B812" s="123"/>
      <c r="C812" s="76"/>
      <c r="E812" s="124"/>
      <c r="J812" s="124"/>
    </row>
    <row r="813" spans="2:10" ht="12.75" x14ac:dyDescent="0.2">
      <c r="B813" s="123"/>
      <c r="C813" s="76"/>
      <c r="E813" s="124"/>
      <c r="J813" s="124"/>
    </row>
    <row r="814" spans="2:10" ht="12.75" x14ac:dyDescent="0.2">
      <c r="B814" s="123"/>
      <c r="C814" s="76"/>
      <c r="E814" s="124"/>
      <c r="J814" s="124"/>
    </row>
    <row r="815" spans="2:10" ht="12.75" x14ac:dyDescent="0.2">
      <c r="B815" s="123"/>
      <c r="C815" s="76"/>
      <c r="E815" s="124"/>
      <c r="J815" s="124"/>
    </row>
    <row r="816" spans="2:10" ht="12.75" x14ac:dyDescent="0.2">
      <c r="B816" s="123"/>
      <c r="C816" s="76"/>
      <c r="E816" s="124"/>
      <c r="J816" s="124"/>
    </row>
    <row r="817" spans="2:10" ht="12.75" x14ac:dyDescent="0.2">
      <c r="B817" s="123"/>
      <c r="C817" s="76"/>
      <c r="E817" s="124"/>
      <c r="J817" s="124"/>
    </row>
    <row r="818" spans="2:10" ht="12.75" x14ac:dyDescent="0.2">
      <c r="B818" s="123"/>
      <c r="C818" s="76"/>
      <c r="E818" s="124"/>
      <c r="J818" s="124"/>
    </row>
    <row r="819" spans="2:10" ht="12.75" x14ac:dyDescent="0.2">
      <c r="B819" s="123"/>
      <c r="C819" s="76"/>
      <c r="E819" s="124"/>
      <c r="J819" s="124"/>
    </row>
    <row r="820" spans="2:10" ht="12.75" x14ac:dyDescent="0.2">
      <c r="B820" s="123"/>
      <c r="C820" s="76"/>
      <c r="E820" s="124"/>
      <c r="J820" s="124"/>
    </row>
    <row r="821" spans="2:10" ht="12.75" x14ac:dyDescent="0.2">
      <c r="B821" s="123"/>
      <c r="C821" s="76"/>
      <c r="E821" s="124"/>
      <c r="J821" s="124"/>
    </row>
    <row r="822" spans="2:10" ht="12.75" x14ac:dyDescent="0.2">
      <c r="B822" s="123"/>
      <c r="C822" s="76"/>
      <c r="E822" s="124"/>
      <c r="J822" s="124"/>
    </row>
    <row r="823" spans="2:10" ht="12.75" x14ac:dyDescent="0.2">
      <c r="B823" s="123"/>
      <c r="C823" s="76"/>
      <c r="E823" s="124"/>
      <c r="J823" s="124"/>
    </row>
    <row r="824" spans="2:10" ht="12.75" x14ac:dyDescent="0.2">
      <c r="B824" s="123"/>
      <c r="C824" s="76"/>
      <c r="E824" s="124"/>
      <c r="J824" s="124"/>
    </row>
    <row r="825" spans="2:10" ht="12.75" x14ac:dyDescent="0.2">
      <c r="B825" s="123"/>
      <c r="C825" s="76"/>
      <c r="E825" s="124"/>
      <c r="J825" s="124"/>
    </row>
    <row r="826" spans="2:10" ht="12.75" x14ac:dyDescent="0.2">
      <c r="B826" s="123"/>
      <c r="C826" s="76"/>
      <c r="E826" s="124"/>
      <c r="J826" s="124"/>
    </row>
    <row r="827" spans="2:10" ht="12.75" x14ac:dyDescent="0.2">
      <c r="B827" s="123"/>
      <c r="C827" s="76"/>
      <c r="E827" s="124"/>
      <c r="J827" s="124"/>
    </row>
    <row r="828" spans="2:10" ht="12.75" x14ac:dyDescent="0.2">
      <c r="B828" s="123"/>
      <c r="C828" s="76"/>
      <c r="E828" s="124"/>
      <c r="J828" s="124"/>
    </row>
    <row r="829" spans="2:10" ht="12.75" x14ac:dyDescent="0.2">
      <c r="B829" s="123"/>
      <c r="C829" s="76"/>
      <c r="E829" s="124"/>
      <c r="J829" s="124"/>
    </row>
    <row r="830" spans="2:10" ht="12.75" x14ac:dyDescent="0.2">
      <c r="B830" s="123"/>
      <c r="C830" s="76"/>
      <c r="E830" s="124"/>
      <c r="J830" s="124"/>
    </row>
    <row r="831" spans="2:10" ht="12.75" x14ac:dyDescent="0.2">
      <c r="B831" s="123"/>
      <c r="C831" s="76"/>
      <c r="E831" s="124"/>
      <c r="J831" s="124"/>
    </row>
    <row r="832" spans="2:10" ht="12.75" x14ac:dyDescent="0.2">
      <c r="B832" s="123"/>
      <c r="C832" s="76"/>
      <c r="E832" s="124"/>
      <c r="J832" s="124"/>
    </row>
    <row r="833" spans="2:10" ht="12.75" x14ac:dyDescent="0.2">
      <c r="B833" s="123"/>
      <c r="C833" s="76"/>
      <c r="E833" s="124"/>
      <c r="J833" s="124"/>
    </row>
    <row r="834" spans="2:10" ht="12.75" x14ac:dyDescent="0.2">
      <c r="B834" s="123"/>
      <c r="C834" s="76"/>
      <c r="E834" s="124"/>
      <c r="J834" s="124"/>
    </row>
    <row r="835" spans="2:10" ht="12.75" x14ac:dyDescent="0.2">
      <c r="B835" s="123"/>
      <c r="C835" s="76"/>
      <c r="E835" s="124"/>
      <c r="J835" s="124"/>
    </row>
    <row r="836" spans="2:10" ht="12.75" x14ac:dyDescent="0.2">
      <c r="B836" s="123"/>
      <c r="C836" s="76"/>
      <c r="E836" s="124"/>
      <c r="J836" s="124"/>
    </row>
    <row r="837" spans="2:10" ht="12.75" x14ac:dyDescent="0.2">
      <c r="B837" s="123"/>
      <c r="C837" s="76"/>
      <c r="E837" s="124"/>
      <c r="J837" s="124"/>
    </row>
    <row r="838" spans="2:10" ht="12.75" x14ac:dyDescent="0.2">
      <c r="B838" s="123"/>
      <c r="C838" s="76"/>
      <c r="E838" s="124"/>
      <c r="J838" s="124"/>
    </row>
    <row r="839" spans="2:10" ht="12.75" x14ac:dyDescent="0.2">
      <c r="B839" s="123"/>
      <c r="C839" s="76"/>
      <c r="E839" s="124"/>
      <c r="J839" s="124"/>
    </row>
    <row r="840" spans="2:10" ht="12.75" x14ac:dyDescent="0.2">
      <c r="B840" s="123"/>
      <c r="C840" s="76"/>
      <c r="E840" s="124"/>
      <c r="J840" s="124"/>
    </row>
    <row r="841" spans="2:10" ht="12.75" x14ac:dyDescent="0.2">
      <c r="B841" s="123"/>
      <c r="C841" s="76"/>
      <c r="E841" s="124"/>
      <c r="J841" s="124"/>
    </row>
    <row r="842" spans="2:10" ht="12.75" x14ac:dyDescent="0.2">
      <c r="B842" s="123"/>
      <c r="C842" s="76"/>
      <c r="E842" s="124"/>
      <c r="J842" s="124"/>
    </row>
    <row r="843" spans="2:10" ht="12.75" x14ac:dyDescent="0.2">
      <c r="B843" s="123"/>
      <c r="C843" s="76"/>
      <c r="E843" s="124"/>
      <c r="J843" s="124"/>
    </row>
    <row r="844" spans="2:10" ht="12.75" x14ac:dyDescent="0.2">
      <c r="B844" s="123"/>
      <c r="C844" s="76"/>
      <c r="E844" s="124"/>
      <c r="J844" s="124"/>
    </row>
    <row r="845" spans="2:10" ht="12.75" x14ac:dyDescent="0.2">
      <c r="B845" s="123"/>
      <c r="C845" s="76"/>
      <c r="E845" s="124"/>
      <c r="J845" s="124"/>
    </row>
    <row r="846" spans="2:10" ht="12.75" x14ac:dyDescent="0.2">
      <c r="B846" s="123"/>
      <c r="C846" s="76"/>
      <c r="E846" s="124"/>
      <c r="J846" s="124"/>
    </row>
    <row r="847" spans="2:10" ht="12.75" x14ac:dyDescent="0.2">
      <c r="B847" s="123"/>
      <c r="C847" s="76"/>
      <c r="E847" s="124"/>
      <c r="J847" s="124"/>
    </row>
    <row r="848" spans="2:10" ht="12.75" x14ac:dyDescent="0.2">
      <c r="B848" s="123"/>
      <c r="C848" s="76"/>
      <c r="E848" s="124"/>
      <c r="J848" s="124"/>
    </row>
    <row r="849" spans="2:10" ht="12.75" x14ac:dyDescent="0.2">
      <c r="B849" s="123"/>
      <c r="C849" s="76"/>
      <c r="E849" s="124"/>
      <c r="J849" s="124"/>
    </row>
    <row r="850" spans="2:10" ht="12.75" x14ac:dyDescent="0.2">
      <c r="B850" s="123"/>
      <c r="C850" s="76"/>
      <c r="E850" s="124"/>
      <c r="J850" s="124"/>
    </row>
    <row r="851" spans="2:10" ht="12.75" x14ac:dyDescent="0.2">
      <c r="B851" s="123"/>
      <c r="C851" s="76"/>
      <c r="E851" s="124"/>
      <c r="J851" s="124"/>
    </row>
    <row r="852" spans="2:10" ht="12.75" x14ac:dyDescent="0.2">
      <c r="B852" s="123"/>
      <c r="C852" s="76"/>
      <c r="E852" s="124"/>
      <c r="J852" s="124"/>
    </row>
    <row r="853" spans="2:10" ht="12.75" x14ac:dyDescent="0.2">
      <c r="B853" s="123"/>
      <c r="C853" s="76"/>
      <c r="E853" s="124"/>
      <c r="J853" s="124"/>
    </row>
    <row r="854" spans="2:10" ht="12.75" x14ac:dyDescent="0.2">
      <c r="B854" s="123"/>
      <c r="C854" s="76"/>
      <c r="E854" s="124"/>
      <c r="J854" s="124"/>
    </row>
    <row r="855" spans="2:10" ht="12.75" x14ac:dyDescent="0.2">
      <c r="B855" s="123"/>
      <c r="C855" s="76"/>
      <c r="E855" s="124"/>
      <c r="J855" s="124"/>
    </row>
    <row r="856" spans="2:10" ht="12.75" x14ac:dyDescent="0.2">
      <c r="B856" s="123"/>
      <c r="C856" s="76"/>
      <c r="E856" s="124"/>
      <c r="J856" s="124"/>
    </row>
    <row r="857" spans="2:10" ht="12.75" x14ac:dyDescent="0.2">
      <c r="B857" s="123"/>
      <c r="C857" s="76"/>
      <c r="E857" s="124"/>
      <c r="J857" s="124"/>
    </row>
    <row r="858" spans="2:10" ht="12.75" x14ac:dyDescent="0.2">
      <c r="B858" s="123"/>
      <c r="C858" s="76"/>
      <c r="E858" s="124"/>
      <c r="J858" s="124"/>
    </row>
    <row r="859" spans="2:10" ht="12.75" x14ac:dyDescent="0.2">
      <c r="B859" s="123"/>
      <c r="C859" s="76"/>
      <c r="E859" s="124"/>
      <c r="J859" s="124"/>
    </row>
    <row r="860" spans="2:10" ht="12.75" x14ac:dyDescent="0.2">
      <c r="B860" s="123"/>
      <c r="C860" s="76"/>
      <c r="E860" s="124"/>
      <c r="J860" s="124"/>
    </row>
    <row r="861" spans="2:10" ht="12.75" x14ac:dyDescent="0.2">
      <c r="B861" s="123"/>
      <c r="C861" s="76"/>
      <c r="E861" s="124"/>
      <c r="J861" s="124"/>
    </row>
    <row r="862" spans="2:10" ht="12.75" x14ac:dyDescent="0.2">
      <c r="B862" s="123"/>
      <c r="C862" s="76"/>
      <c r="E862" s="124"/>
      <c r="J862" s="124"/>
    </row>
    <row r="863" spans="2:10" ht="12.75" x14ac:dyDescent="0.2">
      <c r="B863" s="123"/>
      <c r="C863" s="76"/>
      <c r="E863" s="124"/>
      <c r="J863" s="124"/>
    </row>
    <row r="864" spans="2:10" ht="12.75" x14ac:dyDescent="0.2">
      <c r="B864" s="123"/>
      <c r="C864" s="76"/>
      <c r="E864" s="124"/>
      <c r="J864" s="124"/>
    </row>
    <row r="865" spans="2:10" ht="12.75" x14ac:dyDescent="0.2">
      <c r="B865" s="123"/>
      <c r="C865" s="76"/>
      <c r="E865" s="124"/>
      <c r="J865" s="124"/>
    </row>
    <row r="866" spans="2:10" ht="12.75" x14ac:dyDescent="0.2">
      <c r="B866" s="123"/>
      <c r="C866" s="76"/>
      <c r="E866" s="124"/>
      <c r="J866" s="124"/>
    </row>
    <row r="867" spans="2:10" ht="12.75" x14ac:dyDescent="0.2">
      <c r="B867" s="123"/>
      <c r="C867" s="76"/>
      <c r="E867" s="124"/>
      <c r="J867" s="124"/>
    </row>
    <row r="868" spans="2:10" ht="12.75" x14ac:dyDescent="0.2">
      <c r="B868" s="123"/>
      <c r="C868" s="76"/>
      <c r="E868" s="124"/>
      <c r="J868" s="124"/>
    </row>
    <row r="869" spans="2:10" ht="12.75" x14ac:dyDescent="0.2">
      <c r="B869" s="123"/>
      <c r="C869" s="76"/>
      <c r="E869" s="124"/>
      <c r="J869" s="124"/>
    </row>
    <row r="870" spans="2:10" ht="12.75" x14ac:dyDescent="0.2">
      <c r="B870" s="123"/>
      <c r="C870" s="76"/>
      <c r="E870" s="124"/>
      <c r="J870" s="124"/>
    </row>
    <row r="871" spans="2:10" ht="12.75" x14ac:dyDescent="0.2">
      <c r="B871" s="123"/>
      <c r="C871" s="76"/>
      <c r="E871" s="124"/>
      <c r="J871" s="124"/>
    </row>
    <row r="872" spans="2:10" ht="12.75" x14ac:dyDescent="0.2">
      <c r="B872" s="123"/>
      <c r="C872" s="76"/>
      <c r="E872" s="124"/>
      <c r="J872" s="124"/>
    </row>
    <row r="873" spans="2:10" ht="12.75" x14ac:dyDescent="0.2">
      <c r="B873" s="123"/>
      <c r="C873" s="76"/>
      <c r="E873" s="124"/>
      <c r="J873" s="124"/>
    </row>
    <row r="874" spans="2:10" ht="12.75" x14ac:dyDescent="0.2">
      <c r="B874" s="123"/>
      <c r="C874" s="76"/>
      <c r="E874" s="124"/>
      <c r="J874" s="124"/>
    </row>
    <row r="875" spans="2:10" ht="12.75" x14ac:dyDescent="0.2">
      <c r="B875" s="123"/>
      <c r="C875" s="76"/>
      <c r="E875" s="124"/>
      <c r="J875" s="124"/>
    </row>
    <row r="876" spans="2:10" ht="12.75" x14ac:dyDescent="0.2">
      <c r="B876" s="123"/>
      <c r="C876" s="76"/>
      <c r="E876" s="124"/>
      <c r="J876" s="124"/>
    </row>
    <row r="877" spans="2:10" ht="12.75" x14ac:dyDescent="0.2">
      <c r="B877" s="123"/>
      <c r="C877" s="76"/>
      <c r="E877" s="124"/>
      <c r="J877" s="124"/>
    </row>
    <row r="878" spans="2:10" ht="12.75" x14ac:dyDescent="0.2">
      <c r="B878" s="123"/>
      <c r="C878" s="76"/>
      <c r="E878" s="124"/>
      <c r="J878" s="124"/>
    </row>
    <row r="879" spans="2:10" ht="12.75" x14ac:dyDescent="0.2">
      <c r="B879" s="123"/>
      <c r="C879" s="76"/>
      <c r="E879" s="124"/>
      <c r="J879" s="124"/>
    </row>
    <row r="880" spans="2:10" ht="12.75" x14ac:dyDescent="0.2">
      <c r="B880" s="123"/>
      <c r="C880" s="76"/>
      <c r="E880" s="124"/>
      <c r="J880" s="124"/>
    </row>
    <row r="881" spans="2:10" ht="12.75" x14ac:dyDescent="0.2">
      <c r="B881" s="123"/>
      <c r="C881" s="76"/>
      <c r="E881" s="124"/>
      <c r="J881" s="124"/>
    </row>
    <row r="882" spans="2:10" ht="12.75" x14ac:dyDescent="0.2">
      <c r="B882" s="123"/>
      <c r="C882" s="76"/>
      <c r="E882" s="124"/>
      <c r="J882" s="124"/>
    </row>
    <row r="883" spans="2:10" ht="12.75" x14ac:dyDescent="0.2">
      <c r="B883" s="123"/>
      <c r="C883" s="76"/>
      <c r="E883" s="124"/>
      <c r="J883" s="124"/>
    </row>
    <row r="884" spans="2:10" ht="12.75" x14ac:dyDescent="0.2">
      <c r="B884" s="123"/>
      <c r="C884" s="76"/>
      <c r="E884" s="124"/>
      <c r="J884" s="124"/>
    </row>
    <row r="885" spans="2:10" ht="12.75" x14ac:dyDescent="0.2">
      <c r="B885" s="123"/>
      <c r="C885" s="76"/>
      <c r="E885" s="124"/>
      <c r="J885" s="124"/>
    </row>
    <row r="886" spans="2:10" ht="12.75" x14ac:dyDescent="0.2">
      <c r="B886" s="123"/>
      <c r="C886" s="76"/>
      <c r="E886" s="124"/>
      <c r="J886" s="124"/>
    </row>
    <row r="887" spans="2:10" ht="12.75" x14ac:dyDescent="0.2">
      <c r="B887" s="123"/>
      <c r="C887" s="76"/>
      <c r="E887" s="124"/>
      <c r="J887" s="124"/>
    </row>
    <row r="888" spans="2:10" ht="12.75" x14ac:dyDescent="0.2">
      <c r="B888" s="123"/>
      <c r="C888" s="76"/>
      <c r="E888" s="124"/>
      <c r="J888" s="124"/>
    </row>
    <row r="889" spans="2:10" ht="12.75" x14ac:dyDescent="0.2">
      <c r="B889" s="123"/>
      <c r="C889" s="76"/>
      <c r="E889" s="124"/>
      <c r="J889" s="124"/>
    </row>
    <row r="890" spans="2:10" ht="12.75" x14ac:dyDescent="0.2">
      <c r="B890" s="123"/>
      <c r="C890" s="76"/>
      <c r="E890" s="124"/>
      <c r="J890" s="124"/>
    </row>
    <row r="891" spans="2:10" ht="12.75" x14ac:dyDescent="0.2">
      <c r="B891" s="123"/>
      <c r="C891" s="76"/>
      <c r="E891" s="124"/>
      <c r="J891" s="124"/>
    </row>
    <row r="892" spans="2:10" ht="12.75" x14ac:dyDescent="0.2">
      <c r="B892" s="123"/>
      <c r="C892" s="76"/>
      <c r="E892" s="124"/>
      <c r="J892" s="124"/>
    </row>
    <row r="893" spans="2:10" ht="12.75" x14ac:dyDescent="0.2">
      <c r="B893" s="123"/>
      <c r="C893" s="76"/>
      <c r="E893" s="124"/>
      <c r="J893" s="124"/>
    </row>
    <row r="894" spans="2:10" ht="12.75" x14ac:dyDescent="0.2">
      <c r="B894" s="123"/>
      <c r="C894" s="76"/>
      <c r="E894" s="124"/>
      <c r="J894" s="124"/>
    </row>
    <row r="895" spans="2:10" ht="12.75" x14ac:dyDescent="0.2">
      <c r="B895" s="123"/>
      <c r="C895" s="76"/>
      <c r="E895" s="124"/>
      <c r="J895" s="124"/>
    </row>
    <row r="896" spans="2:10" ht="12.75" x14ac:dyDescent="0.2">
      <c r="B896" s="123"/>
      <c r="C896" s="76"/>
      <c r="E896" s="124"/>
      <c r="J896" s="124"/>
    </row>
    <row r="897" spans="2:10" ht="12.75" x14ac:dyDescent="0.2">
      <c r="B897" s="123"/>
      <c r="C897" s="76"/>
      <c r="E897" s="124"/>
      <c r="J897" s="124"/>
    </row>
    <row r="898" spans="2:10" ht="12.75" x14ac:dyDescent="0.2">
      <c r="B898" s="123"/>
      <c r="C898" s="76"/>
      <c r="E898" s="124"/>
      <c r="J898" s="124"/>
    </row>
    <row r="899" spans="2:10" ht="12.75" x14ac:dyDescent="0.2">
      <c r="B899" s="123"/>
      <c r="C899" s="76"/>
      <c r="E899" s="124"/>
      <c r="J899" s="124"/>
    </row>
    <row r="900" spans="2:10" ht="12.75" x14ac:dyDescent="0.2">
      <c r="B900" s="123"/>
      <c r="C900" s="76"/>
      <c r="E900" s="124"/>
      <c r="J900" s="124"/>
    </row>
    <row r="901" spans="2:10" ht="12.75" x14ac:dyDescent="0.2">
      <c r="B901" s="123"/>
      <c r="C901" s="76"/>
      <c r="E901" s="124"/>
      <c r="J901" s="124"/>
    </row>
    <row r="902" spans="2:10" ht="12.75" x14ac:dyDescent="0.2">
      <c r="B902" s="123"/>
      <c r="C902" s="76"/>
      <c r="E902" s="124"/>
      <c r="J902" s="124"/>
    </row>
    <row r="903" spans="2:10" ht="12.75" x14ac:dyDescent="0.2">
      <c r="B903" s="123"/>
      <c r="C903" s="76"/>
      <c r="E903" s="124"/>
      <c r="J903" s="124"/>
    </row>
    <row r="904" spans="2:10" ht="12.75" x14ac:dyDescent="0.2">
      <c r="B904" s="123"/>
      <c r="C904" s="76"/>
      <c r="E904" s="124"/>
      <c r="J904" s="124"/>
    </row>
    <row r="905" spans="2:10" ht="12.75" x14ac:dyDescent="0.2">
      <c r="B905" s="123"/>
      <c r="C905" s="76"/>
      <c r="E905" s="124"/>
      <c r="J905" s="124"/>
    </row>
    <row r="906" spans="2:10" ht="12.75" x14ac:dyDescent="0.2">
      <c r="B906" s="123"/>
      <c r="C906" s="76"/>
      <c r="E906" s="124"/>
      <c r="J906" s="124"/>
    </row>
    <row r="907" spans="2:10" ht="12.75" x14ac:dyDescent="0.2">
      <c r="B907" s="123"/>
      <c r="C907" s="76"/>
      <c r="E907" s="124"/>
      <c r="J907" s="124"/>
    </row>
    <row r="908" spans="2:10" ht="12.75" x14ac:dyDescent="0.2">
      <c r="B908" s="123"/>
      <c r="C908" s="76"/>
      <c r="E908" s="124"/>
      <c r="J908" s="124"/>
    </row>
    <row r="909" spans="2:10" ht="12.75" x14ac:dyDescent="0.2">
      <c r="B909" s="123"/>
      <c r="C909" s="76"/>
      <c r="E909" s="124"/>
      <c r="J909" s="124"/>
    </row>
    <row r="910" spans="2:10" ht="12.75" x14ac:dyDescent="0.2">
      <c r="B910" s="123"/>
      <c r="C910" s="76"/>
      <c r="E910" s="124"/>
      <c r="J910" s="124"/>
    </row>
    <row r="911" spans="2:10" ht="12.75" x14ac:dyDescent="0.2">
      <c r="B911" s="123"/>
      <c r="C911" s="76"/>
      <c r="E911" s="124"/>
      <c r="J911" s="124"/>
    </row>
    <row r="912" spans="2:10" ht="12.75" x14ac:dyDescent="0.2">
      <c r="B912" s="123"/>
      <c r="C912" s="76"/>
      <c r="E912" s="124"/>
      <c r="J912" s="124"/>
    </row>
    <row r="913" spans="2:10" ht="12.75" x14ac:dyDescent="0.2">
      <c r="B913" s="123"/>
      <c r="C913" s="76"/>
      <c r="E913" s="124"/>
      <c r="J913" s="124"/>
    </row>
    <row r="914" spans="2:10" ht="12.75" x14ac:dyDescent="0.2">
      <c r="B914" s="123"/>
      <c r="C914" s="76"/>
      <c r="E914" s="124"/>
      <c r="J914" s="124"/>
    </row>
    <row r="915" spans="2:10" ht="12.75" x14ac:dyDescent="0.2">
      <c r="B915" s="123"/>
      <c r="C915" s="76"/>
      <c r="E915" s="124"/>
      <c r="J915" s="124"/>
    </row>
    <row r="916" spans="2:10" ht="12.75" x14ac:dyDescent="0.2">
      <c r="B916" s="123"/>
      <c r="C916" s="76"/>
      <c r="E916" s="124"/>
      <c r="J916" s="124"/>
    </row>
    <row r="917" spans="2:10" ht="12.75" x14ac:dyDescent="0.2">
      <c r="B917" s="123"/>
      <c r="C917" s="76"/>
      <c r="E917" s="124"/>
      <c r="J917" s="124"/>
    </row>
    <row r="918" spans="2:10" ht="12.75" x14ac:dyDescent="0.2">
      <c r="B918" s="123"/>
      <c r="C918" s="76"/>
      <c r="E918" s="124"/>
      <c r="J918" s="124"/>
    </row>
    <row r="919" spans="2:10" ht="12.75" x14ac:dyDescent="0.2">
      <c r="B919" s="123"/>
      <c r="C919" s="76"/>
      <c r="E919" s="124"/>
      <c r="J919" s="124"/>
    </row>
    <row r="920" spans="2:10" ht="12.75" x14ac:dyDescent="0.2">
      <c r="B920" s="123"/>
      <c r="C920" s="76"/>
      <c r="E920" s="124"/>
      <c r="J920" s="124"/>
    </row>
    <row r="921" spans="2:10" ht="12.75" x14ac:dyDescent="0.2">
      <c r="B921" s="123"/>
      <c r="C921" s="76"/>
      <c r="E921" s="124"/>
      <c r="J921" s="124"/>
    </row>
    <row r="922" spans="2:10" ht="12.75" x14ac:dyDescent="0.2">
      <c r="B922" s="123"/>
      <c r="C922" s="76"/>
      <c r="E922" s="124"/>
      <c r="J922" s="124"/>
    </row>
    <row r="923" spans="2:10" ht="12.75" x14ac:dyDescent="0.2">
      <c r="B923" s="123"/>
      <c r="C923" s="76"/>
      <c r="E923" s="124"/>
      <c r="J923" s="124"/>
    </row>
    <row r="924" spans="2:10" ht="12.75" x14ac:dyDescent="0.2">
      <c r="B924" s="123"/>
      <c r="C924" s="76"/>
      <c r="E924" s="124"/>
      <c r="J924" s="124"/>
    </row>
    <row r="925" spans="2:10" ht="12.75" x14ac:dyDescent="0.2">
      <c r="B925" s="123"/>
      <c r="C925" s="76"/>
      <c r="E925" s="124"/>
      <c r="J925" s="124"/>
    </row>
    <row r="926" spans="2:10" ht="12.75" x14ac:dyDescent="0.2">
      <c r="B926" s="123"/>
      <c r="C926" s="76"/>
      <c r="E926" s="124"/>
      <c r="J926" s="124"/>
    </row>
    <row r="927" spans="2:10" ht="12.75" x14ac:dyDescent="0.2">
      <c r="B927" s="123"/>
      <c r="C927" s="76"/>
      <c r="E927" s="124"/>
      <c r="J927" s="124"/>
    </row>
    <row r="928" spans="2:10" ht="12.75" x14ac:dyDescent="0.2">
      <c r="B928" s="123"/>
      <c r="C928" s="76"/>
      <c r="E928" s="124"/>
      <c r="J928" s="124"/>
    </row>
    <row r="929" spans="2:10" ht="12.75" x14ac:dyDescent="0.2">
      <c r="B929" s="123"/>
      <c r="C929" s="76"/>
      <c r="E929" s="124"/>
      <c r="J929" s="124"/>
    </row>
    <row r="930" spans="2:10" ht="12.75" x14ac:dyDescent="0.2">
      <c r="B930" s="123"/>
      <c r="C930" s="76"/>
      <c r="E930" s="124"/>
      <c r="J930" s="124"/>
    </row>
    <row r="931" spans="2:10" ht="12.75" x14ac:dyDescent="0.2">
      <c r="B931" s="123"/>
      <c r="C931" s="76"/>
      <c r="E931" s="124"/>
      <c r="J931" s="124"/>
    </row>
    <row r="932" spans="2:10" ht="12.75" x14ac:dyDescent="0.2">
      <c r="B932" s="123"/>
      <c r="C932" s="76"/>
      <c r="E932" s="124"/>
      <c r="J932" s="124"/>
    </row>
    <row r="933" spans="2:10" ht="12.75" x14ac:dyDescent="0.2">
      <c r="B933" s="123"/>
      <c r="C933" s="76"/>
      <c r="E933" s="124"/>
      <c r="J933" s="124"/>
    </row>
    <row r="934" spans="2:10" ht="12.75" x14ac:dyDescent="0.2">
      <c r="B934" s="123"/>
      <c r="C934" s="76"/>
      <c r="E934" s="124"/>
      <c r="J934" s="124"/>
    </row>
    <row r="935" spans="2:10" ht="12.75" x14ac:dyDescent="0.2">
      <c r="B935" s="123"/>
      <c r="C935" s="76"/>
      <c r="E935" s="124"/>
      <c r="J935" s="124"/>
    </row>
    <row r="936" spans="2:10" ht="12.75" x14ac:dyDescent="0.2">
      <c r="B936" s="123"/>
      <c r="C936" s="76"/>
      <c r="E936" s="124"/>
      <c r="J936" s="124"/>
    </row>
    <row r="937" spans="2:10" ht="12.75" x14ac:dyDescent="0.2">
      <c r="B937" s="123"/>
      <c r="C937" s="76"/>
      <c r="E937" s="124"/>
      <c r="J937" s="124"/>
    </row>
    <row r="938" spans="2:10" ht="12.75" x14ac:dyDescent="0.2">
      <c r="B938" s="123"/>
      <c r="C938" s="76"/>
      <c r="E938" s="124"/>
      <c r="J938" s="124"/>
    </row>
    <row r="939" spans="2:10" ht="12.75" x14ac:dyDescent="0.2">
      <c r="B939" s="123"/>
      <c r="C939" s="76"/>
      <c r="E939" s="124"/>
      <c r="J939" s="124"/>
    </row>
    <row r="940" spans="2:10" ht="12.75" x14ac:dyDescent="0.2">
      <c r="B940" s="123"/>
      <c r="C940" s="76"/>
      <c r="E940" s="124"/>
      <c r="J940" s="124"/>
    </row>
    <row r="941" spans="2:10" ht="12.75" x14ac:dyDescent="0.2">
      <c r="B941" s="123"/>
      <c r="C941" s="76"/>
      <c r="E941" s="124"/>
      <c r="J941" s="124"/>
    </row>
    <row r="942" spans="2:10" ht="12.75" x14ac:dyDescent="0.2">
      <c r="B942" s="123"/>
      <c r="C942" s="76"/>
      <c r="E942" s="124"/>
      <c r="J942" s="124"/>
    </row>
    <row r="943" spans="2:10" ht="12.75" x14ac:dyDescent="0.2">
      <c r="B943" s="123"/>
      <c r="C943" s="76"/>
      <c r="E943" s="124"/>
      <c r="J943" s="124"/>
    </row>
    <row r="944" spans="2:10" ht="12.75" x14ac:dyDescent="0.2">
      <c r="B944" s="123"/>
      <c r="C944" s="76"/>
      <c r="E944" s="124"/>
      <c r="J944" s="124"/>
    </row>
    <row r="945" spans="2:10" ht="12.75" x14ac:dyDescent="0.2">
      <c r="B945" s="123"/>
      <c r="C945" s="76"/>
      <c r="E945" s="124"/>
      <c r="J945" s="124"/>
    </row>
    <row r="946" spans="2:10" ht="12.75" x14ac:dyDescent="0.2">
      <c r="B946" s="123"/>
      <c r="C946" s="76"/>
      <c r="E946" s="124"/>
      <c r="J946" s="124"/>
    </row>
    <row r="947" spans="2:10" ht="12.75" x14ac:dyDescent="0.2">
      <c r="B947" s="123"/>
      <c r="C947" s="76"/>
      <c r="E947" s="124"/>
      <c r="J947" s="124"/>
    </row>
    <row r="948" spans="2:10" ht="12.75" x14ac:dyDescent="0.2">
      <c r="B948" s="123"/>
      <c r="C948" s="76"/>
      <c r="E948" s="124"/>
      <c r="J948" s="124"/>
    </row>
    <row r="949" spans="2:10" ht="12.75" x14ac:dyDescent="0.2">
      <c r="B949" s="123"/>
      <c r="C949" s="76"/>
      <c r="E949" s="124"/>
      <c r="J949" s="124"/>
    </row>
    <row r="950" spans="2:10" ht="12.75" x14ac:dyDescent="0.2">
      <c r="B950" s="123"/>
      <c r="C950" s="76"/>
      <c r="E950" s="124"/>
      <c r="J950" s="124"/>
    </row>
    <row r="951" spans="2:10" ht="12.75" x14ac:dyDescent="0.2">
      <c r="B951" s="123"/>
      <c r="C951" s="76"/>
      <c r="E951" s="124"/>
      <c r="J951" s="124"/>
    </row>
    <row r="952" spans="2:10" ht="12.75" x14ac:dyDescent="0.2">
      <c r="B952" s="123"/>
      <c r="C952" s="76"/>
      <c r="E952" s="124"/>
      <c r="J952" s="124"/>
    </row>
    <row r="953" spans="2:10" ht="12.75" x14ac:dyDescent="0.2">
      <c r="B953" s="123"/>
      <c r="C953" s="76"/>
      <c r="E953" s="124"/>
      <c r="J953" s="124"/>
    </row>
    <row r="954" spans="2:10" ht="12.75" x14ac:dyDescent="0.2">
      <c r="B954" s="123"/>
      <c r="C954" s="76"/>
      <c r="E954" s="124"/>
      <c r="J954" s="124"/>
    </row>
    <row r="955" spans="2:10" ht="12.75" x14ac:dyDescent="0.2">
      <c r="B955" s="123"/>
      <c r="C955" s="76"/>
      <c r="E955" s="124"/>
      <c r="J955" s="124"/>
    </row>
    <row r="956" spans="2:10" ht="12.75" x14ac:dyDescent="0.2">
      <c r="B956" s="123"/>
      <c r="C956" s="76"/>
      <c r="E956" s="124"/>
      <c r="J956" s="124"/>
    </row>
    <row r="957" spans="2:10" ht="12.75" x14ac:dyDescent="0.2">
      <c r="B957" s="123"/>
      <c r="C957" s="76"/>
      <c r="E957" s="124"/>
      <c r="J957" s="124"/>
    </row>
    <row r="958" spans="2:10" ht="12.75" x14ac:dyDescent="0.2">
      <c r="B958" s="123"/>
      <c r="C958" s="76"/>
      <c r="E958" s="124"/>
      <c r="J958" s="124"/>
    </row>
    <row r="959" spans="2:10" ht="12.75" x14ac:dyDescent="0.2">
      <c r="B959" s="123"/>
      <c r="C959" s="76"/>
      <c r="E959" s="124"/>
      <c r="J959" s="124"/>
    </row>
    <row r="960" spans="2:10" ht="12.75" x14ac:dyDescent="0.2">
      <c r="B960" s="123"/>
      <c r="C960" s="76"/>
      <c r="E960" s="124"/>
      <c r="J960" s="124"/>
    </row>
    <row r="961" spans="2:10" ht="12.75" x14ac:dyDescent="0.2">
      <c r="B961" s="123"/>
      <c r="C961" s="76"/>
      <c r="E961" s="124"/>
      <c r="J961" s="124"/>
    </row>
    <row r="962" spans="2:10" ht="12.75" x14ac:dyDescent="0.2">
      <c r="B962" s="123"/>
      <c r="C962" s="76"/>
      <c r="E962" s="124"/>
      <c r="J962" s="124"/>
    </row>
    <row r="963" spans="2:10" ht="12.75" x14ac:dyDescent="0.2">
      <c r="B963" s="123"/>
      <c r="C963" s="76"/>
      <c r="E963" s="124"/>
      <c r="J963" s="124"/>
    </row>
    <row r="964" spans="2:10" ht="12.75" x14ac:dyDescent="0.2">
      <c r="B964" s="123"/>
      <c r="C964" s="76"/>
      <c r="E964" s="124"/>
      <c r="J964" s="124"/>
    </row>
    <row r="965" spans="2:10" ht="12.75" x14ac:dyDescent="0.2">
      <c r="B965" s="123"/>
      <c r="C965" s="76"/>
      <c r="E965" s="124"/>
      <c r="J965" s="124"/>
    </row>
    <row r="966" spans="2:10" ht="12.75" x14ac:dyDescent="0.2">
      <c r="B966" s="123"/>
      <c r="C966" s="76"/>
      <c r="E966" s="124"/>
      <c r="J966" s="124"/>
    </row>
    <row r="967" spans="2:10" ht="12.75" x14ac:dyDescent="0.2">
      <c r="B967" s="123"/>
      <c r="C967" s="76"/>
      <c r="E967" s="124"/>
      <c r="J967" s="124"/>
    </row>
    <row r="968" spans="2:10" ht="12.75" x14ac:dyDescent="0.2">
      <c r="B968" s="123"/>
      <c r="C968" s="76"/>
      <c r="E968" s="124"/>
      <c r="J968" s="124"/>
    </row>
    <row r="969" spans="2:10" ht="12.75" x14ac:dyDescent="0.2">
      <c r="B969" s="123"/>
      <c r="C969" s="76"/>
      <c r="E969" s="124"/>
      <c r="J969" s="124"/>
    </row>
    <row r="970" spans="2:10" ht="12.75" x14ac:dyDescent="0.2">
      <c r="B970" s="123"/>
      <c r="C970" s="76"/>
      <c r="E970" s="124"/>
      <c r="J970" s="124"/>
    </row>
    <row r="971" spans="2:10" ht="12.75" x14ac:dyDescent="0.2">
      <c r="B971" s="123"/>
      <c r="C971" s="76"/>
      <c r="E971" s="124"/>
      <c r="J971" s="124"/>
    </row>
    <row r="972" spans="2:10" ht="12.75" x14ac:dyDescent="0.2">
      <c r="B972" s="123"/>
      <c r="C972" s="76"/>
      <c r="E972" s="124"/>
      <c r="J972" s="124"/>
    </row>
    <row r="973" spans="2:10" ht="12.75" x14ac:dyDescent="0.2">
      <c r="B973" s="123"/>
      <c r="C973" s="76"/>
      <c r="E973" s="124"/>
      <c r="J973" s="124"/>
    </row>
    <row r="974" spans="2:10" ht="12.75" x14ac:dyDescent="0.2">
      <c r="B974" s="123"/>
      <c r="C974" s="76"/>
      <c r="E974" s="124"/>
      <c r="J974" s="124"/>
    </row>
    <row r="975" spans="2:10" ht="12.75" x14ac:dyDescent="0.2">
      <c r="B975" s="123"/>
      <c r="C975" s="76"/>
      <c r="E975" s="124"/>
      <c r="J975" s="124"/>
    </row>
    <row r="976" spans="2:10" ht="12.75" x14ac:dyDescent="0.2">
      <c r="B976" s="123"/>
      <c r="C976" s="76"/>
      <c r="E976" s="124"/>
      <c r="J976" s="124"/>
    </row>
    <row r="977" spans="2:10" ht="12.75" x14ac:dyDescent="0.2">
      <c r="B977" s="123"/>
      <c r="C977" s="76"/>
      <c r="E977" s="124"/>
      <c r="J977" s="124"/>
    </row>
    <row r="978" spans="2:10" ht="12.75" x14ac:dyDescent="0.2">
      <c r="B978" s="123"/>
      <c r="C978" s="76"/>
      <c r="E978" s="124"/>
      <c r="J978" s="124"/>
    </row>
    <row r="979" spans="2:10" ht="12.75" x14ac:dyDescent="0.2">
      <c r="B979" s="123"/>
      <c r="C979" s="76"/>
      <c r="E979" s="124"/>
      <c r="J979" s="124"/>
    </row>
    <row r="980" spans="2:10" ht="12.75" x14ac:dyDescent="0.2">
      <c r="B980" s="123"/>
      <c r="C980" s="76"/>
      <c r="E980" s="124"/>
      <c r="J980" s="124"/>
    </row>
    <row r="981" spans="2:10" ht="12.75" x14ac:dyDescent="0.2">
      <c r="B981" s="123"/>
      <c r="C981" s="76"/>
      <c r="E981" s="124"/>
      <c r="J981" s="124"/>
    </row>
    <row r="982" spans="2:10" ht="12.75" x14ac:dyDescent="0.2">
      <c r="B982" s="123"/>
      <c r="C982" s="76"/>
      <c r="E982" s="124"/>
      <c r="J982" s="124"/>
    </row>
  </sheetData>
  <hyperlinks>
    <hyperlink ref="K8" r:id="rId1" xr:uid="{00000000-0004-0000-0C00-000000000000}"/>
    <hyperlink ref="K9" r:id="rId2" xr:uid="{00000000-0004-0000-0C00-000001000000}"/>
    <hyperlink ref="K10" r:id="rId3" xr:uid="{00000000-0004-0000-0C00-000002000000}"/>
    <hyperlink ref="K13" r:id="rId4" xr:uid="{00000000-0004-0000-0C00-000003000000}"/>
    <hyperlink ref="K18" r:id="rId5" xr:uid="{00000000-0004-0000-0C00-000004000000}"/>
    <hyperlink ref="L19" r:id="rId6" xr:uid="{00000000-0004-0000-0C00-000005000000}"/>
    <hyperlink ref="K22" r:id="rId7" xr:uid="{00000000-0004-0000-0C00-000006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C979"/>
  <sheetViews>
    <sheetView workbookViewId="0"/>
  </sheetViews>
  <sheetFormatPr defaultColWidth="12.5703125" defaultRowHeight="15.75" customHeight="1" x14ac:dyDescent="0.2"/>
  <cols>
    <col min="1" max="1" width="23.7109375" customWidth="1"/>
    <col min="2" max="2" width="5.42578125" customWidth="1"/>
    <col min="3" max="3" width="15.140625" customWidth="1"/>
  </cols>
  <sheetData>
    <row r="1" spans="1:29" ht="12.75" x14ac:dyDescent="0.2">
      <c r="A1" s="74"/>
      <c r="B1" s="75" t="s">
        <v>799</v>
      </c>
      <c r="C1" s="76"/>
      <c r="D1" s="74"/>
      <c r="E1" s="77"/>
      <c r="F1" s="78"/>
      <c r="G1" s="79">
        <f>SUM(G5:G35)</f>
        <v>28</v>
      </c>
      <c r="H1" s="79">
        <v>10</v>
      </c>
      <c r="I1" s="78">
        <v>25</v>
      </c>
      <c r="J1" s="80">
        <f>SUM(J3:J30)</f>
        <v>3.2858333333333336</v>
      </c>
      <c r="K1" s="81">
        <f>J1*I1</f>
        <v>82.145833333333343</v>
      </c>
      <c r="L1" s="82"/>
    </row>
    <row r="2" spans="1:29" ht="12.75" x14ac:dyDescent="0.2">
      <c r="A2" s="74" t="s">
        <v>179</v>
      </c>
      <c r="B2" s="83"/>
      <c r="C2" s="76" t="s">
        <v>800</v>
      </c>
      <c r="D2" s="74" t="s">
        <v>801</v>
      </c>
      <c r="E2" s="77" t="s">
        <v>802</v>
      </c>
      <c r="F2" s="84" t="s">
        <v>803</v>
      </c>
      <c r="G2" s="84" t="s">
        <v>804</v>
      </c>
      <c r="H2" s="74" t="s">
        <v>805</v>
      </c>
      <c r="I2" s="84" t="s">
        <v>806</v>
      </c>
      <c r="J2" s="85" t="s">
        <v>807</v>
      </c>
      <c r="K2" s="74" t="s">
        <v>808</v>
      </c>
      <c r="L2" s="74"/>
    </row>
    <row r="3" spans="1:29" ht="15" x14ac:dyDescent="0.25">
      <c r="A3" s="86"/>
      <c r="B3" s="87"/>
      <c r="C3" s="88" t="s">
        <v>809</v>
      </c>
      <c r="D3" s="89"/>
      <c r="E3" s="90"/>
      <c r="F3" s="91"/>
      <c r="G3" s="91"/>
      <c r="H3" s="91"/>
      <c r="I3" s="91"/>
      <c r="J3" s="90"/>
      <c r="K3" s="92"/>
      <c r="L3" s="93"/>
      <c r="M3" s="86"/>
      <c r="N3" s="86"/>
      <c r="O3" s="86"/>
      <c r="P3" s="86"/>
      <c r="Q3" s="86"/>
      <c r="R3" s="86"/>
      <c r="S3" s="86"/>
      <c r="T3" s="86"/>
      <c r="U3" s="86"/>
      <c r="V3" s="86"/>
      <c r="W3" s="86"/>
      <c r="X3" s="86"/>
      <c r="Y3" s="86"/>
      <c r="Z3" s="86"/>
      <c r="AA3" s="86"/>
      <c r="AB3" s="86"/>
      <c r="AC3" s="86"/>
    </row>
    <row r="4" spans="1:29" ht="15" customHeight="1" x14ac:dyDescent="0.2">
      <c r="A4" s="11" t="s">
        <v>844</v>
      </c>
      <c r="B4" s="120"/>
      <c r="C4" s="96">
        <v>3.46</v>
      </c>
      <c r="D4" s="11">
        <v>10</v>
      </c>
      <c r="E4" s="98">
        <f t="shared" ref="E4:E5" si="0">C4/D4</f>
        <v>0.34599999999999997</v>
      </c>
      <c r="F4" s="97">
        <v>3</v>
      </c>
      <c r="G4" s="97">
        <f t="shared" ref="G4:G6" si="1">F4*H4</f>
        <v>3</v>
      </c>
      <c r="H4" s="99">
        <v>1</v>
      </c>
      <c r="I4" s="99">
        <f t="shared" ref="I4:I6" si="2">H4*$I$1</f>
        <v>25</v>
      </c>
      <c r="J4" s="98">
        <f t="shared" ref="J4:J6" si="3">E4*H4</f>
        <v>0.34599999999999997</v>
      </c>
      <c r="K4" s="106" t="s">
        <v>845</v>
      </c>
      <c r="L4" s="100"/>
      <c r="M4" s="101"/>
      <c r="N4" s="101"/>
      <c r="O4" s="101"/>
      <c r="P4" s="101"/>
      <c r="Q4" s="101"/>
      <c r="R4" s="101"/>
      <c r="S4" s="101"/>
      <c r="T4" s="101"/>
      <c r="U4" s="101"/>
      <c r="V4" s="101"/>
      <c r="W4" s="101"/>
      <c r="X4" s="101"/>
      <c r="Y4" s="101"/>
      <c r="Z4" s="101"/>
      <c r="AA4" s="101"/>
      <c r="AB4" s="101"/>
      <c r="AC4" s="101"/>
    </row>
    <row r="5" spans="1:29" ht="15" x14ac:dyDescent="0.25">
      <c r="A5" s="94" t="s">
        <v>810</v>
      </c>
      <c r="B5" s="95"/>
      <c r="C5" s="96">
        <v>0</v>
      </c>
      <c r="D5" s="97">
        <v>1</v>
      </c>
      <c r="E5" s="98">
        <f t="shared" si="0"/>
        <v>0</v>
      </c>
      <c r="F5" s="97">
        <v>2</v>
      </c>
      <c r="G5" s="97">
        <f t="shared" si="1"/>
        <v>2</v>
      </c>
      <c r="H5" s="97">
        <v>1</v>
      </c>
      <c r="I5" s="99">
        <f t="shared" si="2"/>
        <v>25</v>
      </c>
      <c r="J5" s="98">
        <f t="shared" si="3"/>
        <v>0</v>
      </c>
      <c r="K5" s="97" t="s">
        <v>1479</v>
      </c>
      <c r="L5" s="100"/>
      <c r="M5" s="101"/>
      <c r="N5" s="101"/>
      <c r="O5" s="101"/>
      <c r="P5" s="101"/>
      <c r="Q5" s="101"/>
      <c r="R5" s="101"/>
      <c r="S5" s="101"/>
      <c r="T5" s="101"/>
      <c r="U5" s="101"/>
      <c r="V5" s="101"/>
      <c r="W5" s="101"/>
      <c r="X5" s="101"/>
      <c r="Y5" s="101"/>
      <c r="Z5" s="101"/>
      <c r="AA5" s="101"/>
      <c r="AB5" s="101"/>
      <c r="AC5" s="101"/>
    </row>
    <row r="6" spans="1:29" ht="15" x14ac:dyDescent="0.25">
      <c r="A6" s="94" t="s">
        <v>811</v>
      </c>
      <c r="B6" s="95"/>
      <c r="C6" s="96">
        <v>0</v>
      </c>
      <c r="D6" s="97">
        <v>1</v>
      </c>
      <c r="E6" s="102">
        <v>0</v>
      </c>
      <c r="F6" s="97">
        <v>2</v>
      </c>
      <c r="G6" s="97">
        <f t="shared" si="1"/>
        <v>2</v>
      </c>
      <c r="H6" s="97">
        <v>1</v>
      </c>
      <c r="I6" s="99">
        <f t="shared" si="2"/>
        <v>25</v>
      </c>
      <c r="J6" s="98">
        <f t="shared" si="3"/>
        <v>0</v>
      </c>
      <c r="K6" s="97" t="s">
        <v>1479</v>
      </c>
      <c r="L6" s="100"/>
      <c r="M6" s="101"/>
      <c r="N6" s="101"/>
      <c r="O6" s="101"/>
      <c r="P6" s="101"/>
      <c r="Q6" s="101"/>
      <c r="R6" s="101"/>
      <c r="S6" s="101"/>
      <c r="T6" s="101"/>
      <c r="U6" s="101"/>
      <c r="V6" s="101"/>
      <c r="W6" s="101"/>
      <c r="X6" s="101"/>
      <c r="Y6" s="101"/>
      <c r="Z6" s="101"/>
      <c r="AA6" s="101"/>
      <c r="AB6" s="101"/>
      <c r="AC6" s="101"/>
    </row>
    <row r="7" spans="1:29" ht="12.75" x14ac:dyDescent="0.2">
      <c r="A7" s="104" t="s">
        <v>846</v>
      </c>
      <c r="B7" s="103"/>
      <c r="C7" s="88" t="s">
        <v>813</v>
      </c>
      <c r="D7" s="104"/>
      <c r="E7" s="90"/>
      <c r="F7" s="91"/>
      <c r="G7" s="91"/>
      <c r="H7" s="91"/>
      <c r="I7" s="91"/>
      <c r="J7" s="90"/>
      <c r="K7" s="105"/>
      <c r="L7" s="86"/>
      <c r="M7" s="86"/>
      <c r="N7" s="86"/>
      <c r="O7" s="86"/>
      <c r="P7" s="86"/>
      <c r="Q7" s="86"/>
      <c r="R7" s="86"/>
      <c r="S7" s="86"/>
      <c r="T7" s="86"/>
      <c r="U7" s="86"/>
      <c r="V7" s="86"/>
      <c r="W7" s="86"/>
      <c r="X7" s="86"/>
      <c r="Y7" s="86"/>
      <c r="Z7" s="86"/>
      <c r="AA7" s="86"/>
      <c r="AB7" s="86"/>
      <c r="AC7" s="86"/>
    </row>
    <row r="8" spans="1:29" ht="12.75" x14ac:dyDescent="0.2">
      <c r="A8" s="11" t="s">
        <v>814</v>
      </c>
      <c r="B8" s="95"/>
      <c r="C8" s="96">
        <v>1</v>
      </c>
      <c r="D8" s="11">
        <v>10</v>
      </c>
      <c r="E8" s="98">
        <f t="shared" ref="E8:E9" si="4">C8/D8</f>
        <v>0.1</v>
      </c>
      <c r="F8" s="97">
        <v>2</v>
      </c>
      <c r="G8" s="97">
        <f t="shared" ref="G8:G9" si="5">F8*H8</f>
        <v>2</v>
      </c>
      <c r="H8" s="99">
        <v>1</v>
      </c>
      <c r="I8" s="99">
        <f t="shared" ref="I8:I9" si="6">H8*$I$1</f>
        <v>25</v>
      </c>
      <c r="J8" s="98">
        <f t="shared" ref="J8:J9" si="7">E8*H8</f>
        <v>0.1</v>
      </c>
      <c r="K8" s="106" t="s">
        <v>815</v>
      </c>
      <c r="L8" s="101"/>
      <c r="M8" s="101"/>
      <c r="N8" s="101"/>
      <c r="O8" s="101"/>
      <c r="P8" s="101"/>
      <c r="Q8" s="101"/>
      <c r="R8" s="101"/>
      <c r="S8" s="101"/>
      <c r="T8" s="101"/>
      <c r="U8" s="101"/>
      <c r="V8" s="101"/>
      <c r="W8" s="101"/>
      <c r="X8" s="101"/>
      <c r="Y8" s="101"/>
      <c r="Z8" s="101"/>
      <c r="AA8" s="101"/>
      <c r="AB8" s="101"/>
      <c r="AC8" s="101"/>
    </row>
    <row r="9" spans="1:29" ht="12.75" x14ac:dyDescent="0.2">
      <c r="A9" s="11" t="s">
        <v>816</v>
      </c>
      <c r="B9" s="107"/>
      <c r="C9" s="96">
        <v>1.4</v>
      </c>
      <c r="D9" s="11">
        <v>100</v>
      </c>
      <c r="E9" s="98">
        <f t="shared" si="4"/>
        <v>1.3999999999999999E-2</v>
      </c>
      <c r="F9" s="97">
        <v>2</v>
      </c>
      <c r="G9" s="97">
        <f t="shared" si="5"/>
        <v>2</v>
      </c>
      <c r="H9" s="99">
        <v>1</v>
      </c>
      <c r="I9" s="99">
        <f t="shared" si="6"/>
        <v>25</v>
      </c>
      <c r="J9" s="98">
        <f t="shared" si="7"/>
        <v>1.3999999999999999E-2</v>
      </c>
      <c r="K9" s="106" t="s">
        <v>817</v>
      </c>
      <c r="L9" s="101"/>
      <c r="M9" s="101"/>
      <c r="N9" s="101"/>
      <c r="O9" s="101"/>
      <c r="P9" s="101"/>
      <c r="Q9" s="101"/>
      <c r="R9" s="101"/>
      <c r="S9" s="101"/>
      <c r="T9" s="101"/>
      <c r="U9" s="101"/>
      <c r="V9" s="101"/>
      <c r="W9" s="101"/>
      <c r="X9" s="101"/>
      <c r="Y9" s="101"/>
      <c r="Z9" s="101"/>
      <c r="AA9" s="101"/>
      <c r="AB9" s="101"/>
      <c r="AC9" s="101"/>
    </row>
    <row r="10" spans="1:29" ht="12.75" x14ac:dyDescent="0.2">
      <c r="A10" s="86"/>
      <c r="B10" s="119"/>
      <c r="C10" s="88" t="s">
        <v>824</v>
      </c>
      <c r="D10" s="86"/>
      <c r="E10" s="90"/>
      <c r="F10" s="91"/>
      <c r="G10" s="91"/>
      <c r="H10" s="91"/>
      <c r="I10" s="91"/>
      <c r="J10" s="90"/>
      <c r="K10" s="86"/>
      <c r="L10" s="86"/>
      <c r="M10" s="86"/>
      <c r="N10" s="86"/>
      <c r="O10" s="86"/>
      <c r="P10" s="86"/>
      <c r="Q10" s="86"/>
      <c r="R10" s="86"/>
      <c r="S10" s="86"/>
      <c r="T10" s="86"/>
      <c r="U10" s="86"/>
      <c r="V10" s="86"/>
      <c r="W10" s="86"/>
      <c r="X10" s="86"/>
      <c r="Y10" s="86"/>
      <c r="Z10" s="86"/>
      <c r="AA10" s="86"/>
      <c r="AB10" s="86"/>
      <c r="AC10" s="86"/>
    </row>
    <row r="11" spans="1:29" ht="12.75" x14ac:dyDescent="0.2">
      <c r="A11" s="11" t="s">
        <v>847</v>
      </c>
      <c r="B11" s="120"/>
      <c r="C11" s="96">
        <v>14.5</v>
      </c>
      <c r="D11" s="11">
        <v>25</v>
      </c>
      <c r="E11" s="98">
        <f>C11/D11</f>
        <v>0.57999999999999996</v>
      </c>
      <c r="F11" s="97">
        <v>8</v>
      </c>
      <c r="G11" s="97">
        <f t="shared" ref="G11:G12" si="8">F11*H11</f>
        <v>8</v>
      </c>
      <c r="H11" s="97">
        <v>1</v>
      </c>
      <c r="I11" s="99">
        <f t="shared" ref="I11:I12" si="9">H11*$I$1</f>
        <v>25</v>
      </c>
      <c r="J11" s="98">
        <f t="shared" ref="J11:J12" si="10">E11*H11</f>
        <v>0.57999999999999996</v>
      </c>
      <c r="K11" s="106" t="s">
        <v>848</v>
      </c>
      <c r="L11" s="101"/>
      <c r="M11" s="101"/>
      <c r="N11" s="101"/>
      <c r="O11" s="101"/>
      <c r="P11" s="101"/>
      <c r="Q11" s="101"/>
      <c r="R11" s="101"/>
      <c r="S11" s="101"/>
      <c r="T11" s="101"/>
      <c r="U11" s="101"/>
      <c r="V11" s="101"/>
      <c r="W11" s="101"/>
      <c r="X11" s="101"/>
      <c r="Y11" s="101"/>
      <c r="Z11" s="101"/>
      <c r="AA11" s="101"/>
      <c r="AB11" s="101"/>
      <c r="AC11" s="101"/>
    </row>
    <row r="12" spans="1:29" ht="15" customHeight="1" x14ac:dyDescent="0.25">
      <c r="A12" s="94" t="s">
        <v>827</v>
      </c>
      <c r="B12" s="95"/>
      <c r="C12" s="96">
        <v>0</v>
      </c>
      <c r="D12" s="97">
        <v>1</v>
      </c>
      <c r="E12" s="102">
        <v>0</v>
      </c>
      <c r="F12" s="97">
        <v>2</v>
      </c>
      <c r="G12" s="97">
        <f t="shared" si="8"/>
        <v>2</v>
      </c>
      <c r="H12" s="97">
        <v>1</v>
      </c>
      <c r="I12" s="99">
        <f t="shared" si="9"/>
        <v>25</v>
      </c>
      <c r="J12" s="98">
        <f t="shared" si="10"/>
        <v>0</v>
      </c>
      <c r="K12" s="97" t="s">
        <v>1479</v>
      </c>
      <c r="L12" s="101"/>
      <c r="M12" s="101"/>
      <c r="N12" s="101"/>
      <c r="O12" s="101"/>
      <c r="P12" s="101"/>
      <c r="Q12" s="101"/>
      <c r="R12" s="101"/>
      <c r="S12" s="101"/>
      <c r="T12" s="101"/>
      <c r="U12" s="101"/>
      <c r="V12" s="101"/>
      <c r="W12" s="101"/>
      <c r="X12" s="101"/>
      <c r="Y12" s="101"/>
      <c r="Z12" s="101"/>
      <c r="AA12" s="101"/>
      <c r="AB12" s="101"/>
      <c r="AC12" s="101"/>
    </row>
    <row r="13" spans="1:29" ht="15" customHeight="1" x14ac:dyDescent="0.2">
      <c r="A13" s="1" t="s">
        <v>822</v>
      </c>
      <c r="B13" s="115">
        <v>1</v>
      </c>
      <c r="C13" s="1" t="s">
        <v>823</v>
      </c>
      <c r="E13" s="116"/>
      <c r="F13" s="78"/>
      <c r="G13" s="79"/>
      <c r="H13" s="78"/>
      <c r="I13" s="118"/>
      <c r="J13" s="116"/>
      <c r="K13" s="1" t="s">
        <v>823</v>
      </c>
    </row>
    <row r="14" spans="1:29" ht="12.75" x14ac:dyDescent="0.2">
      <c r="A14" s="86"/>
      <c r="B14" s="119"/>
      <c r="C14" s="88" t="s">
        <v>534</v>
      </c>
      <c r="D14" s="104"/>
      <c r="E14" s="90"/>
      <c r="F14" s="91"/>
      <c r="G14" s="91"/>
      <c r="H14" s="91"/>
      <c r="I14" s="91"/>
      <c r="J14" s="90"/>
      <c r="K14" s="86"/>
      <c r="L14" s="86"/>
      <c r="M14" s="86"/>
      <c r="N14" s="86"/>
      <c r="O14" s="86"/>
      <c r="P14" s="86"/>
      <c r="Q14" s="86"/>
      <c r="R14" s="86"/>
      <c r="S14" s="86"/>
      <c r="T14" s="86"/>
      <c r="U14" s="86"/>
      <c r="V14" s="86"/>
      <c r="W14" s="86"/>
      <c r="X14" s="86"/>
      <c r="Y14" s="86"/>
      <c r="Z14" s="86"/>
      <c r="AA14" s="86"/>
      <c r="AB14" s="86"/>
      <c r="AC14" s="86"/>
    </row>
    <row r="15" spans="1:29" ht="12.75" x14ac:dyDescent="0.2">
      <c r="A15" s="86"/>
      <c r="B15" s="119"/>
      <c r="C15" s="88" t="s">
        <v>514</v>
      </c>
      <c r="D15" s="104"/>
      <c r="E15" s="90"/>
      <c r="F15" s="91"/>
      <c r="G15" s="91"/>
      <c r="H15" s="91"/>
      <c r="I15" s="91"/>
      <c r="J15" s="90"/>
      <c r="K15" s="86"/>
      <c r="L15" s="86"/>
      <c r="M15" s="86"/>
      <c r="N15" s="86"/>
      <c r="O15" s="86"/>
      <c r="P15" s="86"/>
      <c r="Q15" s="86"/>
      <c r="R15" s="86"/>
      <c r="S15" s="86"/>
      <c r="T15" s="86"/>
      <c r="U15" s="86"/>
      <c r="V15" s="86"/>
      <c r="W15" s="86"/>
      <c r="X15" s="86"/>
      <c r="Y15" s="86"/>
      <c r="Z15" s="86"/>
      <c r="AA15" s="86"/>
      <c r="AB15" s="86"/>
      <c r="AC15" s="86"/>
    </row>
    <row r="16" spans="1:29" ht="15" x14ac:dyDescent="0.25">
      <c r="A16" s="11" t="s">
        <v>831</v>
      </c>
      <c r="B16" s="120"/>
      <c r="C16" s="96">
        <v>0</v>
      </c>
      <c r="D16" s="11">
        <v>1</v>
      </c>
      <c r="E16" s="98">
        <f t="shared" ref="E16:E17" si="11">C16/D16</f>
        <v>0</v>
      </c>
      <c r="F16" s="97">
        <v>2</v>
      </c>
      <c r="G16" s="97">
        <f t="shared" ref="G16:G17" si="12">F16*H16</f>
        <v>2</v>
      </c>
      <c r="H16" s="97">
        <v>1</v>
      </c>
      <c r="I16" s="99">
        <f t="shared" ref="I16:I17" si="13">H16*$I$1</f>
        <v>25</v>
      </c>
      <c r="J16" s="98">
        <f t="shared" ref="J16:J17" si="14">E16*H16</f>
        <v>0</v>
      </c>
      <c r="K16" s="97" t="s">
        <v>1479</v>
      </c>
      <c r="L16" s="121" t="s">
        <v>832</v>
      </c>
      <c r="M16" s="101"/>
      <c r="N16" s="101"/>
      <c r="O16" s="101"/>
      <c r="P16" s="101"/>
      <c r="Q16" s="101"/>
      <c r="R16" s="101"/>
      <c r="S16" s="101"/>
      <c r="T16" s="101"/>
      <c r="U16" s="101"/>
      <c r="V16" s="101"/>
      <c r="W16" s="101"/>
      <c r="X16" s="101"/>
      <c r="Y16" s="101"/>
      <c r="Z16" s="101"/>
      <c r="AA16" s="101"/>
      <c r="AB16" s="101"/>
      <c r="AC16" s="101"/>
    </row>
    <row r="17" spans="1:29" ht="12.75" x14ac:dyDescent="0.2">
      <c r="A17" s="11" t="s">
        <v>833</v>
      </c>
      <c r="B17" s="120"/>
      <c r="C17" s="96">
        <v>0</v>
      </c>
      <c r="D17" s="11">
        <v>1</v>
      </c>
      <c r="E17" s="98">
        <f t="shared" si="11"/>
        <v>0</v>
      </c>
      <c r="F17" s="97">
        <v>2</v>
      </c>
      <c r="G17" s="97">
        <f t="shared" si="12"/>
        <v>4</v>
      </c>
      <c r="H17" s="97">
        <v>2</v>
      </c>
      <c r="I17" s="99">
        <f t="shared" si="13"/>
        <v>50</v>
      </c>
      <c r="J17" s="98">
        <f t="shared" si="14"/>
        <v>0</v>
      </c>
      <c r="K17" s="97" t="s">
        <v>1479</v>
      </c>
      <c r="L17" s="11" t="s">
        <v>834</v>
      </c>
      <c r="M17" s="101"/>
      <c r="N17" s="101"/>
      <c r="O17" s="101"/>
      <c r="P17" s="101"/>
      <c r="Q17" s="101"/>
      <c r="R17" s="101"/>
      <c r="S17" s="101"/>
      <c r="T17" s="101"/>
      <c r="U17" s="101"/>
      <c r="V17" s="101"/>
      <c r="W17" s="101"/>
      <c r="X17" s="101"/>
      <c r="Y17" s="101"/>
      <c r="Z17" s="101"/>
      <c r="AA17" s="101"/>
      <c r="AB17" s="101"/>
      <c r="AC17" s="101"/>
    </row>
    <row r="18" spans="1:29" ht="12.75" x14ac:dyDescent="0.2">
      <c r="A18" s="86"/>
      <c r="B18" s="119"/>
      <c r="C18" s="88" t="s">
        <v>849</v>
      </c>
      <c r="D18" s="86"/>
      <c r="E18" s="90"/>
      <c r="F18" s="91"/>
      <c r="G18" s="91"/>
      <c r="H18" s="91"/>
      <c r="I18" s="91"/>
      <c r="J18" s="90"/>
      <c r="K18" s="86"/>
      <c r="L18" s="86"/>
      <c r="M18" s="86"/>
      <c r="N18" s="86"/>
      <c r="O18" s="86"/>
      <c r="P18" s="86"/>
      <c r="Q18" s="86"/>
      <c r="R18" s="86"/>
      <c r="S18" s="86"/>
      <c r="T18" s="86"/>
      <c r="U18" s="86"/>
      <c r="V18" s="86"/>
      <c r="W18" s="86"/>
      <c r="X18" s="86"/>
      <c r="Y18" s="86"/>
      <c r="Z18" s="86"/>
      <c r="AA18" s="86"/>
      <c r="AB18" s="86"/>
      <c r="AC18" s="86"/>
    </row>
    <row r="19" spans="1:29" ht="12.75" x14ac:dyDescent="0.2">
      <c r="A19" s="11" t="s">
        <v>850</v>
      </c>
      <c r="B19" s="120"/>
      <c r="C19" s="96">
        <v>0</v>
      </c>
      <c r="D19" s="11">
        <v>1</v>
      </c>
      <c r="E19" s="98">
        <f>C19/D19</f>
        <v>0</v>
      </c>
      <c r="F19" s="97">
        <v>4</v>
      </c>
      <c r="G19" s="97">
        <f>F19*H19</f>
        <v>4</v>
      </c>
      <c r="H19" s="97">
        <v>1</v>
      </c>
      <c r="I19" s="99">
        <f>H19*$I$1</f>
        <v>25</v>
      </c>
      <c r="J19" s="98">
        <f>E19*H19</f>
        <v>0</v>
      </c>
      <c r="K19" s="11" t="s">
        <v>851</v>
      </c>
      <c r="L19" s="101"/>
      <c r="M19" s="101"/>
      <c r="N19" s="101"/>
      <c r="O19" s="101"/>
      <c r="P19" s="101"/>
      <c r="Q19" s="101"/>
      <c r="R19" s="101"/>
      <c r="S19" s="101"/>
      <c r="T19" s="101"/>
      <c r="U19" s="101"/>
      <c r="V19" s="101"/>
      <c r="W19" s="101"/>
      <c r="X19" s="101"/>
      <c r="Y19" s="101"/>
      <c r="Z19" s="101"/>
      <c r="AA19" s="101"/>
      <c r="AB19" s="101"/>
      <c r="AC19" s="101"/>
    </row>
    <row r="20" spans="1:29" ht="12.75" x14ac:dyDescent="0.2">
      <c r="A20" s="86"/>
      <c r="B20" s="119"/>
      <c r="C20" s="88" t="s">
        <v>839</v>
      </c>
      <c r="D20" s="86"/>
      <c r="E20" s="122"/>
      <c r="F20" s="86"/>
      <c r="G20" s="86"/>
      <c r="H20" s="86"/>
      <c r="I20" s="86"/>
      <c r="J20" s="122"/>
      <c r="K20" s="86"/>
      <c r="L20" s="86"/>
      <c r="M20" s="86"/>
      <c r="N20" s="86"/>
      <c r="O20" s="86"/>
      <c r="P20" s="86"/>
      <c r="Q20" s="86"/>
      <c r="R20" s="86"/>
      <c r="S20" s="86"/>
      <c r="T20" s="86"/>
      <c r="U20" s="86"/>
      <c r="V20" s="86"/>
      <c r="W20" s="86"/>
      <c r="X20" s="86"/>
      <c r="Y20" s="86"/>
      <c r="Z20" s="86"/>
      <c r="AA20" s="86"/>
      <c r="AB20" s="86"/>
      <c r="AC20" s="86"/>
    </row>
    <row r="21" spans="1:29" ht="12.75" x14ac:dyDescent="0.2">
      <c r="A21" s="11" t="s">
        <v>840</v>
      </c>
      <c r="B21" s="120"/>
      <c r="C21" s="96">
        <f>1.225*1.1*(5/3)</f>
        <v>2.2458333333333336</v>
      </c>
      <c r="D21" s="11">
        <v>1</v>
      </c>
      <c r="E21" s="98">
        <f t="shared" ref="E21:E23" si="15">C21/D21</f>
        <v>2.2458333333333336</v>
      </c>
      <c r="F21" s="97"/>
      <c r="G21" s="97"/>
      <c r="H21" s="97">
        <v>1</v>
      </c>
      <c r="I21" s="99">
        <f t="shared" ref="I21:I23" si="16">H21*$I$1</f>
        <v>25</v>
      </c>
      <c r="J21" s="98">
        <f t="shared" ref="J21:J23" si="17">E21*H21</f>
        <v>2.2458333333333336</v>
      </c>
      <c r="K21" s="101"/>
      <c r="L21" s="101"/>
      <c r="M21" s="101"/>
      <c r="N21" s="101"/>
      <c r="O21" s="101"/>
      <c r="P21" s="101"/>
      <c r="Q21" s="101"/>
      <c r="R21" s="101"/>
      <c r="S21" s="101"/>
      <c r="T21" s="101"/>
      <c r="U21" s="101"/>
      <c r="V21" s="101"/>
      <c r="W21" s="101"/>
      <c r="X21" s="101"/>
      <c r="Y21" s="101"/>
      <c r="Z21" s="101"/>
      <c r="AA21" s="101"/>
      <c r="AB21" s="101"/>
      <c r="AC21" s="101"/>
    </row>
    <row r="22" spans="1:29" ht="12.75" x14ac:dyDescent="0.2">
      <c r="A22" s="1" t="s">
        <v>478</v>
      </c>
      <c r="B22" s="123"/>
      <c r="C22" s="76"/>
      <c r="D22" s="1">
        <v>1</v>
      </c>
      <c r="E22" s="116">
        <f t="shared" si="15"/>
        <v>0</v>
      </c>
      <c r="F22" s="78"/>
      <c r="G22" s="78"/>
      <c r="H22" s="78">
        <v>1</v>
      </c>
      <c r="I22" s="118">
        <f t="shared" si="16"/>
        <v>25</v>
      </c>
      <c r="J22" s="116">
        <f t="shared" si="17"/>
        <v>0</v>
      </c>
    </row>
    <row r="23" spans="1:29" ht="12.75" x14ac:dyDescent="0.2">
      <c r="A23" s="1" t="s">
        <v>841</v>
      </c>
      <c r="B23" s="123"/>
      <c r="C23" s="76"/>
      <c r="D23" s="1">
        <v>1</v>
      </c>
      <c r="E23" s="116">
        <f t="shared" si="15"/>
        <v>0</v>
      </c>
      <c r="F23" s="78"/>
      <c r="G23" s="78"/>
      <c r="H23" s="78">
        <v>1</v>
      </c>
      <c r="I23" s="118">
        <f t="shared" si="16"/>
        <v>25</v>
      </c>
      <c r="J23" s="116">
        <f t="shared" si="17"/>
        <v>0</v>
      </c>
    </row>
    <row r="24" spans="1:29" ht="12.75" x14ac:dyDescent="0.2">
      <c r="B24" s="123"/>
      <c r="C24" s="76"/>
      <c r="E24" s="124"/>
      <c r="J24" s="124"/>
    </row>
    <row r="25" spans="1:29" ht="12.75" x14ac:dyDescent="0.2">
      <c r="B25" s="123"/>
      <c r="C25" s="76"/>
      <c r="E25" s="124"/>
      <c r="J25" s="124"/>
    </row>
    <row r="26" spans="1:29" ht="12.75" x14ac:dyDescent="0.2">
      <c r="A26" s="101"/>
      <c r="B26" s="123"/>
      <c r="C26" s="76" t="s">
        <v>842</v>
      </c>
      <c r="E26" s="124"/>
      <c r="J26" s="124"/>
    </row>
    <row r="27" spans="1:29" ht="12.75" x14ac:dyDescent="0.2">
      <c r="A27" s="127"/>
      <c r="B27" s="123"/>
      <c r="C27" s="76" t="s">
        <v>852</v>
      </c>
      <c r="E27" s="124"/>
      <c r="J27" s="124"/>
    </row>
    <row r="28" spans="1:29" ht="12.75" x14ac:dyDescent="0.2">
      <c r="B28" s="123"/>
      <c r="C28" s="76"/>
      <c r="E28" s="124"/>
      <c r="J28" s="124"/>
    </row>
    <row r="29" spans="1:29" ht="12.75" x14ac:dyDescent="0.2">
      <c r="B29" s="123"/>
      <c r="C29" s="76"/>
      <c r="E29" s="124"/>
      <c r="J29" s="124"/>
    </row>
    <row r="30" spans="1:29" ht="12.75" x14ac:dyDescent="0.2">
      <c r="B30" s="123"/>
      <c r="C30" s="76"/>
      <c r="E30" s="124"/>
      <c r="J30" s="124"/>
    </row>
    <row r="31" spans="1:29" ht="12.75" x14ac:dyDescent="0.2">
      <c r="B31" s="123"/>
      <c r="C31" s="76"/>
      <c r="E31" s="124"/>
      <c r="J31" s="124"/>
    </row>
    <row r="32" spans="1:29" ht="12.75" x14ac:dyDescent="0.2">
      <c r="B32" s="123"/>
      <c r="C32" s="76"/>
      <c r="E32" s="124"/>
      <c r="J32" s="124"/>
    </row>
    <row r="33" spans="2:10" ht="12.75" x14ac:dyDescent="0.2">
      <c r="B33" s="123"/>
      <c r="C33" s="76"/>
      <c r="E33" s="124"/>
      <c r="J33" s="124"/>
    </row>
    <row r="34" spans="2:10" ht="12.75" x14ac:dyDescent="0.2">
      <c r="B34" s="123"/>
      <c r="C34" s="76"/>
      <c r="E34" s="124"/>
      <c r="J34" s="124"/>
    </row>
    <row r="35" spans="2:10" ht="12.75" x14ac:dyDescent="0.2">
      <c r="B35" s="123"/>
      <c r="C35" s="76"/>
      <c r="E35" s="124"/>
      <c r="J35" s="124"/>
    </row>
    <row r="36" spans="2:10" ht="12.75" x14ac:dyDescent="0.2">
      <c r="B36" s="123"/>
      <c r="C36" s="76"/>
      <c r="E36" s="124"/>
      <c r="J36" s="124"/>
    </row>
    <row r="37" spans="2:10" ht="12.75" x14ac:dyDescent="0.2">
      <c r="B37" s="123"/>
      <c r="C37" s="76"/>
      <c r="E37" s="124"/>
      <c r="J37" s="124"/>
    </row>
    <row r="38" spans="2:10" ht="12.75" x14ac:dyDescent="0.2">
      <c r="B38" s="123"/>
      <c r="C38" s="76"/>
      <c r="E38" s="124"/>
      <c r="J38" s="124"/>
    </row>
    <row r="39" spans="2:10" ht="12.75" x14ac:dyDescent="0.2">
      <c r="B39" s="123"/>
      <c r="C39" s="76"/>
      <c r="E39" s="124"/>
      <c r="J39" s="124"/>
    </row>
    <row r="40" spans="2:10" ht="12.75" x14ac:dyDescent="0.2">
      <c r="B40" s="123"/>
      <c r="C40" s="76"/>
      <c r="E40" s="124"/>
      <c r="J40" s="124"/>
    </row>
    <row r="41" spans="2:10" ht="12.75" x14ac:dyDescent="0.2">
      <c r="B41" s="123"/>
      <c r="C41" s="76"/>
      <c r="E41" s="124"/>
      <c r="J41" s="124"/>
    </row>
    <row r="42" spans="2:10" ht="12.75" x14ac:dyDescent="0.2">
      <c r="B42" s="123"/>
      <c r="C42" s="76"/>
      <c r="E42" s="124"/>
      <c r="J42" s="124"/>
    </row>
    <row r="43" spans="2:10" ht="12.75" x14ac:dyDescent="0.2">
      <c r="B43" s="123"/>
      <c r="C43" s="76"/>
      <c r="E43" s="124"/>
      <c r="J43" s="124"/>
    </row>
    <row r="44" spans="2:10" ht="12.75" x14ac:dyDescent="0.2">
      <c r="B44" s="123"/>
      <c r="C44" s="76"/>
      <c r="E44" s="124"/>
      <c r="J44" s="124"/>
    </row>
    <row r="45" spans="2:10" ht="12.75" x14ac:dyDescent="0.2">
      <c r="B45" s="123"/>
      <c r="C45" s="76"/>
      <c r="E45" s="124"/>
      <c r="J45" s="124"/>
    </row>
    <row r="46" spans="2:10" ht="12.75" x14ac:dyDescent="0.2">
      <c r="B46" s="123"/>
      <c r="C46" s="76"/>
      <c r="E46" s="124"/>
      <c r="J46" s="124"/>
    </row>
    <row r="47" spans="2:10" ht="12.75" x14ac:dyDescent="0.2">
      <c r="B47" s="123"/>
      <c r="C47" s="76"/>
      <c r="E47" s="124"/>
      <c r="J47" s="124"/>
    </row>
    <row r="48" spans="2:10" ht="12.75" x14ac:dyDescent="0.2">
      <c r="B48" s="123"/>
      <c r="C48" s="76"/>
      <c r="E48" s="124"/>
      <c r="J48" s="124"/>
    </row>
    <row r="49" spans="2:10" ht="12.75" x14ac:dyDescent="0.2">
      <c r="B49" s="123"/>
      <c r="C49" s="76"/>
      <c r="E49" s="124"/>
      <c r="J49" s="124"/>
    </row>
    <row r="50" spans="2:10" ht="12.75" x14ac:dyDescent="0.2">
      <c r="B50" s="123"/>
      <c r="C50" s="76"/>
      <c r="E50" s="124"/>
      <c r="J50" s="124"/>
    </row>
    <row r="51" spans="2:10" ht="12.75" x14ac:dyDescent="0.2">
      <c r="B51" s="123"/>
      <c r="C51" s="76"/>
      <c r="E51" s="124"/>
      <c r="J51" s="124"/>
    </row>
    <row r="52" spans="2:10" ht="12.75" x14ac:dyDescent="0.2">
      <c r="B52" s="123"/>
      <c r="C52" s="76"/>
      <c r="E52" s="124"/>
      <c r="J52" s="124"/>
    </row>
    <row r="53" spans="2:10" ht="12.75" x14ac:dyDescent="0.2">
      <c r="B53" s="123"/>
      <c r="C53" s="76"/>
      <c r="E53" s="124"/>
      <c r="J53" s="124"/>
    </row>
    <row r="54" spans="2:10" ht="12.75" x14ac:dyDescent="0.2">
      <c r="B54" s="123"/>
      <c r="C54" s="76"/>
      <c r="E54" s="124"/>
      <c r="J54" s="124"/>
    </row>
    <row r="55" spans="2:10" ht="12.75" x14ac:dyDescent="0.2">
      <c r="B55" s="123"/>
      <c r="C55" s="76"/>
      <c r="E55" s="124"/>
      <c r="J55" s="124"/>
    </row>
    <row r="56" spans="2:10" ht="12.75" x14ac:dyDescent="0.2">
      <c r="B56" s="123"/>
      <c r="C56" s="76"/>
      <c r="E56" s="124"/>
      <c r="J56" s="124"/>
    </row>
    <row r="57" spans="2:10" ht="12.75" x14ac:dyDescent="0.2">
      <c r="B57" s="123"/>
      <c r="C57" s="76"/>
      <c r="E57" s="124"/>
      <c r="J57" s="124"/>
    </row>
    <row r="58" spans="2:10" ht="12.75" x14ac:dyDescent="0.2">
      <c r="B58" s="123"/>
      <c r="C58" s="76"/>
      <c r="E58" s="124"/>
      <c r="J58" s="124"/>
    </row>
    <row r="59" spans="2:10" ht="12.75" x14ac:dyDescent="0.2">
      <c r="B59" s="123"/>
      <c r="C59" s="76"/>
      <c r="E59" s="124"/>
      <c r="J59" s="124"/>
    </row>
    <row r="60" spans="2:10" ht="12.75" x14ac:dyDescent="0.2">
      <c r="B60" s="123"/>
      <c r="C60" s="76"/>
      <c r="E60" s="124"/>
      <c r="J60" s="124"/>
    </row>
    <row r="61" spans="2:10" ht="12.75" x14ac:dyDescent="0.2">
      <c r="B61" s="123"/>
      <c r="C61" s="76"/>
      <c r="E61" s="124"/>
      <c r="J61" s="124"/>
    </row>
    <row r="62" spans="2:10" ht="12.75" x14ac:dyDescent="0.2">
      <c r="B62" s="123"/>
      <c r="C62" s="76"/>
      <c r="E62" s="124"/>
      <c r="J62" s="124"/>
    </row>
    <row r="63" spans="2:10" ht="12.75" x14ac:dyDescent="0.2">
      <c r="B63" s="123"/>
      <c r="C63" s="76"/>
      <c r="E63" s="124"/>
      <c r="J63" s="124"/>
    </row>
    <row r="64" spans="2:10" ht="12.75" x14ac:dyDescent="0.2">
      <c r="B64" s="123"/>
      <c r="C64" s="76"/>
      <c r="E64" s="124"/>
      <c r="J64" s="124"/>
    </row>
    <row r="65" spans="2:10" ht="12.75" x14ac:dyDescent="0.2">
      <c r="B65" s="123"/>
      <c r="C65" s="76"/>
      <c r="E65" s="124"/>
      <c r="J65" s="124"/>
    </row>
    <row r="66" spans="2:10" ht="12.75" x14ac:dyDescent="0.2">
      <c r="B66" s="123"/>
      <c r="C66" s="76"/>
      <c r="E66" s="124"/>
      <c r="J66" s="124"/>
    </row>
    <row r="67" spans="2:10" ht="12.75" x14ac:dyDescent="0.2">
      <c r="B67" s="123"/>
      <c r="C67" s="76"/>
      <c r="E67" s="124"/>
      <c r="J67" s="124"/>
    </row>
    <row r="68" spans="2:10" ht="12.75" x14ac:dyDescent="0.2">
      <c r="B68" s="123"/>
      <c r="C68" s="76"/>
      <c r="E68" s="124"/>
      <c r="J68" s="124"/>
    </row>
    <row r="69" spans="2:10" ht="12.75" x14ac:dyDescent="0.2">
      <c r="B69" s="123"/>
      <c r="C69" s="76"/>
      <c r="E69" s="124"/>
      <c r="J69" s="124"/>
    </row>
    <row r="70" spans="2:10" ht="12.75" x14ac:dyDescent="0.2">
      <c r="B70" s="123"/>
      <c r="C70" s="76"/>
      <c r="E70" s="124"/>
      <c r="J70" s="124"/>
    </row>
    <row r="71" spans="2:10" ht="12.75" x14ac:dyDescent="0.2">
      <c r="B71" s="123"/>
      <c r="C71" s="76"/>
      <c r="E71" s="124"/>
      <c r="J71" s="124"/>
    </row>
    <row r="72" spans="2:10" ht="12.75" x14ac:dyDescent="0.2">
      <c r="B72" s="123"/>
      <c r="C72" s="76"/>
      <c r="E72" s="124"/>
      <c r="J72" s="124"/>
    </row>
    <row r="73" spans="2:10" ht="12.75" x14ac:dyDescent="0.2">
      <c r="B73" s="123"/>
      <c r="C73" s="76"/>
      <c r="E73" s="124"/>
      <c r="J73" s="124"/>
    </row>
    <row r="74" spans="2:10" ht="12.75" x14ac:dyDescent="0.2">
      <c r="B74" s="123"/>
      <c r="C74" s="76"/>
      <c r="E74" s="124"/>
      <c r="J74" s="124"/>
    </row>
    <row r="75" spans="2:10" ht="12.75" x14ac:dyDescent="0.2">
      <c r="B75" s="123"/>
      <c r="C75" s="76"/>
      <c r="E75" s="124"/>
      <c r="J75" s="124"/>
    </row>
    <row r="76" spans="2:10" ht="12.75" x14ac:dyDescent="0.2">
      <c r="B76" s="123"/>
      <c r="C76" s="76"/>
      <c r="E76" s="124"/>
      <c r="J76" s="124"/>
    </row>
    <row r="77" spans="2:10" ht="12.75" x14ac:dyDescent="0.2">
      <c r="B77" s="123"/>
      <c r="C77" s="76"/>
      <c r="E77" s="124"/>
      <c r="J77" s="124"/>
    </row>
    <row r="78" spans="2:10" ht="12.75" x14ac:dyDescent="0.2">
      <c r="B78" s="123"/>
      <c r="C78" s="76"/>
      <c r="E78" s="124"/>
      <c r="J78" s="124"/>
    </row>
    <row r="79" spans="2:10" ht="12.75" x14ac:dyDescent="0.2">
      <c r="B79" s="123"/>
      <c r="C79" s="76"/>
      <c r="E79" s="124"/>
      <c r="J79" s="124"/>
    </row>
    <row r="80" spans="2:10" ht="12.75" x14ac:dyDescent="0.2">
      <c r="B80" s="123"/>
      <c r="C80" s="76"/>
      <c r="E80" s="124"/>
      <c r="J80" s="124"/>
    </row>
    <row r="81" spans="2:10" ht="12.75" x14ac:dyDescent="0.2">
      <c r="B81" s="123"/>
      <c r="C81" s="76"/>
      <c r="E81" s="124"/>
      <c r="J81" s="124"/>
    </row>
    <row r="82" spans="2:10" ht="12.75" x14ac:dyDescent="0.2">
      <c r="B82" s="123"/>
      <c r="C82" s="76"/>
      <c r="E82" s="124"/>
      <c r="J82" s="124"/>
    </row>
    <row r="83" spans="2:10" ht="12.75" x14ac:dyDescent="0.2">
      <c r="B83" s="123"/>
      <c r="C83" s="76"/>
      <c r="E83" s="124"/>
      <c r="J83" s="124"/>
    </row>
    <row r="84" spans="2:10" ht="12.75" x14ac:dyDescent="0.2">
      <c r="B84" s="123"/>
      <c r="C84" s="76"/>
      <c r="E84" s="124"/>
      <c r="J84" s="124"/>
    </row>
    <row r="85" spans="2:10" ht="12.75" x14ac:dyDescent="0.2">
      <c r="B85" s="123"/>
      <c r="C85" s="76"/>
      <c r="E85" s="124"/>
      <c r="J85" s="124"/>
    </row>
    <row r="86" spans="2:10" ht="12.75" x14ac:dyDescent="0.2">
      <c r="B86" s="123"/>
      <c r="C86" s="76"/>
      <c r="E86" s="124"/>
      <c r="J86" s="124"/>
    </row>
    <row r="87" spans="2:10" ht="12.75" x14ac:dyDescent="0.2">
      <c r="B87" s="123"/>
      <c r="C87" s="76"/>
      <c r="E87" s="124"/>
      <c r="J87" s="124"/>
    </row>
    <row r="88" spans="2:10" ht="12.75" x14ac:dyDescent="0.2">
      <c r="B88" s="123"/>
      <c r="C88" s="76"/>
      <c r="E88" s="124"/>
      <c r="J88" s="124"/>
    </row>
    <row r="89" spans="2:10" ht="12.75" x14ac:dyDescent="0.2">
      <c r="B89" s="123"/>
      <c r="C89" s="76"/>
      <c r="E89" s="124"/>
      <c r="J89" s="124"/>
    </row>
    <row r="90" spans="2:10" ht="12.75" x14ac:dyDescent="0.2">
      <c r="B90" s="123"/>
      <c r="C90" s="76"/>
      <c r="E90" s="124"/>
      <c r="J90" s="124"/>
    </row>
    <row r="91" spans="2:10" ht="12.75" x14ac:dyDescent="0.2">
      <c r="B91" s="123"/>
      <c r="C91" s="76"/>
      <c r="E91" s="124"/>
      <c r="J91" s="124"/>
    </row>
    <row r="92" spans="2:10" ht="12.75" x14ac:dyDescent="0.2">
      <c r="B92" s="123"/>
      <c r="C92" s="76"/>
      <c r="E92" s="124"/>
      <c r="J92" s="124"/>
    </row>
    <row r="93" spans="2:10" ht="12.75" x14ac:dyDescent="0.2">
      <c r="B93" s="123"/>
      <c r="C93" s="76"/>
      <c r="E93" s="124"/>
      <c r="J93" s="124"/>
    </row>
    <row r="94" spans="2:10" ht="12.75" x14ac:dyDescent="0.2">
      <c r="B94" s="123"/>
      <c r="C94" s="76"/>
      <c r="E94" s="124"/>
      <c r="J94" s="124"/>
    </row>
    <row r="95" spans="2:10" ht="12.75" x14ac:dyDescent="0.2">
      <c r="B95" s="123"/>
      <c r="C95" s="76"/>
      <c r="E95" s="124"/>
      <c r="J95" s="124"/>
    </row>
    <row r="96" spans="2:10" ht="12.75" x14ac:dyDescent="0.2">
      <c r="B96" s="123"/>
      <c r="C96" s="76"/>
      <c r="E96" s="124"/>
      <c r="J96" s="124"/>
    </row>
    <row r="97" spans="2:10" ht="12.75" x14ac:dyDescent="0.2">
      <c r="B97" s="123"/>
      <c r="C97" s="76"/>
      <c r="E97" s="124"/>
      <c r="J97" s="124"/>
    </row>
    <row r="98" spans="2:10" ht="12.75" x14ac:dyDescent="0.2">
      <c r="B98" s="123"/>
      <c r="C98" s="76"/>
      <c r="E98" s="124"/>
      <c r="J98" s="124"/>
    </row>
    <row r="99" spans="2:10" ht="12.75" x14ac:dyDescent="0.2">
      <c r="B99" s="123"/>
      <c r="C99" s="76"/>
      <c r="E99" s="124"/>
      <c r="J99" s="124"/>
    </row>
    <row r="100" spans="2:10" ht="12.75" x14ac:dyDescent="0.2">
      <c r="B100" s="123"/>
      <c r="C100" s="76"/>
      <c r="E100" s="124"/>
      <c r="J100" s="124"/>
    </row>
    <row r="101" spans="2:10" ht="12.75" x14ac:dyDescent="0.2">
      <c r="B101" s="123"/>
      <c r="C101" s="76"/>
      <c r="E101" s="124"/>
      <c r="J101" s="124"/>
    </row>
    <row r="102" spans="2:10" ht="12.75" x14ac:dyDescent="0.2">
      <c r="B102" s="123"/>
      <c r="C102" s="76"/>
      <c r="E102" s="124"/>
      <c r="J102" s="124"/>
    </row>
    <row r="103" spans="2:10" ht="12.75" x14ac:dyDescent="0.2">
      <c r="B103" s="123"/>
      <c r="C103" s="76"/>
      <c r="E103" s="124"/>
      <c r="J103" s="124"/>
    </row>
    <row r="104" spans="2:10" ht="12.75" x14ac:dyDescent="0.2">
      <c r="B104" s="123"/>
      <c r="C104" s="76"/>
      <c r="E104" s="124"/>
      <c r="J104" s="124"/>
    </row>
    <row r="105" spans="2:10" ht="12.75" x14ac:dyDescent="0.2">
      <c r="B105" s="123"/>
      <c r="C105" s="76"/>
      <c r="E105" s="124"/>
      <c r="J105" s="124"/>
    </row>
    <row r="106" spans="2:10" ht="12.75" x14ac:dyDescent="0.2">
      <c r="B106" s="123"/>
      <c r="C106" s="76"/>
      <c r="E106" s="124"/>
      <c r="J106" s="124"/>
    </row>
    <row r="107" spans="2:10" ht="12.75" x14ac:dyDescent="0.2">
      <c r="B107" s="123"/>
      <c r="C107" s="76"/>
      <c r="E107" s="124"/>
      <c r="J107" s="124"/>
    </row>
    <row r="108" spans="2:10" ht="12.75" x14ac:dyDescent="0.2">
      <c r="B108" s="123"/>
      <c r="C108" s="76"/>
      <c r="E108" s="124"/>
      <c r="J108" s="124"/>
    </row>
    <row r="109" spans="2:10" ht="12.75" x14ac:dyDescent="0.2">
      <c r="B109" s="123"/>
      <c r="C109" s="76"/>
      <c r="E109" s="124"/>
      <c r="J109" s="124"/>
    </row>
    <row r="110" spans="2:10" ht="12.75" x14ac:dyDescent="0.2">
      <c r="B110" s="123"/>
      <c r="C110" s="76"/>
      <c r="E110" s="124"/>
      <c r="J110" s="124"/>
    </row>
    <row r="111" spans="2:10" ht="12.75" x14ac:dyDescent="0.2">
      <c r="B111" s="123"/>
      <c r="C111" s="76"/>
      <c r="E111" s="124"/>
      <c r="J111" s="124"/>
    </row>
    <row r="112" spans="2:10" ht="12.75" x14ac:dyDescent="0.2">
      <c r="B112" s="123"/>
      <c r="C112" s="76"/>
      <c r="E112" s="124"/>
      <c r="J112" s="124"/>
    </row>
    <row r="113" spans="2:10" ht="12.75" x14ac:dyDescent="0.2">
      <c r="B113" s="123"/>
      <c r="C113" s="76"/>
      <c r="E113" s="124"/>
      <c r="J113" s="124"/>
    </row>
    <row r="114" spans="2:10" ht="12.75" x14ac:dyDescent="0.2">
      <c r="B114" s="123"/>
      <c r="C114" s="76"/>
      <c r="E114" s="124"/>
      <c r="J114" s="124"/>
    </row>
    <row r="115" spans="2:10" ht="12.75" x14ac:dyDescent="0.2">
      <c r="B115" s="123"/>
      <c r="C115" s="76"/>
      <c r="E115" s="124"/>
      <c r="J115" s="124"/>
    </row>
    <row r="116" spans="2:10" ht="12.75" x14ac:dyDescent="0.2">
      <c r="B116" s="123"/>
      <c r="C116" s="76"/>
      <c r="E116" s="124"/>
      <c r="J116" s="124"/>
    </row>
    <row r="117" spans="2:10" ht="12.75" x14ac:dyDescent="0.2">
      <c r="B117" s="123"/>
      <c r="C117" s="76"/>
      <c r="E117" s="124"/>
      <c r="J117" s="124"/>
    </row>
    <row r="118" spans="2:10" ht="12.75" x14ac:dyDescent="0.2">
      <c r="B118" s="123"/>
      <c r="C118" s="76"/>
      <c r="E118" s="124"/>
      <c r="J118" s="124"/>
    </row>
    <row r="119" spans="2:10" ht="12.75" x14ac:dyDescent="0.2">
      <c r="B119" s="123"/>
      <c r="C119" s="76"/>
      <c r="E119" s="124"/>
      <c r="J119" s="124"/>
    </row>
    <row r="120" spans="2:10" ht="12.75" x14ac:dyDescent="0.2">
      <c r="B120" s="123"/>
      <c r="C120" s="76"/>
      <c r="E120" s="124"/>
      <c r="J120" s="124"/>
    </row>
    <row r="121" spans="2:10" ht="12.75" x14ac:dyDescent="0.2">
      <c r="B121" s="123"/>
      <c r="C121" s="76"/>
      <c r="E121" s="124"/>
      <c r="J121" s="124"/>
    </row>
    <row r="122" spans="2:10" ht="12.75" x14ac:dyDescent="0.2">
      <c r="B122" s="123"/>
      <c r="C122" s="76"/>
      <c r="E122" s="124"/>
      <c r="J122" s="124"/>
    </row>
    <row r="123" spans="2:10" ht="12.75" x14ac:dyDescent="0.2">
      <c r="B123" s="123"/>
      <c r="C123" s="76"/>
      <c r="E123" s="124"/>
      <c r="J123" s="124"/>
    </row>
    <row r="124" spans="2:10" ht="12.75" x14ac:dyDescent="0.2">
      <c r="B124" s="123"/>
      <c r="C124" s="76"/>
      <c r="E124" s="124"/>
      <c r="J124" s="124"/>
    </row>
    <row r="125" spans="2:10" ht="12.75" x14ac:dyDescent="0.2">
      <c r="B125" s="123"/>
      <c r="C125" s="76"/>
      <c r="E125" s="124"/>
      <c r="J125" s="124"/>
    </row>
    <row r="126" spans="2:10" ht="12.75" x14ac:dyDescent="0.2">
      <c r="B126" s="123"/>
      <c r="C126" s="76"/>
      <c r="E126" s="124"/>
      <c r="J126" s="124"/>
    </row>
    <row r="127" spans="2:10" ht="12.75" x14ac:dyDescent="0.2">
      <c r="B127" s="123"/>
      <c r="C127" s="76"/>
      <c r="E127" s="124"/>
      <c r="J127" s="124"/>
    </row>
    <row r="128" spans="2:10" ht="12.75" x14ac:dyDescent="0.2">
      <c r="B128" s="123"/>
      <c r="C128" s="76"/>
      <c r="E128" s="124"/>
      <c r="J128" s="124"/>
    </row>
    <row r="129" spans="2:10" ht="12.75" x14ac:dyDescent="0.2">
      <c r="B129" s="123"/>
      <c r="C129" s="76"/>
      <c r="E129" s="124"/>
      <c r="J129" s="124"/>
    </row>
    <row r="130" spans="2:10" ht="12.75" x14ac:dyDescent="0.2">
      <c r="B130" s="123"/>
      <c r="C130" s="76"/>
      <c r="E130" s="124"/>
      <c r="J130" s="124"/>
    </row>
    <row r="131" spans="2:10" ht="12.75" x14ac:dyDescent="0.2">
      <c r="B131" s="123"/>
      <c r="C131" s="76"/>
      <c r="E131" s="124"/>
      <c r="J131" s="124"/>
    </row>
    <row r="132" spans="2:10" ht="12.75" x14ac:dyDescent="0.2">
      <c r="B132" s="123"/>
      <c r="C132" s="76"/>
      <c r="E132" s="124"/>
      <c r="J132" s="124"/>
    </row>
    <row r="133" spans="2:10" ht="12.75" x14ac:dyDescent="0.2">
      <c r="B133" s="123"/>
      <c r="C133" s="76"/>
      <c r="E133" s="124"/>
      <c r="J133" s="124"/>
    </row>
    <row r="134" spans="2:10" ht="12.75" x14ac:dyDescent="0.2">
      <c r="B134" s="123"/>
      <c r="C134" s="76"/>
      <c r="E134" s="124"/>
      <c r="J134" s="124"/>
    </row>
    <row r="135" spans="2:10" ht="12.75" x14ac:dyDescent="0.2">
      <c r="B135" s="123"/>
      <c r="C135" s="76"/>
      <c r="E135" s="124"/>
      <c r="J135" s="124"/>
    </row>
    <row r="136" spans="2:10" ht="12.75" x14ac:dyDescent="0.2">
      <c r="B136" s="123"/>
      <c r="C136" s="76"/>
      <c r="E136" s="124"/>
      <c r="J136" s="124"/>
    </row>
    <row r="137" spans="2:10" ht="12.75" x14ac:dyDescent="0.2">
      <c r="B137" s="123"/>
      <c r="C137" s="76"/>
      <c r="E137" s="124"/>
      <c r="J137" s="124"/>
    </row>
    <row r="138" spans="2:10" ht="12.75" x14ac:dyDescent="0.2">
      <c r="B138" s="123"/>
      <c r="C138" s="76"/>
      <c r="E138" s="124"/>
      <c r="J138" s="124"/>
    </row>
    <row r="139" spans="2:10" ht="12.75" x14ac:dyDescent="0.2">
      <c r="B139" s="123"/>
      <c r="C139" s="76"/>
      <c r="E139" s="124"/>
      <c r="J139" s="124"/>
    </row>
    <row r="140" spans="2:10" ht="12.75" x14ac:dyDescent="0.2">
      <c r="B140" s="123"/>
      <c r="C140" s="76"/>
      <c r="E140" s="124"/>
      <c r="J140" s="124"/>
    </row>
    <row r="141" spans="2:10" ht="12.75" x14ac:dyDescent="0.2">
      <c r="B141" s="123"/>
      <c r="C141" s="76"/>
      <c r="E141" s="124"/>
      <c r="J141" s="124"/>
    </row>
    <row r="142" spans="2:10" ht="12.75" x14ac:dyDescent="0.2">
      <c r="B142" s="123"/>
      <c r="C142" s="76"/>
      <c r="E142" s="124"/>
      <c r="J142" s="124"/>
    </row>
    <row r="143" spans="2:10" ht="12.75" x14ac:dyDescent="0.2">
      <c r="B143" s="123"/>
      <c r="C143" s="76"/>
      <c r="E143" s="124"/>
      <c r="J143" s="124"/>
    </row>
    <row r="144" spans="2:10" ht="12.75" x14ac:dyDescent="0.2">
      <c r="B144" s="123"/>
      <c r="C144" s="76"/>
      <c r="E144" s="124"/>
      <c r="J144" s="124"/>
    </row>
    <row r="145" spans="2:10" ht="12.75" x14ac:dyDescent="0.2">
      <c r="B145" s="123"/>
      <c r="C145" s="76"/>
      <c r="E145" s="124"/>
      <c r="J145" s="124"/>
    </row>
    <row r="146" spans="2:10" ht="12.75" x14ac:dyDescent="0.2">
      <c r="B146" s="123"/>
      <c r="C146" s="76"/>
      <c r="E146" s="124"/>
      <c r="J146" s="124"/>
    </row>
    <row r="147" spans="2:10" ht="12.75" x14ac:dyDescent="0.2">
      <c r="B147" s="123"/>
      <c r="C147" s="76"/>
      <c r="E147" s="124"/>
      <c r="J147" s="124"/>
    </row>
    <row r="148" spans="2:10" ht="12.75" x14ac:dyDescent="0.2">
      <c r="B148" s="123"/>
      <c r="C148" s="76"/>
      <c r="E148" s="124"/>
      <c r="J148" s="124"/>
    </row>
    <row r="149" spans="2:10" ht="12.75" x14ac:dyDescent="0.2">
      <c r="B149" s="123"/>
      <c r="C149" s="76"/>
      <c r="E149" s="124"/>
      <c r="J149" s="124"/>
    </row>
    <row r="150" spans="2:10" ht="12.75" x14ac:dyDescent="0.2">
      <c r="B150" s="123"/>
      <c r="C150" s="76"/>
      <c r="E150" s="124"/>
      <c r="J150" s="124"/>
    </row>
    <row r="151" spans="2:10" ht="12.75" x14ac:dyDescent="0.2">
      <c r="B151" s="123"/>
      <c r="C151" s="76"/>
      <c r="E151" s="124"/>
      <c r="J151" s="124"/>
    </row>
    <row r="152" spans="2:10" ht="12.75" x14ac:dyDescent="0.2">
      <c r="B152" s="123"/>
      <c r="C152" s="76"/>
      <c r="E152" s="124"/>
      <c r="J152" s="124"/>
    </row>
    <row r="153" spans="2:10" ht="12.75" x14ac:dyDescent="0.2">
      <c r="B153" s="123"/>
      <c r="C153" s="76"/>
      <c r="E153" s="124"/>
      <c r="J153" s="124"/>
    </row>
    <row r="154" spans="2:10" ht="12.75" x14ac:dyDescent="0.2">
      <c r="B154" s="123"/>
      <c r="C154" s="76"/>
      <c r="E154" s="124"/>
      <c r="J154" s="124"/>
    </row>
    <row r="155" spans="2:10" ht="12.75" x14ac:dyDescent="0.2">
      <c r="B155" s="123"/>
      <c r="C155" s="76"/>
      <c r="E155" s="124"/>
      <c r="J155" s="124"/>
    </row>
    <row r="156" spans="2:10" ht="12.75" x14ac:dyDescent="0.2">
      <c r="B156" s="123"/>
      <c r="C156" s="76"/>
      <c r="E156" s="124"/>
      <c r="J156" s="124"/>
    </row>
    <row r="157" spans="2:10" ht="12.75" x14ac:dyDescent="0.2">
      <c r="B157" s="123"/>
      <c r="C157" s="76"/>
      <c r="E157" s="124"/>
      <c r="J157" s="124"/>
    </row>
    <row r="158" spans="2:10" ht="12.75" x14ac:dyDescent="0.2">
      <c r="B158" s="123"/>
      <c r="C158" s="76"/>
      <c r="E158" s="124"/>
      <c r="J158" s="124"/>
    </row>
    <row r="159" spans="2:10" ht="12.75" x14ac:dyDescent="0.2">
      <c r="B159" s="123"/>
      <c r="C159" s="76"/>
      <c r="E159" s="124"/>
      <c r="J159" s="124"/>
    </row>
    <row r="160" spans="2:10" ht="12.75" x14ac:dyDescent="0.2">
      <c r="B160" s="123"/>
      <c r="C160" s="76"/>
      <c r="E160" s="124"/>
      <c r="J160" s="124"/>
    </row>
    <row r="161" spans="2:10" ht="12.75" x14ac:dyDescent="0.2">
      <c r="B161" s="123"/>
      <c r="C161" s="76"/>
      <c r="E161" s="124"/>
      <c r="J161" s="124"/>
    </row>
    <row r="162" spans="2:10" ht="12.75" x14ac:dyDescent="0.2">
      <c r="B162" s="123"/>
      <c r="C162" s="76"/>
      <c r="E162" s="124"/>
      <c r="J162" s="124"/>
    </row>
    <row r="163" spans="2:10" ht="12.75" x14ac:dyDescent="0.2">
      <c r="B163" s="123"/>
      <c r="C163" s="76"/>
      <c r="E163" s="124"/>
      <c r="J163" s="124"/>
    </row>
    <row r="164" spans="2:10" ht="12.75" x14ac:dyDescent="0.2">
      <c r="B164" s="123"/>
      <c r="C164" s="76"/>
      <c r="E164" s="124"/>
      <c r="J164" s="124"/>
    </row>
    <row r="165" spans="2:10" ht="12.75" x14ac:dyDescent="0.2">
      <c r="B165" s="123"/>
      <c r="C165" s="76"/>
      <c r="E165" s="124"/>
      <c r="J165" s="124"/>
    </row>
    <row r="166" spans="2:10" ht="12.75" x14ac:dyDescent="0.2">
      <c r="B166" s="123"/>
      <c r="C166" s="76"/>
      <c r="E166" s="124"/>
      <c r="J166" s="124"/>
    </row>
    <row r="167" spans="2:10" ht="12.75" x14ac:dyDescent="0.2">
      <c r="B167" s="123"/>
      <c r="C167" s="76"/>
      <c r="E167" s="124"/>
      <c r="J167" s="124"/>
    </row>
    <row r="168" spans="2:10" ht="12.75" x14ac:dyDescent="0.2">
      <c r="B168" s="123"/>
      <c r="C168" s="76"/>
      <c r="E168" s="124"/>
      <c r="J168" s="124"/>
    </row>
    <row r="169" spans="2:10" ht="12.75" x14ac:dyDescent="0.2">
      <c r="B169" s="123"/>
      <c r="C169" s="76"/>
      <c r="E169" s="124"/>
      <c r="J169" s="124"/>
    </row>
    <row r="170" spans="2:10" ht="12.75" x14ac:dyDescent="0.2">
      <c r="B170" s="123"/>
      <c r="C170" s="76"/>
      <c r="E170" s="124"/>
      <c r="J170" s="124"/>
    </row>
    <row r="171" spans="2:10" ht="12.75" x14ac:dyDescent="0.2">
      <c r="B171" s="123"/>
      <c r="C171" s="76"/>
      <c r="E171" s="124"/>
      <c r="J171" s="124"/>
    </row>
    <row r="172" spans="2:10" ht="12.75" x14ac:dyDescent="0.2">
      <c r="B172" s="123"/>
      <c r="C172" s="76"/>
      <c r="E172" s="124"/>
      <c r="J172" s="124"/>
    </row>
    <row r="173" spans="2:10" ht="12.75" x14ac:dyDescent="0.2">
      <c r="B173" s="123"/>
      <c r="C173" s="76"/>
      <c r="E173" s="124"/>
      <c r="J173" s="124"/>
    </row>
    <row r="174" spans="2:10" ht="12.75" x14ac:dyDescent="0.2">
      <c r="B174" s="123"/>
      <c r="C174" s="76"/>
      <c r="E174" s="124"/>
      <c r="J174" s="124"/>
    </row>
    <row r="175" spans="2:10" ht="12.75" x14ac:dyDescent="0.2">
      <c r="B175" s="123"/>
      <c r="C175" s="76"/>
      <c r="E175" s="124"/>
      <c r="J175" s="124"/>
    </row>
    <row r="176" spans="2:10" ht="12.75" x14ac:dyDescent="0.2">
      <c r="B176" s="123"/>
      <c r="C176" s="76"/>
      <c r="E176" s="124"/>
      <c r="J176" s="124"/>
    </row>
    <row r="177" spans="2:10" ht="12.75" x14ac:dyDescent="0.2">
      <c r="B177" s="123"/>
      <c r="C177" s="76"/>
      <c r="E177" s="124"/>
      <c r="J177" s="124"/>
    </row>
    <row r="178" spans="2:10" ht="12.75" x14ac:dyDescent="0.2">
      <c r="B178" s="123"/>
      <c r="C178" s="76"/>
      <c r="E178" s="124"/>
      <c r="J178" s="124"/>
    </row>
    <row r="179" spans="2:10" ht="12.75" x14ac:dyDescent="0.2">
      <c r="B179" s="123"/>
      <c r="C179" s="76"/>
      <c r="E179" s="124"/>
      <c r="J179" s="124"/>
    </row>
    <row r="180" spans="2:10" ht="12.75" x14ac:dyDescent="0.2">
      <c r="B180" s="123"/>
      <c r="C180" s="76"/>
      <c r="E180" s="124"/>
      <c r="J180" s="124"/>
    </row>
    <row r="181" spans="2:10" ht="12.75" x14ac:dyDescent="0.2">
      <c r="B181" s="123"/>
      <c r="C181" s="76"/>
      <c r="E181" s="124"/>
      <c r="J181" s="124"/>
    </row>
    <row r="182" spans="2:10" ht="12.75" x14ac:dyDescent="0.2">
      <c r="B182" s="123"/>
      <c r="C182" s="76"/>
      <c r="E182" s="124"/>
      <c r="J182" s="124"/>
    </row>
    <row r="183" spans="2:10" ht="12.75" x14ac:dyDescent="0.2">
      <c r="B183" s="123"/>
      <c r="C183" s="76"/>
      <c r="E183" s="124"/>
      <c r="J183" s="124"/>
    </row>
    <row r="184" spans="2:10" ht="12.75" x14ac:dyDescent="0.2">
      <c r="B184" s="123"/>
      <c r="C184" s="76"/>
      <c r="E184" s="124"/>
      <c r="J184" s="124"/>
    </row>
    <row r="185" spans="2:10" ht="12.75" x14ac:dyDescent="0.2">
      <c r="B185" s="123"/>
      <c r="C185" s="76"/>
      <c r="E185" s="124"/>
      <c r="J185" s="124"/>
    </row>
    <row r="186" spans="2:10" ht="12.75" x14ac:dyDescent="0.2">
      <c r="B186" s="123"/>
      <c r="C186" s="76"/>
      <c r="E186" s="124"/>
      <c r="J186" s="124"/>
    </row>
    <row r="187" spans="2:10" ht="12.75" x14ac:dyDescent="0.2">
      <c r="B187" s="123"/>
      <c r="C187" s="76"/>
      <c r="E187" s="124"/>
      <c r="J187" s="124"/>
    </row>
    <row r="188" spans="2:10" ht="12.75" x14ac:dyDescent="0.2">
      <c r="B188" s="123"/>
      <c r="C188" s="76"/>
      <c r="E188" s="124"/>
      <c r="J188" s="124"/>
    </row>
    <row r="189" spans="2:10" ht="12.75" x14ac:dyDescent="0.2">
      <c r="B189" s="123"/>
      <c r="C189" s="76"/>
      <c r="E189" s="124"/>
      <c r="J189" s="124"/>
    </row>
    <row r="190" spans="2:10" ht="12.75" x14ac:dyDescent="0.2">
      <c r="B190" s="123"/>
      <c r="C190" s="76"/>
      <c r="E190" s="124"/>
      <c r="J190" s="124"/>
    </row>
    <row r="191" spans="2:10" ht="12.75" x14ac:dyDescent="0.2">
      <c r="B191" s="123"/>
      <c r="C191" s="76"/>
      <c r="E191" s="124"/>
      <c r="J191" s="124"/>
    </row>
    <row r="192" spans="2:10" ht="12.75" x14ac:dyDescent="0.2">
      <c r="B192" s="123"/>
      <c r="C192" s="76"/>
      <c r="E192" s="124"/>
      <c r="J192" s="124"/>
    </row>
    <row r="193" spans="2:10" ht="12.75" x14ac:dyDescent="0.2">
      <c r="B193" s="123"/>
      <c r="C193" s="76"/>
      <c r="E193" s="124"/>
      <c r="J193" s="124"/>
    </row>
    <row r="194" spans="2:10" ht="12.75" x14ac:dyDescent="0.2">
      <c r="B194" s="123"/>
      <c r="C194" s="76"/>
      <c r="E194" s="124"/>
      <c r="J194" s="124"/>
    </row>
    <row r="195" spans="2:10" ht="12.75" x14ac:dyDescent="0.2">
      <c r="B195" s="123"/>
      <c r="C195" s="76"/>
      <c r="E195" s="124"/>
      <c r="J195" s="124"/>
    </row>
    <row r="196" spans="2:10" ht="12.75" x14ac:dyDescent="0.2">
      <c r="B196" s="123"/>
      <c r="C196" s="76"/>
      <c r="E196" s="124"/>
      <c r="J196" s="124"/>
    </row>
    <row r="197" spans="2:10" ht="12.75" x14ac:dyDescent="0.2">
      <c r="B197" s="123"/>
      <c r="C197" s="76"/>
      <c r="E197" s="124"/>
      <c r="J197" s="124"/>
    </row>
    <row r="198" spans="2:10" ht="12.75" x14ac:dyDescent="0.2">
      <c r="B198" s="123"/>
      <c r="C198" s="76"/>
      <c r="E198" s="124"/>
      <c r="J198" s="124"/>
    </row>
    <row r="199" spans="2:10" ht="12.75" x14ac:dyDescent="0.2">
      <c r="B199" s="123"/>
      <c r="C199" s="76"/>
      <c r="E199" s="124"/>
      <c r="J199" s="124"/>
    </row>
    <row r="200" spans="2:10" ht="12.75" x14ac:dyDescent="0.2">
      <c r="B200" s="123"/>
      <c r="C200" s="76"/>
      <c r="E200" s="124"/>
      <c r="J200" s="124"/>
    </row>
    <row r="201" spans="2:10" ht="12.75" x14ac:dyDescent="0.2">
      <c r="B201" s="123"/>
      <c r="C201" s="76"/>
      <c r="E201" s="124"/>
      <c r="J201" s="124"/>
    </row>
    <row r="202" spans="2:10" ht="12.75" x14ac:dyDescent="0.2">
      <c r="B202" s="123"/>
      <c r="C202" s="76"/>
      <c r="E202" s="124"/>
      <c r="J202" s="124"/>
    </row>
    <row r="203" spans="2:10" ht="12.75" x14ac:dyDescent="0.2">
      <c r="B203" s="123"/>
      <c r="C203" s="76"/>
      <c r="E203" s="124"/>
      <c r="J203" s="124"/>
    </row>
    <row r="204" spans="2:10" ht="12.75" x14ac:dyDescent="0.2">
      <c r="B204" s="123"/>
      <c r="C204" s="76"/>
      <c r="E204" s="124"/>
      <c r="J204" s="124"/>
    </row>
    <row r="205" spans="2:10" ht="12.75" x14ac:dyDescent="0.2">
      <c r="B205" s="123"/>
      <c r="C205" s="76"/>
      <c r="E205" s="124"/>
      <c r="J205" s="124"/>
    </row>
    <row r="206" spans="2:10" ht="12.75" x14ac:dyDescent="0.2">
      <c r="B206" s="123"/>
      <c r="C206" s="76"/>
      <c r="E206" s="124"/>
      <c r="J206" s="124"/>
    </row>
    <row r="207" spans="2:10" ht="12.75" x14ac:dyDescent="0.2">
      <c r="B207" s="123"/>
      <c r="C207" s="76"/>
      <c r="E207" s="124"/>
      <c r="J207" s="124"/>
    </row>
    <row r="208" spans="2:10" ht="12.75" x14ac:dyDescent="0.2">
      <c r="B208" s="123"/>
      <c r="C208" s="76"/>
      <c r="E208" s="124"/>
      <c r="J208" s="124"/>
    </row>
    <row r="209" spans="2:10" ht="12.75" x14ac:dyDescent="0.2">
      <c r="B209" s="123"/>
      <c r="C209" s="76"/>
      <c r="E209" s="124"/>
      <c r="J209" s="124"/>
    </row>
    <row r="210" spans="2:10" ht="12.75" x14ac:dyDescent="0.2">
      <c r="B210" s="123"/>
      <c r="C210" s="76"/>
      <c r="E210" s="124"/>
      <c r="J210" s="124"/>
    </row>
    <row r="211" spans="2:10" ht="12.75" x14ac:dyDescent="0.2">
      <c r="B211" s="123"/>
      <c r="C211" s="76"/>
      <c r="E211" s="124"/>
      <c r="J211" s="124"/>
    </row>
    <row r="212" spans="2:10" ht="12.75" x14ac:dyDescent="0.2">
      <c r="B212" s="123"/>
      <c r="C212" s="76"/>
      <c r="E212" s="124"/>
      <c r="J212" s="124"/>
    </row>
    <row r="213" spans="2:10" ht="12.75" x14ac:dyDescent="0.2">
      <c r="B213" s="123"/>
      <c r="C213" s="76"/>
      <c r="E213" s="124"/>
      <c r="J213" s="124"/>
    </row>
    <row r="214" spans="2:10" ht="12.75" x14ac:dyDescent="0.2">
      <c r="B214" s="123"/>
      <c r="C214" s="76"/>
      <c r="E214" s="124"/>
      <c r="J214" s="124"/>
    </row>
    <row r="215" spans="2:10" ht="12.75" x14ac:dyDescent="0.2">
      <c r="B215" s="123"/>
      <c r="C215" s="76"/>
      <c r="E215" s="124"/>
      <c r="J215" s="124"/>
    </row>
    <row r="216" spans="2:10" ht="12.75" x14ac:dyDescent="0.2">
      <c r="B216" s="123"/>
      <c r="C216" s="76"/>
      <c r="E216" s="124"/>
      <c r="J216" s="124"/>
    </row>
    <row r="217" spans="2:10" ht="12.75" x14ac:dyDescent="0.2">
      <c r="B217" s="123"/>
      <c r="C217" s="76"/>
      <c r="E217" s="124"/>
      <c r="J217" s="124"/>
    </row>
    <row r="218" spans="2:10" ht="12.75" x14ac:dyDescent="0.2">
      <c r="B218" s="123"/>
      <c r="C218" s="76"/>
      <c r="E218" s="124"/>
      <c r="J218" s="124"/>
    </row>
    <row r="219" spans="2:10" ht="12.75" x14ac:dyDescent="0.2">
      <c r="B219" s="123"/>
      <c r="C219" s="76"/>
      <c r="E219" s="124"/>
      <c r="J219" s="124"/>
    </row>
    <row r="220" spans="2:10" ht="12.75" x14ac:dyDescent="0.2">
      <c r="B220" s="123"/>
      <c r="C220" s="76"/>
      <c r="E220" s="124"/>
      <c r="J220" s="124"/>
    </row>
    <row r="221" spans="2:10" ht="12.75" x14ac:dyDescent="0.2">
      <c r="B221" s="123"/>
      <c r="C221" s="76"/>
      <c r="E221" s="124"/>
      <c r="J221" s="124"/>
    </row>
    <row r="222" spans="2:10" ht="12.75" x14ac:dyDescent="0.2">
      <c r="B222" s="123"/>
      <c r="C222" s="76"/>
      <c r="E222" s="124"/>
      <c r="J222" s="124"/>
    </row>
    <row r="223" spans="2:10" ht="12.75" x14ac:dyDescent="0.2">
      <c r="B223" s="123"/>
      <c r="C223" s="76"/>
      <c r="E223" s="124"/>
      <c r="J223" s="124"/>
    </row>
    <row r="224" spans="2:10" ht="12.75" x14ac:dyDescent="0.2">
      <c r="B224" s="123"/>
      <c r="C224" s="76"/>
      <c r="E224" s="124"/>
      <c r="J224" s="124"/>
    </row>
    <row r="225" spans="2:10" ht="12.75" x14ac:dyDescent="0.2">
      <c r="B225" s="123"/>
      <c r="C225" s="76"/>
      <c r="E225" s="124"/>
      <c r="J225" s="124"/>
    </row>
    <row r="226" spans="2:10" ht="12.75" x14ac:dyDescent="0.2">
      <c r="B226" s="123"/>
      <c r="C226" s="76"/>
      <c r="E226" s="124"/>
      <c r="J226" s="124"/>
    </row>
    <row r="227" spans="2:10" ht="12.75" x14ac:dyDescent="0.2">
      <c r="B227" s="123"/>
      <c r="C227" s="76"/>
      <c r="E227" s="124"/>
      <c r="J227" s="124"/>
    </row>
    <row r="228" spans="2:10" ht="12.75" x14ac:dyDescent="0.2">
      <c r="B228" s="123"/>
      <c r="C228" s="76"/>
      <c r="E228" s="124"/>
      <c r="J228" s="124"/>
    </row>
    <row r="229" spans="2:10" ht="12.75" x14ac:dyDescent="0.2">
      <c r="B229" s="123"/>
      <c r="C229" s="76"/>
      <c r="E229" s="124"/>
      <c r="J229" s="124"/>
    </row>
    <row r="230" spans="2:10" ht="12.75" x14ac:dyDescent="0.2">
      <c r="B230" s="123"/>
      <c r="C230" s="76"/>
      <c r="E230" s="124"/>
      <c r="J230" s="124"/>
    </row>
    <row r="231" spans="2:10" ht="12.75" x14ac:dyDescent="0.2">
      <c r="B231" s="123"/>
      <c r="C231" s="76"/>
      <c r="E231" s="124"/>
      <c r="J231" s="124"/>
    </row>
    <row r="232" spans="2:10" ht="12.75" x14ac:dyDescent="0.2">
      <c r="B232" s="123"/>
      <c r="C232" s="76"/>
      <c r="E232" s="124"/>
      <c r="J232" s="124"/>
    </row>
    <row r="233" spans="2:10" ht="12.75" x14ac:dyDescent="0.2">
      <c r="B233" s="123"/>
      <c r="C233" s="76"/>
      <c r="E233" s="124"/>
      <c r="J233" s="124"/>
    </row>
    <row r="234" spans="2:10" ht="12.75" x14ac:dyDescent="0.2">
      <c r="B234" s="123"/>
      <c r="C234" s="76"/>
      <c r="E234" s="124"/>
      <c r="J234" s="124"/>
    </row>
    <row r="235" spans="2:10" ht="12.75" x14ac:dyDescent="0.2">
      <c r="B235" s="123"/>
      <c r="C235" s="76"/>
      <c r="E235" s="124"/>
      <c r="J235" s="124"/>
    </row>
    <row r="236" spans="2:10" ht="12.75" x14ac:dyDescent="0.2">
      <c r="B236" s="123"/>
      <c r="C236" s="76"/>
      <c r="E236" s="124"/>
      <c r="J236" s="124"/>
    </row>
    <row r="237" spans="2:10" ht="12.75" x14ac:dyDescent="0.2">
      <c r="B237" s="123"/>
      <c r="C237" s="76"/>
      <c r="E237" s="124"/>
      <c r="J237" s="124"/>
    </row>
    <row r="238" spans="2:10" ht="12.75" x14ac:dyDescent="0.2">
      <c r="B238" s="123"/>
      <c r="C238" s="76"/>
      <c r="E238" s="124"/>
      <c r="J238" s="124"/>
    </row>
    <row r="239" spans="2:10" ht="12.75" x14ac:dyDescent="0.2">
      <c r="B239" s="123"/>
      <c r="C239" s="76"/>
      <c r="E239" s="124"/>
      <c r="J239" s="124"/>
    </row>
    <row r="240" spans="2:10" ht="12.75" x14ac:dyDescent="0.2">
      <c r="B240" s="123"/>
      <c r="C240" s="76"/>
      <c r="E240" s="124"/>
      <c r="J240" s="124"/>
    </row>
    <row r="241" spans="2:10" ht="12.75" x14ac:dyDescent="0.2">
      <c r="B241" s="123"/>
      <c r="C241" s="76"/>
      <c r="E241" s="124"/>
      <c r="J241" s="124"/>
    </row>
    <row r="242" spans="2:10" ht="12.75" x14ac:dyDescent="0.2">
      <c r="B242" s="123"/>
      <c r="C242" s="76"/>
      <c r="E242" s="124"/>
      <c r="J242" s="124"/>
    </row>
    <row r="243" spans="2:10" ht="12.75" x14ac:dyDescent="0.2">
      <c r="B243" s="123"/>
      <c r="C243" s="76"/>
      <c r="E243" s="124"/>
      <c r="J243" s="124"/>
    </row>
    <row r="244" spans="2:10" ht="12.75" x14ac:dyDescent="0.2">
      <c r="B244" s="123"/>
      <c r="C244" s="76"/>
      <c r="E244" s="124"/>
      <c r="J244" s="124"/>
    </row>
    <row r="245" spans="2:10" ht="12.75" x14ac:dyDescent="0.2">
      <c r="B245" s="123"/>
      <c r="C245" s="76"/>
      <c r="E245" s="124"/>
      <c r="J245" s="124"/>
    </row>
    <row r="246" spans="2:10" ht="12.75" x14ac:dyDescent="0.2">
      <c r="B246" s="123"/>
      <c r="C246" s="76"/>
      <c r="E246" s="124"/>
      <c r="J246" s="124"/>
    </row>
    <row r="247" spans="2:10" ht="12.75" x14ac:dyDescent="0.2">
      <c r="B247" s="123"/>
      <c r="C247" s="76"/>
      <c r="E247" s="124"/>
      <c r="J247" s="124"/>
    </row>
    <row r="248" spans="2:10" ht="12.75" x14ac:dyDescent="0.2">
      <c r="B248" s="123"/>
      <c r="C248" s="76"/>
      <c r="E248" s="124"/>
      <c r="J248" s="124"/>
    </row>
    <row r="249" spans="2:10" ht="12.75" x14ac:dyDescent="0.2">
      <c r="B249" s="123"/>
      <c r="C249" s="76"/>
      <c r="E249" s="124"/>
      <c r="J249" s="124"/>
    </row>
    <row r="250" spans="2:10" ht="12.75" x14ac:dyDescent="0.2">
      <c r="B250" s="123"/>
      <c r="C250" s="76"/>
      <c r="E250" s="124"/>
      <c r="J250" s="124"/>
    </row>
    <row r="251" spans="2:10" ht="12.75" x14ac:dyDescent="0.2">
      <c r="B251" s="123"/>
      <c r="C251" s="76"/>
      <c r="E251" s="124"/>
      <c r="J251" s="124"/>
    </row>
    <row r="252" spans="2:10" ht="12.75" x14ac:dyDescent="0.2">
      <c r="B252" s="123"/>
      <c r="C252" s="76"/>
      <c r="E252" s="124"/>
      <c r="J252" s="124"/>
    </row>
    <row r="253" spans="2:10" ht="12.75" x14ac:dyDescent="0.2">
      <c r="B253" s="123"/>
      <c r="C253" s="76"/>
      <c r="E253" s="124"/>
      <c r="J253" s="124"/>
    </row>
    <row r="254" spans="2:10" ht="12.75" x14ac:dyDescent="0.2">
      <c r="B254" s="123"/>
      <c r="C254" s="76"/>
      <c r="E254" s="124"/>
      <c r="J254" s="124"/>
    </row>
    <row r="255" spans="2:10" ht="12.75" x14ac:dyDescent="0.2">
      <c r="B255" s="123"/>
      <c r="C255" s="76"/>
      <c r="E255" s="124"/>
      <c r="J255" s="124"/>
    </row>
    <row r="256" spans="2:10" ht="12.75" x14ac:dyDescent="0.2">
      <c r="B256" s="123"/>
      <c r="C256" s="76"/>
      <c r="E256" s="124"/>
      <c r="J256" s="124"/>
    </row>
    <row r="257" spans="2:10" ht="12.75" x14ac:dyDescent="0.2">
      <c r="B257" s="123"/>
      <c r="C257" s="76"/>
      <c r="E257" s="124"/>
      <c r="J257" s="124"/>
    </row>
    <row r="258" spans="2:10" ht="12.75" x14ac:dyDescent="0.2">
      <c r="B258" s="123"/>
      <c r="C258" s="76"/>
      <c r="E258" s="124"/>
      <c r="J258" s="124"/>
    </row>
    <row r="259" spans="2:10" ht="12.75" x14ac:dyDescent="0.2">
      <c r="B259" s="123"/>
      <c r="C259" s="76"/>
      <c r="E259" s="124"/>
      <c r="J259" s="124"/>
    </row>
    <row r="260" spans="2:10" ht="12.75" x14ac:dyDescent="0.2">
      <c r="B260" s="123"/>
      <c r="C260" s="76"/>
      <c r="E260" s="124"/>
      <c r="J260" s="124"/>
    </row>
    <row r="261" spans="2:10" ht="12.75" x14ac:dyDescent="0.2">
      <c r="B261" s="123"/>
      <c r="C261" s="76"/>
      <c r="E261" s="124"/>
      <c r="J261" s="124"/>
    </row>
    <row r="262" spans="2:10" ht="12.75" x14ac:dyDescent="0.2">
      <c r="B262" s="123"/>
      <c r="C262" s="76"/>
      <c r="E262" s="124"/>
      <c r="J262" s="124"/>
    </row>
    <row r="263" spans="2:10" ht="12.75" x14ac:dyDescent="0.2">
      <c r="B263" s="123"/>
      <c r="C263" s="76"/>
      <c r="E263" s="124"/>
      <c r="J263" s="124"/>
    </row>
    <row r="264" spans="2:10" ht="12.75" x14ac:dyDescent="0.2">
      <c r="B264" s="123"/>
      <c r="C264" s="76"/>
      <c r="E264" s="124"/>
      <c r="J264" s="124"/>
    </row>
    <row r="265" spans="2:10" ht="12.75" x14ac:dyDescent="0.2">
      <c r="B265" s="123"/>
      <c r="C265" s="76"/>
      <c r="E265" s="124"/>
      <c r="J265" s="124"/>
    </row>
    <row r="266" spans="2:10" ht="12.75" x14ac:dyDescent="0.2">
      <c r="B266" s="123"/>
      <c r="C266" s="76"/>
      <c r="E266" s="124"/>
      <c r="J266" s="124"/>
    </row>
    <row r="267" spans="2:10" ht="12.75" x14ac:dyDescent="0.2">
      <c r="B267" s="123"/>
      <c r="C267" s="76"/>
      <c r="E267" s="124"/>
      <c r="J267" s="124"/>
    </row>
    <row r="268" spans="2:10" ht="12.75" x14ac:dyDescent="0.2">
      <c r="B268" s="123"/>
      <c r="C268" s="76"/>
      <c r="E268" s="124"/>
      <c r="J268" s="124"/>
    </row>
    <row r="269" spans="2:10" ht="12.75" x14ac:dyDescent="0.2">
      <c r="B269" s="123"/>
      <c r="C269" s="76"/>
      <c r="E269" s="124"/>
      <c r="J269" s="124"/>
    </row>
    <row r="270" spans="2:10" ht="12.75" x14ac:dyDescent="0.2">
      <c r="B270" s="123"/>
      <c r="C270" s="76"/>
      <c r="E270" s="124"/>
      <c r="J270" s="124"/>
    </row>
    <row r="271" spans="2:10" ht="12.75" x14ac:dyDescent="0.2">
      <c r="B271" s="123"/>
      <c r="C271" s="76"/>
      <c r="E271" s="124"/>
      <c r="J271" s="124"/>
    </row>
    <row r="272" spans="2:10" ht="12.75" x14ac:dyDescent="0.2">
      <c r="B272" s="123"/>
      <c r="C272" s="76"/>
      <c r="E272" s="124"/>
      <c r="J272" s="124"/>
    </row>
    <row r="273" spans="2:10" ht="12.75" x14ac:dyDescent="0.2">
      <c r="B273" s="123"/>
      <c r="C273" s="76"/>
      <c r="E273" s="124"/>
      <c r="J273" s="124"/>
    </row>
    <row r="274" spans="2:10" ht="12.75" x14ac:dyDescent="0.2">
      <c r="B274" s="123"/>
      <c r="C274" s="76"/>
      <c r="E274" s="124"/>
      <c r="J274" s="124"/>
    </row>
    <row r="275" spans="2:10" ht="12.75" x14ac:dyDescent="0.2">
      <c r="B275" s="123"/>
      <c r="C275" s="76"/>
      <c r="E275" s="124"/>
      <c r="J275" s="124"/>
    </row>
    <row r="276" spans="2:10" ht="12.75" x14ac:dyDescent="0.2">
      <c r="B276" s="123"/>
      <c r="C276" s="76"/>
      <c r="E276" s="124"/>
      <c r="J276" s="124"/>
    </row>
    <row r="277" spans="2:10" ht="12.75" x14ac:dyDescent="0.2">
      <c r="B277" s="123"/>
      <c r="C277" s="76"/>
      <c r="E277" s="124"/>
      <c r="J277" s="124"/>
    </row>
    <row r="278" spans="2:10" ht="12.75" x14ac:dyDescent="0.2">
      <c r="B278" s="123"/>
      <c r="C278" s="76"/>
      <c r="E278" s="124"/>
      <c r="J278" s="124"/>
    </row>
    <row r="279" spans="2:10" ht="12.75" x14ac:dyDescent="0.2">
      <c r="B279" s="123"/>
      <c r="C279" s="76"/>
      <c r="E279" s="124"/>
      <c r="J279" s="124"/>
    </row>
    <row r="280" spans="2:10" ht="12.75" x14ac:dyDescent="0.2">
      <c r="B280" s="123"/>
      <c r="C280" s="76"/>
      <c r="E280" s="124"/>
      <c r="J280" s="124"/>
    </row>
    <row r="281" spans="2:10" ht="12.75" x14ac:dyDescent="0.2">
      <c r="B281" s="123"/>
      <c r="C281" s="76"/>
      <c r="E281" s="124"/>
      <c r="J281" s="124"/>
    </row>
    <row r="282" spans="2:10" ht="12.75" x14ac:dyDescent="0.2">
      <c r="B282" s="123"/>
      <c r="C282" s="76"/>
      <c r="E282" s="124"/>
      <c r="J282" s="124"/>
    </row>
    <row r="283" spans="2:10" ht="12.75" x14ac:dyDescent="0.2">
      <c r="B283" s="123"/>
      <c r="C283" s="76"/>
      <c r="E283" s="124"/>
      <c r="J283" s="124"/>
    </row>
    <row r="284" spans="2:10" ht="12.75" x14ac:dyDescent="0.2">
      <c r="B284" s="123"/>
      <c r="C284" s="76"/>
      <c r="E284" s="124"/>
      <c r="J284" s="124"/>
    </row>
    <row r="285" spans="2:10" ht="12.75" x14ac:dyDescent="0.2">
      <c r="B285" s="123"/>
      <c r="C285" s="76"/>
      <c r="E285" s="124"/>
      <c r="J285" s="124"/>
    </row>
    <row r="286" spans="2:10" ht="12.75" x14ac:dyDescent="0.2">
      <c r="B286" s="123"/>
      <c r="C286" s="76"/>
      <c r="E286" s="124"/>
      <c r="J286" s="124"/>
    </row>
    <row r="287" spans="2:10" ht="12.75" x14ac:dyDescent="0.2">
      <c r="B287" s="123"/>
      <c r="C287" s="76"/>
      <c r="E287" s="124"/>
      <c r="J287" s="124"/>
    </row>
    <row r="288" spans="2:10" ht="12.75" x14ac:dyDescent="0.2">
      <c r="B288" s="123"/>
      <c r="C288" s="76"/>
      <c r="E288" s="124"/>
      <c r="J288" s="124"/>
    </row>
    <row r="289" spans="2:10" ht="12.75" x14ac:dyDescent="0.2">
      <c r="B289" s="123"/>
      <c r="C289" s="76"/>
      <c r="E289" s="124"/>
      <c r="J289" s="124"/>
    </row>
    <row r="290" spans="2:10" ht="12.75" x14ac:dyDescent="0.2">
      <c r="B290" s="123"/>
      <c r="C290" s="76"/>
      <c r="E290" s="124"/>
      <c r="J290" s="124"/>
    </row>
    <row r="291" spans="2:10" ht="12.75" x14ac:dyDescent="0.2">
      <c r="B291" s="123"/>
      <c r="C291" s="76"/>
      <c r="E291" s="124"/>
      <c r="J291" s="124"/>
    </row>
    <row r="292" spans="2:10" ht="12.75" x14ac:dyDescent="0.2">
      <c r="B292" s="123"/>
      <c r="C292" s="76"/>
      <c r="E292" s="124"/>
      <c r="J292" s="124"/>
    </row>
    <row r="293" spans="2:10" ht="12.75" x14ac:dyDescent="0.2">
      <c r="B293" s="123"/>
      <c r="C293" s="76"/>
      <c r="E293" s="124"/>
      <c r="J293" s="124"/>
    </row>
    <row r="294" spans="2:10" ht="12.75" x14ac:dyDescent="0.2">
      <c r="B294" s="123"/>
      <c r="C294" s="76"/>
      <c r="E294" s="124"/>
      <c r="J294" s="124"/>
    </row>
    <row r="295" spans="2:10" ht="12.75" x14ac:dyDescent="0.2">
      <c r="B295" s="123"/>
      <c r="C295" s="76"/>
      <c r="E295" s="124"/>
      <c r="J295" s="124"/>
    </row>
    <row r="296" spans="2:10" ht="12.75" x14ac:dyDescent="0.2">
      <c r="B296" s="123"/>
      <c r="C296" s="76"/>
      <c r="E296" s="124"/>
      <c r="J296" s="124"/>
    </row>
    <row r="297" spans="2:10" ht="12.75" x14ac:dyDescent="0.2">
      <c r="B297" s="123"/>
      <c r="C297" s="76"/>
      <c r="E297" s="124"/>
      <c r="J297" s="124"/>
    </row>
    <row r="298" spans="2:10" ht="12.75" x14ac:dyDescent="0.2">
      <c r="B298" s="123"/>
      <c r="C298" s="76"/>
      <c r="E298" s="124"/>
      <c r="J298" s="124"/>
    </row>
    <row r="299" spans="2:10" ht="12.75" x14ac:dyDescent="0.2">
      <c r="B299" s="123"/>
      <c r="C299" s="76"/>
      <c r="E299" s="124"/>
      <c r="J299" s="124"/>
    </row>
    <row r="300" spans="2:10" ht="12.75" x14ac:dyDescent="0.2">
      <c r="B300" s="123"/>
      <c r="C300" s="76"/>
      <c r="E300" s="124"/>
      <c r="J300" s="124"/>
    </row>
    <row r="301" spans="2:10" ht="12.75" x14ac:dyDescent="0.2">
      <c r="B301" s="123"/>
      <c r="C301" s="76"/>
      <c r="E301" s="124"/>
      <c r="J301" s="124"/>
    </row>
    <row r="302" spans="2:10" ht="12.75" x14ac:dyDescent="0.2">
      <c r="B302" s="123"/>
      <c r="C302" s="76"/>
      <c r="E302" s="124"/>
      <c r="J302" s="124"/>
    </row>
    <row r="303" spans="2:10" ht="12.75" x14ac:dyDescent="0.2">
      <c r="B303" s="123"/>
      <c r="C303" s="76"/>
      <c r="E303" s="124"/>
      <c r="J303" s="124"/>
    </row>
    <row r="304" spans="2:10" ht="12.75" x14ac:dyDescent="0.2">
      <c r="B304" s="123"/>
      <c r="C304" s="76"/>
      <c r="E304" s="124"/>
      <c r="J304" s="124"/>
    </row>
    <row r="305" spans="2:10" ht="12.75" x14ac:dyDescent="0.2">
      <c r="B305" s="123"/>
      <c r="C305" s="76"/>
      <c r="E305" s="124"/>
      <c r="J305" s="124"/>
    </row>
    <row r="306" spans="2:10" ht="12.75" x14ac:dyDescent="0.2">
      <c r="B306" s="123"/>
      <c r="C306" s="76"/>
      <c r="E306" s="124"/>
      <c r="J306" s="124"/>
    </row>
    <row r="307" spans="2:10" ht="12.75" x14ac:dyDescent="0.2">
      <c r="B307" s="123"/>
      <c r="C307" s="76"/>
      <c r="E307" s="124"/>
      <c r="J307" s="124"/>
    </row>
    <row r="308" spans="2:10" ht="12.75" x14ac:dyDescent="0.2">
      <c r="B308" s="123"/>
      <c r="C308" s="76"/>
      <c r="E308" s="124"/>
      <c r="J308" s="124"/>
    </row>
    <row r="309" spans="2:10" ht="12.75" x14ac:dyDescent="0.2">
      <c r="B309" s="123"/>
      <c r="C309" s="76"/>
      <c r="E309" s="124"/>
      <c r="J309" s="124"/>
    </row>
    <row r="310" spans="2:10" ht="12.75" x14ac:dyDescent="0.2">
      <c r="B310" s="123"/>
      <c r="C310" s="76"/>
      <c r="E310" s="124"/>
      <c r="J310" s="124"/>
    </row>
    <row r="311" spans="2:10" ht="12.75" x14ac:dyDescent="0.2">
      <c r="B311" s="123"/>
      <c r="C311" s="76"/>
      <c r="E311" s="124"/>
      <c r="J311" s="124"/>
    </row>
    <row r="312" spans="2:10" ht="12.75" x14ac:dyDescent="0.2">
      <c r="B312" s="123"/>
      <c r="C312" s="76"/>
      <c r="E312" s="124"/>
      <c r="J312" s="124"/>
    </row>
    <row r="313" spans="2:10" ht="12.75" x14ac:dyDescent="0.2">
      <c r="B313" s="123"/>
      <c r="C313" s="76"/>
      <c r="E313" s="124"/>
      <c r="J313" s="124"/>
    </row>
    <row r="314" spans="2:10" ht="12.75" x14ac:dyDescent="0.2">
      <c r="B314" s="123"/>
      <c r="C314" s="76"/>
      <c r="E314" s="124"/>
      <c r="J314" s="124"/>
    </row>
    <row r="315" spans="2:10" ht="12.75" x14ac:dyDescent="0.2">
      <c r="B315" s="123"/>
      <c r="C315" s="76"/>
      <c r="E315" s="124"/>
      <c r="J315" s="124"/>
    </row>
    <row r="316" spans="2:10" ht="12.75" x14ac:dyDescent="0.2">
      <c r="B316" s="123"/>
      <c r="C316" s="76"/>
      <c r="E316" s="124"/>
      <c r="J316" s="124"/>
    </row>
    <row r="317" spans="2:10" ht="12.75" x14ac:dyDescent="0.2">
      <c r="B317" s="123"/>
      <c r="C317" s="76"/>
      <c r="E317" s="124"/>
      <c r="J317" s="124"/>
    </row>
    <row r="318" spans="2:10" ht="12.75" x14ac:dyDescent="0.2">
      <c r="B318" s="123"/>
      <c r="C318" s="76"/>
      <c r="E318" s="124"/>
      <c r="J318" s="124"/>
    </row>
    <row r="319" spans="2:10" ht="12.75" x14ac:dyDescent="0.2">
      <c r="B319" s="123"/>
      <c r="C319" s="76"/>
      <c r="E319" s="124"/>
      <c r="J319" s="124"/>
    </row>
    <row r="320" spans="2:10" ht="12.75" x14ac:dyDescent="0.2">
      <c r="B320" s="123"/>
      <c r="C320" s="76"/>
      <c r="E320" s="124"/>
      <c r="J320" s="124"/>
    </row>
    <row r="321" spans="2:10" ht="12.75" x14ac:dyDescent="0.2">
      <c r="B321" s="123"/>
      <c r="C321" s="76"/>
      <c r="E321" s="124"/>
      <c r="J321" s="124"/>
    </row>
    <row r="322" spans="2:10" ht="12.75" x14ac:dyDescent="0.2">
      <c r="B322" s="123"/>
      <c r="C322" s="76"/>
      <c r="E322" s="124"/>
      <c r="J322" s="124"/>
    </row>
    <row r="323" spans="2:10" ht="12.75" x14ac:dyDescent="0.2">
      <c r="B323" s="123"/>
      <c r="C323" s="76"/>
      <c r="E323" s="124"/>
      <c r="J323" s="124"/>
    </row>
    <row r="324" spans="2:10" ht="12.75" x14ac:dyDescent="0.2">
      <c r="B324" s="123"/>
      <c r="C324" s="76"/>
      <c r="E324" s="124"/>
      <c r="J324" s="124"/>
    </row>
    <row r="325" spans="2:10" ht="12.75" x14ac:dyDescent="0.2">
      <c r="B325" s="123"/>
      <c r="C325" s="76"/>
      <c r="E325" s="124"/>
      <c r="J325" s="124"/>
    </row>
    <row r="326" spans="2:10" ht="12.75" x14ac:dyDescent="0.2">
      <c r="B326" s="123"/>
      <c r="C326" s="76"/>
      <c r="E326" s="124"/>
      <c r="J326" s="124"/>
    </row>
    <row r="327" spans="2:10" ht="12.75" x14ac:dyDescent="0.2">
      <c r="B327" s="123"/>
      <c r="C327" s="76"/>
      <c r="E327" s="124"/>
      <c r="J327" s="124"/>
    </row>
    <row r="328" spans="2:10" ht="12.75" x14ac:dyDescent="0.2">
      <c r="B328" s="123"/>
      <c r="C328" s="76"/>
      <c r="E328" s="124"/>
      <c r="J328" s="124"/>
    </row>
    <row r="329" spans="2:10" ht="12.75" x14ac:dyDescent="0.2">
      <c r="B329" s="123"/>
      <c r="C329" s="76"/>
      <c r="E329" s="124"/>
      <c r="J329" s="124"/>
    </row>
    <row r="330" spans="2:10" ht="12.75" x14ac:dyDescent="0.2">
      <c r="B330" s="123"/>
      <c r="C330" s="76"/>
      <c r="E330" s="124"/>
      <c r="J330" s="124"/>
    </row>
    <row r="331" spans="2:10" ht="12.75" x14ac:dyDescent="0.2">
      <c r="B331" s="123"/>
      <c r="C331" s="76"/>
      <c r="E331" s="124"/>
      <c r="J331" s="124"/>
    </row>
    <row r="332" spans="2:10" ht="12.75" x14ac:dyDescent="0.2">
      <c r="B332" s="123"/>
      <c r="C332" s="76"/>
      <c r="E332" s="124"/>
      <c r="J332" s="124"/>
    </row>
    <row r="333" spans="2:10" ht="12.75" x14ac:dyDescent="0.2">
      <c r="B333" s="123"/>
      <c r="C333" s="76"/>
      <c r="E333" s="124"/>
      <c r="J333" s="124"/>
    </row>
    <row r="334" spans="2:10" ht="12.75" x14ac:dyDescent="0.2">
      <c r="B334" s="123"/>
      <c r="C334" s="76"/>
      <c r="E334" s="124"/>
      <c r="J334" s="124"/>
    </row>
    <row r="335" spans="2:10" ht="12.75" x14ac:dyDescent="0.2">
      <c r="B335" s="123"/>
      <c r="C335" s="76"/>
      <c r="E335" s="124"/>
      <c r="J335" s="124"/>
    </row>
    <row r="336" spans="2:10" ht="12.75" x14ac:dyDescent="0.2">
      <c r="B336" s="123"/>
      <c r="C336" s="76"/>
      <c r="E336" s="124"/>
      <c r="J336" s="124"/>
    </row>
    <row r="337" spans="2:10" ht="12.75" x14ac:dyDescent="0.2">
      <c r="B337" s="123"/>
      <c r="C337" s="76"/>
      <c r="E337" s="124"/>
      <c r="J337" s="124"/>
    </row>
    <row r="338" spans="2:10" ht="12.75" x14ac:dyDescent="0.2">
      <c r="B338" s="123"/>
      <c r="C338" s="76"/>
      <c r="E338" s="124"/>
      <c r="J338" s="124"/>
    </row>
    <row r="339" spans="2:10" ht="12.75" x14ac:dyDescent="0.2">
      <c r="B339" s="123"/>
      <c r="C339" s="76"/>
      <c r="E339" s="124"/>
      <c r="J339" s="124"/>
    </row>
    <row r="340" spans="2:10" ht="12.75" x14ac:dyDescent="0.2">
      <c r="B340" s="123"/>
      <c r="C340" s="76"/>
      <c r="E340" s="124"/>
      <c r="J340" s="124"/>
    </row>
    <row r="341" spans="2:10" ht="12.75" x14ac:dyDescent="0.2">
      <c r="B341" s="123"/>
      <c r="C341" s="76"/>
      <c r="E341" s="124"/>
      <c r="J341" s="124"/>
    </row>
    <row r="342" spans="2:10" ht="12.75" x14ac:dyDescent="0.2">
      <c r="B342" s="123"/>
      <c r="C342" s="76"/>
      <c r="E342" s="124"/>
      <c r="J342" s="124"/>
    </row>
    <row r="343" spans="2:10" ht="12.75" x14ac:dyDescent="0.2">
      <c r="B343" s="123"/>
      <c r="C343" s="76"/>
      <c r="E343" s="124"/>
      <c r="J343" s="124"/>
    </row>
    <row r="344" spans="2:10" ht="12.75" x14ac:dyDescent="0.2">
      <c r="B344" s="123"/>
      <c r="C344" s="76"/>
      <c r="E344" s="124"/>
      <c r="J344" s="124"/>
    </row>
    <row r="345" spans="2:10" ht="12.75" x14ac:dyDescent="0.2">
      <c r="B345" s="123"/>
      <c r="C345" s="76"/>
      <c r="E345" s="124"/>
      <c r="J345" s="124"/>
    </row>
    <row r="346" spans="2:10" ht="12.75" x14ac:dyDescent="0.2">
      <c r="B346" s="123"/>
      <c r="C346" s="76"/>
      <c r="E346" s="124"/>
      <c r="J346" s="124"/>
    </row>
    <row r="347" spans="2:10" ht="12.75" x14ac:dyDescent="0.2">
      <c r="B347" s="123"/>
      <c r="C347" s="76"/>
      <c r="E347" s="124"/>
      <c r="J347" s="124"/>
    </row>
    <row r="348" spans="2:10" ht="12.75" x14ac:dyDescent="0.2">
      <c r="B348" s="123"/>
      <c r="C348" s="76"/>
      <c r="E348" s="124"/>
      <c r="J348" s="124"/>
    </row>
    <row r="349" spans="2:10" ht="12.75" x14ac:dyDescent="0.2">
      <c r="B349" s="123"/>
      <c r="C349" s="76"/>
      <c r="E349" s="124"/>
      <c r="J349" s="124"/>
    </row>
    <row r="350" spans="2:10" ht="12.75" x14ac:dyDescent="0.2">
      <c r="B350" s="123"/>
      <c r="C350" s="76"/>
      <c r="E350" s="124"/>
      <c r="J350" s="124"/>
    </row>
    <row r="351" spans="2:10" ht="12.75" x14ac:dyDescent="0.2">
      <c r="B351" s="123"/>
      <c r="C351" s="76"/>
      <c r="E351" s="124"/>
      <c r="J351" s="124"/>
    </row>
    <row r="352" spans="2:10" ht="12.75" x14ac:dyDescent="0.2">
      <c r="B352" s="123"/>
      <c r="C352" s="76"/>
      <c r="E352" s="124"/>
      <c r="J352" s="124"/>
    </row>
    <row r="353" spans="2:10" ht="12.75" x14ac:dyDescent="0.2">
      <c r="B353" s="123"/>
      <c r="C353" s="76"/>
      <c r="E353" s="124"/>
      <c r="J353" s="124"/>
    </row>
    <row r="354" spans="2:10" ht="12.75" x14ac:dyDescent="0.2">
      <c r="B354" s="123"/>
      <c r="C354" s="76"/>
      <c r="E354" s="124"/>
      <c r="J354" s="124"/>
    </row>
    <row r="355" spans="2:10" ht="12.75" x14ac:dyDescent="0.2">
      <c r="B355" s="123"/>
      <c r="C355" s="76"/>
      <c r="E355" s="124"/>
      <c r="J355" s="124"/>
    </row>
    <row r="356" spans="2:10" ht="12.75" x14ac:dyDescent="0.2">
      <c r="B356" s="123"/>
      <c r="C356" s="76"/>
      <c r="E356" s="124"/>
      <c r="J356" s="124"/>
    </row>
    <row r="357" spans="2:10" ht="12.75" x14ac:dyDescent="0.2">
      <c r="B357" s="123"/>
      <c r="C357" s="76"/>
      <c r="E357" s="124"/>
      <c r="J357" s="124"/>
    </row>
    <row r="358" spans="2:10" ht="12.75" x14ac:dyDescent="0.2">
      <c r="B358" s="123"/>
      <c r="C358" s="76"/>
      <c r="E358" s="124"/>
      <c r="J358" s="124"/>
    </row>
    <row r="359" spans="2:10" ht="12.75" x14ac:dyDescent="0.2">
      <c r="B359" s="123"/>
      <c r="C359" s="76"/>
      <c r="E359" s="124"/>
      <c r="J359" s="124"/>
    </row>
    <row r="360" spans="2:10" ht="12.75" x14ac:dyDescent="0.2">
      <c r="B360" s="123"/>
      <c r="C360" s="76"/>
      <c r="E360" s="124"/>
      <c r="J360" s="124"/>
    </row>
    <row r="361" spans="2:10" ht="12.75" x14ac:dyDescent="0.2">
      <c r="B361" s="123"/>
      <c r="C361" s="76"/>
      <c r="E361" s="124"/>
      <c r="J361" s="124"/>
    </row>
    <row r="362" spans="2:10" ht="12.75" x14ac:dyDescent="0.2">
      <c r="B362" s="123"/>
      <c r="C362" s="76"/>
      <c r="E362" s="124"/>
      <c r="J362" s="124"/>
    </row>
    <row r="363" spans="2:10" ht="12.75" x14ac:dyDescent="0.2">
      <c r="B363" s="123"/>
      <c r="C363" s="76"/>
      <c r="E363" s="124"/>
      <c r="J363" s="124"/>
    </row>
    <row r="364" spans="2:10" ht="12.75" x14ac:dyDescent="0.2">
      <c r="B364" s="123"/>
      <c r="C364" s="76"/>
      <c r="E364" s="124"/>
      <c r="J364" s="124"/>
    </row>
    <row r="365" spans="2:10" ht="12.75" x14ac:dyDescent="0.2">
      <c r="B365" s="123"/>
      <c r="C365" s="76"/>
      <c r="E365" s="124"/>
      <c r="J365" s="124"/>
    </row>
    <row r="366" spans="2:10" ht="12.75" x14ac:dyDescent="0.2">
      <c r="B366" s="123"/>
      <c r="C366" s="76"/>
      <c r="E366" s="124"/>
      <c r="J366" s="124"/>
    </row>
    <row r="367" spans="2:10" ht="12.75" x14ac:dyDescent="0.2">
      <c r="B367" s="123"/>
      <c r="C367" s="76"/>
      <c r="E367" s="124"/>
      <c r="J367" s="124"/>
    </row>
    <row r="368" spans="2:10" ht="12.75" x14ac:dyDescent="0.2">
      <c r="B368" s="123"/>
      <c r="C368" s="76"/>
      <c r="E368" s="124"/>
      <c r="J368" s="124"/>
    </row>
    <row r="369" spans="2:10" ht="12.75" x14ac:dyDescent="0.2">
      <c r="B369" s="123"/>
      <c r="C369" s="76"/>
      <c r="E369" s="124"/>
      <c r="J369" s="124"/>
    </row>
    <row r="370" spans="2:10" ht="12.75" x14ac:dyDescent="0.2">
      <c r="B370" s="123"/>
      <c r="C370" s="76"/>
      <c r="E370" s="124"/>
      <c r="J370" s="124"/>
    </row>
    <row r="371" spans="2:10" ht="12.75" x14ac:dyDescent="0.2">
      <c r="B371" s="123"/>
      <c r="C371" s="76"/>
      <c r="E371" s="124"/>
      <c r="J371" s="124"/>
    </row>
    <row r="372" spans="2:10" ht="12.75" x14ac:dyDescent="0.2">
      <c r="B372" s="123"/>
      <c r="C372" s="76"/>
      <c r="E372" s="124"/>
      <c r="J372" s="124"/>
    </row>
    <row r="373" spans="2:10" ht="12.75" x14ac:dyDescent="0.2">
      <c r="B373" s="123"/>
      <c r="C373" s="76"/>
      <c r="E373" s="124"/>
      <c r="J373" s="124"/>
    </row>
    <row r="374" spans="2:10" ht="12.75" x14ac:dyDescent="0.2">
      <c r="B374" s="123"/>
      <c r="C374" s="76"/>
      <c r="E374" s="124"/>
      <c r="J374" s="124"/>
    </row>
    <row r="375" spans="2:10" ht="12.75" x14ac:dyDescent="0.2">
      <c r="B375" s="123"/>
      <c r="C375" s="76"/>
      <c r="E375" s="124"/>
      <c r="J375" s="124"/>
    </row>
    <row r="376" spans="2:10" ht="12.75" x14ac:dyDescent="0.2">
      <c r="B376" s="123"/>
      <c r="C376" s="76"/>
      <c r="E376" s="124"/>
      <c r="J376" s="124"/>
    </row>
    <row r="377" spans="2:10" ht="12.75" x14ac:dyDescent="0.2">
      <c r="B377" s="123"/>
      <c r="C377" s="76"/>
      <c r="E377" s="124"/>
      <c r="J377" s="124"/>
    </row>
    <row r="378" spans="2:10" ht="12.75" x14ac:dyDescent="0.2">
      <c r="B378" s="123"/>
      <c r="C378" s="76"/>
      <c r="E378" s="124"/>
      <c r="J378" s="124"/>
    </row>
    <row r="379" spans="2:10" ht="12.75" x14ac:dyDescent="0.2">
      <c r="B379" s="123"/>
      <c r="C379" s="76"/>
      <c r="E379" s="124"/>
      <c r="J379" s="124"/>
    </row>
    <row r="380" spans="2:10" ht="12.75" x14ac:dyDescent="0.2">
      <c r="B380" s="123"/>
      <c r="C380" s="76"/>
      <c r="E380" s="124"/>
      <c r="J380" s="124"/>
    </row>
    <row r="381" spans="2:10" ht="12.75" x14ac:dyDescent="0.2">
      <c r="B381" s="123"/>
      <c r="C381" s="76"/>
      <c r="E381" s="124"/>
      <c r="J381" s="124"/>
    </row>
    <row r="382" spans="2:10" ht="12.75" x14ac:dyDescent="0.2">
      <c r="B382" s="123"/>
      <c r="C382" s="76"/>
      <c r="E382" s="124"/>
      <c r="J382" s="124"/>
    </row>
    <row r="383" spans="2:10" ht="12.75" x14ac:dyDescent="0.2">
      <c r="B383" s="123"/>
      <c r="C383" s="76"/>
      <c r="E383" s="124"/>
      <c r="J383" s="124"/>
    </row>
    <row r="384" spans="2:10" ht="12.75" x14ac:dyDescent="0.2">
      <c r="B384" s="123"/>
      <c r="C384" s="76"/>
      <c r="E384" s="124"/>
      <c r="J384" s="124"/>
    </row>
    <row r="385" spans="2:10" ht="12.75" x14ac:dyDescent="0.2">
      <c r="B385" s="123"/>
      <c r="C385" s="76"/>
      <c r="E385" s="124"/>
      <c r="J385" s="124"/>
    </row>
    <row r="386" spans="2:10" ht="12.75" x14ac:dyDescent="0.2">
      <c r="B386" s="123"/>
      <c r="C386" s="76"/>
      <c r="E386" s="124"/>
      <c r="J386" s="124"/>
    </row>
    <row r="387" spans="2:10" ht="12.75" x14ac:dyDescent="0.2">
      <c r="B387" s="123"/>
      <c r="C387" s="76"/>
      <c r="E387" s="124"/>
      <c r="J387" s="124"/>
    </row>
    <row r="388" spans="2:10" ht="12.75" x14ac:dyDescent="0.2">
      <c r="B388" s="123"/>
      <c r="C388" s="76"/>
      <c r="E388" s="124"/>
      <c r="J388" s="124"/>
    </row>
    <row r="389" spans="2:10" ht="12.75" x14ac:dyDescent="0.2">
      <c r="B389" s="123"/>
      <c r="C389" s="76"/>
      <c r="E389" s="124"/>
      <c r="J389" s="124"/>
    </row>
    <row r="390" spans="2:10" ht="12.75" x14ac:dyDescent="0.2">
      <c r="B390" s="123"/>
      <c r="C390" s="76"/>
      <c r="E390" s="124"/>
      <c r="J390" s="124"/>
    </row>
    <row r="391" spans="2:10" ht="12.75" x14ac:dyDescent="0.2">
      <c r="B391" s="123"/>
      <c r="C391" s="76"/>
      <c r="E391" s="124"/>
      <c r="J391" s="124"/>
    </row>
    <row r="392" spans="2:10" ht="12.75" x14ac:dyDescent="0.2">
      <c r="B392" s="123"/>
      <c r="C392" s="76"/>
      <c r="E392" s="124"/>
      <c r="J392" s="124"/>
    </row>
    <row r="393" spans="2:10" ht="12.75" x14ac:dyDescent="0.2">
      <c r="B393" s="123"/>
      <c r="C393" s="76"/>
      <c r="E393" s="124"/>
      <c r="J393" s="124"/>
    </row>
    <row r="394" spans="2:10" ht="12.75" x14ac:dyDescent="0.2">
      <c r="B394" s="123"/>
      <c r="C394" s="76"/>
      <c r="E394" s="124"/>
      <c r="J394" s="124"/>
    </row>
    <row r="395" spans="2:10" ht="12.75" x14ac:dyDescent="0.2">
      <c r="B395" s="123"/>
      <c r="C395" s="76"/>
      <c r="E395" s="124"/>
      <c r="J395" s="124"/>
    </row>
    <row r="396" spans="2:10" ht="12.75" x14ac:dyDescent="0.2">
      <c r="B396" s="123"/>
      <c r="C396" s="76"/>
      <c r="E396" s="124"/>
      <c r="J396" s="124"/>
    </row>
    <row r="397" spans="2:10" ht="12.75" x14ac:dyDescent="0.2">
      <c r="B397" s="123"/>
      <c r="C397" s="76"/>
      <c r="E397" s="124"/>
      <c r="J397" s="124"/>
    </row>
    <row r="398" spans="2:10" ht="12.75" x14ac:dyDescent="0.2">
      <c r="B398" s="123"/>
      <c r="C398" s="76"/>
      <c r="E398" s="124"/>
      <c r="J398" s="124"/>
    </row>
    <row r="399" spans="2:10" ht="12.75" x14ac:dyDescent="0.2">
      <c r="B399" s="123"/>
      <c r="C399" s="76"/>
      <c r="E399" s="124"/>
      <c r="J399" s="124"/>
    </row>
    <row r="400" spans="2:10" ht="12.75" x14ac:dyDescent="0.2">
      <c r="B400" s="123"/>
      <c r="C400" s="76"/>
      <c r="E400" s="124"/>
      <c r="J400" s="124"/>
    </row>
    <row r="401" spans="2:10" ht="12.75" x14ac:dyDescent="0.2">
      <c r="B401" s="123"/>
      <c r="C401" s="76"/>
      <c r="E401" s="124"/>
      <c r="J401" s="124"/>
    </row>
    <row r="402" spans="2:10" ht="12.75" x14ac:dyDescent="0.2">
      <c r="B402" s="123"/>
      <c r="C402" s="76"/>
      <c r="E402" s="124"/>
      <c r="J402" s="124"/>
    </row>
    <row r="403" spans="2:10" ht="12.75" x14ac:dyDescent="0.2">
      <c r="B403" s="123"/>
      <c r="C403" s="76"/>
      <c r="E403" s="124"/>
      <c r="J403" s="124"/>
    </row>
    <row r="404" spans="2:10" ht="12.75" x14ac:dyDescent="0.2">
      <c r="B404" s="123"/>
      <c r="C404" s="76"/>
      <c r="E404" s="124"/>
      <c r="J404" s="124"/>
    </row>
    <row r="405" spans="2:10" ht="12.75" x14ac:dyDescent="0.2">
      <c r="B405" s="123"/>
      <c r="C405" s="76"/>
      <c r="E405" s="124"/>
      <c r="J405" s="124"/>
    </row>
    <row r="406" spans="2:10" ht="12.75" x14ac:dyDescent="0.2">
      <c r="B406" s="123"/>
      <c r="C406" s="76"/>
      <c r="E406" s="124"/>
      <c r="J406" s="124"/>
    </row>
    <row r="407" spans="2:10" ht="12.75" x14ac:dyDescent="0.2">
      <c r="B407" s="123"/>
      <c r="C407" s="76"/>
      <c r="E407" s="124"/>
      <c r="J407" s="124"/>
    </row>
    <row r="408" spans="2:10" ht="12.75" x14ac:dyDescent="0.2">
      <c r="B408" s="123"/>
      <c r="C408" s="76"/>
      <c r="E408" s="124"/>
      <c r="J408" s="124"/>
    </row>
    <row r="409" spans="2:10" ht="12.75" x14ac:dyDescent="0.2">
      <c r="B409" s="123"/>
      <c r="C409" s="76"/>
      <c r="E409" s="124"/>
      <c r="J409" s="124"/>
    </row>
    <row r="410" spans="2:10" ht="12.75" x14ac:dyDescent="0.2">
      <c r="B410" s="123"/>
      <c r="C410" s="76"/>
      <c r="E410" s="124"/>
      <c r="J410" s="124"/>
    </row>
    <row r="411" spans="2:10" ht="12.75" x14ac:dyDescent="0.2">
      <c r="B411" s="123"/>
      <c r="C411" s="76"/>
      <c r="E411" s="124"/>
      <c r="J411" s="124"/>
    </row>
    <row r="412" spans="2:10" ht="12.75" x14ac:dyDescent="0.2">
      <c r="B412" s="123"/>
      <c r="C412" s="76"/>
      <c r="E412" s="124"/>
      <c r="J412" s="124"/>
    </row>
    <row r="413" spans="2:10" ht="12.75" x14ac:dyDescent="0.2">
      <c r="B413" s="123"/>
      <c r="C413" s="76"/>
      <c r="E413" s="124"/>
      <c r="J413" s="124"/>
    </row>
    <row r="414" spans="2:10" ht="12.75" x14ac:dyDescent="0.2">
      <c r="B414" s="123"/>
      <c r="C414" s="76"/>
      <c r="E414" s="124"/>
      <c r="J414" s="124"/>
    </row>
    <row r="415" spans="2:10" ht="12.75" x14ac:dyDescent="0.2">
      <c r="B415" s="123"/>
      <c r="C415" s="76"/>
      <c r="E415" s="124"/>
      <c r="J415" s="124"/>
    </row>
    <row r="416" spans="2:10" ht="12.75" x14ac:dyDescent="0.2">
      <c r="B416" s="123"/>
      <c r="C416" s="76"/>
      <c r="E416" s="124"/>
      <c r="J416" s="124"/>
    </row>
    <row r="417" spans="2:10" ht="12.75" x14ac:dyDescent="0.2">
      <c r="B417" s="123"/>
      <c r="C417" s="76"/>
      <c r="E417" s="124"/>
      <c r="J417" s="124"/>
    </row>
    <row r="418" spans="2:10" ht="12.75" x14ac:dyDescent="0.2">
      <c r="B418" s="123"/>
      <c r="C418" s="76"/>
      <c r="E418" s="124"/>
      <c r="J418" s="124"/>
    </row>
    <row r="419" spans="2:10" ht="12.75" x14ac:dyDescent="0.2">
      <c r="B419" s="123"/>
      <c r="C419" s="76"/>
      <c r="E419" s="124"/>
      <c r="J419" s="124"/>
    </row>
    <row r="420" spans="2:10" ht="12.75" x14ac:dyDescent="0.2">
      <c r="B420" s="123"/>
      <c r="C420" s="76"/>
      <c r="E420" s="124"/>
      <c r="J420" s="124"/>
    </row>
    <row r="421" spans="2:10" ht="12.75" x14ac:dyDescent="0.2">
      <c r="B421" s="123"/>
      <c r="C421" s="76"/>
      <c r="E421" s="124"/>
      <c r="J421" s="124"/>
    </row>
    <row r="422" spans="2:10" ht="12.75" x14ac:dyDescent="0.2">
      <c r="B422" s="123"/>
      <c r="C422" s="76"/>
      <c r="E422" s="124"/>
      <c r="J422" s="124"/>
    </row>
    <row r="423" spans="2:10" ht="12.75" x14ac:dyDescent="0.2">
      <c r="B423" s="123"/>
      <c r="C423" s="76"/>
      <c r="E423" s="124"/>
      <c r="J423" s="124"/>
    </row>
    <row r="424" spans="2:10" ht="12.75" x14ac:dyDescent="0.2">
      <c r="B424" s="123"/>
      <c r="C424" s="76"/>
      <c r="E424" s="124"/>
      <c r="J424" s="124"/>
    </row>
    <row r="425" spans="2:10" ht="12.75" x14ac:dyDescent="0.2">
      <c r="B425" s="123"/>
      <c r="C425" s="76"/>
      <c r="E425" s="124"/>
      <c r="J425" s="124"/>
    </row>
    <row r="426" spans="2:10" ht="12.75" x14ac:dyDescent="0.2">
      <c r="B426" s="123"/>
      <c r="C426" s="76"/>
      <c r="E426" s="124"/>
      <c r="J426" s="124"/>
    </row>
    <row r="427" spans="2:10" ht="12.75" x14ac:dyDescent="0.2">
      <c r="B427" s="123"/>
      <c r="C427" s="76"/>
      <c r="E427" s="124"/>
      <c r="J427" s="124"/>
    </row>
    <row r="428" spans="2:10" ht="12.75" x14ac:dyDescent="0.2">
      <c r="B428" s="123"/>
      <c r="C428" s="76"/>
      <c r="E428" s="124"/>
      <c r="J428" s="124"/>
    </row>
    <row r="429" spans="2:10" ht="12.75" x14ac:dyDescent="0.2">
      <c r="B429" s="123"/>
      <c r="C429" s="76"/>
      <c r="E429" s="124"/>
      <c r="J429" s="124"/>
    </row>
    <row r="430" spans="2:10" ht="12.75" x14ac:dyDescent="0.2">
      <c r="B430" s="123"/>
      <c r="C430" s="76"/>
      <c r="E430" s="124"/>
      <c r="J430" s="124"/>
    </row>
    <row r="431" spans="2:10" ht="12.75" x14ac:dyDescent="0.2">
      <c r="B431" s="123"/>
      <c r="C431" s="76"/>
      <c r="E431" s="124"/>
      <c r="J431" s="124"/>
    </row>
    <row r="432" spans="2:10" ht="12.75" x14ac:dyDescent="0.2">
      <c r="B432" s="123"/>
      <c r="C432" s="76"/>
      <c r="E432" s="124"/>
      <c r="J432" s="124"/>
    </row>
    <row r="433" spans="2:10" ht="12.75" x14ac:dyDescent="0.2">
      <c r="B433" s="123"/>
      <c r="C433" s="76"/>
      <c r="E433" s="124"/>
      <c r="J433" s="124"/>
    </row>
    <row r="434" spans="2:10" ht="12.75" x14ac:dyDescent="0.2">
      <c r="B434" s="123"/>
      <c r="C434" s="76"/>
      <c r="E434" s="124"/>
      <c r="J434" s="124"/>
    </row>
    <row r="435" spans="2:10" ht="12.75" x14ac:dyDescent="0.2">
      <c r="B435" s="123"/>
      <c r="C435" s="76"/>
      <c r="E435" s="124"/>
      <c r="J435" s="124"/>
    </row>
    <row r="436" spans="2:10" ht="12.75" x14ac:dyDescent="0.2">
      <c r="B436" s="123"/>
      <c r="C436" s="76"/>
      <c r="E436" s="124"/>
      <c r="J436" s="124"/>
    </row>
    <row r="437" spans="2:10" ht="12.75" x14ac:dyDescent="0.2">
      <c r="B437" s="123"/>
      <c r="C437" s="76"/>
      <c r="E437" s="124"/>
      <c r="J437" s="124"/>
    </row>
    <row r="438" spans="2:10" ht="12.75" x14ac:dyDescent="0.2">
      <c r="B438" s="123"/>
      <c r="C438" s="76"/>
      <c r="E438" s="124"/>
      <c r="J438" s="124"/>
    </row>
    <row r="439" spans="2:10" ht="12.75" x14ac:dyDescent="0.2">
      <c r="B439" s="123"/>
      <c r="C439" s="76"/>
      <c r="E439" s="124"/>
      <c r="J439" s="124"/>
    </row>
    <row r="440" spans="2:10" ht="12.75" x14ac:dyDescent="0.2">
      <c r="B440" s="123"/>
      <c r="C440" s="76"/>
      <c r="E440" s="124"/>
      <c r="J440" s="124"/>
    </row>
    <row r="441" spans="2:10" ht="12.75" x14ac:dyDescent="0.2">
      <c r="B441" s="123"/>
      <c r="C441" s="76"/>
      <c r="E441" s="124"/>
      <c r="J441" s="124"/>
    </row>
    <row r="442" spans="2:10" ht="12.75" x14ac:dyDescent="0.2">
      <c r="B442" s="123"/>
      <c r="C442" s="76"/>
      <c r="E442" s="124"/>
      <c r="J442" s="124"/>
    </row>
    <row r="443" spans="2:10" ht="12.75" x14ac:dyDescent="0.2">
      <c r="B443" s="123"/>
      <c r="C443" s="76"/>
      <c r="E443" s="124"/>
      <c r="J443" s="124"/>
    </row>
    <row r="444" spans="2:10" ht="12.75" x14ac:dyDescent="0.2">
      <c r="B444" s="123"/>
      <c r="C444" s="76"/>
      <c r="E444" s="124"/>
      <c r="J444" s="124"/>
    </row>
    <row r="445" spans="2:10" ht="12.75" x14ac:dyDescent="0.2">
      <c r="B445" s="123"/>
      <c r="C445" s="76"/>
      <c r="E445" s="124"/>
      <c r="J445" s="124"/>
    </row>
    <row r="446" spans="2:10" ht="12.75" x14ac:dyDescent="0.2">
      <c r="B446" s="123"/>
      <c r="C446" s="76"/>
      <c r="E446" s="124"/>
      <c r="J446" s="124"/>
    </row>
    <row r="447" spans="2:10" ht="12.75" x14ac:dyDescent="0.2">
      <c r="B447" s="123"/>
      <c r="C447" s="76"/>
      <c r="E447" s="124"/>
      <c r="J447" s="124"/>
    </row>
    <row r="448" spans="2:10" ht="12.75" x14ac:dyDescent="0.2">
      <c r="B448" s="123"/>
      <c r="C448" s="76"/>
      <c r="E448" s="124"/>
      <c r="J448" s="124"/>
    </row>
    <row r="449" spans="2:10" ht="12.75" x14ac:dyDescent="0.2">
      <c r="B449" s="123"/>
      <c r="C449" s="76"/>
      <c r="E449" s="124"/>
      <c r="J449" s="124"/>
    </row>
    <row r="450" spans="2:10" ht="12.75" x14ac:dyDescent="0.2">
      <c r="B450" s="123"/>
      <c r="C450" s="76"/>
      <c r="E450" s="124"/>
      <c r="J450" s="124"/>
    </row>
    <row r="451" spans="2:10" ht="12.75" x14ac:dyDescent="0.2">
      <c r="B451" s="123"/>
      <c r="C451" s="76"/>
      <c r="E451" s="124"/>
      <c r="J451" s="124"/>
    </row>
    <row r="452" spans="2:10" ht="12.75" x14ac:dyDescent="0.2">
      <c r="B452" s="123"/>
      <c r="C452" s="76"/>
      <c r="E452" s="124"/>
      <c r="J452" s="124"/>
    </row>
    <row r="453" spans="2:10" ht="12.75" x14ac:dyDescent="0.2">
      <c r="B453" s="123"/>
      <c r="C453" s="76"/>
      <c r="E453" s="124"/>
      <c r="J453" s="124"/>
    </row>
    <row r="454" spans="2:10" ht="12.75" x14ac:dyDescent="0.2">
      <c r="B454" s="123"/>
      <c r="C454" s="76"/>
      <c r="E454" s="124"/>
      <c r="J454" s="124"/>
    </row>
    <row r="455" spans="2:10" ht="12.75" x14ac:dyDescent="0.2">
      <c r="B455" s="123"/>
      <c r="C455" s="76"/>
      <c r="E455" s="124"/>
      <c r="J455" s="124"/>
    </row>
    <row r="456" spans="2:10" ht="12.75" x14ac:dyDescent="0.2">
      <c r="B456" s="123"/>
      <c r="C456" s="76"/>
      <c r="E456" s="124"/>
      <c r="J456" s="124"/>
    </row>
    <row r="457" spans="2:10" ht="12.75" x14ac:dyDescent="0.2">
      <c r="B457" s="123"/>
      <c r="C457" s="76"/>
      <c r="E457" s="124"/>
      <c r="J457" s="124"/>
    </row>
    <row r="458" spans="2:10" ht="12.75" x14ac:dyDescent="0.2">
      <c r="B458" s="123"/>
      <c r="C458" s="76"/>
      <c r="E458" s="124"/>
      <c r="J458" s="124"/>
    </row>
    <row r="459" spans="2:10" ht="12.75" x14ac:dyDescent="0.2">
      <c r="B459" s="123"/>
      <c r="C459" s="76"/>
      <c r="E459" s="124"/>
      <c r="J459" s="124"/>
    </row>
    <row r="460" spans="2:10" ht="12.75" x14ac:dyDescent="0.2">
      <c r="B460" s="123"/>
      <c r="C460" s="76"/>
      <c r="E460" s="124"/>
      <c r="J460" s="124"/>
    </row>
    <row r="461" spans="2:10" ht="12.75" x14ac:dyDescent="0.2">
      <c r="B461" s="123"/>
      <c r="C461" s="76"/>
      <c r="E461" s="124"/>
      <c r="J461" s="124"/>
    </row>
    <row r="462" spans="2:10" ht="12.75" x14ac:dyDescent="0.2">
      <c r="B462" s="123"/>
      <c r="C462" s="76"/>
      <c r="E462" s="124"/>
      <c r="J462" s="124"/>
    </row>
    <row r="463" spans="2:10" ht="12.75" x14ac:dyDescent="0.2">
      <c r="B463" s="123"/>
      <c r="C463" s="76"/>
      <c r="E463" s="124"/>
      <c r="J463" s="124"/>
    </row>
    <row r="464" spans="2:10" ht="12.75" x14ac:dyDescent="0.2">
      <c r="B464" s="123"/>
      <c r="C464" s="76"/>
      <c r="E464" s="124"/>
      <c r="J464" s="124"/>
    </row>
    <row r="465" spans="2:10" ht="12.75" x14ac:dyDescent="0.2">
      <c r="B465" s="123"/>
      <c r="C465" s="76"/>
      <c r="E465" s="124"/>
      <c r="J465" s="124"/>
    </row>
    <row r="466" spans="2:10" ht="12.75" x14ac:dyDescent="0.2">
      <c r="B466" s="123"/>
      <c r="C466" s="76"/>
      <c r="E466" s="124"/>
      <c r="J466" s="124"/>
    </row>
    <row r="467" spans="2:10" ht="12.75" x14ac:dyDescent="0.2">
      <c r="B467" s="123"/>
      <c r="C467" s="76"/>
      <c r="E467" s="124"/>
      <c r="J467" s="124"/>
    </row>
    <row r="468" spans="2:10" ht="12.75" x14ac:dyDescent="0.2">
      <c r="B468" s="123"/>
      <c r="C468" s="76"/>
      <c r="E468" s="124"/>
      <c r="J468" s="124"/>
    </row>
    <row r="469" spans="2:10" ht="12.75" x14ac:dyDescent="0.2">
      <c r="B469" s="123"/>
      <c r="C469" s="76"/>
      <c r="E469" s="124"/>
      <c r="J469" s="124"/>
    </row>
    <row r="470" spans="2:10" ht="12.75" x14ac:dyDescent="0.2">
      <c r="B470" s="123"/>
      <c r="C470" s="76"/>
      <c r="E470" s="124"/>
      <c r="J470" s="124"/>
    </row>
    <row r="471" spans="2:10" ht="12.75" x14ac:dyDescent="0.2">
      <c r="B471" s="123"/>
      <c r="C471" s="76"/>
      <c r="E471" s="124"/>
      <c r="J471" s="124"/>
    </row>
    <row r="472" spans="2:10" ht="12.75" x14ac:dyDescent="0.2">
      <c r="B472" s="123"/>
      <c r="C472" s="76"/>
      <c r="E472" s="124"/>
      <c r="J472" s="124"/>
    </row>
    <row r="473" spans="2:10" ht="12.75" x14ac:dyDescent="0.2">
      <c r="B473" s="123"/>
      <c r="C473" s="76"/>
      <c r="E473" s="124"/>
      <c r="J473" s="124"/>
    </row>
    <row r="474" spans="2:10" ht="12.75" x14ac:dyDescent="0.2">
      <c r="B474" s="123"/>
      <c r="C474" s="76"/>
      <c r="E474" s="124"/>
      <c r="J474" s="124"/>
    </row>
    <row r="475" spans="2:10" ht="12.75" x14ac:dyDescent="0.2">
      <c r="B475" s="123"/>
      <c r="C475" s="76"/>
      <c r="E475" s="124"/>
      <c r="J475" s="124"/>
    </row>
    <row r="476" spans="2:10" ht="12.75" x14ac:dyDescent="0.2">
      <c r="B476" s="123"/>
      <c r="C476" s="76"/>
      <c r="E476" s="124"/>
      <c r="J476" s="124"/>
    </row>
    <row r="477" spans="2:10" ht="12.75" x14ac:dyDescent="0.2">
      <c r="B477" s="123"/>
      <c r="C477" s="76"/>
      <c r="E477" s="124"/>
      <c r="J477" s="124"/>
    </row>
    <row r="478" spans="2:10" ht="12.75" x14ac:dyDescent="0.2">
      <c r="B478" s="123"/>
      <c r="C478" s="76"/>
      <c r="E478" s="124"/>
      <c r="J478" s="124"/>
    </row>
    <row r="479" spans="2:10" ht="12.75" x14ac:dyDescent="0.2">
      <c r="B479" s="123"/>
      <c r="C479" s="76"/>
      <c r="E479" s="124"/>
      <c r="J479" s="124"/>
    </row>
    <row r="480" spans="2:10" ht="12.75" x14ac:dyDescent="0.2">
      <c r="B480" s="123"/>
      <c r="C480" s="76"/>
      <c r="E480" s="124"/>
      <c r="J480" s="124"/>
    </row>
    <row r="481" spans="2:10" ht="12.75" x14ac:dyDescent="0.2">
      <c r="B481" s="123"/>
      <c r="C481" s="76"/>
      <c r="E481" s="124"/>
      <c r="J481" s="124"/>
    </row>
    <row r="482" spans="2:10" ht="12.75" x14ac:dyDescent="0.2">
      <c r="B482" s="123"/>
      <c r="C482" s="76"/>
      <c r="E482" s="124"/>
      <c r="J482" s="124"/>
    </row>
    <row r="483" spans="2:10" ht="12.75" x14ac:dyDescent="0.2">
      <c r="B483" s="123"/>
      <c r="C483" s="76"/>
      <c r="E483" s="124"/>
      <c r="J483" s="124"/>
    </row>
    <row r="484" spans="2:10" ht="12.75" x14ac:dyDescent="0.2">
      <c r="B484" s="123"/>
      <c r="C484" s="76"/>
      <c r="E484" s="124"/>
      <c r="J484" s="124"/>
    </row>
    <row r="485" spans="2:10" ht="12.75" x14ac:dyDescent="0.2">
      <c r="B485" s="123"/>
      <c r="C485" s="76"/>
      <c r="E485" s="124"/>
      <c r="J485" s="124"/>
    </row>
    <row r="486" spans="2:10" ht="12.75" x14ac:dyDescent="0.2">
      <c r="B486" s="123"/>
      <c r="C486" s="76"/>
      <c r="E486" s="124"/>
      <c r="J486" s="124"/>
    </row>
    <row r="487" spans="2:10" ht="12.75" x14ac:dyDescent="0.2">
      <c r="B487" s="123"/>
      <c r="C487" s="76"/>
      <c r="E487" s="124"/>
      <c r="J487" s="124"/>
    </row>
    <row r="488" spans="2:10" ht="12.75" x14ac:dyDescent="0.2">
      <c r="B488" s="123"/>
      <c r="C488" s="76"/>
      <c r="E488" s="124"/>
      <c r="J488" s="124"/>
    </row>
    <row r="489" spans="2:10" ht="12.75" x14ac:dyDescent="0.2">
      <c r="B489" s="123"/>
      <c r="C489" s="76"/>
      <c r="E489" s="124"/>
      <c r="J489" s="124"/>
    </row>
    <row r="490" spans="2:10" ht="12.75" x14ac:dyDescent="0.2">
      <c r="B490" s="123"/>
      <c r="C490" s="76"/>
      <c r="E490" s="124"/>
      <c r="J490" s="124"/>
    </row>
    <row r="491" spans="2:10" ht="12.75" x14ac:dyDescent="0.2">
      <c r="B491" s="123"/>
      <c r="C491" s="76"/>
      <c r="E491" s="124"/>
      <c r="J491" s="124"/>
    </row>
    <row r="492" spans="2:10" ht="12.75" x14ac:dyDescent="0.2">
      <c r="B492" s="123"/>
      <c r="C492" s="76"/>
      <c r="E492" s="124"/>
      <c r="J492" s="124"/>
    </row>
    <row r="493" spans="2:10" ht="12.75" x14ac:dyDescent="0.2">
      <c r="B493" s="123"/>
      <c r="C493" s="76"/>
      <c r="E493" s="124"/>
      <c r="J493" s="124"/>
    </row>
    <row r="494" spans="2:10" ht="12.75" x14ac:dyDescent="0.2">
      <c r="B494" s="123"/>
      <c r="C494" s="76"/>
      <c r="E494" s="124"/>
      <c r="J494" s="124"/>
    </row>
    <row r="495" spans="2:10" ht="12.75" x14ac:dyDescent="0.2">
      <c r="B495" s="123"/>
      <c r="C495" s="76"/>
      <c r="E495" s="124"/>
      <c r="J495" s="124"/>
    </row>
    <row r="496" spans="2:10" ht="12.75" x14ac:dyDescent="0.2">
      <c r="B496" s="123"/>
      <c r="C496" s="76"/>
      <c r="E496" s="124"/>
      <c r="J496" s="124"/>
    </row>
    <row r="497" spans="2:10" ht="12.75" x14ac:dyDescent="0.2">
      <c r="B497" s="123"/>
      <c r="C497" s="76"/>
      <c r="E497" s="124"/>
      <c r="J497" s="124"/>
    </row>
    <row r="498" spans="2:10" ht="12.75" x14ac:dyDescent="0.2">
      <c r="B498" s="123"/>
      <c r="C498" s="76"/>
      <c r="E498" s="124"/>
      <c r="J498" s="124"/>
    </row>
    <row r="499" spans="2:10" ht="12.75" x14ac:dyDescent="0.2">
      <c r="B499" s="123"/>
      <c r="C499" s="76"/>
      <c r="E499" s="124"/>
      <c r="J499" s="124"/>
    </row>
    <row r="500" spans="2:10" ht="12.75" x14ac:dyDescent="0.2">
      <c r="B500" s="123"/>
      <c r="C500" s="76"/>
      <c r="E500" s="124"/>
      <c r="J500" s="124"/>
    </row>
    <row r="501" spans="2:10" ht="12.75" x14ac:dyDescent="0.2">
      <c r="B501" s="123"/>
      <c r="C501" s="76"/>
      <c r="E501" s="124"/>
      <c r="J501" s="124"/>
    </row>
    <row r="502" spans="2:10" ht="12.75" x14ac:dyDescent="0.2">
      <c r="B502" s="123"/>
      <c r="C502" s="76"/>
      <c r="E502" s="124"/>
      <c r="J502" s="124"/>
    </row>
    <row r="503" spans="2:10" ht="12.75" x14ac:dyDescent="0.2">
      <c r="B503" s="123"/>
      <c r="C503" s="76"/>
      <c r="E503" s="124"/>
      <c r="J503" s="124"/>
    </row>
    <row r="504" spans="2:10" ht="12.75" x14ac:dyDescent="0.2">
      <c r="B504" s="123"/>
      <c r="C504" s="76"/>
      <c r="E504" s="124"/>
      <c r="J504" s="124"/>
    </row>
    <row r="505" spans="2:10" ht="12.75" x14ac:dyDescent="0.2">
      <c r="B505" s="123"/>
      <c r="C505" s="76"/>
      <c r="E505" s="124"/>
      <c r="J505" s="124"/>
    </row>
    <row r="506" spans="2:10" ht="12.75" x14ac:dyDescent="0.2">
      <c r="B506" s="123"/>
      <c r="C506" s="76"/>
      <c r="E506" s="124"/>
      <c r="J506" s="124"/>
    </row>
    <row r="507" spans="2:10" ht="12.75" x14ac:dyDescent="0.2">
      <c r="B507" s="123"/>
      <c r="C507" s="76"/>
      <c r="E507" s="124"/>
      <c r="J507" s="124"/>
    </row>
    <row r="508" spans="2:10" ht="12.75" x14ac:dyDescent="0.2">
      <c r="B508" s="123"/>
      <c r="C508" s="76"/>
      <c r="E508" s="124"/>
      <c r="J508" s="124"/>
    </row>
    <row r="509" spans="2:10" ht="12.75" x14ac:dyDescent="0.2">
      <c r="B509" s="123"/>
      <c r="C509" s="76"/>
      <c r="E509" s="124"/>
      <c r="J509" s="124"/>
    </row>
    <row r="510" spans="2:10" ht="12.75" x14ac:dyDescent="0.2">
      <c r="B510" s="123"/>
      <c r="C510" s="76"/>
      <c r="E510" s="124"/>
      <c r="J510" s="124"/>
    </row>
    <row r="511" spans="2:10" ht="12.75" x14ac:dyDescent="0.2">
      <c r="B511" s="123"/>
      <c r="C511" s="76"/>
      <c r="E511" s="124"/>
      <c r="J511" s="124"/>
    </row>
    <row r="512" spans="2:10" ht="12.75" x14ac:dyDescent="0.2">
      <c r="B512" s="123"/>
      <c r="C512" s="76"/>
      <c r="E512" s="124"/>
      <c r="J512" s="124"/>
    </row>
    <row r="513" spans="2:10" ht="12.75" x14ac:dyDescent="0.2">
      <c r="B513" s="123"/>
      <c r="C513" s="76"/>
      <c r="E513" s="124"/>
      <c r="J513" s="124"/>
    </row>
    <row r="514" spans="2:10" ht="12.75" x14ac:dyDescent="0.2">
      <c r="B514" s="123"/>
      <c r="C514" s="76"/>
      <c r="E514" s="124"/>
      <c r="J514" s="124"/>
    </row>
    <row r="515" spans="2:10" ht="12.75" x14ac:dyDescent="0.2">
      <c r="B515" s="123"/>
      <c r="C515" s="76"/>
      <c r="E515" s="124"/>
      <c r="J515" s="124"/>
    </row>
    <row r="516" spans="2:10" ht="12.75" x14ac:dyDescent="0.2">
      <c r="B516" s="123"/>
      <c r="C516" s="76"/>
      <c r="E516" s="124"/>
      <c r="J516" s="124"/>
    </row>
    <row r="517" spans="2:10" ht="12.75" x14ac:dyDescent="0.2">
      <c r="B517" s="123"/>
      <c r="C517" s="76"/>
      <c r="E517" s="124"/>
      <c r="J517" s="124"/>
    </row>
    <row r="518" spans="2:10" ht="12.75" x14ac:dyDescent="0.2">
      <c r="B518" s="123"/>
      <c r="C518" s="76"/>
      <c r="E518" s="124"/>
      <c r="J518" s="124"/>
    </row>
    <row r="519" spans="2:10" ht="12.75" x14ac:dyDescent="0.2">
      <c r="B519" s="123"/>
      <c r="C519" s="76"/>
      <c r="E519" s="124"/>
      <c r="J519" s="124"/>
    </row>
    <row r="520" spans="2:10" ht="12.75" x14ac:dyDescent="0.2">
      <c r="B520" s="123"/>
      <c r="C520" s="76"/>
      <c r="E520" s="124"/>
      <c r="J520" s="124"/>
    </row>
    <row r="521" spans="2:10" ht="12.75" x14ac:dyDescent="0.2">
      <c r="B521" s="123"/>
      <c r="C521" s="76"/>
      <c r="E521" s="124"/>
      <c r="J521" s="124"/>
    </row>
    <row r="522" spans="2:10" ht="12.75" x14ac:dyDescent="0.2">
      <c r="B522" s="123"/>
      <c r="C522" s="76"/>
      <c r="E522" s="124"/>
      <c r="J522" s="124"/>
    </row>
    <row r="523" spans="2:10" ht="12.75" x14ac:dyDescent="0.2">
      <c r="B523" s="123"/>
      <c r="C523" s="76"/>
      <c r="E523" s="124"/>
      <c r="J523" s="124"/>
    </row>
    <row r="524" spans="2:10" ht="12.75" x14ac:dyDescent="0.2">
      <c r="B524" s="123"/>
      <c r="C524" s="76"/>
      <c r="E524" s="124"/>
      <c r="J524" s="124"/>
    </row>
    <row r="525" spans="2:10" ht="12.75" x14ac:dyDescent="0.2">
      <c r="B525" s="123"/>
      <c r="C525" s="76"/>
      <c r="E525" s="124"/>
      <c r="J525" s="124"/>
    </row>
    <row r="526" spans="2:10" ht="12.75" x14ac:dyDescent="0.2">
      <c r="B526" s="123"/>
      <c r="C526" s="76"/>
      <c r="E526" s="124"/>
      <c r="J526" s="124"/>
    </row>
    <row r="527" spans="2:10" ht="12.75" x14ac:dyDescent="0.2">
      <c r="B527" s="123"/>
      <c r="C527" s="76"/>
      <c r="E527" s="124"/>
      <c r="J527" s="124"/>
    </row>
    <row r="528" spans="2:10" ht="12.75" x14ac:dyDescent="0.2">
      <c r="B528" s="123"/>
      <c r="C528" s="76"/>
      <c r="E528" s="124"/>
      <c r="J528" s="124"/>
    </row>
    <row r="529" spans="2:10" ht="12.75" x14ac:dyDescent="0.2">
      <c r="B529" s="123"/>
      <c r="C529" s="76"/>
      <c r="E529" s="124"/>
      <c r="J529" s="124"/>
    </row>
    <row r="530" spans="2:10" ht="12.75" x14ac:dyDescent="0.2">
      <c r="B530" s="123"/>
      <c r="C530" s="76"/>
      <c r="E530" s="124"/>
      <c r="J530" s="124"/>
    </row>
    <row r="531" spans="2:10" ht="12.75" x14ac:dyDescent="0.2">
      <c r="B531" s="123"/>
      <c r="C531" s="76"/>
      <c r="E531" s="124"/>
      <c r="J531" s="124"/>
    </row>
    <row r="532" spans="2:10" ht="12.75" x14ac:dyDescent="0.2">
      <c r="B532" s="123"/>
      <c r="C532" s="76"/>
      <c r="E532" s="124"/>
      <c r="J532" s="124"/>
    </row>
    <row r="533" spans="2:10" ht="12.75" x14ac:dyDescent="0.2">
      <c r="B533" s="123"/>
      <c r="C533" s="76"/>
      <c r="E533" s="124"/>
      <c r="J533" s="124"/>
    </row>
    <row r="534" spans="2:10" ht="12.75" x14ac:dyDescent="0.2">
      <c r="B534" s="123"/>
      <c r="C534" s="76"/>
      <c r="E534" s="124"/>
      <c r="J534" s="124"/>
    </row>
    <row r="535" spans="2:10" ht="12.75" x14ac:dyDescent="0.2">
      <c r="B535" s="123"/>
      <c r="C535" s="76"/>
      <c r="E535" s="124"/>
      <c r="J535" s="124"/>
    </row>
    <row r="536" spans="2:10" ht="12.75" x14ac:dyDescent="0.2">
      <c r="B536" s="123"/>
      <c r="C536" s="76"/>
      <c r="E536" s="124"/>
      <c r="J536" s="124"/>
    </row>
    <row r="537" spans="2:10" ht="12.75" x14ac:dyDescent="0.2">
      <c r="B537" s="123"/>
      <c r="C537" s="76"/>
      <c r="E537" s="124"/>
      <c r="J537" s="124"/>
    </row>
    <row r="538" spans="2:10" ht="12.75" x14ac:dyDescent="0.2">
      <c r="B538" s="123"/>
      <c r="C538" s="76"/>
      <c r="E538" s="124"/>
      <c r="J538" s="124"/>
    </row>
    <row r="539" spans="2:10" ht="12.75" x14ac:dyDescent="0.2">
      <c r="B539" s="123"/>
      <c r="C539" s="76"/>
      <c r="E539" s="124"/>
      <c r="J539" s="124"/>
    </row>
    <row r="540" spans="2:10" ht="12.75" x14ac:dyDescent="0.2">
      <c r="B540" s="123"/>
      <c r="C540" s="76"/>
      <c r="E540" s="124"/>
      <c r="J540" s="124"/>
    </row>
    <row r="541" spans="2:10" ht="12.75" x14ac:dyDescent="0.2">
      <c r="B541" s="123"/>
      <c r="C541" s="76"/>
      <c r="E541" s="124"/>
      <c r="J541" s="124"/>
    </row>
    <row r="542" spans="2:10" ht="12.75" x14ac:dyDescent="0.2">
      <c r="B542" s="123"/>
      <c r="C542" s="76"/>
      <c r="E542" s="124"/>
      <c r="J542" s="124"/>
    </row>
    <row r="543" spans="2:10" ht="12.75" x14ac:dyDescent="0.2">
      <c r="B543" s="123"/>
      <c r="C543" s="76"/>
      <c r="E543" s="124"/>
      <c r="J543" s="124"/>
    </row>
    <row r="544" spans="2:10" ht="12.75" x14ac:dyDescent="0.2">
      <c r="B544" s="123"/>
      <c r="C544" s="76"/>
      <c r="E544" s="124"/>
      <c r="J544" s="124"/>
    </row>
    <row r="545" spans="2:10" ht="12.75" x14ac:dyDescent="0.2">
      <c r="B545" s="123"/>
      <c r="C545" s="76"/>
      <c r="E545" s="124"/>
      <c r="J545" s="124"/>
    </row>
    <row r="546" spans="2:10" ht="12.75" x14ac:dyDescent="0.2">
      <c r="B546" s="123"/>
      <c r="C546" s="76"/>
      <c r="E546" s="124"/>
      <c r="J546" s="124"/>
    </row>
    <row r="547" spans="2:10" ht="12.75" x14ac:dyDescent="0.2">
      <c r="B547" s="123"/>
      <c r="C547" s="76"/>
      <c r="E547" s="124"/>
      <c r="J547" s="124"/>
    </row>
    <row r="548" spans="2:10" ht="12.75" x14ac:dyDescent="0.2">
      <c r="B548" s="123"/>
      <c r="C548" s="76"/>
      <c r="E548" s="124"/>
      <c r="J548" s="124"/>
    </row>
    <row r="549" spans="2:10" ht="12.75" x14ac:dyDescent="0.2">
      <c r="B549" s="123"/>
      <c r="C549" s="76"/>
      <c r="E549" s="124"/>
      <c r="J549" s="124"/>
    </row>
    <row r="550" spans="2:10" ht="12.75" x14ac:dyDescent="0.2">
      <c r="B550" s="123"/>
      <c r="C550" s="76"/>
      <c r="E550" s="124"/>
      <c r="J550" s="124"/>
    </row>
    <row r="551" spans="2:10" ht="12.75" x14ac:dyDescent="0.2">
      <c r="B551" s="123"/>
      <c r="C551" s="76"/>
      <c r="E551" s="124"/>
      <c r="J551" s="124"/>
    </row>
    <row r="552" spans="2:10" ht="12.75" x14ac:dyDescent="0.2">
      <c r="B552" s="123"/>
      <c r="C552" s="76"/>
      <c r="E552" s="124"/>
      <c r="J552" s="124"/>
    </row>
    <row r="553" spans="2:10" ht="12.75" x14ac:dyDescent="0.2">
      <c r="B553" s="123"/>
      <c r="C553" s="76"/>
      <c r="E553" s="124"/>
      <c r="J553" s="124"/>
    </row>
    <row r="554" spans="2:10" ht="12.75" x14ac:dyDescent="0.2">
      <c r="B554" s="123"/>
      <c r="C554" s="76"/>
      <c r="E554" s="124"/>
      <c r="J554" s="124"/>
    </row>
    <row r="555" spans="2:10" ht="12.75" x14ac:dyDescent="0.2">
      <c r="B555" s="123"/>
      <c r="C555" s="76"/>
      <c r="E555" s="124"/>
      <c r="J555" s="124"/>
    </row>
    <row r="556" spans="2:10" ht="12.75" x14ac:dyDescent="0.2">
      <c r="B556" s="123"/>
      <c r="C556" s="76"/>
      <c r="E556" s="124"/>
      <c r="J556" s="124"/>
    </row>
    <row r="557" spans="2:10" ht="12.75" x14ac:dyDescent="0.2">
      <c r="B557" s="123"/>
      <c r="C557" s="76"/>
      <c r="E557" s="124"/>
      <c r="J557" s="124"/>
    </row>
    <row r="558" spans="2:10" ht="12.75" x14ac:dyDescent="0.2">
      <c r="B558" s="123"/>
      <c r="C558" s="76"/>
      <c r="E558" s="124"/>
      <c r="J558" s="124"/>
    </row>
    <row r="559" spans="2:10" ht="12.75" x14ac:dyDescent="0.2">
      <c r="B559" s="123"/>
      <c r="C559" s="76"/>
      <c r="E559" s="124"/>
      <c r="J559" s="124"/>
    </row>
    <row r="560" spans="2:10" ht="12.75" x14ac:dyDescent="0.2">
      <c r="B560" s="123"/>
      <c r="C560" s="76"/>
      <c r="E560" s="124"/>
      <c r="J560" s="124"/>
    </row>
    <row r="561" spans="2:10" ht="12.75" x14ac:dyDescent="0.2">
      <c r="B561" s="123"/>
      <c r="C561" s="76"/>
      <c r="E561" s="124"/>
      <c r="J561" s="124"/>
    </row>
    <row r="562" spans="2:10" ht="12.75" x14ac:dyDescent="0.2">
      <c r="B562" s="123"/>
      <c r="C562" s="76"/>
      <c r="E562" s="124"/>
      <c r="J562" s="124"/>
    </row>
    <row r="563" spans="2:10" ht="12.75" x14ac:dyDescent="0.2">
      <c r="B563" s="123"/>
      <c r="C563" s="76"/>
      <c r="E563" s="124"/>
      <c r="J563" s="124"/>
    </row>
    <row r="564" spans="2:10" ht="12.75" x14ac:dyDescent="0.2">
      <c r="B564" s="123"/>
      <c r="C564" s="76"/>
      <c r="E564" s="124"/>
      <c r="J564" s="124"/>
    </row>
    <row r="565" spans="2:10" ht="12.75" x14ac:dyDescent="0.2">
      <c r="B565" s="123"/>
      <c r="C565" s="76"/>
      <c r="E565" s="124"/>
      <c r="J565" s="124"/>
    </row>
    <row r="566" spans="2:10" ht="12.75" x14ac:dyDescent="0.2">
      <c r="B566" s="123"/>
      <c r="C566" s="76"/>
      <c r="E566" s="124"/>
      <c r="J566" s="124"/>
    </row>
    <row r="567" spans="2:10" ht="12.75" x14ac:dyDescent="0.2">
      <c r="B567" s="123"/>
      <c r="C567" s="76"/>
      <c r="E567" s="124"/>
      <c r="J567" s="124"/>
    </row>
    <row r="568" spans="2:10" ht="12.75" x14ac:dyDescent="0.2">
      <c r="B568" s="123"/>
      <c r="C568" s="76"/>
      <c r="E568" s="124"/>
      <c r="J568" s="124"/>
    </row>
    <row r="569" spans="2:10" ht="12.75" x14ac:dyDescent="0.2">
      <c r="B569" s="123"/>
      <c r="C569" s="76"/>
      <c r="E569" s="124"/>
      <c r="J569" s="124"/>
    </row>
    <row r="570" spans="2:10" ht="12.75" x14ac:dyDescent="0.2">
      <c r="B570" s="123"/>
      <c r="C570" s="76"/>
      <c r="E570" s="124"/>
      <c r="J570" s="124"/>
    </row>
    <row r="571" spans="2:10" ht="12.75" x14ac:dyDescent="0.2">
      <c r="B571" s="123"/>
      <c r="C571" s="76"/>
      <c r="E571" s="124"/>
      <c r="J571" s="124"/>
    </row>
    <row r="572" spans="2:10" ht="12.75" x14ac:dyDescent="0.2">
      <c r="B572" s="123"/>
      <c r="C572" s="76"/>
      <c r="E572" s="124"/>
      <c r="J572" s="124"/>
    </row>
    <row r="573" spans="2:10" ht="12.75" x14ac:dyDescent="0.2">
      <c r="B573" s="123"/>
      <c r="C573" s="76"/>
      <c r="E573" s="124"/>
      <c r="J573" s="124"/>
    </row>
    <row r="574" spans="2:10" ht="12.75" x14ac:dyDescent="0.2">
      <c r="B574" s="123"/>
      <c r="C574" s="76"/>
      <c r="E574" s="124"/>
      <c r="J574" s="124"/>
    </row>
    <row r="575" spans="2:10" ht="12.75" x14ac:dyDescent="0.2">
      <c r="B575" s="123"/>
      <c r="C575" s="76"/>
      <c r="E575" s="124"/>
      <c r="J575" s="124"/>
    </row>
    <row r="576" spans="2:10" ht="12.75" x14ac:dyDescent="0.2">
      <c r="B576" s="123"/>
      <c r="C576" s="76"/>
      <c r="E576" s="124"/>
      <c r="J576" s="124"/>
    </row>
    <row r="577" spans="2:10" ht="12.75" x14ac:dyDescent="0.2">
      <c r="B577" s="123"/>
      <c r="C577" s="76"/>
      <c r="E577" s="124"/>
      <c r="J577" s="124"/>
    </row>
    <row r="578" spans="2:10" ht="12.75" x14ac:dyDescent="0.2">
      <c r="B578" s="123"/>
      <c r="C578" s="76"/>
      <c r="E578" s="124"/>
      <c r="J578" s="124"/>
    </row>
    <row r="579" spans="2:10" ht="12.75" x14ac:dyDescent="0.2">
      <c r="B579" s="123"/>
      <c r="C579" s="76"/>
      <c r="E579" s="124"/>
      <c r="J579" s="124"/>
    </row>
    <row r="580" spans="2:10" ht="12.75" x14ac:dyDescent="0.2">
      <c r="B580" s="123"/>
      <c r="C580" s="76"/>
      <c r="E580" s="124"/>
      <c r="J580" s="124"/>
    </row>
    <row r="581" spans="2:10" ht="12.75" x14ac:dyDescent="0.2">
      <c r="B581" s="123"/>
      <c r="C581" s="76"/>
      <c r="E581" s="124"/>
      <c r="J581" s="124"/>
    </row>
    <row r="582" spans="2:10" ht="12.75" x14ac:dyDescent="0.2">
      <c r="B582" s="123"/>
      <c r="C582" s="76"/>
      <c r="E582" s="124"/>
      <c r="J582" s="124"/>
    </row>
    <row r="583" spans="2:10" ht="12.75" x14ac:dyDescent="0.2">
      <c r="B583" s="123"/>
      <c r="C583" s="76"/>
      <c r="E583" s="124"/>
      <c r="J583" s="124"/>
    </row>
    <row r="584" spans="2:10" ht="12.75" x14ac:dyDescent="0.2">
      <c r="B584" s="123"/>
      <c r="C584" s="76"/>
      <c r="E584" s="124"/>
      <c r="J584" s="124"/>
    </row>
    <row r="585" spans="2:10" ht="12.75" x14ac:dyDescent="0.2">
      <c r="B585" s="123"/>
      <c r="C585" s="76"/>
      <c r="E585" s="124"/>
      <c r="J585" s="124"/>
    </row>
    <row r="586" spans="2:10" ht="12.75" x14ac:dyDescent="0.2">
      <c r="B586" s="123"/>
      <c r="C586" s="76"/>
      <c r="E586" s="124"/>
      <c r="J586" s="124"/>
    </row>
    <row r="587" spans="2:10" ht="12.75" x14ac:dyDescent="0.2">
      <c r="B587" s="123"/>
      <c r="C587" s="76"/>
      <c r="E587" s="124"/>
      <c r="J587" s="124"/>
    </row>
    <row r="588" spans="2:10" ht="12.75" x14ac:dyDescent="0.2">
      <c r="B588" s="123"/>
      <c r="C588" s="76"/>
      <c r="E588" s="124"/>
      <c r="J588" s="124"/>
    </row>
    <row r="589" spans="2:10" ht="12.75" x14ac:dyDescent="0.2">
      <c r="B589" s="123"/>
      <c r="C589" s="76"/>
      <c r="E589" s="124"/>
      <c r="J589" s="124"/>
    </row>
    <row r="590" spans="2:10" ht="12.75" x14ac:dyDescent="0.2">
      <c r="B590" s="123"/>
      <c r="C590" s="76"/>
      <c r="E590" s="124"/>
      <c r="J590" s="124"/>
    </row>
    <row r="591" spans="2:10" ht="12.75" x14ac:dyDescent="0.2">
      <c r="B591" s="123"/>
      <c r="C591" s="76"/>
      <c r="E591" s="124"/>
      <c r="J591" s="124"/>
    </row>
    <row r="592" spans="2:10" ht="12.75" x14ac:dyDescent="0.2">
      <c r="B592" s="123"/>
      <c r="C592" s="76"/>
      <c r="E592" s="124"/>
      <c r="J592" s="124"/>
    </row>
    <row r="593" spans="2:10" ht="12.75" x14ac:dyDescent="0.2">
      <c r="B593" s="123"/>
      <c r="C593" s="76"/>
      <c r="E593" s="124"/>
      <c r="J593" s="124"/>
    </row>
    <row r="594" spans="2:10" ht="12.75" x14ac:dyDescent="0.2">
      <c r="B594" s="123"/>
      <c r="C594" s="76"/>
      <c r="E594" s="124"/>
      <c r="J594" s="124"/>
    </row>
    <row r="595" spans="2:10" ht="12.75" x14ac:dyDescent="0.2">
      <c r="B595" s="123"/>
      <c r="C595" s="76"/>
      <c r="E595" s="124"/>
      <c r="J595" s="124"/>
    </row>
    <row r="596" spans="2:10" ht="12.75" x14ac:dyDescent="0.2">
      <c r="B596" s="123"/>
      <c r="C596" s="76"/>
      <c r="E596" s="124"/>
      <c r="J596" s="124"/>
    </row>
    <row r="597" spans="2:10" ht="12.75" x14ac:dyDescent="0.2">
      <c r="B597" s="123"/>
      <c r="C597" s="76"/>
      <c r="E597" s="124"/>
      <c r="J597" s="124"/>
    </row>
    <row r="598" spans="2:10" ht="12.75" x14ac:dyDescent="0.2">
      <c r="B598" s="123"/>
      <c r="C598" s="76"/>
      <c r="E598" s="124"/>
      <c r="J598" s="124"/>
    </row>
    <row r="599" spans="2:10" ht="12.75" x14ac:dyDescent="0.2">
      <c r="B599" s="123"/>
      <c r="C599" s="76"/>
      <c r="E599" s="124"/>
      <c r="J599" s="124"/>
    </row>
    <row r="600" spans="2:10" ht="12.75" x14ac:dyDescent="0.2">
      <c r="B600" s="123"/>
      <c r="C600" s="76"/>
      <c r="E600" s="124"/>
      <c r="J600" s="124"/>
    </row>
    <row r="601" spans="2:10" ht="12.75" x14ac:dyDescent="0.2">
      <c r="B601" s="123"/>
      <c r="C601" s="76"/>
      <c r="E601" s="124"/>
      <c r="J601" s="124"/>
    </row>
    <row r="602" spans="2:10" ht="12.75" x14ac:dyDescent="0.2">
      <c r="B602" s="123"/>
      <c r="C602" s="76"/>
      <c r="E602" s="124"/>
      <c r="J602" s="124"/>
    </row>
    <row r="603" spans="2:10" ht="12.75" x14ac:dyDescent="0.2">
      <c r="B603" s="123"/>
      <c r="C603" s="76"/>
      <c r="E603" s="124"/>
      <c r="J603" s="124"/>
    </row>
    <row r="604" spans="2:10" ht="12.75" x14ac:dyDescent="0.2">
      <c r="B604" s="123"/>
      <c r="C604" s="76"/>
      <c r="E604" s="124"/>
      <c r="J604" s="124"/>
    </row>
    <row r="605" spans="2:10" ht="12.75" x14ac:dyDescent="0.2">
      <c r="B605" s="123"/>
      <c r="C605" s="76"/>
      <c r="E605" s="124"/>
      <c r="J605" s="124"/>
    </row>
    <row r="606" spans="2:10" ht="12.75" x14ac:dyDescent="0.2">
      <c r="B606" s="123"/>
      <c r="C606" s="76"/>
      <c r="E606" s="124"/>
      <c r="J606" s="124"/>
    </row>
    <row r="607" spans="2:10" ht="12.75" x14ac:dyDescent="0.2">
      <c r="B607" s="123"/>
      <c r="C607" s="76"/>
      <c r="E607" s="124"/>
      <c r="J607" s="124"/>
    </row>
    <row r="608" spans="2:10" ht="12.75" x14ac:dyDescent="0.2">
      <c r="B608" s="123"/>
      <c r="C608" s="76"/>
      <c r="E608" s="124"/>
      <c r="J608" s="124"/>
    </row>
    <row r="609" spans="2:10" ht="12.75" x14ac:dyDescent="0.2">
      <c r="B609" s="123"/>
      <c r="C609" s="76"/>
      <c r="E609" s="124"/>
      <c r="J609" s="124"/>
    </row>
    <row r="610" spans="2:10" ht="12.75" x14ac:dyDescent="0.2">
      <c r="B610" s="123"/>
      <c r="C610" s="76"/>
      <c r="E610" s="124"/>
      <c r="J610" s="124"/>
    </row>
    <row r="611" spans="2:10" ht="12.75" x14ac:dyDescent="0.2">
      <c r="B611" s="123"/>
      <c r="C611" s="76"/>
      <c r="E611" s="124"/>
      <c r="J611" s="124"/>
    </row>
    <row r="612" spans="2:10" ht="12.75" x14ac:dyDescent="0.2">
      <c r="B612" s="123"/>
      <c r="C612" s="76"/>
      <c r="E612" s="124"/>
      <c r="J612" s="124"/>
    </row>
    <row r="613" spans="2:10" ht="12.75" x14ac:dyDescent="0.2">
      <c r="B613" s="123"/>
      <c r="C613" s="76"/>
      <c r="E613" s="124"/>
      <c r="J613" s="124"/>
    </row>
    <row r="614" spans="2:10" ht="12.75" x14ac:dyDescent="0.2">
      <c r="B614" s="123"/>
      <c r="C614" s="76"/>
      <c r="E614" s="124"/>
      <c r="J614" s="124"/>
    </row>
    <row r="615" spans="2:10" ht="12.75" x14ac:dyDescent="0.2">
      <c r="B615" s="123"/>
      <c r="C615" s="76"/>
      <c r="E615" s="124"/>
      <c r="J615" s="124"/>
    </row>
    <row r="616" spans="2:10" ht="12.75" x14ac:dyDescent="0.2">
      <c r="B616" s="123"/>
      <c r="C616" s="76"/>
      <c r="E616" s="124"/>
      <c r="J616" s="124"/>
    </row>
    <row r="617" spans="2:10" ht="12.75" x14ac:dyDescent="0.2">
      <c r="B617" s="123"/>
      <c r="C617" s="76"/>
      <c r="E617" s="124"/>
      <c r="J617" s="124"/>
    </row>
    <row r="618" spans="2:10" ht="12.75" x14ac:dyDescent="0.2">
      <c r="B618" s="123"/>
      <c r="C618" s="76"/>
      <c r="E618" s="124"/>
      <c r="J618" s="124"/>
    </row>
    <row r="619" spans="2:10" ht="12.75" x14ac:dyDescent="0.2">
      <c r="B619" s="123"/>
      <c r="C619" s="76"/>
      <c r="E619" s="124"/>
      <c r="J619" s="124"/>
    </row>
    <row r="620" spans="2:10" ht="12.75" x14ac:dyDescent="0.2">
      <c r="B620" s="123"/>
      <c r="C620" s="76"/>
      <c r="E620" s="124"/>
      <c r="J620" s="124"/>
    </row>
    <row r="621" spans="2:10" ht="12.75" x14ac:dyDescent="0.2">
      <c r="B621" s="123"/>
      <c r="C621" s="76"/>
      <c r="E621" s="124"/>
      <c r="J621" s="124"/>
    </row>
    <row r="622" spans="2:10" ht="12.75" x14ac:dyDescent="0.2">
      <c r="B622" s="123"/>
      <c r="C622" s="76"/>
      <c r="E622" s="124"/>
      <c r="J622" s="124"/>
    </row>
    <row r="623" spans="2:10" ht="12.75" x14ac:dyDescent="0.2">
      <c r="B623" s="123"/>
      <c r="C623" s="76"/>
      <c r="E623" s="124"/>
      <c r="J623" s="124"/>
    </row>
    <row r="624" spans="2:10" ht="12.75" x14ac:dyDescent="0.2">
      <c r="B624" s="123"/>
      <c r="C624" s="76"/>
      <c r="E624" s="124"/>
      <c r="J624" s="124"/>
    </row>
    <row r="625" spans="2:10" ht="12.75" x14ac:dyDescent="0.2">
      <c r="B625" s="123"/>
      <c r="C625" s="76"/>
      <c r="E625" s="124"/>
      <c r="J625" s="124"/>
    </row>
    <row r="626" spans="2:10" ht="12.75" x14ac:dyDescent="0.2">
      <c r="B626" s="123"/>
      <c r="C626" s="76"/>
      <c r="E626" s="124"/>
      <c r="J626" s="124"/>
    </row>
    <row r="627" spans="2:10" ht="12.75" x14ac:dyDescent="0.2">
      <c r="B627" s="123"/>
      <c r="C627" s="76"/>
      <c r="E627" s="124"/>
      <c r="J627" s="124"/>
    </row>
    <row r="628" spans="2:10" ht="12.75" x14ac:dyDescent="0.2">
      <c r="B628" s="123"/>
      <c r="C628" s="76"/>
      <c r="E628" s="124"/>
      <c r="J628" s="124"/>
    </row>
    <row r="629" spans="2:10" ht="12.75" x14ac:dyDescent="0.2">
      <c r="B629" s="123"/>
      <c r="C629" s="76"/>
      <c r="E629" s="124"/>
      <c r="J629" s="124"/>
    </row>
    <row r="630" spans="2:10" ht="12.75" x14ac:dyDescent="0.2">
      <c r="B630" s="123"/>
      <c r="C630" s="76"/>
      <c r="E630" s="124"/>
      <c r="J630" s="124"/>
    </row>
    <row r="631" spans="2:10" ht="12.75" x14ac:dyDescent="0.2">
      <c r="B631" s="123"/>
      <c r="C631" s="76"/>
      <c r="E631" s="124"/>
      <c r="J631" s="124"/>
    </row>
    <row r="632" spans="2:10" ht="12.75" x14ac:dyDescent="0.2">
      <c r="B632" s="123"/>
      <c r="C632" s="76"/>
      <c r="E632" s="124"/>
      <c r="J632" s="124"/>
    </row>
    <row r="633" spans="2:10" ht="12.75" x14ac:dyDescent="0.2">
      <c r="B633" s="123"/>
      <c r="C633" s="76"/>
      <c r="E633" s="124"/>
      <c r="J633" s="124"/>
    </row>
    <row r="634" spans="2:10" ht="12.75" x14ac:dyDescent="0.2">
      <c r="B634" s="123"/>
      <c r="C634" s="76"/>
      <c r="E634" s="124"/>
      <c r="J634" s="124"/>
    </row>
    <row r="635" spans="2:10" ht="12.75" x14ac:dyDescent="0.2">
      <c r="B635" s="123"/>
      <c r="C635" s="76"/>
      <c r="E635" s="124"/>
      <c r="J635" s="124"/>
    </row>
    <row r="636" spans="2:10" ht="12.75" x14ac:dyDescent="0.2">
      <c r="B636" s="123"/>
      <c r="C636" s="76"/>
      <c r="E636" s="124"/>
      <c r="J636" s="124"/>
    </row>
    <row r="637" spans="2:10" ht="12.75" x14ac:dyDescent="0.2">
      <c r="B637" s="123"/>
      <c r="C637" s="76"/>
      <c r="E637" s="124"/>
      <c r="J637" s="124"/>
    </row>
    <row r="638" spans="2:10" ht="12.75" x14ac:dyDescent="0.2">
      <c r="B638" s="123"/>
      <c r="C638" s="76"/>
      <c r="E638" s="124"/>
      <c r="J638" s="124"/>
    </row>
    <row r="639" spans="2:10" ht="12.75" x14ac:dyDescent="0.2">
      <c r="B639" s="123"/>
      <c r="C639" s="76"/>
      <c r="E639" s="124"/>
      <c r="J639" s="124"/>
    </row>
    <row r="640" spans="2:10" ht="12.75" x14ac:dyDescent="0.2">
      <c r="B640" s="123"/>
      <c r="C640" s="76"/>
      <c r="E640" s="124"/>
      <c r="J640" s="124"/>
    </row>
    <row r="641" spans="2:10" ht="12.75" x14ac:dyDescent="0.2">
      <c r="B641" s="123"/>
      <c r="C641" s="76"/>
      <c r="E641" s="124"/>
      <c r="J641" s="124"/>
    </row>
    <row r="642" spans="2:10" ht="12.75" x14ac:dyDescent="0.2">
      <c r="B642" s="123"/>
      <c r="C642" s="76"/>
      <c r="E642" s="124"/>
      <c r="J642" s="124"/>
    </row>
    <row r="643" spans="2:10" ht="12.75" x14ac:dyDescent="0.2">
      <c r="B643" s="123"/>
      <c r="C643" s="76"/>
      <c r="E643" s="124"/>
      <c r="J643" s="124"/>
    </row>
    <row r="644" spans="2:10" ht="12.75" x14ac:dyDescent="0.2">
      <c r="B644" s="123"/>
      <c r="C644" s="76"/>
      <c r="E644" s="124"/>
      <c r="J644" s="124"/>
    </row>
    <row r="645" spans="2:10" ht="12.75" x14ac:dyDescent="0.2">
      <c r="B645" s="123"/>
      <c r="C645" s="76"/>
      <c r="E645" s="124"/>
      <c r="J645" s="124"/>
    </row>
    <row r="646" spans="2:10" ht="12.75" x14ac:dyDescent="0.2">
      <c r="B646" s="123"/>
      <c r="C646" s="76"/>
      <c r="E646" s="124"/>
      <c r="J646" s="124"/>
    </row>
    <row r="647" spans="2:10" ht="12.75" x14ac:dyDescent="0.2">
      <c r="B647" s="123"/>
      <c r="C647" s="76"/>
      <c r="E647" s="124"/>
      <c r="J647" s="124"/>
    </row>
    <row r="648" spans="2:10" ht="12.75" x14ac:dyDescent="0.2">
      <c r="B648" s="123"/>
      <c r="C648" s="76"/>
      <c r="E648" s="124"/>
      <c r="J648" s="124"/>
    </row>
    <row r="649" spans="2:10" ht="12.75" x14ac:dyDescent="0.2">
      <c r="B649" s="123"/>
      <c r="C649" s="76"/>
      <c r="E649" s="124"/>
      <c r="J649" s="124"/>
    </row>
    <row r="650" spans="2:10" ht="12.75" x14ac:dyDescent="0.2">
      <c r="B650" s="123"/>
      <c r="C650" s="76"/>
      <c r="E650" s="124"/>
      <c r="J650" s="124"/>
    </row>
    <row r="651" spans="2:10" ht="12.75" x14ac:dyDescent="0.2">
      <c r="B651" s="123"/>
      <c r="C651" s="76"/>
      <c r="E651" s="124"/>
      <c r="J651" s="124"/>
    </row>
    <row r="652" spans="2:10" ht="12.75" x14ac:dyDescent="0.2">
      <c r="B652" s="123"/>
      <c r="C652" s="76"/>
      <c r="E652" s="124"/>
      <c r="J652" s="124"/>
    </row>
    <row r="653" spans="2:10" ht="12.75" x14ac:dyDescent="0.2">
      <c r="B653" s="123"/>
      <c r="C653" s="76"/>
      <c r="E653" s="124"/>
      <c r="J653" s="124"/>
    </row>
    <row r="654" spans="2:10" ht="12.75" x14ac:dyDescent="0.2">
      <c r="B654" s="123"/>
      <c r="C654" s="76"/>
      <c r="E654" s="124"/>
      <c r="J654" s="124"/>
    </row>
    <row r="655" spans="2:10" ht="12.75" x14ac:dyDescent="0.2">
      <c r="B655" s="123"/>
      <c r="C655" s="76"/>
      <c r="E655" s="124"/>
      <c r="J655" s="124"/>
    </row>
    <row r="656" spans="2:10" ht="12.75" x14ac:dyDescent="0.2">
      <c r="B656" s="123"/>
      <c r="C656" s="76"/>
      <c r="E656" s="124"/>
      <c r="J656" s="124"/>
    </row>
    <row r="657" spans="2:10" ht="12.75" x14ac:dyDescent="0.2">
      <c r="B657" s="123"/>
      <c r="C657" s="76"/>
      <c r="E657" s="124"/>
      <c r="J657" s="124"/>
    </row>
    <row r="658" spans="2:10" ht="12.75" x14ac:dyDescent="0.2">
      <c r="B658" s="123"/>
      <c r="C658" s="76"/>
      <c r="E658" s="124"/>
      <c r="J658" s="124"/>
    </row>
    <row r="659" spans="2:10" ht="12.75" x14ac:dyDescent="0.2">
      <c r="B659" s="123"/>
      <c r="C659" s="76"/>
      <c r="E659" s="124"/>
      <c r="J659" s="124"/>
    </row>
    <row r="660" spans="2:10" ht="12.75" x14ac:dyDescent="0.2">
      <c r="B660" s="123"/>
      <c r="C660" s="76"/>
      <c r="E660" s="124"/>
      <c r="J660" s="124"/>
    </row>
    <row r="661" spans="2:10" ht="12.75" x14ac:dyDescent="0.2">
      <c r="B661" s="123"/>
      <c r="C661" s="76"/>
      <c r="E661" s="124"/>
      <c r="J661" s="124"/>
    </row>
    <row r="662" spans="2:10" ht="12.75" x14ac:dyDescent="0.2">
      <c r="B662" s="123"/>
      <c r="C662" s="76"/>
      <c r="E662" s="124"/>
      <c r="J662" s="124"/>
    </row>
    <row r="663" spans="2:10" ht="12.75" x14ac:dyDescent="0.2">
      <c r="B663" s="123"/>
      <c r="C663" s="76"/>
      <c r="E663" s="124"/>
      <c r="J663" s="124"/>
    </row>
    <row r="664" spans="2:10" ht="12.75" x14ac:dyDescent="0.2">
      <c r="B664" s="123"/>
      <c r="C664" s="76"/>
      <c r="E664" s="124"/>
      <c r="J664" s="124"/>
    </row>
    <row r="665" spans="2:10" ht="12.75" x14ac:dyDescent="0.2">
      <c r="B665" s="123"/>
      <c r="C665" s="76"/>
      <c r="E665" s="124"/>
      <c r="J665" s="124"/>
    </row>
    <row r="666" spans="2:10" ht="12.75" x14ac:dyDescent="0.2">
      <c r="B666" s="123"/>
      <c r="C666" s="76"/>
      <c r="E666" s="124"/>
      <c r="J666" s="124"/>
    </row>
    <row r="667" spans="2:10" ht="12.75" x14ac:dyDescent="0.2">
      <c r="B667" s="123"/>
      <c r="C667" s="76"/>
      <c r="E667" s="124"/>
      <c r="J667" s="124"/>
    </row>
    <row r="668" spans="2:10" ht="12.75" x14ac:dyDescent="0.2">
      <c r="B668" s="123"/>
      <c r="C668" s="76"/>
      <c r="E668" s="124"/>
      <c r="J668" s="124"/>
    </row>
    <row r="669" spans="2:10" ht="12.75" x14ac:dyDescent="0.2">
      <c r="B669" s="123"/>
      <c r="C669" s="76"/>
      <c r="E669" s="124"/>
      <c r="J669" s="124"/>
    </row>
    <row r="670" spans="2:10" ht="12.75" x14ac:dyDescent="0.2">
      <c r="B670" s="123"/>
      <c r="C670" s="76"/>
      <c r="E670" s="124"/>
      <c r="J670" s="124"/>
    </row>
    <row r="671" spans="2:10" ht="12.75" x14ac:dyDescent="0.2">
      <c r="B671" s="123"/>
      <c r="C671" s="76"/>
      <c r="E671" s="124"/>
      <c r="J671" s="124"/>
    </row>
    <row r="672" spans="2:10" ht="12.75" x14ac:dyDescent="0.2">
      <c r="B672" s="123"/>
      <c r="C672" s="76"/>
      <c r="E672" s="124"/>
      <c r="J672" s="124"/>
    </row>
    <row r="673" spans="2:10" ht="12.75" x14ac:dyDescent="0.2">
      <c r="B673" s="123"/>
      <c r="C673" s="76"/>
      <c r="E673" s="124"/>
      <c r="J673" s="124"/>
    </row>
    <row r="674" spans="2:10" ht="12.75" x14ac:dyDescent="0.2">
      <c r="B674" s="123"/>
      <c r="C674" s="76"/>
      <c r="E674" s="124"/>
      <c r="J674" s="124"/>
    </row>
    <row r="675" spans="2:10" ht="12.75" x14ac:dyDescent="0.2">
      <c r="B675" s="123"/>
      <c r="C675" s="76"/>
      <c r="E675" s="124"/>
      <c r="J675" s="124"/>
    </row>
    <row r="676" spans="2:10" ht="12.75" x14ac:dyDescent="0.2">
      <c r="B676" s="123"/>
      <c r="C676" s="76"/>
      <c r="E676" s="124"/>
      <c r="J676" s="124"/>
    </row>
    <row r="677" spans="2:10" ht="12.75" x14ac:dyDescent="0.2">
      <c r="B677" s="123"/>
      <c r="C677" s="76"/>
      <c r="E677" s="124"/>
      <c r="J677" s="124"/>
    </row>
    <row r="678" spans="2:10" ht="12.75" x14ac:dyDescent="0.2">
      <c r="B678" s="123"/>
      <c r="C678" s="76"/>
      <c r="E678" s="124"/>
      <c r="J678" s="124"/>
    </row>
    <row r="679" spans="2:10" ht="12.75" x14ac:dyDescent="0.2">
      <c r="B679" s="123"/>
      <c r="C679" s="76"/>
      <c r="E679" s="124"/>
      <c r="J679" s="124"/>
    </row>
    <row r="680" spans="2:10" ht="12.75" x14ac:dyDescent="0.2">
      <c r="B680" s="123"/>
      <c r="C680" s="76"/>
      <c r="E680" s="124"/>
      <c r="J680" s="124"/>
    </row>
    <row r="681" spans="2:10" ht="12.75" x14ac:dyDescent="0.2">
      <c r="B681" s="123"/>
      <c r="C681" s="76"/>
      <c r="E681" s="124"/>
      <c r="J681" s="124"/>
    </row>
    <row r="682" spans="2:10" ht="12.75" x14ac:dyDescent="0.2">
      <c r="B682" s="123"/>
      <c r="C682" s="76"/>
      <c r="E682" s="124"/>
      <c r="J682" s="124"/>
    </row>
    <row r="683" spans="2:10" ht="12.75" x14ac:dyDescent="0.2">
      <c r="B683" s="123"/>
      <c r="C683" s="76"/>
      <c r="E683" s="124"/>
      <c r="J683" s="124"/>
    </row>
    <row r="684" spans="2:10" ht="12.75" x14ac:dyDescent="0.2">
      <c r="B684" s="123"/>
      <c r="C684" s="76"/>
      <c r="E684" s="124"/>
      <c r="J684" s="124"/>
    </row>
    <row r="685" spans="2:10" ht="12.75" x14ac:dyDescent="0.2">
      <c r="B685" s="123"/>
      <c r="C685" s="76"/>
      <c r="E685" s="124"/>
      <c r="J685" s="124"/>
    </row>
    <row r="686" spans="2:10" ht="12.75" x14ac:dyDescent="0.2">
      <c r="B686" s="123"/>
      <c r="C686" s="76"/>
      <c r="E686" s="124"/>
      <c r="J686" s="124"/>
    </row>
    <row r="687" spans="2:10" ht="12.75" x14ac:dyDescent="0.2">
      <c r="B687" s="123"/>
      <c r="C687" s="76"/>
      <c r="E687" s="124"/>
      <c r="J687" s="124"/>
    </row>
    <row r="688" spans="2:10" ht="12.75" x14ac:dyDescent="0.2">
      <c r="B688" s="123"/>
      <c r="C688" s="76"/>
      <c r="E688" s="124"/>
      <c r="J688" s="124"/>
    </row>
    <row r="689" spans="2:10" ht="12.75" x14ac:dyDescent="0.2">
      <c r="B689" s="123"/>
      <c r="C689" s="76"/>
      <c r="E689" s="124"/>
      <c r="J689" s="124"/>
    </row>
    <row r="690" spans="2:10" ht="12.75" x14ac:dyDescent="0.2">
      <c r="B690" s="123"/>
      <c r="C690" s="76"/>
      <c r="E690" s="124"/>
      <c r="J690" s="124"/>
    </row>
    <row r="691" spans="2:10" ht="12.75" x14ac:dyDescent="0.2">
      <c r="B691" s="123"/>
      <c r="C691" s="76"/>
      <c r="E691" s="124"/>
      <c r="J691" s="124"/>
    </row>
    <row r="692" spans="2:10" ht="12.75" x14ac:dyDescent="0.2">
      <c r="B692" s="123"/>
      <c r="C692" s="76"/>
      <c r="E692" s="124"/>
      <c r="J692" s="124"/>
    </row>
    <row r="693" spans="2:10" ht="12.75" x14ac:dyDescent="0.2">
      <c r="B693" s="123"/>
      <c r="C693" s="76"/>
      <c r="E693" s="124"/>
      <c r="J693" s="124"/>
    </row>
    <row r="694" spans="2:10" ht="12.75" x14ac:dyDescent="0.2">
      <c r="B694" s="123"/>
      <c r="C694" s="76"/>
      <c r="E694" s="124"/>
      <c r="J694" s="124"/>
    </row>
    <row r="695" spans="2:10" ht="12.75" x14ac:dyDescent="0.2">
      <c r="B695" s="123"/>
      <c r="C695" s="76"/>
      <c r="E695" s="124"/>
      <c r="J695" s="124"/>
    </row>
    <row r="696" spans="2:10" ht="12.75" x14ac:dyDescent="0.2">
      <c r="B696" s="123"/>
      <c r="C696" s="76"/>
      <c r="E696" s="124"/>
      <c r="J696" s="124"/>
    </row>
    <row r="697" spans="2:10" ht="12.75" x14ac:dyDescent="0.2">
      <c r="B697" s="123"/>
      <c r="C697" s="76"/>
      <c r="E697" s="124"/>
      <c r="J697" s="124"/>
    </row>
    <row r="698" spans="2:10" ht="12.75" x14ac:dyDescent="0.2">
      <c r="B698" s="123"/>
      <c r="C698" s="76"/>
      <c r="E698" s="124"/>
      <c r="J698" s="124"/>
    </row>
    <row r="699" spans="2:10" ht="12.75" x14ac:dyDescent="0.2">
      <c r="B699" s="123"/>
      <c r="C699" s="76"/>
      <c r="E699" s="124"/>
      <c r="J699" s="124"/>
    </row>
    <row r="700" spans="2:10" ht="12.75" x14ac:dyDescent="0.2">
      <c r="B700" s="123"/>
      <c r="C700" s="76"/>
      <c r="E700" s="124"/>
      <c r="J700" s="124"/>
    </row>
    <row r="701" spans="2:10" ht="12.75" x14ac:dyDescent="0.2">
      <c r="B701" s="123"/>
      <c r="C701" s="76"/>
      <c r="E701" s="124"/>
      <c r="J701" s="124"/>
    </row>
    <row r="702" spans="2:10" ht="12.75" x14ac:dyDescent="0.2">
      <c r="B702" s="123"/>
      <c r="C702" s="76"/>
      <c r="E702" s="124"/>
      <c r="J702" s="124"/>
    </row>
    <row r="703" spans="2:10" ht="12.75" x14ac:dyDescent="0.2">
      <c r="B703" s="123"/>
      <c r="C703" s="76"/>
      <c r="E703" s="124"/>
      <c r="J703" s="124"/>
    </row>
    <row r="704" spans="2:10" ht="12.75" x14ac:dyDescent="0.2">
      <c r="B704" s="123"/>
      <c r="C704" s="76"/>
      <c r="E704" s="124"/>
      <c r="J704" s="124"/>
    </row>
    <row r="705" spans="2:10" ht="12.75" x14ac:dyDescent="0.2">
      <c r="B705" s="123"/>
      <c r="C705" s="76"/>
      <c r="E705" s="124"/>
      <c r="J705" s="124"/>
    </row>
    <row r="706" spans="2:10" ht="12.75" x14ac:dyDescent="0.2">
      <c r="B706" s="123"/>
      <c r="C706" s="76"/>
      <c r="E706" s="124"/>
      <c r="J706" s="124"/>
    </row>
    <row r="707" spans="2:10" ht="12.75" x14ac:dyDescent="0.2">
      <c r="B707" s="123"/>
      <c r="C707" s="76"/>
      <c r="E707" s="124"/>
      <c r="J707" s="124"/>
    </row>
    <row r="708" spans="2:10" ht="12.75" x14ac:dyDescent="0.2">
      <c r="B708" s="123"/>
      <c r="C708" s="76"/>
      <c r="E708" s="124"/>
      <c r="J708" s="124"/>
    </row>
    <row r="709" spans="2:10" ht="12.75" x14ac:dyDescent="0.2">
      <c r="B709" s="123"/>
      <c r="C709" s="76"/>
      <c r="E709" s="124"/>
      <c r="J709" s="124"/>
    </row>
    <row r="710" spans="2:10" ht="12.75" x14ac:dyDescent="0.2">
      <c r="B710" s="123"/>
      <c r="C710" s="76"/>
      <c r="E710" s="124"/>
      <c r="J710" s="124"/>
    </row>
    <row r="711" spans="2:10" ht="12.75" x14ac:dyDescent="0.2">
      <c r="B711" s="123"/>
      <c r="C711" s="76"/>
      <c r="E711" s="124"/>
      <c r="J711" s="124"/>
    </row>
    <row r="712" spans="2:10" ht="12.75" x14ac:dyDescent="0.2">
      <c r="B712" s="123"/>
      <c r="C712" s="76"/>
      <c r="E712" s="124"/>
      <c r="J712" s="124"/>
    </row>
    <row r="713" spans="2:10" ht="12.75" x14ac:dyDescent="0.2">
      <c r="B713" s="123"/>
      <c r="C713" s="76"/>
      <c r="E713" s="124"/>
      <c r="J713" s="124"/>
    </row>
    <row r="714" spans="2:10" ht="12.75" x14ac:dyDescent="0.2">
      <c r="B714" s="123"/>
      <c r="C714" s="76"/>
      <c r="E714" s="124"/>
      <c r="J714" s="124"/>
    </row>
    <row r="715" spans="2:10" ht="12.75" x14ac:dyDescent="0.2">
      <c r="B715" s="123"/>
      <c r="C715" s="76"/>
      <c r="E715" s="124"/>
      <c r="J715" s="124"/>
    </row>
    <row r="716" spans="2:10" ht="12.75" x14ac:dyDescent="0.2">
      <c r="B716" s="123"/>
      <c r="C716" s="76"/>
      <c r="E716" s="124"/>
      <c r="J716" s="124"/>
    </row>
    <row r="717" spans="2:10" ht="12.75" x14ac:dyDescent="0.2">
      <c r="B717" s="123"/>
      <c r="C717" s="76"/>
      <c r="E717" s="124"/>
      <c r="J717" s="124"/>
    </row>
    <row r="718" spans="2:10" ht="12.75" x14ac:dyDescent="0.2">
      <c r="B718" s="123"/>
      <c r="C718" s="76"/>
      <c r="E718" s="124"/>
      <c r="J718" s="124"/>
    </row>
    <row r="719" spans="2:10" ht="12.75" x14ac:dyDescent="0.2">
      <c r="B719" s="123"/>
      <c r="C719" s="76"/>
      <c r="E719" s="124"/>
      <c r="J719" s="124"/>
    </row>
    <row r="720" spans="2:10" ht="12.75" x14ac:dyDescent="0.2">
      <c r="B720" s="123"/>
      <c r="C720" s="76"/>
      <c r="E720" s="124"/>
      <c r="J720" s="124"/>
    </row>
    <row r="721" spans="2:10" ht="12.75" x14ac:dyDescent="0.2">
      <c r="B721" s="123"/>
      <c r="C721" s="76"/>
      <c r="E721" s="124"/>
      <c r="J721" s="124"/>
    </row>
    <row r="722" spans="2:10" ht="12.75" x14ac:dyDescent="0.2">
      <c r="B722" s="123"/>
      <c r="C722" s="76"/>
      <c r="E722" s="124"/>
      <c r="J722" s="124"/>
    </row>
    <row r="723" spans="2:10" ht="12.75" x14ac:dyDescent="0.2">
      <c r="B723" s="123"/>
      <c r="C723" s="76"/>
      <c r="E723" s="124"/>
      <c r="J723" s="124"/>
    </row>
    <row r="724" spans="2:10" ht="12.75" x14ac:dyDescent="0.2">
      <c r="B724" s="123"/>
      <c r="C724" s="76"/>
      <c r="E724" s="124"/>
      <c r="J724" s="124"/>
    </row>
    <row r="725" spans="2:10" ht="12.75" x14ac:dyDescent="0.2">
      <c r="B725" s="123"/>
      <c r="C725" s="76"/>
      <c r="E725" s="124"/>
      <c r="J725" s="124"/>
    </row>
    <row r="726" spans="2:10" ht="12.75" x14ac:dyDescent="0.2">
      <c r="B726" s="123"/>
      <c r="C726" s="76"/>
      <c r="E726" s="124"/>
      <c r="J726" s="124"/>
    </row>
    <row r="727" spans="2:10" ht="12.75" x14ac:dyDescent="0.2">
      <c r="B727" s="123"/>
      <c r="C727" s="76"/>
      <c r="E727" s="124"/>
      <c r="J727" s="124"/>
    </row>
    <row r="728" spans="2:10" ht="12.75" x14ac:dyDescent="0.2">
      <c r="B728" s="123"/>
      <c r="C728" s="76"/>
      <c r="E728" s="124"/>
      <c r="J728" s="124"/>
    </row>
    <row r="729" spans="2:10" ht="12.75" x14ac:dyDescent="0.2">
      <c r="B729" s="123"/>
      <c r="C729" s="76"/>
      <c r="E729" s="124"/>
      <c r="J729" s="124"/>
    </row>
    <row r="730" spans="2:10" ht="12.75" x14ac:dyDescent="0.2">
      <c r="B730" s="123"/>
      <c r="C730" s="76"/>
      <c r="E730" s="124"/>
      <c r="J730" s="124"/>
    </row>
    <row r="731" spans="2:10" ht="12.75" x14ac:dyDescent="0.2">
      <c r="B731" s="123"/>
      <c r="C731" s="76"/>
      <c r="E731" s="124"/>
      <c r="J731" s="124"/>
    </row>
    <row r="732" spans="2:10" ht="12.75" x14ac:dyDescent="0.2">
      <c r="B732" s="123"/>
      <c r="C732" s="76"/>
      <c r="E732" s="124"/>
      <c r="J732" s="124"/>
    </row>
    <row r="733" spans="2:10" ht="12.75" x14ac:dyDescent="0.2">
      <c r="B733" s="123"/>
      <c r="C733" s="76"/>
      <c r="E733" s="124"/>
      <c r="J733" s="124"/>
    </row>
    <row r="734" spans="2:10" ht="12.75" x14ac:dyDescent="0.2">
      <c r="B734" s="123"/>
      <c r="C734" s="76"/>
      <c r="E734" s="124"/>
      <c r="J734" s="124"/>
    </row>
    <row r="735" spans="2:10" ht="12.75" x14ac:dyDescent="0.2">
      <c r="B735" s="123"/>
      <c r="C735" s="76"/>
      <c r="E735" s="124"/>
      <c r="J735" s="124"/>
    </row>
    <row r="736" spans="2:10" ht="12.75" x14ac:dyDescent="0.2">
      <c r="B736" s="123"/>
      <c r="C736" s="76"/>
      <c r="E736" s="124"/>
      <c r="J736" s="124"/>
    </row>
    <row r="737" spans="2:10" ht="12.75" x14ac:dyDescent="0.2">
      <c r="B737" s="123"/>
      <c r="C737" s="76"/>
      <c r="E737" s="124"/>
      <c r="J737" s="124"/>
    </row>
    <row r="738" spans="2:10" ht="12.75" x14ac:dyDescent="0.2">
      <c r="B738" s="123"/>
      <c r="C738" s="76"/>
      <c r="E738" s="124"/>
      <c r="J738" s="124"/>
    </row>
    <row r="739" spans="2:10" ht="12.75" x14ac:dyDescent="0.2">
      <c r="B739" s="123"/>
      <c r="C739" s="76"/>
      <c r="E739" s="124"/>
      <c r="J739" s="124"/>
    </row>
    <row r="740" spans="2:10" ht="12.75" x14ac:dyDescent="0.2">
      <c r="B740" s="123"/>
      <c r="C740" s="76"/>
      <c r="E740" s="124"/>
      <c r="J740" s="124"/>
    </row>
    <row r="741" spans="2:10" ht="12.75" x14ac:dyDescent="0.2">
      <c r="B741" s="123"/>
      <c r="C741" s="76"/>
      <c r="E741" s="124"/>
      <c r="J741" s="124"/>
    </row>
    <row r="742" spans="2:10" ht="12.75" x14ac:dyDescent="0.2">
      <c r="B742" s="123"/>
      <c r="C742" s="76"/>
      <c r="E742" s="124"/>
      <c r="J742" s="124"/>
    </row>
    <row r="743" spans="2:10" ht="12.75" x14ac:dyDescent="0.2">
      <c r="B743" s="123"/>
      <c r="C743" s="76"/>
      <c r="E743" s="124"/>
      <c r="J743" s="124"/>
    </row>
    <row r="744" spans="2:10" ht="12.75" x14ac:dyDescent="0.2">
      <c r="B744" s="123"/>
      <c r="C744" s="76"/>
      <c r="E744" s="124"/>
      <c r="J744" s="124"/>
    </row>
    <row r="745" spans="2:10" ht="12.75" x14ac:dyDescent="0.2">
      <c r="B745" s="123"/>
      <c r="C745" s="76"/>
      <c r="E745" s="124"/>
      <c r="J745" s="124"/>
    </row>
    <row r="746" spans="2:10" ht="12.75" x14ac:dyDescent="0.2">
      <c r="B746" s="123"/>
      <c r="C746" s="76"/>
      <c r="E746" s="124"/>
      <c r="J746" s="124"/>
    </row>
    <row r="747" spans="2:10" ht="12.75" x14ac:dyDescent="0.2">
      <c r="B747" s="123"/>
      <c r="C747" s="76"/>
      <c r="E747" s="124"/>
      <c r="J747" s="124"/>
    </row>
    <row r="748" spans="2:10" ht="12.75" x14ac:dyDescent="0.2">
      <c r="B748" s="123"/>
      <c r="C748" s="76"/>
      <c r="E748" s="124"/>
      <c r="J748" s="124"/>
    </row>
    <row r="749" spans="2:10" ht="12.75" x14ac:dyDescent="0.2">
      <c r="B749" s="123"/>
      <c r="C749" s="76"/>
      <c r="E749" s="124"/>
      <c r="J749" s="124"/>
    </row>
    <row r="750" spans="2:10" ht="12.75" x14ac:dyDescent="0.2">
      <c r="B750" s="123"/>
      <c r="C750" s="76"/>
      <c r="E750" s="124"/>
      <c r="J750" s="124"/>
    </row>
    <row r="751" spans="2:10" ht="12.75" x14ac:dyDescent="0.2">
      <c r="B751" s="123"/>
      <c r="C751" s="76"/>
      <c r="E751" s="124"/>
      <c r="J751" s="124"/>
    </row>
    <row r="752" spans="2:10" ht="12.75" x14ac:dyDescent="0.2">
      <c r="B752" s="123"/>
      <c r="C752" s="76"/>
      <c r="E752" s="124"/>
      <c r="J752" s="124"/>
    </row>
    <row r="753" spans="2:10" ht="12.75" x14ac:dyDescent="0.2">
      <c r="B753" s="123"/>
      <c r="C753" s="76"/>
      <c r="E753" s="124"/>
      <c r="J753" s="124"/>
    </row>
    <row r="754" spans="2:10" ht="12.75" x14ac:dyDescent="0.2">
      <c r="B754" s="123"/>
      <c r="C754" s="76"/>
      <c r="E754" s="124"/>
      <c r="J754" s="124"/>
    </row>
    <row r="755" spans="2:10" ht="12.75" x14ac:dyDescent="0.2">
      <c r="B755" s="123"/>
      <c r="C755" s="76"/>
      <c r="E755" s="124"/>
      <c r="J755" s="124"/>
    </row>
    <row r="756" spans="2:10" ht="12.75" x14ac:dyDescent="0.2">
      <c r="B756" s="123"/>
      <c r="C756" s="76"/>
      <c r="E756" s="124"/>
      <c r="J756" s="124"/>
    </row>
    <row r="757" spans="2:10" ht="12.75" x14ac:dyDescent="0.2">
      <c r="B757" s="123"/>
      <c r="C757" s="76"/>
      <c r="E757" s="124"/>
      <c r="J757" s="124"/>
    </row>
    <row r="758" spans="2:10" ht="12.75" x14ac:dyDescent="0.2">
      <c r="B758" s="123"/>
      <c r="C758" s="76"/>
      <c r="E758" s="124"/>
      <c r="J758" s="124"/>
    </row>
    <row r="759" spans="2:10" ht="12.75" x14ac:dyDescent="0.2">
      <c r="B759" s="123"/>
      <c r="C759" s="76"/>
      <c r="E759" s="124"/>
      <c r="J759" s="124"/>
    </row>
    <row r="760" spans="2:10" ht="12.75" x14ac:dyDescent="0.2">
      <c r="B760" s="123"/>
      <c r="C760" s="76"/>
      <c r="E760" s="124"/>
      <c r="J760" s="124"/>
    </row>
    <row r="761" spans="2:10" ht="12.75" x14ac:dyDescent="0.2">
      <c r="B761" s="123"/>
      <c r="C761" s="76"/>
      <c r="E761" s="124"/>
      <c r="J761" s="124"/>
    </row>
    <row r="762" spans="2:10" ht="12.75" x14ac:dyDescent="0.2">
      <c r="B762" s="123"/>
      <c r="C762" s="76"/>
      <c r="E762" s="124"/>
      <c r="J762" s="124"/>
    </row>
    <row r="763" spans="2:10" ht="12.75" x14ac:dyDescent="0.2">
      <c r="B763" s="123"/>
      <c r="C763" s="76"/>
      <c r="E763" s="124"/>
      <c r="J763" s="124"/>
    </row>
    <row r="764" spans="2:10" ht="12.75" x14ac:dyDescent="0.2">
      <c r="B764" s="123"/>
      <c r="C764" s="76"/>
      <c r="E764" s="124"/>
      <c r="J764" s="124"/>
    </row>
    <row r="765" spans="2:10" ht="12.75" x14ac:dyDescent="0.2">
      <c r="B765" s="123"/>
      <c r="C765" s="76"/>
      <c r="E765" s="124"/>
      <c r="J765" s="124"/>
    </row>
    <row r="766" spans="2:10" ht="12.75" x14ac:dyDescent="0.2">
      <c r="B766" s="123"/>
      <c r="C766" s="76"/>
      <c r="E766" s="124"/>
      <c r="J766" s="124"/>
    </row>
    <row r="767" spans="2:10" ht="12.75" x14ac:dyDescent="0.2">
      <c r="B767" s="123"/>
      <c r="C767" s="76"/>
      <c r="E767" s="124"/>
      <c r="J767" s="124"/>
    </row>
    <row r="768" spans="2:10" ht="12.75" x14ac:dyDescent="0.2">
      <c r="B768" s="123"/>
      <c r="C768" s="76"/>
      <c r="E768" s="124"/>
      <c r="J768" s="124"/>
    </row>
    <row r="769" spans="2:10" ht="12.75" x14ac:dyDescent="0.2">
      <c r="B769" s="123"/>
      <c r="C769" s="76"/>
      <c r="E769" s="124"/>
      <c r="J769" s="124"/>
    </row>
    <row r="770" spans="2:10" ht="12.75" x14ac:dyDescent="0.2">
      <c r="B770" s="123"/>
      <c r="C770" s="76"/>
      <c r="E770" s="124"/>
      <c r="J770" s="124"/>
    </row>
    <row r="771" spans="2:10" ht="12.75" x14ac:dyDescent="0.2">
      <c r="B771" s="123"/>
      <c r="C771" s="76"/>
      <c r="E771" s="124"/>
      <c r="J771" s="124"/>
    </row>
    <row r="772" spans="2:10" ht="12.75" x14ac:dyDescent="0.2">
      <c r="B772" s="123"/>
      <c r="C772" s="76"/>
      <c r="E772" s="124"/>
      <c r="J772" s="124"/>
    </row>
    <row r="773" spans="2:10" ht="12.75" x14ac:dyDescent="0.2">
      <c r="B773" s="123"/>
      <c r="C773" s="76"/>
      <c r="E773" s="124"/>
      <c r="J773" s="124"/>
    </row>
    <row r="774" spans="2:10" ht="12.75" x14ac:dyDescent="0.2">
      <c r="B774" s="123"/>
      <c r="C774" s="76"/>
      <c r="E774" s="124"/>
      <c r="J774" s="124"/>
    </row>
    <row r="775" spans="2:10" ht="12.75" x14ac:dyDescent="0.2">
      <c r="B775" s="123"/>
      <c r="C775" s="76"/>
      <c r="E775" s="124"/>
      <c r="J775" s="124"/>
    </row>
    <row r="776" spans="2:10" ht="12.75" x14ac:dyDescent="0.2">
      <c r="B776" s="123"/>
      <c r="C776" s="76"/>
      <c r="E776" s="124"/>
      <c r="J776" s="124"/>
    </row>
    <row r="777" spans="2:10" ht="12.75" x14ac:dyDescent="0.2">
      <c r="B777" s="123"/>
      <c r="C777" s="76"/>
      <c r="E777" s="124"/>
      <c r="J777" s="124"/>
    </row>
    <row r="778" spans="2:10" ht="12.75" x14ac:dyDescent="0.2">
      <c r="B778" s="123"/>
      <c r="C778" s="76"/>
      <c r="E778" s="124"/>
      <c r="J778" s="124"/>
    </row>
    <row r="779" spans="2:10" ht="12.75" x14ac:dyDescent="0.2">
      <c r="B779" s="123"/>
      <c r="C779" s="76"/>
      <c r="E779" s="124"/>
      <c r="J779" s="124"/>
    </row>
    <row r="780" spans="2:10" ht="12.75" x14ac:dyDescent="0.2">
      <c r="B780" s="123"/>
      <c r="C780" s="76"/>
      <c r="E780" s="124"/>
      <c r="J780" s="124"/>
    </row>
    <row r="781" spans="2:10" ht="12.75" x14ac:dyDescent="0.2">
      <c r="B781" s="123"/>
      <c r="C781" s="76"/>
      <c r="E781" s="124"/>
      <c r="J781" s="124"/>
    </row>
    <row r="782" spans="2:10" ht="12.75" x14ac:dyDescent="0.2">
      <c r="B782" s="123"/>
      <c r="C782" s="76"/>
      <c r="E782" s="124"/>
      <c r="J782" s="124"/>
    </row>
    <row r="783" spans="2:10" ht="12.75" x14ac:dyDescent="0.2">
      <c r="B783" s="123"/>
      <c r="C783" s="76"/>
      <c r="E783" s="124"/>
      <c r="J783" s="124"/>
    </row>
    <row r="784" spans="2:10" ht="12.75" x14ac:dyDescent="0.2">
      <c r="B784" s="123"/>
      <c r="C784" s="76"/>
      <c r="E784" s="124"/>
      <c r="J784" s="124"/>
    </row>
    <row r="785" spans="2:10" ht="12.75" x14ac:dyDescent="0.2">
      <c r="B785" s="123"/>
      <c r="C785" s="76"/>
      <c r="E785" s="124"/>
      <c r="J785" s="124"/>
    </row>
    <row r="786" spans="2:10" ht="12.75" x14ac:dyDescent="0.2">
      <c r="B786" s="123"/>
      <c r="C786" s="76"/>
      <c r="E786" s="124"/>
      <c r="J786" s="124"/>
    </row>
    <row r="787" spans="2:10" ht="12.75" x14ac:dyDescent="0.2">
      <c r="B787" s="123"/>
      <c r="C787" s="76"/>
      <c r="E787" s="124"/>
      <c r="J787" s="124"/>
    </row>
    <row r="788" spans="2:10" ht="12.75" x14ac:dyDescent="0.2">
      <c r="B788" s="123"/>
      <c r="C788" s="76"/>
      <c r="E788" s="124"/>
      <c r="J788" s="124"/>
    </row>
    <row r="789" spans="2:10" ht="12.75" x14ac:dyDescent="0.2">
      <c r="B789" s="123"/>
      <c r="C789" s="76"/>
      <c r="E789" s="124"/>
      <c r="J789" s="124"/>
    </row>
    <row r="790" spans="2:10" ht="12.75" x14ac:dyDescent="0.2">
      <c r="B790" s="123"/>
      <c r="C790" s="76"/>
      <c r="E790" s="124"/>
      <c r="J790" s="124"/>
    </row>
    <row r="791" spans="2:10" ht="12.75" x14ac:dyDescent="0.2">
      <c r="B791" s="123"/>
      <c r="C791" s="76"/>
      <c r="E791" s="124"/>
      <c r="J791" s="124"/>
    </row>
    <row r="792" spans="2:10" ht="12.75" x14ac:dyDescent="0.2">
      <c r="B792" s="123"/>
      <c r="C792" s="76"/>
      <c r="E792" s="124"/>
      <c r="J792" s="124"/>
    </row>
    <row r="793" spans="2:10" ht="12.75" x14ac:dyDescent="0.2">
      <c r="B793" s="123"/>
      <c r="C793" s="76"/>
      <c r="E793" s="124"/>
      <c r="J793" s="124"/>
    </row>
    <row r="794" spans="2:10" ht="12.75" x14ac:dyDescent="0.2">
      <c r="B794" s="123"/>
      <c r="C794" s="76"/>
      <c r="E794" s="124"/>
      <c r="J794" s="124"/>
    </row>
    <row r="795" spans="2:10" ht="12.75" x14ac:dyDescent="0.2">
      <c r="B795" s="123"/>
      <c r="C795" s="76"/>
      <c r="E795" s="124"/>
      <c r="J795" s="124"/>
    </row>
    <row r="796" spans="2:10" ht="12.75" x14ac:dyDescent="0.2">
      <c r="B796" s="123"/>
      <c r="C796" s="76"/>
      <c r="E796" s="124"/>
      <c r="J796" s="124"/>
    </row>
    <row r="797" spans="2:10" ht="12.75" x14ac:dyDescent="0.2">
      <c r="B797" s="123"/>
      <c r="C797" s="76"/>
      <c r="E797" s="124"/>
      <c r="J797" s="124"/>
    </row>
    <row r="798" spans="2:10" ht="12.75" x14ac:dyDescent="0.2">
      <c r="B798" s="123"/>
      <c r="C798" s="76"/>
      <c r="E798" s="124"/>
      <c r="J798" s="124"/>
    </row>
    <row r="799" spans="2:10" ht="12.75" x14ac:dyDescent="0.2">
      <c r="B799" s="123"/>
      <c r="C799" s="76"/>
      <c r="E799" s="124"/>
      <c r="J799" s="124"/>
    </row>
    <row r="800" spans="2:10" ht="12.75" x14ac:dyDescent="0.2">
      <c r="B800" s="123"/>
      <c r="C800" s="76"/>
      <c r="E800" s="124"/>
      <c r="J800" s="124"/>
    </row>
    <row r="801" spans="2:10" ht="12.75" x14ac:dyDescent="0.2">
      <c r="B801" s="123"/>
      <c r="C801" s="76"/>
      <c r="E801" s="124"/>
      <c r="J801" s="124"/>
    </row>
    <row r="802" spans="2:10" ht="12.75" x14ac:dyDescent="0.2">
      <c r="B802" s="123"/>
      <c r="C802" s="76"/>
      <c r="E802" s="124"/>
      <c r="J802" s="124"/>
    </row>
    <row r="803" spans="2:10" ht="12.75" x14ac:dyDescent="0.2">
      <c r="B803" s="123"/>
      <c r="C803" s="76"/>
      <c r="E803" s="124"/>
      <c r="J803" s="124"/>
    </row>
    <row r="804" spans="2:10" ht="12.75" x14ac:dyDescent="0.2">
      <c r="B804" s="123"/>
      <c r="C804" s="76"/>
      <c r="E804" s="124"/>
      <c r="J804" s="124"/>
    </row>
    <row r="805" spans="2:10" ht="12.75" x14ac:dyDescent="0.2">
      <c r="B805" s="123"/>
      <c r="C805" s="76"/>
      <c r="E805" s="124"/>
      <c r="J805" s="124"/>
    </row>
    <row r="806" spans="2:10" ht="12.75" x14ac:dyDescent="0.2">
      <c r="B806" s="123"/>
      <c r="C806" s="76"/>
      <c r="E806" s="124"/>
      <c r="J806" s="124"/>
    </row>
    <row r="807" spans="2:10" ht="12.75" x14ac:dyDescent="0.2">
      <c r="B807" s="123"/>
      <c r="C807" s="76"/>
      <c r="E807" s="124"/>
      <c r="J807" s="124"/>
    </row>
    <row r="808" spans="2:10" ht="12.75" x14ac:dyDescent="0.2">
      <c r="B808" s="123"/>
      <c r="C808" s="76"/>
      <c r="E808" s="124"/>
      <c r="J808" s="124"/>
    </row>
    <row r="809" spans="2:10" ht="12.75" x14ac:dyDescent="0.2">
      <c r="B809" s="123"/>
      <c r="C809" s="76"/>
      <c r="E809" s="124"/>
      <c r="J809" s="124"/>
    </row>
    <row r="810" spans="2:10" ht="12.75" x14ac:dyDescent="0.2">
      <c r="B810" s="123"/>
      <c r="C810" s="76"/>
      <c r="E810" s="124"/>
      <c r="J810" s="124"/>
    </row>
    <row r="811" spans="2:10" ht="12.75" x14ac:dyDescent="0.2">
      <c r="B811" s="123"/>
      <c r="C811" s="76"/>
      <c r="E811" s="124"/>
      <c r="J811" s="124"/>
    </row>
    <row r="812" spans="2:10" ht="12.75" x14ac:dyDescent="0.2">
      <c r="B812" s="123"/>
      <c r="C812" s="76"/>
      <c r="E812" s="124"/>
      <c r="J812" s="124"/>
    </row>
    <row r="813" spans="2:10" ht="12.75" x14ac:dyDescent="0.2">
      <c r="B813" s="123"/>
      <c r="C813" s="76"/>
      <c r="E813" s="124"/>
      <c r="J813" s="124"/>
    </row>
    <row r="814" spans="2:10" ht="12.75" x14ac:dyDescent="0.2">
      <c r="B814" s="123"/>
      <c r="C814" s="76"/>
      <c r="E814" s="124"/>
      <c r="J814" s="124"/>
    </row>
    <row r="815" spans="2:10" ht="12.75" x14ac:dyDescent="0.2">
      <c r="B815" s="123"/>
      <c r="C815" s="76"/>
      <c r="E815" s="124"/>
      <c r="J815" s="124"/>
    </row>
    <row r="816" spans="2:10" ht="12.75" x14ac:dyDescent="0.2">
      <c r="B816" s="123"/>
      <c r="C816" s="76"/>
      <c r="E816" s="124"/>
      <c r="J816" s="124"/>
    </row>
    <row r="817" spans="2:10" ht="12.75" x14ac:dyDescent="0.2">
      <c r="B817" s="123"/>
      <c r="C817" s="76"/>
      <c r="E817" s="124"/>
      <c r="J817" s="124"/>
    </row>
    <row r="818" spans="2:10" ht="12.75" x14ac:dyDescent="0.2">
      <c r="B818" s="123"/>
      <c r="C818" s="76"/>
      <c r="E818" s="124"/>
      <c r="J818" s="124"/>
    </row>
    <row r="819" spans="2:10" ht="12.75" x14ac:dyDescent="0.2">
      <c r="B819" s="123"/>
      <c r="C819" s="76"/>
      <c r="E819" s="124"/>
      <c r="J819" s="124"/>
    </row>
    <row r="820" spans="2:10" ht="12.75" x14ac:dyDescent="0.2">
      <c r="B820" s="123"/>
      <c r="C820" s="76"/>
      <c r="E820" s="124"/>
      <c r="J820" s="124"/>
    </row>
    <row r="821" spans="2:10" ht="12.75" x14ac:dyDescent="0.2">
      <c r="B821" s="123"/>
      <c r="C821" s="76"/>
      <c r="E821" s="124"/>
      <c r="J821" s="124"/>
    </row>
    <row r="822" spans="2:10" ht="12.75" x14ac:dyDescent="0.2">
      <c r="B822" s="123"/>
      <c r="C822" s="76"/>
      <c r="E822" s="124"/>
      <c r="J822" s="124"/>
    </row>
    <row r="823" spans="2:10" ht="12.75" x14ac:dyDescent="0.2">
      <c r="B823" s="123"/>
      <c r="C823" s="76"/>
      <c r="E823" s="124"/>
      <c r="J823" s="124"/>
    </row>
    <row r="824" spans="2:10" ht="12.75" x14ac:dyDescent="0.2">
      <c r="B824" s="123"/>
      <c r="C824" s="76"/>
      <c r="E824" s="124"/>
      <c r="J824" s="124"/>
    </row>
    <row r="825" spans="2:10" ht="12.75" x14ac:dyDescent="0.2">
      <c r="B825" s="123"/>
      <c r="C825" s="76"/>
      <c r="E825" s="124"/>
      <c r="J825" s="124"/>
    </row>
    <row r="826" spans="2:10" ht="12.75" x14ac:dyDescent="0.2">
      <c r="B826" s="123"/>
      <c r="C826" s="76"/>
      <c r="E826" s="124"/>
      <c r="J826" s="124"/>
    </row>
    <row r="827" spans="2:10" ht="12.75" x14ac:dyDescent="0.2">
      <c r="B827" s="123"/>
      <c r="C827" s="76"/>
      <c r="E827" s="124"/>
      <c r="J827" s="124"/>
    </row>
    <row r="828" spans="2:10" ht="12.75" x14ac:dyDescent="0.2">
      <c r="B828" s="123"/>
      <c r="C828" s="76"/>
      <c r="E828" s="124"/>
      <c r="J828" s="124"/>
    </row>
    <row r="829" spans="2:10" ht="12.75" x14ac:dyDescent="0.2">
      <c r="B829" s="123"/>
      <c r="C829" s="76"/>
      <c r="E829" s="124"/>
      <c r="J829" s="124"/>
    </row>
    <row r="830" spans="2:10" ht="12.75" x14ac:dyDescent="0.2">
      <c r="B830" s="123"/>
      <c r="C830" s="76"/>
      <c r="E830" s="124"/>
      <c r="J830" s="124"/>
    </row>
    <row r="831" spans="2:10" ht="12.75" x14ac:dyDescent="0.2">
      <c r="B831" s="123"/>
      <c r="C831" s="76"/>
      <c r="E831" s="124"/>
      <c r="J831" s="124"/>
    </row>
    <row r="832" spans="2:10" ht="12.75" x14ac:dyDescent="0.2">
      <c r="B832" s="123"/>
      <c r="C832" s="76"/>
      <c r="E832" s="124"/>
      <c r="J832" s="124"/>
    </row>
    <row r="833" spans="2:10" ht="12.75" x14ac:dyDescent="0.2">
      <c r="B833" s="123"/>
      <c r="C833" s="76"/>
      <c r="E833" s="124"/>
      <c r="J833" s="124"/>
    </row>
    <row r="834" spans="2:10" ht="12.75" x14ac:dyDescent="0.2">
      <c r="B834" s="123"/>
      <c r="C834" s="76"/>
      <c r="E834" s="124"/>
      <c r="J834" s="124"/>
    </row>
    <row r="835" spans="2:10" ht="12.75" x14ac:dyDescent="0.2">
      <c r="B835" s="123"/>
      <c r="C835" s="76"/>
      <c r="E835" s="124"/>
      <c r="J835" s="124"/>
    </row>
    <row r="836" spans="2:10" ht="12.75" x14ac:dyDescent="0.2">
      <c r="B836" s="123"/>
      <c r="C836" s="76"/>
      <c r="E836" s="124"/>
      <c r="J836" s="124"/>
    </row>
    <row r="837" spans="2:10" ht="12.75" x14ac:dyDescent="0.2">
      <c r="B837" s="123"/>
      <c r="C837" s="76"/>
      <c r="E837" s="124"/>
      <c r="J837" s="124"/>
    </row>
    <row r="838" spans="2:10" ht="12.75" x14ac:dyDescent="0.2">
      <c r="B838" s="123"/>
      <c r="C838" s="76"/>
      <c r="E838" s="124"/>
      <c r="J838" s="124"/>
    </row>
    <row r="839" spans="2:10" ht="12.75" x14ac:dyDescent="0.2">
      <c r="B839" s="123"/>
      <c r="C839" s="76"/>
      <c r="E839" s="124"/>
      <c r="J839" s="124"/>
    </row>
    <row r="840" spans="2:10" ht="12.75" x14ac:dyDescent="0.2">
      <c r="B840" s="123"/>
      <c r="C840" s="76"/>
      <c r="E840" s="124"/>
      <c r="J840" s="124"/>
    </row>
    <row r="841" spans="2:10" ht="12.75" x14ac:dyDescent="0.2">
      <c r="B841" s="123"/>
      <c r="C841" s="76"/>
      <c r="E841" s="124"/>
      <c r="J841" s="124"/>
    </row>
    <row r="842" spans="2:10" ht="12.75" x14ac:dyDescent="0.2">
      <c r="B842" s="123"/>
      <c r="C842" s="76"/>
      <c r="E842" s="124"/>
      <c r="J842" s="124"/>
    </row>
    <row r="843" spans="2:10" ht="12.75" x14ac:dyDescent="0.2">
      <c r="B843" s="123"/>
      <c r="C843" s="76"/>
      <c r="E843" s="124"/>
      <c r="J843" s="124"/>
    </row>
    <row r="844" spans="2:10" ht="12.75" x14ac:dyDescent="0.2">
      <c r="B844" s="123"/>
      <c r="C844" s="76"/>
      <c r="E844" s="124"/>
      <c r="J844" s="124"/>
    </row>
    <row r="845" spans="2:10" ht="12.75" x14ac:dyDescent="0.2">
      <c r="B845" s="123"/>
      <c r="C845" s="76"/>
      <c r="E845" s="124"/>
      <c r="J845" s="124"/>
    </row>
    <row r="846" spans="2:10" ht="12.75" x14ac:dyDescent="0.2">
      <c r="B846" s="123"/>
      <c r="C846" s="76"/>
      <c r="E846" s="124"/>
      <c r="J846" s="124"/>
    </row>
    <row r="847" spans="2:10" ht="12.75" x14ac:dyDescent="0.2">
      <c r="B847" s="123"/>
      <c r="C847" s="76"/>
      <c r="E847" s="124"/>
      <c r="J847" s="124"/>
    </row>
    <row r="848" spans="2:10" ht="12.75" x14ac:dyDescent="0.2">
      <c r="B848" s="123"/>
      <c r="C848" s="76"/>
      <c r="E848" s="124"/>
      <c r="J848" s="124"/>
    </row>
    <row r="849" spans="2:10" ht="12.75" x14ac:dyDescent="0.2">
      <c r="B849" s="123"/>
      <c r="C849" s="76"/>
      <c r="E849" s="124"/>
      <c r="J849" s="124"/>
    </row>
    <row r="850" spans="2:10" ht="12.75" x14ac:dyDescent="0.2">
      <c r="B850" s="123"/>
      <c r="C850" s="76"/>
      <c r="E850" s="124"/>
      <c r="J850" s="124"/>
    </row>
    <row r="851" spans="2:10" ht="12.75" x14ac:dyDescent="0.2">
      <c r="B851" s="123"/>
      <c r="C851" s="76"/>
      <c r="E851" s="124"/>
      <c r="J851" s="124"/>
    </row>
    <row r="852" spans="2:10" ht="12.75" x14ac:dyDescent="0.2">
      <c r="B852" s="123"/>
      <c r="C852" s="76"/>
      <c r="E852" s="124"/>
      <c r="J852" s="124"/>
    </row>
    <row r="853" spans="2:10" ht="12.75" x14ac:dyDescent="0.2">
      <c r="B853" s="123"/>
      <c r="C853" s="76"/>
      <c r="E853" s="124"/>
      <c r="J853" s="124"/>
    </row>
    <row r="854" spans="2:10" ht="12.75" x14ac:dyDescent="0.2">
      <c r="B854" s="123"/>
      <c r="C854" s="76"/>
      <c r="E854" s="124"/>
      <c r="J854" s="124"/>
    </row>
    <row r="855" spans="2:10" ht="12.75" x14ac:dyDescent="0.2">
      <c r="B855" s="123"/>
      <c r="C855" s="76"/>
      <c r="E855" s="124"/>
      <c r="J855" s="124"/>
    </row>
    <row r="856" spans="2:10" ht="12.75" x14ac:dyDescent="0.2">
      <c r="B856" s="123"/>
      <c r="C856" s="76"/>
      <c r="E856" s="124"/>
      <c r="J856" s="124"/>
    </row>
    <row r="857" spans="2:10" ht="12.75" x14ac:dyDescent="0.2">
      <c r="B857" s="123"/>
      <c r="C857" s="76"/>
      <c r="E857" s="124"/>
      <c r="J857" s="124"/>
    </row>
    <row r="858" spans="2:10" ht="12.75" x14ac:dyDescent="0.2">
      <c r="B858" s="123"/>
      <c r="C858" s="76"/>
      <c r="E858" s="124"/>
      <c r="J858" s="124"/>
    </row>
    <row r="859" spans="2:10" ht="12.75" x14ac:dyDescent="0.2">
      <c r="B859" s="123"/>
      <c r="C859" s="76"/>
      <c r="E859" s="124"/>
      <c r="J859" s="124"/>
    </row>
    <row r="860" spans="2:10" ht="12.75" x14ac:dyDescent="0.2">
      <c r="B860" s="123"/>
      <c r="C860" s="76"/>
      <c r="E860" s="124"/>
      <c r="J860" s="124"/>
    </row>
    <row r="861" spans="2:10" ht="12.75" x14ac:dyDescent="0.2">
      <c r="B861" s="123"/>
      <c r="C861" s="76"/>
      <c r="E861" s="124"/>
      <c r="J861" s="124"/>
    </row>
    <row r="862" spans="2:10" ht="12.75" x14ac:dyDescent="0.2">
      <c r="B862" s="123"/>
      <c r="C862" s="76"/>
      <c r="E862" s="124"/>
      <c r="J862" s="124"/>
    </row>
    <row r="863" spans="2:10" ht="12.75" x14ac:dyDescent="0.2">
      <c r="B863" s="123"/>
      <c r="C863" s="76"/>
      <c r="E863" s="124"/>
      <c r="J863" s="124"/>
    </row>
    <row r="864" spans="2:10" ht="12.75" x14ac:dyDescent="0.2">
      <c r="B864" s="123"/>
      <c r="C864" s="76"/>
      <c r="E864" s="124"/>
      <c r="J864" s="124"/>
    </row>
    <row r="865" spans="2:10" ht="12.75" x14ac:dyDescent="0.2">
      <c r="B865" s="123"/>
      <c r="C865" s="76"/>
      <c r="E865" s="124"/>
      <c r="J865" s="124"/>
    </row>
    <row r="866" spans="2:10" ht="12.75" x14ac:dyDescent="0.2">
      <c r="B866" s="123"/>
      <c r="C866" s="76"/>
      <c r="E866" s="124"/>
      <c r="J866" s="124"/>
    </row>
    <row r="867" spans="2:10" ht="12.75" x14ac:dyDescent="0.2">
      <c r="B867" s="123"/>
      <c r="C867" s="76"/>
      <c r="E867" s="124"/>
      <c r="J867" s="124"/>
    </row>
    <row r="868" spans="2:10" ht="12.75" x14ac:dyDescent="0.2">
      <c r="B868" s="123"/>
      <c r="C868" s="76"/>
      <c r="E868" s="124"/>
      <c r="J868" s="124"/>
    </row>
    <row r="869" spans="2:10" ht="12.75" x14ac:dyDescent="0.2">
      <c r="B869" s="123"/>
      <c r="C869" s="76"/>
      <c r="E869" s="124"/>
      <c r="J869" s="124"/>
    </row>
    <row r="870" spans="2:10" ht="12.75" x14ac:dyDescent="0.2">
      <c r="B870" s="123"/>
      <c r="C870" s="76"/>
      <c r="E870" s="124"/>
      <c r="J870" s="124"/>
    </row>
    <row r="871" spans="2:10" ht="12.75" x14ac:dyDescent="0.2">
      <c r="B871" s="123"/>
      <c r="C871" s="76"/>
      <c r="E871" s="124"/>
      <c r="J871" s="124"/>
    </row>
    <row r="872" spans="2:10" ht="12.75" x14ac:dyDescent="0.2">
      <c r="B872" s="123"/>
      <c r="C872" s="76"/>
      <c r="E872" s="124"/>
      <c r="J872" s="124"/>
    </row>
    <row r="873" spans="2:10" ht="12.75" x14ac:dyDescent="0.2">
      <c r="B873" s="123"/>
      <c r="C873" s="76"/>
      <c r="E873" s="124"/>
      <c r="J873" s="124"/>
    </row>
    <row r="874" spans="2:10" ht="12.75" x14ac:dyDescent="0.2">
      <c r="B874" s="123"/>
      <c r="C874" s="76"/>
      <c r="E874" s="124"/>
      <c r="J874" s="124"/>
    </row>
    <row r="875" spans="2:10" ht="12.75" x14ac:dyDescent="0.2">
      <c r="B875" s="123"/>
      <c r="C875" s="76"/>
      <c r="E875" s="124"/>
      <c r="J875" s="124"/>
    </row>
    <row r="876" spans="2:10" ht="12.75" x14ac:dyDescent="0.2">
      <c r="B876" s="123"/>
      <c r="C876" s="76"/>
      <c r="E876" s="124"/>
      <c r="J876" s="124"/>
    </row>
    <row r="877" spans="2:10" ht="12.75" x14ac:dyDescent="0.2">
      <c r="B877" s="123"/>
      <c r="C877" s="76"/>
      <c r="E877" s="124"/>
      <c r="J877" s="124"/>
    </row>
    <row r="878" spans="2:10" ht="12.75" x14ac:dyDescent="0.2">
      <c r="B878" s="123"/>
      <c r="C878" s="76"/>
      <c r="E878" s="124"/>
      <c r="J878" s="124"/>
    </row>
    <row r="879" spans="2:10" ht="12.75" x14ac:dyDescent="0.2">
      <c r="B879" s="123"/>
      <c r="C879" s="76"/>
      <c r="E879" s="124"/>
      <c r="J879" s="124"/>
    </row>
    <row r="880" spans="2:10" ht="12.75" x14ac:dyDescent="0.2">
      <c r="B880" s="123"/>
      <c r="C880" s="76"/>
      <c r="E880" s="124"/>
      <c r="J880" s="124"/>
    </row>
    <row r="881" spans="2:10" ht="12.75" x14ac:dyDescent="0.2">
      <c r="B881" s="123"/>
      <c r="C881" s="76"/>
      <c r="E881" s="124"/>
      <c r="J881" s="124"/>
    </row>
    <row r="882" spans="2:10" ht="12.75" x14ac:dyDescent="0.2">
      <c r="B882" s="123"/>
      <c r="C882" s="76"/>
      <c r="E882" s="124"/>
      <c r="J882" s="124"/>
    </row>
    <row r="883" spans="2:10" ht="12.75" x14ac:dyDescent="0.2">
      <c r="B883" s="123"/>
      <c r="C883" s="76"/>
      <c r="E883" s="124"/>
      <c r="J883" s="124"/>
    </row>
    <row r="884" spans="2:10" ht="12.75" x14ac:dyDescent="0.2">
      <c r="B884" s="123"/>
      <c r="C884" s="76"/>
      <c r="E884" s="124"/>
      <c r="J884" s="124"/>
    </row>
    <row r="885" spans="2:10" ht="12.75" x14ac:dyDescent="0.2">
      <c r="B885" s="123"/>
      <c r="C885" s="76"/>
      <c r="E885" s="124"/>
      <c r="J885" s="124"/>
    </row>
    <row r="886" spans="2:10" ht="12.75" x14ac:dyDescent="0.2">
      <c r="B886" s="123"/>
      <c r="C886" s="76"/>
      <c r="E886" s="124"/>
      <c r="J886" s="124"/>
    </row>
    <row r="887" spans="2:10" ht="12.75" x14ac:dyDescent="0.2">
      <c r="B887" s="123"/>
      <c r="C887" s="76"/>
      <c r="E887" s="124"/>
      <c r="J887" s="124"/>
    </row>
    <row r="888" spans="2:10" ht="12.75" x14ac:dyDescent="0.2">
      <c r="B888" s="123"/>
      <c r="C888" s="76"/>
      <c r="E888" s="124"/>
      <c r="J888" s="124"/>
    </row>
    <row r="889" spans="2:10" ht="12.75" x14ac:dyDescent="0.2">
      <c r="B889" s="123"/>
      <c r="C889" s="76"/>
      <c r="E889" s="124"/>
      <c r="J889" s="124"/>
    </row>
    <row r="890" spans="2:10" ht="12.75" x14ac:dyDescent="0.2">
      <c r="B890" s="123"/>
      <c r="C890" s="76"/>
      <c r="E890" s="124"/>
      <c r="J890" s="124"/>
    </row>
    <row r="891" spans="2:10" ht="12.75" x14ac:dyDescent="0.2">
      <c r="B891" s="123"/>
      <c r="C891" s="76"/>
      <c r="E891" s="124"/>
      <c r="J891" s="124"/>
    </row>
    <row r="892" spans="2:10" ht="12.75" x14ac:dyDescent="0.2">
      <c r="B892" s="123"/>
      <c r="C892" s="76"/>
      <c r="E892" s="124"/>
      <c r="J892" s="124"/>
    </row>
    <row r="893" spans="2:10" ht="12.75" x14ac:dyDescent="0.2">
      <c r="B893" s="123"/>
      <c r="C893" s="76"/>
      <c r="E893" s="124"/>
      <c r="J893" s="124"/>
    </row>
    <row r="894" spans="2:10" ht="12.75" x14ac:dyDescent="0.2">
      <c r="B894" s="123"/>
      <c r="C894" s="76"/>
      <c r="E894" s="124"/>
      <c r="J894" s="124"/>
    </row>
    <row r="895" spans="2:10" ht="12.75" x14ac:dyDescent="0.2">
      <c r="B895" s="123"/>
      <c r="C895" s="76"/>
      <c r="E895" s="124"/>
      <c r="J895" s="124"/>
    </row>
    <row r="896" spans="2:10" ht="12.75" x14ac:dyDescent="0.2">
      <c r="B896" s="123"/>
      <c r="C896" s="76"/>
      <c r="E896" s="124"/>
      <c r="J896" s="124"/>
    </row>
    <row r="897" spans="2:10" ht="12.75" x14ac:dyDescent="0.2">
      <c r="B897" s="123"/>
      <c r="C897" s="76"/>
      <c r="E897" s="124"/>
      <c r="J897" s="124"/>
    </row>
    <row r="898" spans="2:10" ht="12.75" x14ac:dyDescent="0.2">
      <c r="B898" s="123"/>
      <c r="C898" s="76"/>
      <c r="E898" s="124"/>
      <c r="J898" s="124"/>
    </row>
    <row r="899" spans="2:10" ht="12.75" x14ac:dyDescent="0.2">
      <c r="B899" s="123"/>
      <c r="C899" s="76"/>
      <c r="E899" s="124"/>
      <c r="J899" s="124"/>
    </row>
    <row r="900" spans="2:10" ht="12.75" x14ac:dyDescent="0.2">
      <c r="B900" s="123"/>
      <c r="C900" s="76"/>
      <c r="E900" s="124"/>
      <c r="J900" s="124"/>
    </row>
    <row r="901" spans="2:10" ht="12.75" x14ac:dyDescent="0.2">
      <c r="B901" s="123"/>
      <c r="C901" s="76"/>
      <c r="E901" s="124"/>
      <c r="J901" s="124"/>
    </row>
    <row r="902" spans="2:10" ht="12.75" x14ac:dyDescent="0.2">
      <c r="B902" s="123"/>
      <c r="C902" s="76"/>
      <c r="E902" s="124"/>
      <c r="J902" s="124"/>
    </row>
    <row r="903" spans="2:10" ht="12.75" x14ac:dyDescent="0.2">
      <c r="B903" s="123"/>
      <c r="C903" s="76"/>
      <c r="E903" s="124"/>
      <c r="J903" s="124"/>
    </row>
    <row r="904" spans="2:10" ht="12.75" x14ac:dyDescent="0.2">
      <c r="B904" s="123"/>
      <c r="C904" s="76"/>
      <c r="E904" s="124"/>
      <c r="J904" s="124"/>
    </row>
    <row r="905" spans="2:10" ht="12.75" x14ac:dyDescent="0.2">
      <c r="B905" s="123"/>
      <c r="C905" s="76"/>
      <c r="E905" s="124"/>
      <c r="J905" s="124"/>
    </row>
    <row r="906" spans="2:10" ht="12.75" x14ac:dyDescent="0.2">
      <c r="B906" s="123"/>
      <c r="C906" s="76"/>
      <c r="E906" s="124"/>
      <c r="J906" s="124"/>
    </row>
    <row r="907" spans="2:10" ht="12.75" x14ac:dyDescent="0.2">
      <c r="B907" s="123"/>
      <c r="C907" s="76"/>
      <c r="E907" s="124"/>
      <c r="J907" s="124"/>
    </row>
    <row r="908" spans="2:10" ht="12.75" x14ac:dyDescent="0.2">
      <c r="B908" s="123"/>
      <c r="C908" s="76"/>
      <c r="E908" s="124"/>
      <c r="J908" s="124"/>
    </row>
    <row r="909" spans="2:10" ht="12.75" x14ac:dyDescent="0.2">
      <c r="B909" s="123"/>
      <c r="C909" s="76"/>
      <c r="E909" s="124"/>
      <c r="J909" s="124"/>
    </row>
    <row r="910" spans="2:10" ht="12.75" x14ac:dyDescent="0.2">
      <c r="B910" s="123"/>
      <c r="C910" s="76"/>
      <c r="E910" s="124"/>
      <c r="J910" s="124"/>
    </row>
    <row r="911" spans="2:10" ht="12.75" x14ac:dyDescent="0.2">
      <c r="B911" s="123"/>
      <c r="C911" s="76"/>
      <c r="E911" s="124"/>
      <c r="J911" s="124"/>
    </row>
    <row r="912" spans="2:10" ht="12.75" x14ac:dyDescent="0.2">
      <c r="B912" s="123"/>
      <c r="C912" s="76"/>
      <c r="E912" s="124"/>
      <c r="J912" s="124"/>
    </row>
    <row r="913" spans="2:10" ht="12.75" x14ac:dyDescent="0.2">
      <c r="B913" s="123"/>
      <c r="C913" s="76"/>
      <c r="E913" s="124"/>
      <c r="J913" s="124"/>
    </row>
    <row r="914" spans="2:10" ht="12.75" x14ac:dyDescent="0.2">
      <c r="B914" s="123"/>
      <c r="C914" s="76"/>
      <c r="E914" s="124"/>
      <c r="J914" s="124"/>
    </row>
    <row r="915" spans="2:10" ht="12.75" x14ac:dyDescent="0.2">
      <c r="B915" s="123"/>
      <c r="C915" s="76"/>
      <c r="E915" s="124"/>
      <c r="J915" s="124"/>
    </row>
    <row r="916" spans="2:10" ht="12.75" x14ac:dyDescent="0.2">
      <c r="B916" s="123"/>
      <c r="C916" s="76"/>
      <c r="E916" s="124"/>
      <c r="J916" s="124"/>
    </row>
    <row r="917" spans="2:10" ht="12.75" x14ac:dyDescent="0.2">
      <c r="B917" s="123"/>
      <c r="C917" s="76"/>
      <c r="E917" s="124"/>
      <c r="J917" s="124"/>
    </row>
    <row r="918" spans="2:10" ht="12.75" x14ac:dyDescent="0.2">
      <c r="B918" s="123"/>
      <c r="C918" s="76"/>
      <c r="E918" s="124"/>
      <c r="J918" s="124"/>
    </row>
    <row r="919" spans="2:10" ht="12.75" x14ac:dyDescent="0.2">
      <c r="B919" s="123"/>
      <c r="C919" s="76"/>
      <c r="E919" s="124"/>
      <c r="J919" s="124"/>
    </row>
    <row r="920" spans="2:10" ht="12.75" x14ac:dyDescent="0.2">
      <c r="B920" s="123"/>
      <c r="C920" s="76"/>
      <c r="E920" s="124"/>
      <c r="J920" s="124"/>
    </row>
    <row r="921" spans="2:10" ht="12.75" x14ac:dyDescent="0.2">
      <c r="B921" s="123"/>
      <c r="C921" s="76"/>
      <c r="E921" s="124"/>
      <c r="J921" s="124"/>
    </row>
    <row r="922" spans="2:10" ht="12.75" x14ac:dyDescent="0.2">
      <c r="B922" s="123"/>
      <c r="C922" s="76"/>
      <c r="E922" s="124"/>
      <c r="J922" s="124"/>
    </row>
    <row r="923" spans="2:10" ht="12.75" x14ac:dyDescent="0.2">
      <c r="B923" s="123"/>
      <c r="C923" s="76"/>
      <c r="E923" s="124"/>
      <c r="J923" s="124"/>
    </row>
    <row r="924" spans="2:10" ht="12.75" x14ac:dyDescent="0.2">
      <c r="B924" s="123"/>
      <c r="C924" s="76"/>
      <c r="E924" s="124"/>
      <c r="J924" s="124"/>
    </row>
    <row r="925" spans="2:10" ht="12.75" x14ac:dyDescent="0.2">
      <c r="B925" s="123"/>
      <c r="C925" s="76"/>
      <c r="E925" s="124"/>
      <c r="J925" s="124"/>
    </row>
    <row r="926" spans="2:10" ht="12.75" x14ac:dyDescent="0.2">
      <c r="B926" s="123"/>
      <c r="C926" s="76"/>
      <c r="E926" s="124"/>
      <c r="J926" s="124"/>
    </row>
    <row r="927" spans="2:10" ht="12.75" x14ac:dyDescent="0.2">
      <c r="B927" s="123"/>
      <c r="C927" s="76"/>
      <c r="E927" s="124"/>
      <c r="J927" s="124"/>
    </row>
    <row r="928" spans="2:10" ht="12.75" x14ac:dyDescent="0.2">
      <c r="B928" s="123"/>
      <c r="C928" s="76"/>
      <c r="E928" s="124"/>
      <c r="J928" s="124"/>
    </row>
    <row r="929" spans="2:10" ht="12.75" x14ac:dyDescent="0.2">
      <c r="B929" s="123"/>
      <c r="C929" s="76"/>
      <c r="E929" s="124"/>
      <c r="J929" s="124"/>
    </row>
    <row r="930" spans="2:10" ht="12.75" x14ac:dyDescent="0.2">
      <c r="B930" s="123"/>
      <c r="C930" s="76"/>
      <c r="E930" s="124"/>
      <c r="J930" s="124"/>
    </row>
    <row r="931" spans="2:10" ht="12.75" x14ac:dyDescent="0.2">
      <c r="B931" s="123"/>
      <c r="C931" s="76"/>
      <c r="E931" s="124"/>
      <c r="J931" s="124"/>
    </row>
    <row r="932" spans="2:10" ht="12.75" x14ac:dyDescent="0.2">
      <c r="B932" s="123"/>
      <c r="C932" s="76"/>
      <c r="E932" s="124"/>
      <c r="J932" s="124"/>
    </row>
    <row r="933" spans="2:10" ht="12.75" x14ac:dyDescent="0.2">
      <c r="B933" s="123"/>
      <c r="C933" s="76"/>
      <c r="E933" s="124"/>
      <c r="J933" s="124"/>
    </row>
    <row r="934" spans="2:10" ht="12.75" x14ac:dyDescent="0.2">
      <c r="B934" s="123"/>
      <c r="C934" s="76"/>
      <c r="E934" s="124"/>
      <c r="J934" s="124"/>
    </row>
    <row r="935" spans="2:10" ht="12.75" x14ac:dyDescent="0.2">
      <c r="B935" s="123"/>
      <c r="C935" s="76"/>
      <c r="E935" s="124"/>
      <c r="J935" s="124"/>
    </row>
    <row r="936" spans="2:10" ht="12.75" x14ac:dyDescent="0.2">
      <c r="B936" s="123"/>
      <c r="C936" s="76"/>
      <c r="E936" s="124"/>
      <c r="J936" s="124"/>
    </row>
    <row r="937" spans="2:10" ht="12.75" x14ac:dyDescent="0.2">
      <c r="B937" s="123"/>
      <c r="C937" s="76"/>
      <c r="E937" s="124"/>
      <c r="J937" s="124"/>
    </row>
    <row r="938" spans="2:10" ht="12.75" x14ac:dyDescent="0.2">
      <c r="B938" s="123"/>
      <c r="C938" s="76"/>
      <c r="E938" s="124"/>
      <c r="J938" s="124"/>
    </row>
    <row r="939" spans="2:10" ht="12.75" x14ac:dyDescent="0.2">
      <c r="B939" s="123"/>
      <c r="C939" s="76"/>
      <c r="E939" s="124"/>
      <c r="J939" s="124"/>
    </row>
    <row r="940" spans="2:10" ht="12.75" x14ac:dyDescent="0.2">
      <c r="B940" s="123"/>
      <c r="C940" s="76"/>
      <c r="E940" s="124"/>
      <c r="J940" s="124"/>
    </row>
    <row r="941" spans="2:10" ht="12.75" x14ac:dyDescent="0.2">
      <c r="B941" s="123"/>
      <c r="C941" s="76"/>
      <c r="E941" s="124"/>
      <c r="J941" s="124"/>
    </row>
    <row r="942" spans="2:10" ht="12.75" x14ac:dyDescent="0.2">
      <c r="B942" s="123"/>
      <c r="C942" s="76"/>
      <c r="E942" s="124"/>
      <c r="J942" s="124"/>
    </row>
    <row r="943" spans="2:10" ht="12.75" x14ac:dyDescent="0.2">
      <c r="B943" s="123"/>
      <c r="C943" s="76"/>
      <c r="E943" s="124"/>
      <c r="J943" s="124"/>
    </row>
    <row r="944" spans="2:10" ht="12.75" x14ac:dyDescent="0.2">
      <c r="B944" s="123"/>
      <c r="C944" s="76"/>
      <c r="E944" s="124"/>
      <c r="J944" s="124"/>
    </row>
    <row r="945" spans="2:10" ht="12.75" x14ac:dyDescent="0.2">
      <c r="B945" s="123"/>
      <c r="C945" s="76"/>
      <c r="E945" s="124"/>
      <c r="J945" s="124"/>
    </row>
    <row r="946" spans="2:10" ht="12.75" x14ac:dyDescent="0.2">
      <c r="B946" s="123"/>
      <c r="C946" s="76"/>
      <c r="E946" s="124"/>
      <c r="J946" s="124"/>
    </row>
    <row r="947" spans="2:10" ht="12.75" x14ac:dyDescent="0.2">
      <c r="B947" s="123"/>
      <c r="C947" s="76"/>
      <c r="E947" s="124"/>
      <c r="J947" s="124"/>
    </row>
    <row r="948" spans="2:10" ht="12.75" x14ac:dyDescent="0.2">
      <c r="B948" s="123"/>
      <c r="C948" s="76"/>
      <c r="E948" s="124"/>
      <c r="J948" s="124"/>
    </row>
    <row r="949" spans="2:10" ht="12.75" x14ac:dyDescent="0.2">
      <c r="B949" s="123"/>
      <c r="C949" s="76"/>
      <c r="E949" s="124"/>
      <c r="J949" s="124"/>
    </row>
    <row r="950" spans="2:10" ht="12.75" x14ac:dyDescent="0.2">
      <c r="B950" s="123"/>
      <c r="C950" s="76"/>
      <c r="E950" s="124"/>
      <c r="J950" s="124"/>
    </row>
    <row r="951" spans="2:10" ht="12.75" x14ac:dyDescent="0.2">
      <c r="B951" s="123"/>
      <c r="C951" s="76"/>
      <c r="E951" s="124"/>
      <c r="J951" s="124"/>
    </row>
    <row r="952" spans="2:10" ht="12.75" x14ac:dyDescent="0.2">
      <c r="B952" s="123"/>
      <c r="C952" s="76"/>
      <c r="E952" s="124"/>
      <c r="J952" s="124"/>
    </row>
    <row r="953" spans="2:10" ht="12.75" x14ac:dyDescent="0.2">
      <c r="B953" s="123"/>
      <c r="C953" s="76"/>
      <c r="E953" s="124"/>
      <c r="J953" s="124"/>
    </row>
    <row r="954" spans="2:10" ht="12.75" x14ac:dyDescent="0.2">
      <c r="B954" s="123"/>
      <c r="C954" s="76"/>
      <c r="E954" s="124"/>
      <c r="J954" s="124"/>
    </row>
    <row r="955" spans="2:10" ht="12.75" x14ac:dyDescent="0.2">
      <c r="B955" s="123"/>
      <c r="C955" s="76"/>
      <c r="E955" s="124"/>
      <c r="J955" s="124"/>
    </row>
    <row r="956" spans="2:10" ht="12.75" x14ac:dyDescent="0.2">
      <c r="B956" s="123"/>
      <c r="C956" s="76"/>
      <c r="E956" s="124"/>
      <c r="J956" s="124"/>
    </row>
    <row r="957" spans="2:10" ht="12.75" x14ac:dyDescent="0.2">
      <c r="B957" s="123"/>
      <c r="C957" s="76"/>
      <c r="E957" s="124"/>
      <c r="J957" s="124"/>
    </row>
    <row r="958" spans="2:10" ht="12.75" x14ac:dyDescent="0.2">
      <c r="B958" s="123"/>
      <c r="C958" s="76"/>
      <c r="E958" s="124"/>
      <c r="J958" s="124"/>
    </row>
    <row r="959" spans="2:10" ht="12.75" x14ac:dyDescent="0.2">
      <c r="B959" s="123"/>
      <c r="C959" s="76"/>
      <c r="E959" s="124"/>
      <c r="J959" s="124"/>
    </row>
    <row r="960" spans="2:10" ht="12.75" x14ac:dyDescent="0.2">
      <c r="B960" s="123"/>
      <c r="C960" s="76"/>
      <c r="E960" s="124"/>
      <c r="J960" s="124"/>
    </row>
    <row r="961" spans="2:10" ht="12.75" x14ac:dyDescent="0.2">
      <c r="B961" s="123"/>
      <c r="C961" s="76"/>
      <c r="E961" s="124"/>
      <c r="J961" s="124"/>
    </row>
    <row r="962" spans="2:10" ht="12.75" x14ac:dyDescent="0.2">
      <c r="B962" s="123"/>
      <c r="C962" s="76"/>
      <c r="E962" s="124"/>
      <c r="J962" s="124"/>
    </row>
    <row r="963" spans="2:10" ht="12.75" x14ac:dyDescent="0.2">
      <c r="B963" s="123"/>
      <c r="C963" s="76"/>
      <c r="E963" s="124"/>
      <c r="J963" s="124"/>
    </row>
    <row r="964" spans="2:10" ht="12.75" x14ac:dyDescent="0.2">
      <c r="B964" s="123"/>
      <c r="C964" s="76"/>
      <c r="E964" s="124"/>
      <c r="J964" s="124"/>
    </row>
    <row r="965" spans="2:10" ht="12.75" x14ac:dyDescent="0.2">
      <c r="B965" s="123"/>
      <c r="C965" s="76"/>
      <c r="E965" s="124"/>
      <c r="J965" s="124"/>
    </row>
    <row r="966" spans="2:10" ht="12.75" x14ac:dyDescent="0.2">
      <c r="B966" s="123"/>
      <c r="C966" s="76"/>
      <c r="E966" s="124"/>
      <c r="J966" s="124"/>
    </row>
    <row r="967" spans="2:10" ht="12.75" x14ac:dyDescent="0.2">
      <c r="B967" s="123"/>
      <c r="C967" s="76"/>
      <c r="E967" s="124"/>
      <c r="J967" s="124"/>
    </row>
    <row r="968" spans="2:10" ht="12.75" x14ac:dyDescent="0.2">
      <c r="B968" s="123"/>
      <c r="C968" s="76"/>
      <c r="E968" s="124"/>
      <c r="J968" s="124"/>
    </row>
    <row r="969" spans="2:10" ht="12.75" x14ac:dyDescent="0.2">
      <c r="B969" s="123"/>
      <c r="C969" s="76"/>
      <c r="E969" s="124"/>
      <c r="J969" s="124"/>
    </row>
    <row r="970" spans="2:10" ht="12.75" x14ac:dyDescent="0.2">
      <c r="B970" s="123"/>
      <c r="C970" s="76"/>
      <c r="E970" s="124"/>
      <c r="J970" s="124"/>
    </row>
    <row r="971" spans="2:10" ht="12.75" x14ac:dyDescent="0.2">
      <c r="B971" s="123"/>
      <c r="C971" s="76"/>
      <c r="E971" s="124"/>
      <c r="J971" s="124"/>
    </row>
    <row r="972" spans="2:10" ht="12.75" x14ac:dyDescent="0.2">
      <c r="B972" s="123"/>
      <c r="C972" s="76"/>
      <c r="E972" s="124"/>
      <c r="J972" s="124"/>
    </row>
    <row r="973" spans="2:10" ht="12.75" x14ac:dyDescent="0.2">
      <c r="B973" s="123"/>
      <c r="C973" s="76"/>
      <c r="E973" s="124"/>
      <c r="J973" s="124"/>
    </row>
    <row r="974" spans="2:10" ht="12.75" x14ac:dyDescent="0.2">
      <c r="B974" s="123"/>
      <c r="C974" s="76"/>
      <c r="E974" s="124"/>
      <c r="J974" s="124"/>
    </row>
    <row r="975" spans="2:10" ht="12.75" x14ac:dyDescent="0.2">
      <c r="B975" s="123"/>
      <c r="C975" s="76"/>
      <c r="E975" s="124"/>
      <c r="J975" s="124"/>
    </row>
    <row r="976" spans="2:10" ht="12.75" x14ac:dyDescent="0.2">
      <c r="B976" s="123"/>
      <c r="C976" s="76"/>
      <c r="E976" s="124"/>
      <c r="J976" s="124"/>
    </row>
    <row r="977" spans="2:10" ht="12.75" x14ac:dyDescent="0.2">
      <c r="B977" s="123"/>
      <c r="C977" s="76"/>
      <c r="E977" s="124"/>
      <c r="J977" s="124"/>
    </row>
    <row r="978" spans="2:10" ht="12.75" x14ac:dyDescent="0.2">
      <c r="B978" s="123"/>
      <c r="C978" s="76"/>
      <c r="E978" s="124"/>
      <c r="J978" s="124"/>
    </row>
    <row r="979" spans="2:10" ht="12.75" x14ac:dyDescent="0.2">
      <c r="B979" s="123"/>
      <c r="C979" s="76"/>
      <c r="E979" s="124"/>
      <c r="J979" s="124"/>
    </row>
  </sheetData>
  <hyperlinks>
    <hyperlink ref="K4" r:id="rId1" xr:uid="{00000000-0004-0000-0D00-000000000000}"/>
    <hyperlink ref="K8" r:id="rId2" xr:uid="{00000000-0004-0000-0D00-000001000000}"/>
    <hyperlink ref="K9" r:id="rId3" xr:uid="{00000000-0004-0000-0D00-000002000000}"/>
    <hyperlink ref="K11" r:id="rId4" xr:uid="{00000000-0004-0000-0D00-000003000000}"/>
    <hyperlink ref="L16" r:id="rId5" xr:uid="{00000000-0004-0000-0D00-000004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D998"/>
  <sheetViews>
    <sheetView workbookViewId="0"/>
  </sheetViews>
  <sheetFormatPr defaultColWidth="12.5703125" defaultRowHeight="15.75" customHeight="1" x14ac:dyDescent="0.2"/>
  <cols>
    <col min="1" max="1" width="22.140625" customWidth="1"/>
    <col min="2" max="2" width="6.140625" customWidth="1"/>
    <col min="3" max="3" width="5.42578125" customWidth="1"/>
    <col min="4" max="4" width="15.140625" customWidth="1"/>
  </cols>
  <sheetData>
    <row r="1" spans="1:30" ht="15.75" customHeight="1" x14ac:dyDescent="0.2">
      <c r="A1" s="128"/>
      <c r="B1" s="75"/>
      <c r="C1" s="75" t="s">
        <v>799</v>
      </c>
      <c r="D1" s="76"/>
      <c r="E1" s="74"/>
      <c r="F1" s="77"/>
      <c r="G1" s="78"/>
      <c r="H1" s="78">
        <f t="shared" ref="H1:I1" si="0">SUM(H5:H54)</f>
        <v>253</v>
      </c>
      <c r="I1" s="78">
        <f t="shared" si="0"/>
        <v>209</v>
      </c>
      <c r="J1" s="78">
        <v>550</v>
      </c>
      <c r="K1" s="129">
        <f>SUM(K3:K49)</f>
        <v>16.372055554545454</v>
      </c>
      <c r="L1" s="130">
        <f>K1*J1</f>
        <v>9004.6305549999997</v>
      </c>
      <c r="M1" s="82" t="s">
        <v>853</v>
      </c>
    </row>
    <row r="2" spans="1:30" ht="15.75" customHeight="1" x14ac:dyDescent="0.2">
      <c r="A2" s="128" t="s">
        <v>179</v>
      </c>
      <c r="B2" s="75" t="s">
        <v>854</v>
      </c>
      <c r="C2" s="83"/>
      <c r="D2" s="76" t="s">
        <v>800</v>
      </c>
      <c r="E2" s="74" t="s">
        <v>801</v>
      </c>
      <c r="F2" s="77" t="s">
        <v>802</v>
      </c>
      <c r="G2" s="84" t="s">
        <v>803</v>
      </c>
      <c r="H2" s="84" t="s">
        <v>804</v>
      </c>
      <c r="I2" s="74" t="s">
        <v>805</v>
      </c>
      <c r="J2" s="84" t="s">
        <v>806</v>
      </c>
      <c r="K2" s="85" t="s">
        <v>807</v>
      </c>
      <c r="L2" s="74" t="s">
        <v>808</v>
      </c>
      <c r="M2" s="74"/>
    </row>
    <row r="3" spans="1:30" x14ac:dyDescent="0.25">
      <c r="A3" s="131"/>
      <c r="B3" s="87"/>
      <c r="C3" s="87"/>
      <c r="D3" s="88" t="s">
        <v>855</v>
      </c>
      <c r="E3" s="89"/>
      <c r="F3" s="90"/>
      <c r="G3" s="91"/>
      <c r="H3" s="91"/>
      <c r="I3" s="91"/>
      <c r="J3" s="91"/>
      <c r="K3" s="90"/>
      <c r="L3" s="92"/>
      <c r="M3" s="93"/>
      <c r="N3" s="86"/>
      <c r="O3" s="86"/>
      <c r="P3" s="86"/>
      <c r="Q3" s="86"/>
      <c r="R3" s="86"/>
      <c r="S3" s="86"/>
      <c r="T3" s="86"/>
      <c r="U3" s="86"/>
      <c r="V3" s="86"/>
      <c r="W3" s="86"/>
      <c r="X3" s="86"/>
      <c r="Y3" s="86"/>
      <c r="Z3" s="86"/>
      <c r="AA3" s="86"/>
      <c r="AB3" s="86"/>
      <c r="AC3" s="86"/>
      <c r="AD3" s="86"/>
    </row>
    <row r="4" spans="1:30" ht="15.75" customHeight="1" x14ac:dyDescent="0.2">
      <c r="A4" s="132" t="s">
        <v>856</v>
      </c>
      <c r="B4" s="133" t="s">
        <v>857</v>
      </c>
      <c r="C4" s="133"/>
      <c r="D4" s="96">
        <v>0</v>
      </c>
      <c r="E4" s="99">
        <v>1</v>
      </c>
      <c r="F4" s="98">
        <f t="shared" ref="F4:F8" si="1">D4/E4</f>
        <v>0</v>
      </c>
      <c r="G4" s="99"/>
      <c r="H4" s="99"/>
      <c r="I4" s="99">
        <v>1</v>
      </c>
      <c r="J4" s="99">
        <f t="shared" ref="J4:J9" si="2">I4*$J$1</f>
        <v>550</v>
      </c>
      <c r="K4" s="98">
        <f t="shared" ref="K4:K9" si="3">F4*I4</f>
        <v>0</v>
      </c>
      <c r="L4" s="100"/>
      <c r="M4" s="100"/>
      <c r="N4" s="101"/>
      <c r="O4" s="101"/>
      <c r="P4" s="101"/>
      <c r="Q4" s="101"/>
      <c r="R4" s="101"/>
      <c r="S4" s="101"/>
      <c r="T4" s="101"/>
      <c r="U4" s="101"/>
      <c r="V4" s="101"/>
      <c r="W4" s="101"/>
      <c r="X4" s="101"/>
      <c r="Y4" s="101"/>
      <c r="Z4" s="101"/>
      <c r="AA4" s="101"/>
      <c r="AB4" s="101"/>
      <c r="AC4" s="101"/>
      <c r="AD4" s="101"/>
    </row>
    <row r="5" spans="1:30" ht="15.75" customHeight="1" x14ac:dyDescent="0.2">
      <c r="A5" s="134" t="s">
        <v>858</v>
      </c>
      <c r="B5" s="95" t="s">
        <v>859</v>
      </c>
      <c r="C5" s="95"/>
      <c r="D5" s="96">
        <v>228.04</v>
      </c>
      <c r="E5" s="97">
        <v>500</v>
      </c>
      <c r="F5" s="98">
        <f t="shared" si="1"/>
        <v>0.45607999999999999</v>
      </c>
      <c r="G5" s="97">
        <v>6</v>
      </c>
      <c r="H5" s="97">
        <f t="shared" ref="H5:H9" si="4">G5*I5</f>
        <v>6</v>
      </c>
      <c r="I5" s="97">
        <v>1</v>
      </c>
      <c r="J5" s="99">
        <f t="shared" si="2"/>
        <v>550</v>
      </c>
      <c r="K5" s="98">
        <f t="shared" si="3"/>
        <v>0.45607999999999999</v>
      </c>
      <c r="L5" s="106" t="s">
        <v>860</v>
      </c>
      <c r="M5" s="135" t="s">
        <v>437</v>
      </c>
      <c r="N5" s="101"/>
      <c r="O5" s="101"/>
      <c r="P5" s="101"/>
      <c r="Q5" s="101"/>
      <c r="R5" s="101"/>
      <c r="S5" s="101"/>
      <c r="T5" s="101"/>
      <c r="U5" s="101"/>
      <c r="V5" s="101"/>
      <c r="W5" s="101"/>
      <c r="X5" s="101"/>
      <c r="Y5" s="101"/>
      <c r="Z5" s="101"/>
      <c r="AA5" s="101"/>
      <c r="AB5" s="101"/>
      <c r="AC5" s="101"/>
      <c r="AD5" s="101"/>
    </row>
    <row r="6" spans="1:30" ht="15.75" customHeight="1" x14ac:dyDescent="0.2">
      <c r="A6" s="136" t="s">
        <v>861</v>
      </c>
      <c r="B6" s="95" t="s">
        <v>862</v>
      </c>
      <c r="C6" s="95"/>
      <c r="D6" s="96">
        <v>116.48</v>
      </c>
      <c r="E6" s="97">
        <v>500</v>
      </c>
      <c r="F6" s="98">
        <f t="shared" si="1"/>
        <v>0.23296</v>
      </c>
      <c r="G6" s="97">
        <v>2</v>
      </c>
      <c r="H6" s="97">
        <f t="shared" si="4"/>
        <v>2</v>
      </c>
      <c r="I6" s="97">
        <v>1</v>
      </c>
      <c r="J6" s="99">
        <f t="shared" si="2"/>
        <v>550</v>
      </c>
      <c r="K6" s="98">
        <f t="shared" si="3"/>
        <v>0.23296</v>
      </c>
      <c r="L6" s="137" t="s">
        <v>863</v>
      </c>
      <c r="M6" s="135" t="s">
        <v>437</v>
      </c>
      <c r="N6" s="101"/>
      <c r="O6" s="101"/>
      <c r="P6" s="101"/>
      <c r="Q6" s="101"/>
      <c r="R6" s="101"/>
      <c r="S6" s="101"/>
      <c r="T6" s="101"/>
      <c r="U6" s="101"/>
      <c r="V6" s="101"/>
      <c r="W6" s="101"/>
      <c r="X6" s="101"/>
      <c r="Y6" s="101"/>
      <c r="Z6" s="101"/>
      <c r="AA6" s="101"/>
      <c r="AB6" s="101"/>
      <c r="AC6" s="101"/>
      <c r="AD6" s="101"/>
    </row>
    <row r="7" spans="1:30" ht="15.75" customHeight="1" x14ac:dyDescent="0.2">
      <c r="A7" s="136" t="s">
        <v>864</v>
      </c>
      <c r="B7" s="95" t="s">
        <v>865</v>
      </c>
      <c r="C7" s="95"/>
      <c r="D7" s="96">
        <v>88.55</v>
      </c>
      <c r="E7" s="97">
        <v>500</v>
      </c>
      <c r="F7" s="98">
        <f t="shared" si="1"/>
        <v>0.17710000000000001</v>
      </c>
      <c r="G7" s="97">
        <v>2</v>
      </c>
      <c r="H7" s="97">
        <f t="shared" si="4"/>
        <v>4</v>
      </c>
      <c r="I7" s="97">
        <v>2</v>
      </c>
      <c r="J7" s="99">
        <f t="shared" si="2"/>
        <v>1100</v>
      </c>
      <c r="K7" s="98">
        <f t="shared" si="3"/>
        <v>0.35420000000000001</v>
      </c>
      <c r="L7" s="137" t="s">
        <v>866</v>
      </c>
      <c r="M7" s="135" t="s">
        <v>437</v>
      </c>
      <c r="N7" s="101"/>
      <c r="O7" s="101"/>
      <c r="P7" s="101"/>
      <c r="Q7" s="101"/>
      <c r="R7" s="101"/>
      <c r="S7" s="101"/>
      <c r="T7" s="101"/>
      <c r="U7" s="101"/>
      <c r="V7" s="101"/>
      <c r="W7" s="101"/>
      <c r="X7" s="101"/>
      <c r="Y7" s="101"/>
      <c r="Z7" s="101"/>
      <c r="AA7" s="101"/>
      <c r="AB7" s="101"/>
      <c r="AC7" s="101"/>
      <c r="AD7" s="101"/>
    </row>
    <row r="8" spans="1:30" ht="15.75" customHeight="1" x14ac:dyDescent="0.2">
      <c r="A8" s="134" t="s">
        <v>810</v>
      </c>
      <c r="B8" s="95" t="s">
        <v>867</v>
      </c>
      <c r="C8" s="95"/>
      <c r="D8" s="96">
        <v>0</v>
      </c>
      <c r="E8" s="97">
        <v>1</v>
      </c>
      <c r="F8" s="98">
        <f t="shared" si="1"/>
        <v>0</v>
      </c>
      <c r="G8" s="97">
        <v>2</v>
      </c>
      <c r="H8" s="97">
        <f t="shared" si="4"/>
        <v>6</v>
      </c>
      <c r="I8" s="97">
        <v>3</v>
      </c>
      <c r="J8" s="99">
        <f t="shared" si="2"/>
        <v>1650</v>
      </c>
      <c r="K8" s="98">
        <f t="shared" si="3"/>
        <v>0</v>
      </c>
      <c r="L8" s="97" t="s">
        <v>1479</v>
      </c>
      <c r="M8" s="138" t="s">
        <v>868</v>
      </c>
      <c r="N8" s="101"/>
      <c r="O8" s="101"/>
      <c r="P8" s="101"/>
      <c r="Q8" s="101"/>
      <c r="R8" s="101"/>
      <c r="S8" s="101"/>
      <c r="T8" s="101"/>
      <c r="U8" s="101"/>
      <c r="V8" s="101"/>
      <c r="W8" s="101"/>
      <c r="X8" s="101"/>
      <c r="Y8" s="101"/>
      <c r="Z8" s="101"/>
      <c r="AA8" s="101"/>
      <c r="AB8" s="101"/>
      <c r="AC8" s="101"/>
      <c r="AD8" s="101"/>
    </row>
    <row r="9" spans="1:30" ht="15.75" customHeight="1" x14ac:dyDescent="0.2">
      <c r="A9" s="134" t="s">
        <v>869</v>
      </c>
      <c r="B9" s="95" t="s">
        <v>870</v>
      </c>
      <c r="C9" s="95"/>
      <c r="D9" s="96">
        <v>0</v>
      </c>
      <c r="E9" s="97">
        <v>1</v>
      </c>
      <c r="F9" s="102">
        <v>0</v>
      </c>
      <c r="G9" s="97">
        <v>2</v>
      </c>
      <c r="H9" s="97">
        <f t="shared" si="4"/>
        <v>12</v>
      </c>
      <c r="I9" s="97">
        <v>6</v>
      </c>
      <c r="J9" s="99">
        <f t="shared" si="2"/>
        <v>3300</v>
      </c>
      <c r="K9" s="98">
        <f t="shared" si="3"/>
        <v>0</v>
      </c>
      <c r="L9" s="97" t="s">
        <v>1479</v>
      </c>
      <c r="M9" s="138" t="s">
        <v>871</v>
      </c>
      <c r="N9" s="101"/>
      <c r="O9" s="101"/>
      <c r="P9" s="101"/>
      <c r="Q9" s="101"/>
      <c r="R9" s="101"/>
      <c r="S9" s="101"/>
      <c r="T9" s="101"/>
      <c r="U9" s="101"/>
      <c r="V9" s="101"/>
      <c r="W9" s="101"/>
      <c r="X9" s="101"/>
      <c r="Y9" s="101"/>
      <c r="Z9" s="101"/>
      <c r="AA9" s="101"/>
      <c r="AB9" s="101"/>
      <c r="AC9" s="101"/>
      <c r="AD9" s="101"/>
    </row>
    <row r="10" spans="1:30" ht="15.75" customHeight="1" x14ac:dyDescent="0.2">
      <c r="A10" s="131"/>
      <c r="B10" s="103"/>
      <c r="C10" s="103"/>
      <c r="D10" s="88" t="s">
        <v>813</v>
      </c>
      <c r="E10" s="104"/>
      <c r="F10" s="90"/>
      <c r="G10" s="91"/>
      <c r="H10" s="91"/>
      <c r="I10" s="91"/>
      <c r="J10" s="91"/>
      <c r="K10" s="90"/>
      <c r="L10" s="105"/>
      <c r="M10" s="86"/>
      <c r="N10" s="86"/>
      <c r="O10" s="86"/>
      <c r="P10" s="86"/>
      <c r="Q10" s="86"/>
      <c r="R10" s="86"/>
      <c r="S10" s="86"/>
      <c r="T10" s="86"/>
      <c r="U10" s="86"/>
      <c r="V10" s="86"/>
      <c r="W10" s="86"/>
      <c r="X10" s="86"/>
      <c r="Y10" s="86"/>
      <c r="Z10" s="86"/>
      <c r="AA10" s="86"/>
      <c r="AB10" s="86"/>
      <c r="AC10" s="86"/>
      <c r="AD10" s="86"/>
    </row>
    <row r="11" spans="1:30" ht="15.75" customHeight="1" x14ac:dyDescent="0.2">
      <c r="A11" s="139" t="s">
        <v>872</v>
      </c>
      <c r="B11" s="95" t="s">
        <v>873</v>
      </c>
      <c r="C11" s="95"/>
      <c r="D11" s="96">
        <v>43.32</v>
      </c>
      <c r="E11" s="11">
        <v>500</v>
      </c>
      <c r="F11" s="98">
        <f t="shared" ref="F11:F13" si="5">D11/E11</f>
        <v>8.6639999999999995E-2</v>
      </c>
      <c r="G11" s="97">
        <v>2</v>
      </c>
      <c r="H11" s="97">
        <f t="shared" ref="H11:H13" si="6">G11*I11</f>
        <v>2</v>
      </c>
      <c r="I11" s="99">
        <v>1</v>
      </c>
      <c r="J11" s="99">
        <f t="shared" ref="J11:J13" si="7">I11*$J$1</f>
        <v>550</v>
      </c>
      <c r="K11" s="98">
        <f t="shared" ref="K11:K13" si="8">F11*I11</f>
        <v>8.6639999999999995E-2</v>
      </c>
      <c r="L11" s="106" t="s">
        <v>874</v>
      </c>
      <c r="M11" s="11" t="s">
        <v>875</v>
      </c>
      <c r="N11" s="11" t="s">
        <v>437</v>
      </c>
      <c r="O11" s="101"/>
      <c r="P11" s="101"/>
      <c r="Q11" s="101"/>
      <c r="R11" s="101"/>
      <c r="S11" s="101"/>
      <c r="T11" s="101"/>
      <c r="U11" s="101"/>
      <c r="V11" s="101"/>
      <c r="W11" s="101"/>
      <c r="X11" s="101"/>
      <c r="Y11" s="101"/>
      <c r="Z11" s="101"/>
      <c r="AA11" s="101"/>
      <c r="AB11" s="101"/>
      <c r="AC11" s="101"/>
      <c r="AD11" s="101"/>
    </row>
    <row r="12" spans="1:30" ht="15.75" customHeight="1" x14ac:dyDescent="0.2">
      <c r="A12" s="139" t="s">
        <v>816</v>
      </c>
      <c r="B12" s="107" t="s">
        <v>876</v>
      </c>
      <c r="C12" s="107"/>
      <c r="D12" s="96">
        <v>1.4</v>
      </c>
      <c r="E12" s="11">
        <v>100</v>
      </c>
      <c r="F12" s="98">
        <f t="shared" si="5"/>
        <v>1.3999999999999999E-2</v>
      </c>
      <c r="G12" s="97">
        <v>2</v>
      </c>
      <c r="H12" s="97">
        <f t="shared" si="6"/>
        <v>2</v>
      </c>
      <c r="I12" s="99">
        <v>1</v>
      </c>
      <c r="J12" s="99">
        <f t="shared" si="7"/>
        <v>550</v>
      </c>
      <c r="K12" s="98">
        <f t="shared" si="8"/>
        <v>1.3999999999999999E-2</v>
      </c>
      <c r="L12" s="106" t="s">
        <v>817</v>
      </c>
      <c r="M12" s="11" t="s">
        <v>437</v>
      </c>
      <c r="N12" s="101"/>
      <c r="O12" s="101"/>
      <c r="P12" s="101"/>
      <c r="Q12" s="101"/>
      <c r="R12" s="101"/>
      <c r="S12" s="101"/>
      <c r="T12" s="101"/>
      <c r="U12" s="101"/>
      <c r="V12" s="101"/>
      <c r="W12" s="101"/>
      <c r="X12" s="101"/>
      <c r="Y12" s="101"/>
      <c r="Z12" s="101"/>
      <c r="AA12" s="101"/>
      <c r="AB12" s="101"/>
      <c r="AC12" s="101"/>
      <c r="AD12" s="101"/>
    </row>
    <row r="13" spans="1:30" ht="15.75" customHeight="1" x14ac:dyDescent="0.2">
      <c r="A13" s="139" t="s">
        <v>877</v>
      </c>
      <c r="B13" s="95" t="s">
        <v>878</v>
      </c>
      <c r="C13" s="95"/>
      <c r="D13" s="96">
        <v>229.5</v>
      </c>
      <c r="E13" s="11">
        <v>500</v>
      </c>
      <c r="F13" s="98">
        <f t="shared" si="5"/>
        <v>0.45900000000000002</v>
      </c>
      <c r="G13" s="97">
        <v>3</v>
      </c>
      <c r="H13" s="97">
        <f t="shared" si="6"/>
        <v>3</v>
      </c>
      <c r="I13" s="97">
        <v>1</v>
      </c>
      <c r="J13" s="99">
        <f t="shared" si="7"/>
        <v>550</v>
      </c>
      <c r="K13" s="98">
        <f t="shared" si="8"/>
        <v>0.45900000000000002</v>
      </c>
      <c r="L13" s="106" t="s">
        <v>819</v>
      </c>
      <c r="M13" s="11" t="s">
        <v>879</v>
      </c>
      <c r="N13" s="11" t="s">
        <v>437</v>
      </c>
      <c r="O13" s="101"/>
      <c r="P13" s="101"/>
      <c r="Q13" s="101"/>
      <c r="R13" s="101"/>
      <c r="S13" s="101"/>
      <c r="T13" s="101"/>
      <c r="U13" s="101"/>
      <c r="V13" s="101"/>
      <c r="W13" s="101"/>
      <c r="X13" s="101"/>
      <c r="Y13" s="101"/>
      <c r="Z13" s="101"/>
      <c r="AA13" s="101"/>
      <c r="AB13" s="101"/>
      <c r="AC13" s="101"/>
      <c r="AD13" s="101"/>
    </row>
    <row r="14" spans="1:30" ht="15.75" customHeight="1" x14ac:dyDescent="0.2">
      <c r="A14" s="131"/>
      <c r="B14" s="119"/>
      <c r="C14" s="119"/>
      <c r="D14" s="88" t="s">
        <v>880</v>
      </c>
      <c r="E14" s="104">
        <v>1</v>
      </c>
      <c r="F14" s="90"/>
      <c r="G14" s="91"/>
      <c r="H14" s="91"/>
      <c r="I14" s="91"/>
      <c r="J14" s="91"/>
      <c r="K14" s="90"/>
      <c r="L14" s="86"/>
      <c r="M14" s="86"/>
      <c r="N14" s="86"/>
      <c r="O14" s="86"/>
      <c r="P14" s="86"/>
      <c r="Q14" s="86"/>
      <c r="R14" s="86"/>
      <c r="S14" s="86"/>
      <c r="T14" s="86"/>
      <c r="U14" s="86"/>
      <c r="V14" s="86"/>
      <c r="W14" s="86"/>
      <c r="X14" s="86"/>
      <c r="Y14" s="86"/>
      <c r="Z14" s="86"/>
      <c r="AA14" s="86"/>
      <c r="AB14" s="86"/>
      <c r="AC14" s="86"/>
      <c r="AD14" s="86"/>
    </row>
    <row r="15" spans="1:30" ht="15.75" customHeight="1" x14ac:dyDescent="0.2">
      <c r="A15" s="11" t="s">
        <v>850</v>
      </c>
      <c r="B15" s="120" t="s">
        <v>881</v>
      </c>
      <c r="C15" s="120"/>
      <c r="D15" s="96">
        <v>0</v>
      </c>
      <c r="E15" s="11">
        <v>1</v>
      </c>
      <c r="F15" s="98">
        <f t="shared" ref="F15:F16" si="9">D15/E15</f>
        <v>0</v>
      </c>
      <c r="G15" s="97">
        <v>4</v>
      </c>
      <c r="H15" s="97">
        <f t="shared" ref="H15:H17" si="10">G15*I15</f>
        <v>4</v>
      </c>
      <c r="I15" s="97">
        <v>1</v>
      </c>
      <c r="J15" s="99">
        <f t="shared" ref="J15:J17" si="11">I15*$J$1</f>
        <v>550</v>
      </c>
      <c r="K15" s="98">
        <f t="shared" ref="K15:K17" si="12">F15*I15</f>
        <v>0</v>
      </c>
      <c r="L15" s="11" t="s">
        <v>851</v>
      </c>
      <c r="M15" s="101"/>
      <c r="N15" s="101"/>
      <c r="O15" s="101"/>
      <c r="P15" s="101"/>
      <c r="Q15" s="101"/>
      <c r="R15" s="101"/>
      <c r="S15" s="101"/>
      <c r="T15" s="101"/>
      <c r="U15" s="101"/>
      <c r="V15" s="101"/>
      <c r="W15" s="101"/>
      <c r="X15" s="101"/>
      <c r="Y15" s="101"/>
      <c r="Z15" s="101"/>
      <c r="AA15" s="101"/>
      <c r="AB15" s="101"/>
      <c r="AC15" s="101"/>
      <c r="AD15" s="101"/>
    </row>
    <row r="16" spans="1:30" ht="15.75" customHeight="1" x14ac:dyDescent="0.2">
      <c r="A16" s="139" t="s">
        <v>882</v>
      </c>
      <c r="B16" s="120" t="s">
        <v>883</v>
      </c>
      <c r="C16" s="120"/>
      <c r="D16" s="96">
        <v>0</v>
      </c>
      <c r="E16" s="11">
        <v>1</v>
      </c>
      <c r="F16" s="98">
        <f t="shared" si="9"/>
        <v>0</v>
      </c>
      <c r="G16" s="97">
        <v>2</v>
      </c>
      <c r="H16" s="97">
        <f t="shared" si="10"/>
        <v>6</v>
      </c>
      <c r="I16" s="97">
        <v>3</v>
      </c>
      <c r="J16" s="99">
        <f t="shared" si="11"/>
        <v>1650</v>
      </c>
      <c r="K16" s="98">
        <f t="shared" si="12"/>
        <v>0</v>
      </c>
      <c r="L16" s="11" t="s">
        <v>1479</v>
      </c>
      <c r="M16" s="11" t="s">
        <v>884</v>
      </c>
      <c r="N16" s="101"/>
      <c r="O16" s="101"/>
      <c r="P16" s="101"/>
      <c r="Q16" s="101"/>
      <c r="R16" s="101"/>
      <c r="S16" s="101"/>
      <c r="T16" s="101"/>
      <c r="U16" s="101"/>
      <c r="V16" s="101"/>
      <c r="W16" s="101"/>
      <c r="X16" s="101"/>
      <c r="Y16" s="101"/>
      <c r="Z16" s="101"/>
      <c r="AA16" s="101"/>
      <c r="AB16" s="101"/>
      <c r="AC16" s="101"/>
      <c r="AD16" s="101"/>
    </row>
    <row r="17" spans="1:30" ht="15.75" customHeight="1" x14ac:dyDescent="0.2">
      <c r="A17" s="134" t="s">
        <v>885</v>
      </c>
      <c r="B17" s="95" t="s">
        <v>886</v>
      </c>
      <c r="C17" s="95"/>
      <c r="D17" s="96">
        <v>0</v>
      </c>
      <c r="E17" s="97">
        <v>2</v>
      </c>
      <c r="F17" s="102">
        <v>0</v>
      </c>
      <c r="G17" s="97">
        <v>2</v>
      </c>
      <c r="H17" s="97">
        <f t="shared" si="10"/>
        <v>2</v>
      </c>
      <c r="I17" s="97">
        <v>1</v>
      </c>
      <c r="J17" s="99">
        <f t="shared" si="11"/>
        <v>550</v>
      </c>
      <c r="K17" s="98">
        <f t="shared" si="12"/>
        <v>0</v>
      </c>
      <c r="L17" s="97" t="s">
        <v>1479</v>
      </c>
      <c r="M17" s="11" t="s">
        <v>887</v>
      </c>
      <c r="N17" s="101"/>
      <c r="O17" s="101"/>
      <c r="P17" s="101"/>
      <c r="Q17" s="101"/>
      <c r="R17" s="101"/>
      <c r="S17" s="101"/>
      <c r="T17" s="101"/>
      <c r="U17" s="101"/>
      <c r="V17" s="101"/>
      <c r="W17" s="101"/>
      <c r="X17" s="101"/>
      <c r="Y17" s="101"/>
      <c r="Z17" s="101"/>
      <c r="AA17" s="101"/>
      <c r="AB17" s="101"/>
      <c r="AC17" s="101"/>
      <c r="AD17" s="101"/>
    </row>
    <row r="18" spans="1:30" ht="15.75" customHeight="1" x14ac:dyDescent="0.2">
      <c r="A18" s="131"/>
      <c r="B18" s="119"/>
      <c r="C18" s="119"/>
      <c r="D18" s="88" t="s">
        <v>824</v>
      </c>
      <c r="E18" s="86"/>
      <c r="F18" s="90"/>
      <c r="G18" s="91"/>
      <c r="H18" s="91"/>
      <c r="I18" s="91"/>
      <c r="J18" s="91"/>
      <c r="K18" s="90"/>
      <c r="L18" s="86"/>
      <c r="M18" s="86"/>
      <c r="N18" s="86"/>
      <c r="O18" s="86"/>
      <c r="P18" s="86"/>
      <c r="Q18" s="86"/>
      <c r="R18" s="86"/>
      <c r="S18" s="86"/>
      <c r="T18" s="86"/>
      <c r="U18" s="86"/>
      <c r="V18" s="86"/>
      <c r="W18" s="86"/>
      <c r="X18" s="86"/>
      <c r="Y18" s="86"/>
      <c r="Z18" s="86"/>
      <c r="AA18" s="86"/>
      <c r="AB18" s="86"/>
      <c r="AC18" s="86"/>
      <c r="AD18" s="86"/>
    </row>
    <row r="19" spans="1:30" ht="15.75" customHeight="1" x14ac:dyDescent="0.2">
      <c r="A19" s="139" t="s">
        <v>888</v>
      </c>
      <c r="B19" s="120" t="s">
        <v>889</v>
      </c>
      <c r="C19" s="120"/>
      <c r="D19" s="96">
        <v>0.9</v>
      </c>
      <c r="E19" s="11">
        <v>1</v>
      </c>
      <c r="F19" s="98">
        <f>D19/E19</f>
        <v>0.9</v>
      </c>
      <c r="G19" s="97">
        <v>20</v>
      </c>
      <c r="H19" s="97">
        <f>G19*I19</f>
        <v>20</v>
      </c>
      <c r="I19" s="97">
        <v>1</v>
      </c>
      <c r="J19" s="99">
        <f>I19*$J$1</f>
        <v>550</v>
      </c>
      <c r="K19" s="98">
        <f>F19*I19</f>
        <v>0.9</v>
      </c>
      <c r="L19" s="106" t="s">
        <v>890</v>
      </c>
      <c r="M19" s="101"/>
      <c r="N19" s="135" t="s">
        <v>437</v>
      </c>
      <c r="O19" s="11"/>
      <c r="P19" s="101"/>
      <c r="Q19" s="101"/>
      <c r="R19" s="101"/>
      <c r="S19" s="101"/>
      <c r="T19" s="101"/>
      <c r="U19" s="101"/>
      <c r="V19" s="101"/>
      <c r="W19" s="101"/>
      <c r="X19" s="101"/>
      <c r="Y19" s="101"/>
      <c r="Z19" s="101"/>
      <c r="AA19" s="101"/>
      <c r="AB19" s="101"/>
      <c r="AC19" s="101"/>
      <c r="AD19" s="101"/>
    </row>
    <row r="20" spans="1:30" ht="15.75" customHeight="1" x14ac:dyDescent="0.2">
      <c r="A20" s="131"/>
      <c r="B20" s="119"/>
      <c r="C20" s="119"/>
      <c r="D20" s="88" t="s">
        <v>534</v>
      </c>
      <c r="E20" s="104"/>
      <c r="F20" s="90"/>
      <c r="G20" s="91"/>
      <c r="H20" s="91"/>
      <c r="I20" s="91"/>
      <c r="J20" s="91"/>
      <c r="K20" s="90"/>
      <c r="L20" s="86"/>
      <c r="M20" s="86"/>
      <c r="N20" s="86"/>
      <c r="O20" s="86"/>
      <c r="P20" s="86"/>
      <c r="Q20" s="86"/>
      <c r="R20" s="86"/>
      <c r="S20" s="86"/>
      <c r="T20" s="86"/>
      <c r="U20" s="86"/>
      <c r="V20" s="86"/>
      <c r="W20" s="86"/>
      <c r="X20" s="86"/>
      <c r="Y20" s="86"/>
      <c r="Z20" s="86"/>
      <c r="AA20" s="86"/>
      <c r="AB20" s="86"/>
      <c r="AC20" s="86"/>
      <c r="AD20" s="86"/>
    </row>
    <row r="21" spans="1:30" ht="15.75" customHeight="1" x14ac:dyDescent="0.2">
      <c r="A21" s="139" t="s">
        <v>891</v>
      </c>
      <c r="B21" s="107" t="s">
        <v>892</v>
      </c>
      <c r="C21" s="107"/>
      <c r="D21" s="96">
        <v>0.22</v>
      </c>
      <c r="E21" s="11">
        <v>1</v>
      </c>
      <c r="F21" s="98">
        <f>D21/E21</f>
        <v>0.22</v>
      </c>
      <c r="G21" s="97">
        <v>8</v>
      </c>
      <c r="H21" s="97">
        <f>G21*I21</f>
        <v>8</v>
      </c>
      <c r="I21" s="97">
        <v>1</v>
      </c>
      <c r="J21" s="99">
        <f>I21*$J$1</f>
        <v>550</v>
      </c>
      <c r="K21" s="98">
        <f>F21*I21</f>
        <v>0.22</v>
      </c>
      <c r="L21" s="106" t="s">
        <v>893</v>
      </c>
      <c r="M21" s="11" t="s">
        <v>437</v>
      </c>
      <c r="N21" s="101"/>
      <c r="O21" s="101"/>
      <c r="P21" s="101"/>
      <c r="Q21" s="101"/>
      <c r="R21" s="101"/>
      <c r="S21" s="101"/>
      <c r="T21" s="101"/>
      <c r="U21" s="101"/>
      <c r="V21" s="101"/>
      <c r="W21" s="101"/>
      <c r="X21" s="101"/>
      <c r="Y21" s="101"/>
      <c r="Z21" s="101"/>
      <c r="AA21" s="101"/>
      <c r="AB21" s="101"/>
      <c r="AC21" s="101"/>
      <c r="AD21" s="101"/>
    </row>
    <row r="22" spans="1:30" ht="15.75" customHeight="1" x14ac:dyDescent="0.2">
      <c r="A22" s="131"/>
      <c r="B22" s="119"/>
      <c r="C22" s="119"/>
      <c r="D22" s="88" t="s">
        <v>514</v>
      </c>
      <c r="E22" s="104">
        <v>1</v>
      </c>
      <c r="F22" s="90"/>
      <c r="G22" s="91"/>
      <c r="H22" s="91"/>
      <c r="I22" s="91"/>
      <c r="J22" s="91"/>
      <c r="K22" s="90"/>
      <c r="L22" s="86"/>
      <c r="M22" s="86"/>
      <c r="N22" s="86"/>
      <c r="O22" s="86"/>
      <c r="P22" s="86"/>
      <c r="Q22" s="86"/>
      <c r="R22" s="86"/>
      <c r="S22" s="86"/>
      <c r="T22" s="86"/>
      <c r="U22" s="86"/>
      <c r="V22" s="86"/>
      <c r="W22" s="86"/>
      <c r="X22" s="86"/>
      <c r="Y22" s="86"/>
      <c r="Z22" s="86"/>
      <c r="AA22" s="86"/>
      <c r="AB22" s="86"/>
      <c r="AC22" s="86"/>
      <c r="AD22" s="86"/>
    </row>
    <row r="23" spans="1:30" ht="15.75" customHeight="1" x14ac:dyDescent="0.2">
      <c r="A23" s="139" t="s">
        <v>894</v>
      </c>
      <c r="B23" s="120" t="s">
        <v>895</v>
      </c>
      <c r="C23" s="120">
        <f>I23+I24+I26+3*I27+I25</f>
        <v>72</v>
      </c>
      <c r="D23" s="96">
        <f>14.9+3.81</f>
        <v>18.71</v>
      </c>
      <c r="E23" s="11">
        <v>4000</v>
      </c>
      <c r="F23" s="98">
        <f t="shared" ref="F23:F24" si="13">D23/E23</f>
        <v>4.6775000000000002E-3</v>
      </c>
      <c r="G23" s="97">
        <v>2</v>
      </c>
      <c r="H23" s="97">
        <f t="shared" ref="H23:H24" si="14">G23*I23</f>
        <v>94</v>
      </c>
      <c r="I23" s="97">
        <v>47</v>
      </c>
      <c r="J23" s="99">
        <f t="shared" ref="J23:J24" si="15">I23*$J$1</f>
        <v>25850</v>
      </c>
      <c r="K23" s="98">
        <f t="shared" ref="K23:K24" si="16">F23*I23</f>
        <v>0.21984250000000002</v>
      </c>
      <c r="L23" s="106" t="s">
        <v>896</v>
      </c>
      <c r="M23" s="11" t="s">
        <v>897</v>
      </c>
      <c r="N23" s="101"/>
      <c r="O23" s="101"/>
      <c r="P23" s="101"/>
      <c r="Q23" s="101"/>
      <c r="R23" s="101"/>
      <c r="S23" s="101"/>
      <c r="T23" s="101"/>
      <c r="U23" s="101"/>
      <c r="V23" s="101"/>
      <c r="W23" s="101"/>
      <c r="X23" s="101"/>
      <c r="Y23" s="101"/>
      <c r="Z23" s="101"/>
      <c r="AA23" s="101"/>
      <c r="AB23" s="101"/>
      <c r="AC23" s="101"/>
      <c r="AD23" s="101"/>
    </row>
    <row r="24" spans="1:30" ht="15.75" customHeight="1" x14ac:dyDescent="0.2">
      <c r="A24" s="139" t="s">
        <v>898</v>
      </c>
      <c r="B24" s="120" t="s">
        <v>899</v>
      </c>
      <c r="C24" s="120"/>
      <c r="D24" s="96">
        <v>0</v>
      </c>
      <c r="E24" s="11">
        <v>1</v>
      </c>
      <c r="F24" s="98">
        <f t="shared" si="13"/>
        <v>0</v>
      </c>
      <c r="G24" s="97">
        <v>2</v>
      </c>
      <c r="H24" s="97">
        <f t="shared" si="14"/>
        <v>6</v>
      </c>
      <c r="I24" s="97">
        <v>3</v>
      </c>
      <c r="J24" s="99">
        <f t="shared" si="15"/>
        <v>1650</v>
      </c>
      <c r="K24" s="98">
        <f t="shared" si="16"/>
        <v>0</v>
      </c>
      <c r="L24" s="11" t="s">
        <v>900</v>
      </c>
      <c r="M24" s="11" t="s">
        <v>901</v>
      </c>
      <c r="N24" s="101"/>
      <c r="O24" s="101"/>
      <c r="P24" s="101"/>
      <c r="Q24" s="101"/>
      <c r="R24" s="101"/>
      <c r="S24" s="101"/>
      <c r="T24" s="101"/>
      <c r="U24" s="101"/>
      <c r="V24" s="101"/>
      <c r="W24" s="101"/>
      <c r="X24" s="101"/>
      <c r="Y24" s="101"/>
      <c r="Z24" s="101"/>
      <c r="AA24" s="101"/>
      <c r="AB24" s="101"/>
      <c r="AC24" s="101"/>
      <c r="AD24" s="101"/>
    </row>
    <row r="25" spans="1:30" ht="15.75" customHeight="1" x14ac:dyDescent="0.2">
      <c r="A25" s="139" t="s">
        <v>902</v>
      </c>
      <c r="B25" s="120" t="s">
        <v>903</v>
      </c>
      <c r="C25" s="120"/>
      <c r="D25" s="96">
        <v>0</v>
      </c>
      <c r="E25" s="11">
        <v>1</v>
      </c>
      <c r="F25" s="98">
        <v>0</v>
      </c>
      <c r="G25" s="97">
        <v>2</v>
      </c>
      <c r="H25" s="97">
        <v>12</v>
      </c>
      <c r="I25" s="97">
        <v>6</v>
      </c>
      <c r="J25" s="97">
        <v>3300</v>
      </c>
      <c r="K25" s="98">
        <v>0</v>
      </c>
      <c r="L25" s="11" t="s">
        <v>900</v>
      </c>
      <c r="M25" s="11" t="s">
        <v>901</v>
      </c>
      <c r="N25" s="101"/>
      <c r="O25" s="101"/>
      <c r="P25" s="101"/>
      <c r="Q25" s="101"/>
      <c r="R25" s="101"/>
      <c r="S25" s="101"/>
      <c r="T25" s="101"/>
      <c r="U25" s="101"/>
      <c r="V25" s="101"/>
      <c r="W25" s="101"/>
      <c r="X25" s="101"/>
      <c r="Y25" s="101"/>
      <c r="Z25" s="101"/>
      <c r="AA25" s="101"/>
      <c r="AB25" s="101"/>
      <c r="AC25" s="101"/>
      <c r="AD25" s="101"/>
    </row>
    <row r="26" spans="1:30" ht="15.75" customHeight="1" x14ac:dyDescent="0.2">
      <c r="A26" s="139" t="s">
        <v>904</v>
      </c>
      <c r="B26" s="120" t="s">
        <v>905</v>
      </c>
      <c r="C26" s="120"/>
      <c r="D26" s="96">
        <v>39.75</v>
      </c>
      <c r="E26" s="11">
        <v>500</v>
      </c>
      <c r="F26" s="98">
        <f t="shared" ref="F26:F30" si="17">D26/E26</f>
        <v>7.9500000000000001E-2</v>
      </c>
      <c r="G26" s="97">
        <v>2</v>
      </c>
      <c r="H26" s="97">
        <f t="shared" ref="H26:H30" si="18">G26*I26</f>
        <v>2</v>
      </c>
      <c r="I26" s="97">
        <v>1</v>
      </c>
      <c r="J26" s="99">
        <f t="shared" ref="J26:J30" si="19">I26*$J$1</f>
        <v>550</v>
      </c>
      <c r="K26" s="98">
        <f t="shared" ref="K26:K29" si="20">F26*I26</f>
        <v>7.9500000000000001E-2</v>
      </c>
      <c r="L26" s="106" t="s">
        <v>906</v>
      </c>
      <c r="M26" s="11" t="s">
        <v>907</v>
      </c>
      <c r="N26" s="135" t="s">
        <v>437</v>
      </c>
      <c r="O26" s="101"/>
      <c r="P26" s="101"/>
      <c r="Q26" s="101"/>
      <c r="R26" s="101"/>
      <c r="S26" s="101"/>
      <c r="T26" s="101"/>
      <c r="U26" s="101"/>
      <c r="V26" s="101"/>
      <c r="W26" s="101"/>
      <c r="X26" s="101"/>
      <c r="Y26" s="101"/>
      <c r="Z26" s="101"/>
      <c r="AA26" s="101"/>
      <c r="AB26" s="101"/>
      <c r="AC26" s="101"/>
      <c r="AD26" s="101"/>
    </row>
    <row r="27" spans="1:30" ht="15.75" customHeight="1" x14ac:dyDescent="0.2">
      <c r="A27" s="139" t="s">
        <v>908</v>
      </c>
      <c r="B27" s="120" t="s">
        <v>909</v>
      </c>
      <c r="C27" s="120"/>
      <c r="D27" s="96">
        <v>0</v>
      </c>
      <c r="E27" s="11">
        <v>1</v>
      </c>
      <c r="F27" s="98">
        <f t="shared" si="17"/>
        <v>0</v>
      </c>
      <c r="G27" s="97">
        <v>4</v>
      </c>
      <c r="H27" s="97">
        <f t="shared" si="18"/>
        <v>20</v>
      </c>
      <c r="I27" s="97">
        <v>5</v>
      </c>
      <c r="J27" s="99">
        <f t="shared" si="19"/>
        <v>2750</v>
      </c>
      <c r="K27" s="98">
        <f t="shared" si="20"/>
        <v>0</v>
      </c>
      <c r="L27" s="11" t="s">
        <v>1480</v>
      </c>
      <c r="M27" s="11" t="s">
        <v>910</v>
      </c>
      <c r="N27" s="11" t="s">
        <v>911</v>
      </c>
      <c r="O27" s="101"/>
      <c r="P27" s="101"/>
      <c r="Q27" s="101"/>
      <c r="R27" s="101"/>
      <c r="S27" s="101"/>
      <c r="T27" s="101"/>
      <c r="U27" s="101"/>
      <c r="V27" s="101"/>
      <c r="W27" s="101"/>
      <c r="X27" s="101"/>
      <c r="Y27" s="101"/>
      <c r="Z27" s="101"/>
      <c r="AA27" s="101"/>
      <c r="AB27" s="101"/>
      <c r="AC27" s="101"/>
      <c r="AD27" s="101"/>
    </row>
    <row r="28" spans="1:30" ht="15.75" customHeight="1" x14ac:dyDescent="0.2">
      <c r="A28" s="139" t="s">
        <v>912</v>
      </c>
      <c r="B28" s="120" t="s">
        <v>913</v>
      </c>
      <c r="C28" s="120"/>
      <c r="D28" s="96">
        <v>0</v>
      </c>
      <c r="E28" s="11">
        <v>1</v>
      </c>
      <c r="F28" s="98">
        <f t="shared" si="17"/>
        <v>0</v>
      </c>
      <c r="G28" s="97">
        <v>3</v>
      </c>
      <c r="H28" s="97">
        <f t="shared" si="18"/>
        <v>6</v>
      </c>
      <c r="I28" s="97">
        <v>2</v>
      </c>
      <c r="J28" s="99">
        <f t="shared" si="19"/>
        <v>1100</v>
      </c>
      <c r="K28" s="98">
        <f t="shared" si="20"/>
        <v>0</v>
      </c>
      <c r="L28" s="11" t="s">
        <v>1479</v>
      </c>
      <c r="M28" s="11" t="s">
        <v>914</v>
      </c>
      <c r="N28" s="101"/>
      <c r="O28" s="101"/>
      <c r="P28" s="101"/>
      <c r="Q28" s="101"/>
      <c r="R28" s="101"/>
      <c r="S28" s="101"/>
      <c r="T28" s="101"/>
      <c r="U28" s="101"/>
      <c r="V28" s="101"/>
      <c r="W28" s="101"/>
      <c r="X28" s="101"/>
      <c r="Y28" s="101"/>
      <c r="Z28" s="101"/>
      <c r="AA28" s="101"/>
      <c r="AB28" s="101"/>
      <c r="AC28" s="101"/>
      <c r="AD28" s="101"/>
    </row>
    <row r="29" spans="1:30" ht="15.75" customHeight="1" x14ac:dyDescent="0.2">
      <c r="A29" s="139" t="s">
        <v>915</v>
      </c>
      <c r="B29" s="120" t="s">
        <v>916</v>
      </c>
      <c r="C29" s="120"/>
      <c r="D29" s="96">
        <v>0</v>
      </c>
      <c r="E29" s="11">
        <v>1</v>
      </c>
      <c r="F29" s="98">
        <f t="shared" si="17"/>
        <v>0</v>
      </c>
      <c r="G29" s="97">
        <v>2</v>
      </c>
      <c r="H29" s="97">
        <f t="shared" si="18"/>
        <v>4</v>
      </c>
      <c r="I29" s="97">
        <v>2</v>
      </c>
      <c r="J29" s="99">
        <f t="shared" si="19"/>
        <v>1100</v>
      </c>
      <c r="K29" s="98">
        <f t="shared" si="20"/>
        <v>0</v>
      </c>
      <c r="L29" s="11" t="s">
        <v>1479</v>
      </c>
      <c r="M29" s="11" t="s">
        <v>917</v>
      </c>
      <c r="N29" s="101"/>
      <c r="O29" s="101"/>
      <c r="P29" s="101"/>
      <c r="Q29" s="101"/>
      <c r="R29" s="101"/>
      <c r="S29" s="101"/>
      <c r="T29" s="101"/>
      <c r="U29" s="101"/>
      <c r="V29" s="101"/>
      <c r="W29" s="101"/>
      <c r="X29" s="101"/>
      <c r="Y29" s="101"/>
      <c r="Z29" s="101"/>
      <c r="AA29" s="101"/>
      <c r="AB29" s="101"/>
      <c r="AC29" s="101"/>
      <c r="AD29" s="101"/>
    </row>
    <row r="30" spans="1:30" ht="15.75" customHeight="1" x14ac:dyDescent="0.2">
      <c r="A30" s="139" t="s">
        <v>918</v>
      </c>
      <c r="B30" s="107" t="s">
        <v>919</v>
      </c>
      <c r="C30" s="107">
        <f>550*2-682</f>
        <v>418</v>
      </c>
      <c r="D30" s="96">
        <v>336.88</v>
      </c>
      <c r="E30" s="11">
        <v>250</v>
      </c>
      <c r="F30" s="98">
        <f t="shared" si="17"/>
        <v>1.3475200000000001</v>
      </c>
      <c r="G30" s="97">
        <v>2</v>
      </c>
      <c r="H30" s="97">
        <f t="shared" si="18"/>
        <v>4</v>
      </c>
      <c r="I30" s="97">
        <v>2</v>
      </c>
      <c r="J30" s="99">
        <f t="shared" si="19"/>
        <v>1100</v>
      </c>
      <c r="K30" s="98">
        <f>F30*I30 - (682/1100)*F30</f>
        <v>1.8595776000000002</v>
      </c>
      <c r="L30" s="11" t="s">
        <v>1479</v>
      </c>
      <c r="M30" s="11" t="s">
        <v>920</v>
      </c>
      <c r="N30" s="11" t="s">
        <v>437</v>
      </c>
      <c r="O30" s="11">
        <v>606.375</v>
      </c>
      <c r="P30" s="32" t="s">
        <v>921</v>
      </c>
      <c r="Q30" s="101"/>
      <c r="R30" s="101"/>
      <c r="S30" s="101"/>
      <c r="T30" s="101"/>
      <c r="U30" s="101"/>
      <c r="V30" s="101"/>
      <c r="W30" s="101"/>
      <c r="X30" s="101"/>
      <c r="Y30" s="101"/>
      <c r="Z30" s="101"/>
      <c r="AA30" s="101"/>
      <c r="AB30" s="101"/>
      <c r="AC30" s="101"/>
      <c r="AD30" s="101"/>
    </row>
    <row r="31" spans="1:30" ht="15.75" customHeight="1" x14ac:dyDescent="0.2">
      <c r="A31" s="131"/>
      <c r="B31" s="119"/>
      <c r="C31" s="119"/>
      <c r="D31" s="88" t="s">
        <v>509</v>
      </c>
      <c r="E31" s="86"/>
      <c r="F31" s="90"/>
      <c r="G31" s="91"/>
      <c r="H31" s="91"/>
      <c r="I31" s="91"/>
      <c r="J31" s="91"/>
      <c r="K31" s="90"/>
      <c r="L31" s="86"/>
      <c r="M31" s="86"/>
      <c r="N31" s="86"/>
      <c r="O31" s="86"/>
      <c r="P31" s="86"/>
      <c r="Q31" s="86"/>
      <c r="R31" s="86"/>
      <c r="S31" s="86"/>
      <c r="T31" s="86"/>
      <c r="U31" s="86"/>
      <c r="V31" s="86"/>
      <c r="W31" s="86"/>
      <c r="X31" s="86"/>
      <c r="Y31" s="86"/>
      <c r="Z31" s="86"/>
      <c r="AA31" s="86"/>
      <c r="AB31" s="86"/>
      <c r="AC31" s="86"/>
      <c r="AD31" s="86"/>
    </row>
    <row r="32" spans="1:30" ht="15.75" customHeight="1" x14ac:dyDescent="0.2">
      <c r="A32" s="140" t="s">
        <v>508</v>
      </c>
      <c r="B32" s="141" t="s">
        <v>922</v>
      </c>
      <c r="C32" s="141"/>
      <c r="D32" s="142">
        <v>0.75</v>
      </c>
      <c r="E32" s="143">
        <v>1</v>
      </c>
      <c r="F32" s="144">
        <f t="shared" ref="F32:F35" si="21">D32/E32</f>
        <v>0.75</v>
      </c>
      <c r="G32" s="145">
        <v>14</v>
      </c>
      <c r="H32" s="145">
        <f t="shared" ref="H32:H35" si="22">G32*I32</f>
        <v>14</v>
      </c>
      <c r="I32" s="145">
        <v>1</v>
      </c>
      <c r="J32" s="146">
        <f t="shared" ref="J32:J35" si="23">I32*$J$1</f>
        <v>550</v>
      </c>
      <c r="K32" s="144">
        <f t="shared" ref="K32:K35" si="24">F32*I32</f>
        <v>0.75</v>
      </c>
      <c r="L32" s="143" t="s">
        <v>897</v>
      </c>
      <c r="M32" s="147"/>
      <c r="N32" s="147"/>
      <c r="O32" s="147"/>
      <c r="P32" s="147"/>
      <c r="Q32" s="147"/>
      <c r="R32" s="147"/>
      <c r="S32" s="147"/>
      <c r="T32" s="147"/>
      <c r="U32" s="147"/>
      <c r="V32" s="147"/>
      <c r="W32" s="147"/>
      <c r="X32" s="147"/>
      <c r="Y32" s="147"/>
      <c r="Z32" s="147"/>
      <c r="AA32" s="147"/>
      <c r="AB32" s="147"/>
      <c r="AC32" s="147"/>
      <c r="AD32" s="147"/>
    </row>
    <row r="33" spans="1:30" ht="15.75" customHeight="1" x14ac:dyDescent="0.2">
      <c r="A33" s="139" t="s">
        <v>923</v>
      </c>
      <c r="B33" s="120" t="s">
        <v>924</v>
      </c>
      <c r="C33" s="120"/>
      <c r="D33" s="96">
        <v>0</v>
      </c>
      <c r="E33" s="11">
        <v>1000</v>
      </c>
      <c r="F33" s="98">
        <f t="shared" si="21"/>
        <v>0</v>
      </c>
      <c r="G33" s="97">
        <v>2</v>
      </c>
      <c r="H33" s="97">
        <f t="shared" si="22"/>
        <v>4</v>
      </c>
      <c r="I33" s="97">
        <v>2</v>
      </c>
      <c r="J33" s="99">
        <f t="shared" si="23"/>
        <v>1100</v>
      </c>
      <c r="K33" s="98">
        <f t="shared" si="24"/>
        <v>0</v>
      </c>
      <c r="L33" s="11" t="s">
        <v>851</v>
      </c>
      <c r="M33" s="11" t="s">
        <v>437</v>
      </c>
      <c r="N33" s="101"/>
      <c r="O33" s="101"/>
      <c r="P33" s="101"/>
      <c r="Q33" s="101"/>
      <c r="R33" s="101"/>
      <c r="S33" s="101"/>
      <c r="T33" s="101"/>
      <c r="U33" s="101"/>
      <c r="V33" s="101"/>
      <c r="W33" s="101"/>
      <c r="X33" s="101"/>
      <c r="Y33" s="101"/>
      <c r="Z33" s="101"/>
      <c r="AA33" s="101"/>
      <c r="AB33" s="101"/>
      <c r="AC33" s="101"/>
      <c r="AD33" s="101"/>
    </row>
    <row r="34" spans="1:30" ht="15.75" customHeight="1" x14ac:dyDescent="0.2">
      <c r="A34" s="139" t="s">
        <v>925</v>
      </c>
      <c r="B34" s="107" t="s">
        <v>926</v>
      </c>
      <c r="C34" s="107"/>
      <c r="D34" s="96">
        <v>25.58</v>
      </c>
      <c r="E34" s="11">
        <v>1000</v>
      </c>
      <c r="F34" s="98">
        <f t="shared" si="21"/>
        <v>2.5579999999999999E-2</v>
      </c>
      <c r="G34" s="97">
        <v>2</v>
      </c>
      <c r="H34" s="97">
        <f t="shared" si="22"/>
        <v>4</v>
      </c>
      <c r="I34" s="97">
        <v>2</v>
      </c>
      <c r="J34" s="99">
        <f t="shared" si="23"/>
        <v>1100</v>
      </c>
      <c r="K34" s="98">
        <f t="shared" si="24"/>
        <v>5.1159999999999997E-2</v>
      </c>
      <c r="L34" s="106" t="s">
        <v>927</v>
      </c>
      <c r="M34" s="135" t="s">
        <v>437</v>
      </c>
      <c r="N34" s="101"/>
      <c r="O34" s="101"/>
      <c r="P34" s="101"/>
      <c r="Q34" s="101"/>
      <c r="R34" s="101"/>
      <c r="S34" s="101"/>
      <c r="T34" s="101"/>
      <c r="U34" s="101"/>
      <c r="V34" s="101"/>
      <c r="W34" s="101"/>
      <c r="X34" s="101"/>
      <c r="Y34" s="101"/>
      <c r="Z34" s="101"/>
      <c r="AA34" s="101"/>
      <c r="AB34" s="101"/>
      <c r="AC34" s="101"/>
      <c r="AD34" s="101"/>
    </row>
    <row r="35" spans="1:30" ht="15.75" customHeight="1" x14ac:dyDescent="0.2">
      <c r="A35" s="134" t="s">
        <v>928</v>
      </c>
      <c r="B35" s="95" t="s">
        <v>929</v>
      </c>
      <c r="C35" s="95"/>
      <c r="D35" s="96">
        <v>43.65</v>
      </c>
      <c r="E35" s="97">
        <v>1000</v>
      </c>
      <c r="F35" s="98">
        <f t="shared" si="21"/>
        <v>4.3650000000000001E-2</v>
      </c>
      <c r="G35" s="97">
        <v>2</v>
      </c>
      <c r="H35" s="97">
        <f t="shared" si="22"/>
        <v>6</v>
      </c>
      <c r="I35" s="97">
        <v>3</v>
      </c>
      <c r="J35" s="99">
        <f t="shared" si="23"/>
        <v>1650</v>
      </c>
      <c r="K35" s="98">
        <f t="shared" si="24"/>
        <v>0.13095000000000001</v>
      </c>
      <c r="L35" s="106" t="s">
        <v>930</v>
      </c>
      <c r="M35" s="135" t="s">
        <v>437</v>
      </c>
      <c r="N35" s="101"/>
      <c r="O35" s="101"/>
      <c r="P35" s="101"/>
      <c r="Q35" s="101"/>
      <c r="R35" s="101"/>
      <c r="S35" s="101"/>
      <c r="T35" s="101"/>
      <c r="U35" s="101"/>
      <c r="V35" s="101"/>
      <c r="W35" s="101"/>
      <c r="X35" s="101"/>
      <c r="Y35" s="101"/>
      <c r="Z35" s="101"/>
      <c r="AA35" s="101"/>
      <c r="AB35" s="101"/>
      <c r="AC35" s="101"/>
      <c r="AD35" s="101"/>
    </row>
    <row r="36" spans="1:30" ht="15.75" customHeight="1" x14ac:dyDescent="0.2">
      <c r="A36" s="131"/>
      <c r="B36" s="119"/>
      <c r="C36" s="119"/>
      <c r="D36" s="88" t="s">
        <v>839</v>
      </c>
      <c r="E36" s="86"/>
      <c r="F36" s="122"/>
      <c r="G36" s="86"/>
      <c r="H36" s="86"/>
      <c r="I36" s="86"/>
      <c r="J36" s="86"/>
      <c r="K36" s="122"/>
      <c r="L36" s="86"/>
      <c r="M36" s="86"/>
      <c r="N36" s="86"/>
      <c r="O36" s="86"/>
      <c r="P36" s="86"/>
      <c r="Q36" s="86"/>
      <c r="R36" s="86"/>
      <c r="S36" s="86"/>
      <c r="T36" s="86"/>
      <c r="U36" s="86"/>
      <c r="V36" s="86"/>
      <c r="W36" s="86"/>
      <c r="X36" s="86"/>
      <c r="Y36" s="86"/>
      <c r="Z36" s="86"/>
      <c r="AA36" s="86"/>
      <c r="AB36" s="86"/>
      <c r="AC36" s="86"/>
      <c r="AD36" s="86"/>
    </row>
    <row r="37" spans="1:30" ht="15.75" customHeight="1" x14ac:dyDescent="0.2">
      <c r="A37" s="148" t="s">
        <v>840</v>
      </c>
      <c r="B37" s="123"/>
      <c r="C37" s="123"/>
      <c r="D37" s="76">
        <v>4717</v>
      </c>
      <c r="E37" s="1">
        <v>550</v>
      </c>
      <c r="F37" s="116">
        <f t="shared" ref="F37:F42" si="25">D37/E37</f>
        <v>8.5763636363636362</v>
      </c>
      <c r="G37" s="78"/>
      <c r="H37" s="78"/>
      <c r="I37" s="78">
        <v>1</v>
      </c>
      <c r="J37" s="118">
        <f t="shared" ref="J37:J41" si="26">I37*$J$1</f>
        <v>550</v>
      </c>
      <c r="K37" s="116">
        <f t="shared" ref="K37:K41" si="27">F37*I37</f>
        <v>8.5763636363636362</v>
      </c>
    </row>
    <row r="38" spans="1:30" ht="15.75" customHeight="1" x14ac:dyDescent="0.2">
      <c r="A38" s="148" t="s">
        <v>478</v>
      </c>
      <c r="B38" s="123"/>
      <c r="C38" s="123"/>
      <c r="D38" s="76">
        <v>0</v>
      </c>
      <c r="E38" s="1">
        <v>500</v>
      </c>
      <c r="F38" s="116">
        <f t="shared" si="25"/>
        <v>0</v>
      </c>
      <c r="G38" s="78"/>
      <c r="H38" s="78"/>
      <c r="I38" s="78">
        <v>1</v>
      </c>
      <c r="J38" s="118">
        <f t="shared" si="26"/>
        <v>550</v>
      </c>
      <c r="K38" s="116">
        <f t="shared" si="27"/>
        <v>0</v>
      </c>
    </row>
    <row r="39" spans="1:30" ht="15.75" customHeight="1" x14ac:dyDescent="0.2">
      <c r="A39" s="148" t="s">
        <v>841</v>
      </c>
      <c r="B39" s="123"/>
      <c r="C39" s="123"/>
      <c r="D39" s="76"/>
      <c r="E39" s="1">
        <v>1</v>
      </c>
      <c r="F39" s="116">
        <f t="shared" si="25"/>
        <v>0</v>
      </c>
      <c r="G39" s="78"/>
      <c r="H39" s="78"/>
      <c r="I39" s="78">
        <v>1</v>
      </c>
      <c r="J39" s="118">
        <f t="shared" si="26"/>
        <v>550</v>
      </c>
      <c r="K39" s="116">
        <f t="shared" si="27"/>
        <v>0</v>
      </c>
    </row>
    <row r="40" spans="1:30" ht="15.75" customHeight="1" x14ac:dyDescent="0.2">
      <c r="A40" s="139" t="s">
        <v>241</v>
      </c>
      <c r="B40" s="120"/>
      <c r="C40" s="120"/>
      <c r="D40" s="96">
        <v>0.1636</v>
      </c>
      <c r="E40" s="11">
        <v>1</v>
      </c>
      <c r="F40" s="98">
        <f t="shared" si="25"/>
        <v>0.1636</v>
      </c>
      <c r="G40" s="97"/>
      <c r="H40" s="97"/>
      <c r="I40" s="97">
        <v>1</v>
      </c>
      <c r="J40" s="99">
        <f t="shared" si="26"/>
        <v>550</v>
      </c>
      <c r="K40" s="98">
        <f t="shared" si="27"/>
        <v>0.1636</v>
      </c>
      <c r="L40" s="106" t="s">
        <v>931</v>
      </c>
      <c r="M40" s="11" t="s">
        <v>821</v>
      </c>
      <c r="N40" s="101"/>
      <c r="O40" s="101"/>
      <c r="P40" s="101"/>
      <c r="Q40" s="101"/>
      <c r="R40" s="101"/>
      <c r="S40" s="101"/>
      <c r="T40" s="101"/>
      <c r="U40" s="101"/>
      <c r="V40" s="101"/>
      <c r="W40" s="101"/>
      <c r="X40" s="101"/>
      <c r="Y40" s="101"/>
      <c r="Z40" s="101"/>
      <c r="AA40" s="101"/>
      <c r="AB40" s="101"/>
      <c r="AC40" s="101"/>
      <c r="AD40" s="101"/>
    </row>
    <row r="41" spans="1:30" ht="15.75" customHeight="1" x14ac:dyDescent="0.2">
      <c r="A41" s="148" t="s">
        <v>932</v>
      </c>
      <c r="B41" s="123"/>
      <c r="C41" s="123"/>
      <c r="D41" s="76">
        <v>1000</v>
      </c>
      <c r="E41" s="1">
        <v>550</v>
      </c>
      <c r="F41" s="116">
        <f t="shared" si="25"/>
        <v>1.8181818181818181</v>
      </c>
      <c r="G41" s="78"/>
      <c r="H41" s="78"/>
      <c r="I41" s="78">
        <v>1</v>
      </c>
      <c r="J41" s="118">
        <f t="shared" si="26"/>
        <v>550</v>
      </c>
      <c r="K41" s="116">
        <f t="shared" si="27"/>
        <v>1.8181818181818181</v>
      </c>
    </row>
    <row r="42" spans="1:30" ht="15.75" customHeight="1" x14ac:dyDescent="0.2">
      <c r="A42" s="148" t="s">
        <v>933</v>
      </c>
      <c r="B42" s="123"/>
      <c r="C42" s="123"/>
      <c r="D42" s="76">
        <v>500</v>
      </c>
      <c r="E42" s="1">
        <v>15</v>
      </c>
      <c r="F42" s="116">
        <f t="shared" si="25"/>
        <v>33.333333333333336</v>
      </c>
      <c r="I42" s="78"/>
      <c r="J42" s="118"/>
      <c r="K42" s="116"/>
    </row>
    <row r="43" spans="1:30" ht="15.75" customHeight="1" x14ac:dyDescent="0.2">
      <c r="A43" s="148" t="s">
        <v>934</v>
      </c>
      <c r="B43" s="123"/>
      <c r="C43" s="123"/>
      <c r="D43" s="76">
        <v>224</v>
      </c>
      <c r="E43" s="1">
        <v>1200</v>
      </c>
      <c r="F43" s="126">
        <v>0.19500000000000001</v>
      </c>
      <c r="I43" s="78"/>
      <c r="J43" s="118"/>
      <c r="K43" s="116"/>
    </row>
    <row r="44" spans="1:30" ht="15.75" customHeight="1" x14ac:dyDescent="0.2">
      <c r="A44" s="149"/>
      <c r="B44" s="123"/>
      <c r="C44" s="123"/>
      <c r="D44" s="76"/>
      <c r="F44" s="124"/>
      <c r="K44" s="124"/>
    </row>
    <row r="45" spans="1:30" ht="15.75" customHeight="1" x14ac:dyDescent="0.2">
      <c r="A45" s="150"/>
      <c r="B45" s="123"/>
      <c r="C45" s="123"/>
      <c r="D45" s="76" t="s">
        <v>935</v>
      </c>
      <c r="F45" s="124"/>
      <c r="I45">
        <f>SUM(I4:I41)</f>
        <v>105</v>
      </c>
      <c r="K45" s="124"/>
    </row>
    <row r="46" spans="1:30" ht="15.75" customHeight="1" x14ac:dyDescent="0.2">
      <c r="A46" s="149"/>
      <c r="B46" s="123"/>
      <c r="C46" s="123"/>
      <c r="D46" s="76"/>
      <c r="F46" s="124"/>
      <c r="K46" s="124"/>
    </row>
    <row r="47" spans="1:30" ht="15.75" customHeight="1" x14ac:dyDescent="0.2">
      <c r="A47" s="149"/>
      <c r="B47" s="123"/>
      <c r="C47" s="123"/>
      <c r="D47" s="76"/>
      <c r="F47" s="124"/>
      <c r="K47" s="124"/>
    </row>
    <row r="48" spans="1:30" ht="15.75" customHeight="1" x14ac:dyDescent="0.2">
      <c r="A48" s="149"/>
      <c r="B48" s="123"/>
      <c r="C48" s="123"/>
      <c r="D48" s="76"/>
      <c r="F48" s="126"/>
      <c r="K48" s="124"/>
    </row>
    <row r="49" spans="1:11" ht="15.75" customHeight="1" x14ac:dyDescent="0.2">
      <c r="A49" s="149"/>
      <c r="B49" s="123"/>
      <c r="C49" s="123"/>
      <c r="D49" s="76"/>
      <c r="F49" s="126"/>
      <c r="K49" s="124"/>
    </row>
    <row r="50" spans="1:11" ht="15.75" customHeight="1" x14ac:dyDescent="0.2">
      <c r="A50" s="149"/>
      <c r="B50" s="123"/>
      <c r="C50" s="123"/>
      <c r="D50" s="76"/>
      <c r="F50" s="126"/>
      <c r="K50" s="124"/>
    </row>
    <row r="51" spans="1:11" ht="15.75" customHeight="1" x14ac:dyDescent="0.2">
      <c r="A51" s="149"/>
      <c r="B51" s="123"/>
      <c r="C51" s="123"/>
      <c r="D51" s="76"/>
      <c r="F51" s="124"/>
      <c r="K51" s="124"/>
    </row>
    <row r="52" spans="1:11" ht="15.75" customHeight="1" x14ac:dyDescent="0.2">
      <c r="A52" s="149"/>
      <c r="B52" s="123"/>
      <c r="C52" s="123"/>
      <c r="D52" s="76"/>
      <c r="F52" s="124"/>
      <c r="K52" s="124"/>
    </row>
    <row r="53" spans="1:11" ht="15.75" customHeight="1" x14ac:dyDescent="0.2">
      <c r="A53" s="149"/>
      <c r="B53" s="123"/>
      <c r="C53" s="123"/>
      <c r="D53" s="76"/>
      <c r="F53" s="124"/>
      <c r="K53" s="124"/>
    </row>
    <row r="54" spans="1:11" ht="15.75" customHeight="1" x14ac:dyDescent="0.2">
      <c r="A54" s="149"/>
      <c r="B54" s="123"/>
      <c r="C54" s="123"/>
      <c r="D54" s="76"/>
      <c r="F54" s="124"/>
      <c r="K54" s="124"/>
    </row>
    <row r="55" spans="1:11" ht="15.75" customHeight="1" x14ac:dyDescent="0.2">
      <c r="A55" s="149"/>
      <c r="B55" s="123"/>
      <c r="C55" s="123"/>
      <c r="D55" s="76"/>
      <c r="F55" s="124"/>
      <c r="K55" s="124"/>
    </row>
    <row r="56" spans="1:11" ht="15.75" customHeight="1" x14ac:dyDescent="0.2">
      <c r="A56" s="148" t="s">
        <v>936</v>
      </c>
      <c r="B56" s="123"/>
      <c r="C56" s="123"/>
      <c r="D56" s="76"/>
      <c r="F56" s="124"/>
      <c r="K56" s="124"/>
    </row>
    <row r="57" spans="1:11" ht="12.75" x14ac:dyDescent="0.2">
      <c r="A57" s="148" t="s">
        <v>937</v>
      </c>
      <c r="B57" s="123"/>
      <c r="C57" s="123"/>
      <c r="D57" s="76">
        <v>30.5</v>
      </c>
      <c r="F57" s="124"/>
      <c r="K57" s="124"/>
    </row>
    <row r="58" spans="1:11" ht="12.75" x14ac:dyDescent="0.2">
      <c r="A58" s="148" t="s">
        <v>938</v>
      </c>
      <c r="B58" s="123"/>
      <c r="C58" s="123"/>
      <c r="D58" s="76">
        <v>44.5</v>
      </c>
      <c r="F58" s="124"/>
      <c r="K58" s="124"/>
    </row>
    <row r="59" spans="1:11" ht="12.75" x14ac:dyDescent="0.2">
      <c r="A59" s="148" t="s">
        <v>939</v>
      </c>
      <c r="B59" s="123"/>
      <c r="C59" s="123"/>
      <c r="D59" s="76">
        <v>67.87</v>
      </c>
      <c r="F59" s="124"/>
      <c r="K59" s="124"/>
    </row>
    <row r="60" spans="1:11" ht="12.75" x14ac:dyDescent="0.2">
      <c r="A60" s="148" t="s">
        <v>940</v>
      </c>
      <c r="B60" s="123"/>
      <c r="C60" s="123"/>
      <c r="D60" s="76">
        <v>107</v>
      </c>
      <c r="F60" s="124"/>
      <c r="K60" s="124"/>
    </row>
    <row r="61" spans="1:11" ht="12.75" x14ac:dyDescent="0.2">
      <c r="A61" s="149"/>
      <c r="B61" s="123"/>
      <c r="C61" s="123"/>
      <c r="D61" s="76"/>
      <c r="F61" s="124"/>
      <c r="K61" s="124"/>
    </row>
    <row r="62" spans="1:11" ht="12.75" x14ac:dyDescent="0.2">
      <c r="A62" s="149"/>
      <c r="B62" s="123"/>
      <c r="C62" s="123"/>
      <c r="D62" s="76"/>
      <c r="F62" s="124"/>
      <c r="K62" s="124"/>
    </row>
    <row r="63" spans="1:11" ht="12.75" x14ac:dyDescent="0.2">
      <c r="A63" s="149"/>
      <c r="B63" s="123"/>
      <c r="C63" s="123"/>
      <c r="D63" s="76"/>
      <c r="F63" s="124"/>
      <c r="K63" s="124"/>
    </row>
    <row r="64" spans="1:11" ht="12.75" x14ac:dyDescent="0.2">
      <c r="A64" s="149"/>
      <c r="B64" s="123"/>
      <c r="C64" s="123"/>
      <c r="D64" s="76"/>
      <c r="F64" s="124"/>
      <c r="K64" s="124"/>
    </row>
    <row r="65" spans="1:11" ht="12.75" x14ac:dyDescent="0.2">
      <c r="A65" s="149"/>
      <c r="B65" s="123"/>
      <c r="C65" s="123"/>
      <c r="D65" s="76"/>
      <c r="F65" s="124"/>
      <c r="K65" s="124"/>
    </row>
    <row r="66" spans="1:11" ht="12.75" x14ac:dyDescent="0.2">
      <c r="A66" s="149"/>
      <c r="B66" s="123"/>
      <c r="C66" s="123"/>
      <c r="D66" s="76"/>
      <c r="F66" s="124"/>
      <c r="K66" s="124"/>
    </row>
    <row r="67" spans="1:11" ht="12.75" x14ac:dyDescent="0.2">
      <c r="A67" s="149"/>
      <c r="B67" s="123"/>
      <c r="C67" s="123"/>
      <c r="D67" s="76"/>
      <c r="F67" s="124"/>
      <c r="K67" s="124"/>
    </row>
    <row r="68" spans="1:11" ht="12.75" x14ac:dyDescent="0.2">
      <c r="A68" s="149"/>
      <c r="B68" s="123"/>
      <c r="C68" s="123"/>
      <c r="D68" s="76"/>
      <c r="F68" s="124"/>
      <c r="K68" s="124"/>
    </row>
    <row r="69" spans="1:11" ht="12.75" x14ac:dyDescent="0.2">
      <c r="A69" s="149"/>
      <c r="B69" s="123"/>
      <c r="C69" s="123"/>
      <c r="D69" s="76"/>
      <c r="F69" s="124"/>
      <c r="K69" s="124"/>
    </row>
    <row r="70" spans="1:11" ht="12.75" x14ac:dyDescent="0.2">
      <c r="A70" s="149"/>
      <c r="B70" s="123"/>
      <c r="C70" s="123"/>
      <c r="D70" s="76"/>
      <c r="F70" s="124"/>
      <c r="K70" s="124"/>
    </row>
    <row r="71" spans="1:11" ht="12.75" x14ac:dyDescent="0.2">
      <c r="A71" s="149"/>
      <c r="B71" s="123"/>
      <c r="C71" s="123"/>
      <c r="D71" s="76"/>
      <c r="F71" s="124"/>
      <c r="K71" s="124"/>
    </row>
    <row r="72" spans="1:11" ht="12.75" x14ac:dyDescent="0.2">
      <c r="A72" s="149"/>
      <c r="B72" s="123"/>
      <c r="C72" s="123"/>
      <c r="D72" s="76"/>
      <c r="F72" s="124"/>
      <c r="K72" s="124"/>
    </row>
    <row r="73" spans="1:11" ht="12.75" x14ac:dyDescent="0.2">
      <c r="A73" s="149"/>
      <c r="B73" s="123"/>
      <c r="C73" s="123"/>
      <c r="D73" s="76"/>
      <c r="F73" s="124"/>
      <c r="K73" s="124"/>
    </row>
    <row r="74" spans="1:11" ht="12.75" x14ac:dyDescent="0.2">
      <c r="A74" s="149"/>
      <c r="B74" s="123"/>
      <c r="C74" s="123"/>
      <c r="D74" s="76"/>
      <c r="F74" s="124"/>
      <c r="K74" s="124"/>
    </row>
    <row r="75" spans="1:11" ht="12.75" x14ac:dyDescent="0.2">
      <c r="A75" s="149"/>
      <c r="B75" s="123"/>
      <c r="C75" s="123"/>
      <c r="D75" s="76"/>
      <c r="F75" s="124"/>
      <c r="K75" s="124"/>
    </row>
    <row r="76" spans="1:11" ht="12.75" x14ac:dyDescent="0.2">
      <c r="A76" s="149"/>
      <c r="B76" s="123"/>
      <c r="C76" s="123"/>
      <c r="D76" s="76"/>
      <c r="F76" s="124"/>
      <c r="K76" s="124"/>
    </row>
    <row r="77" spans="1:11" ht="12.75" x14ac:dyDescent="0.2">
      <c r="A77" s="149"/>
      <c r="B77" s="123"/>
      <c r="C77" s="123"/>
      <c r="D77" s="76"/>
      <c r="F77" s="124"/>
      <c r="K77" s="124"/>
    </row>
    <row r="78" spans="1:11" ht="12.75" x14ac:dyDescent="0.2">
      <c r="A78" s="149"/>
      <c r="B78" s="123"/>
      <c r="C78" s="123"/>
      <c r="D78" s="76"/>
      <c r="F78" s="124"/>
      <c r="K78" s="124"/>
    </row>
    <row r="79" spans="1:11" ht="12.75" x14ac:dyDescent="0.2">
      <c r="A79" s="149"/>
      <c r="B79" s="123"/>
      <c r="C79" s="123"/>
      <c r="D79" s="76"/>
      <c r="F79" s="124"/>
      <c r="K79" s="124"/>
    </row>
    <row r="80" spans="1:11" ht="12.75" x14ac:dyDescent="0.2">
      <c r="A80" s="149"/>
      <c r="B80" s="123"/>
      <c r="C80" s="123"/>
      <c r="D80" s="76"/>
      <c r="F80" s="124"/>
      <c r="K80" s="124"/>
    </row>
    <row r="81" spans="1:11" ht="12.75" x14ac:dyDescent="0.2">
      <c r="A81" s="149"/>
      <c r="B81" s="123"/>
      <c r="C81" s="123"/>
      <c r="D81" s="76"/>
      <c r="F81" s="124"/>
      <c r="K81" s="124"/>
    </row>
    <row r="82" spans="1:11" ht="12.75" x14ac:dyDescent="0.2">
      <c r="A82" s="149"/>
      <c r="B82" s="123"/>
      <c r="C82" s="123"/>
      <c r="D82" s="76"/>
      <c r="F82" s="124"/>
      <c r="K82" s="124"/>
    </row>
    <row r="83" spans="1:11" ht="12.75" x14ac:dyDescent="0.2">
      <c r="A83" s="149"/>
      <c r="B83" s="123"/>
      <c r="C83" s="123"/>
      <c r="D83" s="76"/>
      <c r="F83" s="124"/>
      <c r="K83" s="124"/>
    </row>
    <row r="84" spans="1:11" ht="12.75" x14ac:dyDescent="0.2">
      <c r="A84" s="149"/>
      <c r="B84" s="123"/>
      <c r="C84" s="123"/>
      <c r="D84" s="76"/>
      <c r="F84" s="124"/>
      <c r="K84" s="124"/>
    </row>
    <row r="85" spans="1:11" ht="12.75" x14ac:dyDescent="0.2">
      <c r="A85" s="149"/>
      <c r="B85" s="123"/>
      <c r="C85" s="123"/>
      <c r="D85" s="76"/>
      <c r="F85" s="124"/>
      <c r="K85" s="124"/>
    </row>
    <row r="86" spans="1:11" ht="12.75" x14ac:dyDescent="0.2">
      <c r="A86" s="149"/>
      <c r="B86" s="123"/>
      <c r="C86" s="123"/>
      <c r="D86" s="76"/>
      <c r="F86" s="124"/>
      <c r="K86" s="124"/>
    </row>
    <row r="87" spans="1:11" ht="12.75" x14ac:dyDescent="0.2">
      <c r="A87" s="149"/>
      <c r="B87" s="123"/>
      <c r="C87" s="123"/>
      <c r="D87" s="76"/>
      <c r="F87" s="124"/>
      <c r="K87" s="124"/>
    </row>
    <row r="88" spans="1:11" ht="12.75" x14ac:dyDescent="0.2">
      <c r="A88" s="149"/>
      <c r="B88" s="123"/>
      <c r="C88" s="123"/>
      <c r="D88" s="76"/>
      <c r="F88" s="124"/>
      <c r="K88" s="124"/>
    </row>
    <row r="89" spans="1:11" ht="12.75" x14ac:dyDescent="0.2">
      <c r="A89" s="149"/>
      <c r="B89" s="123"/>
      <c r="C89" s="123"/>
      <c r="D89" s="76"/>
      <c r="F89" s="124"/>
      <c r="K89" s="124"/>
    </row>
    <row r="90" spans="1:11" ht="12.75" x14ac:dyDescent="0.2">
      <c r="A90" s="149"/>
      <c r="B90" s="123"/>
      <c r="C90" s="123"/>
      <c r="D90" s="76"/>
      <c r="F90" s="124"/>
      <c r="K90" s="124"/>
    </row>
    <row r="91" spans="1:11" ht="12.75" x14ac:dyDescent="0.2">
      <c r="A91" s="149"/>
      <c r="B91" s="123"/>
      <c r="C91" s="123"/>
      <c r="D91" s="76"/>
      <c r="F91" s="124"/>
      <c r="K91" s="124"/>
    </row>
    <row r="92" spans="1:11" ht="12.75" x14ac:dyDescent="0.2">
      <c r="A92" s="149"/>
      <c r="B92" s="123"/>
      <c r="C92" s="123"/>
      <c r="D92" s="76"/>
      <c r="F92" s="124"/>
      <c r="K92" s="124"/>
    </row>
    <row r="93" spans="1:11" ht="12.75" x14ac:dyDescent="0.2">
      <c r="A93" s="149"/>
      <c r="B93" s="123"/>
      <c r="C93" s="123"/>
      <c r="D93" s="76"/>
      <c r="F93" s="124"/>
      <c r="K93" s="124"/>
    </row>
    <row r="94" spans="1:11" ht="12.75" x14ac:dyDescent="0.2">
      <c r="A94" s="149"/>
      <c r="B94" s="123"/>
      <c r="C94" s="123"/>
      <c r="D94" s="76"/>
      <c r="F94" s="124"/>
      <c r="K94" s="124"/>
    </row>
    <row r="95" spans="1:11" ht="12.75" x14ac:dyDescent="0.2">
      <c r="A95" s="149"/>
      <c r="B95" s="123"/>
      <c r="C95" s="123"/>
      <c r="D95" s="76"/>
      <c r="F95" s="124"/>
      <c r="K95" s="124"/>
    </row>
    <row r="96" spans="1:11" ht="12.75" x14ac:dyDescent="0.2">
      <c r="A96" s="149"/>
      <c r="B96" s="123"/>
      <c r="C96" s="123"/>
      <c r="D96" s="76"/>
      <c r="F96" s="124"/>
      <c r="K96" s="124"/>
    </row>
    <row r="97" spans="1:11" ht="12.75" x14ac:dyDescent="0.2">
      <c r="A97" s="149"/>
      <c r="B97" s="123"/>
      <c r="C97" s="123"/>
      <c r="D97" s="76"/>
      <c r="F97" s="124"/>
      <c r="K97" s="124"/>
    </row>
    <row r="98" spans="1:11" ht="12.75" x14ac:dyDescent="0.2">
      <c r="A98" s="149"/>
      <c r="B98" s="123"/>
      <c r="C98" s="123"/>
      <c r="D98" s="76"/>
      <c r="F98" s="124"/>
      <c r="K98" s="124"/>
    </row>
    <row r="99" spans="1:11" ht="12.75" x14ac:dyDescent="0.2">
      <c r="A99" s="149"/>
      <c r="B99" s="123"/>
      <c r="C99" s="123"/>
      <c r="D99" s="76"/>
      <c r="F99" s="124"/>
      <c r="K99" s="124"/>
    </row>
    <row r="100" spans="1:11" ht="12.75" x14ac:dyDescent="0.2">
      <c r="A100" s="149"/>
      <c r="B100" s="123"/>
      <c r="C100" s="123"/>
      <c r="D100" s="76"/>
      <c r="F100" s="124"/>
      <c r="K100" s="124"/>
    </row>
    <row r="101" spans="1:11" ht="12.75" x14ac:dyDescent="0.2">
      <c r="A101" s="149"/>
      <c r="B101" s="123"/>
      <c r="C101" s="123"/>
      <c r="D101" s="76"/>
      <c r="F101" s="124"/>
      <c r="K101" s="124"/>
    </row>
    <row r="102" spans="1:11" ht="12.75" x14ac:dyDescent="0.2">
      <c r="A102" s="149"/>
      <c r="B102" s="123"/>
      <c r="C102" s="123"/>
      <c r="D102" s="76"/>
      <c r="F102" s="124"/>
      <c r="K102" s="124"/>
    </row>
    <row r="103" spans="1:11" ht="12.75" x14ac:dyDescent="0.2">
      <c r="A103" s="149"/>
      <c r="B103" s="123"/>
      <c r="C103" s="123"/>
      <c r="D103" s="76"/>
      <c r="F103" s="124"/>
      <c r="K103" s="124"/>
    </row>
    <row r="104" spans="1:11" ht="12.75" x14ac:dyDescent="0.2">
      <c r="A104" s="149"/>
      <c r="B104" s="123"/>
      <c r="C104" s="123"/>
      <c r="D104" s="76"/>
      <c r="F104" s="124"/>
      <c r="K104" s="124"/>
    </row>
    <row r="105" spans="1:11" ht="12.75" x14ac:dyDescent="0.2">
      <c r="A105" s="149"/>
      <c r="B105" s="123"/>
      <c r="C105" s="123"/>
      <c r="D105" s="76"/>
      <c r="F105" s="124"/>
      <c r="K105" s="124"/>
    </row>
    <row r="106" spans="1:11" ht="12.75" x14ac:dyDescent="0.2">
      <c r="A106" s="149"/>
      <c r="B106" s="123"/>
      <c r="C106" s="123"/>
      <c r="D106" s="76"/>
      <c r="F106" s="124"/>
      <c r="K106" s="124"/>
    </row>
    <row r="107" spans="1:11" ht="12.75" x14ac:dyDescent="0.2">
      <c r="A107" s="149"/>
      <c r="B107" s="123"/>
      <c r="C107" s="123"/>
      <c r="D107" s="76"/>
      <c r="F107" s="124"/>
      <c r="K107" s="124"/>
    </row>
    <row r="108" spans="1:11" ht="12.75" x14ac:dyDescent="0.2">
      <c r="A108" s="149"/>
      <c r="B108" s="123"/>
      <c r="C108" s="123"/>
      <c r="D108" s="76"/>
      <c r="F108" s="124"/>
      <c r="K108" s="124"/>
    </row>
    <row r="109" spans="1:11" ht="12.75" x14ac:dyDescent="0.2">
      <c r="A109" s="149"/>
      <c r="B109" s="123"/>
      <c r="C109" s="123"/>
      <c r="D109" s="76"/>
      <c r="F109" s="124"/>
      <c r="K109" s="124"/>
    </row>
    <row r="110" spans="1:11" ht="12.75" x14ac:dyDescent="0.2">
      <c r="A110" s="149"/>
      <c r="B110" s="123"/>
      <c r="C110" s="123"/>
      <c r="D110" s="76"/>
      <c r="F110" s="124"/>
      <c r="K110" s="124"/>
    </row>
    <row r="111" spans="1:11" ht="12.75" x14ac:dyDescent="0.2">
      <c r="A111" s="149"/>
      <c r="B111" s="123"/>
      <c r="C111" s="123"/>
      <c r="D111" s="76"/>
      <c r="F111" s="124"/>
      <c r="K111" s="124"/>
    </row>
    <row r="112" spans="1:11" ht="12.75" x14ac:dyDescent="0.2">
      <c r="A112" s="149"/>
      <c r="B112" s="123"/>
      <c r="C112" s="123"/>
      <c r="D112" s="76"/>
      <c r="F112" s="124"/>
      <c r="K112" s="124"/>
    </row>
    <row r="113" spans="1:11" ht="12.75" x14ac:dyDescent="0.2">
      <c r="A113" s="149"/>
      <c r="B113" s="123"/>
      <c r="C113" s="123"/>
      <c r="D113" s="76"/>
      <c r="F113" s="124"/>
      <c r="K113" s="124"/>
    </row>
    <row r="114" spans="1:11" ht="12.75" x14ac:dyDescent="0.2">
      <c r="A114" s="149"/>
      <c r="B114" s="123"/>
      <c r="C114" s="123"/>
      <c r="D114" s="76"/>
      <c r="F114" s="124"/>
      <c r="K114" s="124"/>
    </row>
    <row r="115" spans="1:11" ht="12.75" x14ac:dyDescent="0.2">
      <c r="A115" s="149"/>
      <c r="B115" s="123"/>
      <c r="C115" s="123"/>
      <c r="D115" s="76"/>
      <c r="F115" s="124"/>
      <c r="K115" s="124"/>
    </row>
    <row r="116" spans="1:11" ht="12.75" x14ac:dyDescent="0.2">
      <c r="A116" s="149"/>
      <c r="B116" s="123"/>
      <c r="C116" s="123"/>
      <c r="D116" s="76"/>
      <c r="F116" s="124"/>
      <c r="K116" s="124"/>
    </row>
    <row r="117" spans="1:11" ht="12.75" x14ac:dyDescent="0.2">
      <c r="A117" s="149"/>
      <c r="B117" s="123"/>
      <c r="C117" s="123"/>
      <c r="D117" s="76"/>
      <c r="F117" s="124"/>
      <c r="K117" s="124"/>
    </row>
    <row r="118" spans="1:11" ht="12.75" x14ac:dyDescent="0.2">
      <c r="A118" s="149"/>
      <c r="B118" s="123"/>
      <c r="C118" s="123"/>
      <c r="D118" s="76"/>
      <c r="F118" s="124"/>
      <c r="K118" s="124"/>
    </row>
    <row r="119" spans="1:11" ht="12.75" x14ac:dyDescent="0.2">
      <c r="A119" s="149"/>
      <c r="B119" s="123"/>
      <c r="C119" s="123"/>
      <c r="D119" s="76"/>
      <c r="F119" s="124"/>
      <c r="K119" s="124"/>
    </row>
    <row r="120" spans="1:11" ht="12.75" x14ac:dyDescent="0.2">
      <c r="A120" s="149"/>
      <c r="B120" s="123"/>
      <c r="C120" s="123"/>
      <c r="D120" s="76"/>
      <c r="F120" s="124"/>
      <c r="K120" s="124"/>
    </row>
    <row r="121" spans="1:11" ht="12.75" x14ac:dyDescent="0.2">
      <c r="A121" s="149"/>
      <c r="B121" s="123"/>
      <c r="C121" s="123"/>
      <c r="D121" s="76"/>
      <c r="F121" s="124"/>
      <c r="K121" s="124"/>
    </row>
    <row r="122" spans="1:11" ht="12.75" x14ac:dyDescent="0.2">
      <c r="A122" s="149"/>
      <c r="B122" s="123"/>
      <c r="C122" s="123"/>
      <c r="D122" s="76"/>
      <c r="F122" s="124"/>
      <c r="K122" s="124"/>
    </row>
    <row r="123" spans="1:11" ht="12.75" x14ac:dyDescent="0.2">
      <c r="A123" s="149"/>
      <c r="B123" s="123"/>
      <c r="C123" s="123"/>
      <c r="D123" s="76"/>
      <c r="F123" s="124"/>
      <c r="K123" s="124"/>
    </row>
    <row r="124" spans="1:11" ht="12.75" x14ac:dyDescent="0.2">
      <c r="A124" s="149"/>
      <c r="B124" s="123"/>
      <c r="C124" s="123"/>
      <c r="D124" s="76"/>
      <c r="F124" s="124"/>
      <c r="K124" s="124"/>
    </row>
    <row r="125" spans="1:11" ht="12.75" x14ac:dyDescent="0.2">
      <c r="A125" s="149"/>
      <c r="B125" s="123"/>
      <c r="C125" s="123"/>
      <c r="D125" s="76"/>
      <c r="F125" s="124"/>
      <c r="K125" s="124"/>
    </row>
    <row r="126" spans="1:11" ht="12.75" x14ac:dyDescent="0.2">
      <c r="A126" s="149"/>
      <c r="B126" s="123"/>
      <c r="C126" s="123"/>
      <c r="D126" s="76"/>
      <c r="F126" s="124"/>
      <c r="K126" s="124"/>
    </row>
    <row r="127" spans="1:11" ht="12.75" x14ac:dyDescent="0.2">
      <c r="A127" s="149"/>
      <c r="B127" s="123"/>
      <c r="C127" s="123"/>
      <c r="D127" s="76"/>
      <c r="F127" s="124"/>
      <c r="K127" s="124"/>
    </row>
    <row r="128" spans="1:11" ht="12.75" x14ac:dyDescent="0.2">
      <c r="A128" s="149"/>
      <c r="B128" s="123"/>
      <c r="C128" s="123"/>
      <c r="D128" s="76"/>
      <c r="F128" s="124"/>
      <c r="K128" s="124"/>
    </row>
    <row r="129" spans="1:11" ht="12.75" x14ac:dyDescent="0.2">
      <c r="A129" s="149"/>
      <c r="B129" s="123"/>
      <c r="C129" s="123"/>
      <c r="D129" s="76"/>
      <c r="F129" s="124"/>
      <c r="K129" s="124"/>
    </row>
    <row r="130" spans="1:11" ht="12.75" x14ac:dyDescent="0.2">
      <c r="A130" s="149"/>
      <c r="B130" s="123"/>
      <c r="C130" s="123"/>
      <c r="D130" s="76"/>
      <c r="F130" s="124"/>
      <c r="K130" s="124"/>
    </row>
    <row r="131" spans="1:11" ht="12.75" x14ac:dyDescent="0.2">
      <c r="A131" s="149"/>
      <c r="B131" s="123"/>
      <c r="C131" s="123"/>
      <c r="D131" s="76"/>
      <c r="F131" s="124"/>
      <c r="K131" s="124"/>
    </row>
    <row r="132" spans="1:11" ht="12.75" x14ac:dyDescent="0.2">
      <c r="A132" s="149"/>
      <c r="B132" s="123"/>
      <c r="C132" s="123"/>
      <c r="D132" s="76"/>
      <c r="F132" s="124"/>
      <c r="K132" s="124"/>
    </row>
    <row r="133" spans="1:11" ht="12.75" x14ac:dyDescent="0.2">
      <c r="A133" s="149"/>
      <c r="B133" s="123"/>
      <c r="C133" s="123"/>
      <c r="D133" s="76"/>
      <c r="F133" s="124"/>
      <c r="K133" s="124"/>
    </row>
    <row r="134" spans="1:11" ht="12.75" x14ac:dyDescent="0.2">
      <c r="A134" s="149"/>
      <c r="B134" s="123"/>
      <c r="C134" s="123"/>
      <c r="D134" s="76"/>
      <c r="F134" s="124"/>
      <c r="K134" s="124"/>
    </row>
    <row r="135" spans="1:11" ht="12.75" x14ac:dyDescent="0.2">
      <c r="A135" s="149"/>
      <c r="B135" s="123"/>
      <c r="C135" s="123"/>
      <c r="D135" s="76"/>
      <c r="F135" s="124"/>
      <c r="K135" s="124"/>
    </row>
    <row r="136" spans="1:11" ht="12.75" x14ac:dyDescent="0.2">
      <c r="A136" s="149"/>
      <c r="B136" s="123"/>
      <c r="C136" s="123"/>
      <c r="D136" s="76"/>
      <c r="F136" s="124"/>
      <c r="K136" s="124"/>
    </row>
    <row r="137" spans="1:11" ht="12.75" x14ac:dyDescent="0.2">
      <c r="A137" s="149"/>
      <c r="B137" s="123"/>
      <c r="C137" s="123"/>
      <c r="D137" s="76"/>
      <c r="F137" s="124"/>
      <c r="K137" s="124"/>
    </row>
    <row r="138" spans="1:11" ht="12.75" x14ac:dyDescent="0.2">
      <c r="A138" s="149"/>
      <c r="B138" s="123"/>
      <c r="C138" s="123"/>
      <c r="D138" s="76"/>
      <c r="F138" s="124"/>
      <c r="K138" s="124"/>
    </row>
    <row r="139" spans="1:11" ht="12.75" x14ac:dyDescent="0.2">
      <c r="A139" s="149"/>
      <c r="B139" s="123"/>
      <c r="C139" s="123"/>
      <c r="D139" s="76"/>
      <c r="F139" s="124"/>
      <c r="K139" s="124"/>
    </row>
    <row r="140" spans="1:11" ht="12.75" x14ac:dyDescent="0.2">
      <c r="A140" s="149"/>
      <c r="B140" s="123"/>
      <c r="C140" s="123"/>
      <c r="D140" s="76"/>
      <c r="F140" s="124"/>
      <c r="K140" s="124"/>
    </row>
    <row r="141" spans="1:11" ht="12.75" x14ac:dyDescent="0.2">
      <c r="A141" s="149"/>
      <c r="B141" s="123"/>
      <c r="C141" s="123"/>
      <c r="D141" s="76"/>
      <c r="F141" s="124"/>
      <c r="K141" s="124"/>
    </row>
    <row r="142" spans="1:11" ht="12.75" x14ac:dyDescent="0.2">
      <c r="A142" s="149"/>
      <c r="B142" s="123"/>
      <c r="C142" s="123"/>
      <c r="D142" s="76"/>
      <c r="F142" s="124"/>
      <c r="K142" s="124"/>
    </row>
    <row r="143" spans="1:11" ht="12.75" x14ac:dyDescent="0.2">
      <c r="A143" s="149"/>
      <c r="B143" s="123"/>
      <c r="C143" s="123"/>
      <c r="D143" s="76"/>
      <c r="F143" s="124"/>
      <c r="K143" s="124"/>
    </row>
    <row r="144" spans="1:11" ht="12.75" x14ac:dyDescent="0.2">
      <c r="A144" s="149"/>
      <c r="B144" s="123"/>
      <c r="C144" s="123"/>
      <c r="D144" s="76"/>
      <c r="F144" s="124"/>
      <c r="K144" s="124"/>
    </row>
    <row r="145" spans="1:11" ht="12.75" x14ac:dyDescent="0.2">
      <c r="A145" s="149"/>
      <c r="B145" s="123"/>
      <c r="C145" s="123"/>
      <c r="D145" s="76"/>
      <c r="F145" s="124"/>
      <c r="K145" s="124"/>
    </row>
    <row r="146" spans="1:11" ht="12.75" x14ac:dyDescent="0.2">
      <c r="A146" s="149"/>
      <c r="B146" s="123"/>
      <c r="C146" s="123"/>
      <c r="D146" s="76"/>
      <c r="F146" s="124"/>
      <c r="K146" s="124"/>
    </row>
    <row r="147" spans="1:11" ht="12.75" x14ac:dyDescent="0.2">
      <c r="A147" s="149"/>
      <c r="B147" s="123"/>
      <c r="C147" s="123"/>
      <c r="D147" s="76"/>
      <c r="F147" s="124"/>
      <c r="K147" s="124"/>
    </row>
    <row r="148" spans="1:11" ht="12.75" x14ac:dyDescent="0.2">
      <c r="A148" s="149"/>
      <c r="B148" s="123"/>
      <c r="C148" s="123"/>
      <c r="D148" s="76"/>
      <c r="F148" s="124"/>
      <c r="K148" s="124"/>
    </row>
    <row r="149" spans="1:11" ht="12.75" x14ac:dyDescent="0.2">
      <c r="A149" s="149"/>
      <c r="B149" s="123"/>
      <c r="C149" s="123"/>
      <c r="D149" s="76"/>
      <c r="F149" s="124"/>
      <c r="K149" s="124"/>
    </row>
    <row r="150" spans="1:11" ht="12.75" x14ac:dyDescent="0.2">
      <c r="A150" s="149"/>
      <c r="B150" s="123"/>
      <c r="C150" s="123"/>
      <c r="D150" s="76"/>
      <c r="F150" s="124"/>
      <c r="K150" s="124"/>
    </row>
    <row r="151" spans="1:11" ht="12.75" x14ac:dyDescent="0.2">
      <c r="A151" s="149"/>
      <c r="B151" s="123"/>
      <c r="C151" s="123"/>
      <c r="D151" s="76"/>
      <c r="F151" s="124"/>
      <c r="K151" s="124"/>
    </row>
    <row r="152" spans="1:11" ht="12.75" x14ac:dyDescent="0.2">
      <c r="A152" s="149"/>
      <c r="B152" s="123"/>
      <c r="C152" s="123"/>
      <c r="D152" s="76"/>
      <c r="F152" s="124"/>
      <c r="K152" s="124"/>
    </row>
    <row r="153" spans="1:11" ht="12.75" x14ac:dyDescent="0.2">
      <c r="A153" s="149"/>
      <c r="B153" s="123"/>
      <c r="C153" s="123"/>
      <c r="D153" s="76"/>
      <c r="F153" s="124"/>
      <c r="K153" s="124"/>
    </row>
    <row r="154" spans="1:11" ht="12.75" x14ac:dyDescent="0.2">
      <c r="A154" s="149"/>
      <c r="B154" s="123"/>
      <c r="C154" s="123"/>
      <c r="D154" s="76"/>
      <c r="F154" s="124"/>
      <c r="K154" s="124"/>
    </row>
    <row r="155" spans="1:11" ht="12.75" x14ac:dyDescent="0.2">
      <c r="A155" s="149"/>
      <c r="B155" s="123"/>
      <c r="C155" s="123"/>
      <c r="D155" s="76"/>
      <c r="F155" s="124"/>
      <c r="K155" s="124"/>
    </row>
    <row r="156" spans="1:11" ht="12.75" x14ac:dyDescent="0.2">
      <c r="A156" s="149"/>
      <c r="B156" s="123"/>
      <c r="C156" s="123"/>
      <c r="D156" s="76"/>
      <c r="F156" s="124"/>
      <c r="K156" s="124"/>
    </row>
    <row r="157" spans="1:11" ht="12.75" x14ac:dyDescent="0.2">
      <c r="A157" s="149"/>
      <c r="B157" s="123"/>
      <c r="C157" s="123"/>
      <c r="D157" s="76"/>
      <c r="F157" s="124"/>
      <c r="K157" s="124"/>
    </row>
    <row r="158" spans="1:11" ht="12.75" x14ac:dyDescent="0.2">
      <c r="A158" s="149"/>
      <c r="B158" s="123"/>
      <c r="C158" s="123"/>
      <c r="D158" s="76"/>
      <c r="F158" s="124"/>
      <c r="K158" s="124"/>
    </row>
    <row r="159" spans="1:11" ht="12.75" x14ac:dyDescent="0.2">
      <c r="A159" s="149"/>
      <c r="B159" s="123"/>
      <c r="C159" s="123"/>
      <c r="D159" s="76"/>
      <c r="F159" s="124"/>
      <c r="K159" s="124"/>
    </row>
    <row r="160" spans="1:11" ht="12.75" x14ac:dyDescent="0.2">
      <c r="A160" s="149"/>
      <c r="B160" s="123"/>
      <c r="C160" s="123"/>
      <c r="D160" s="76"/>
      <c r="F160" s="124"/>
      <c r="K160" s="124"/>
    </row>
    <row r="161" spans="1:11" ht="12.75" x14ac:dyDescent="0.2">
      <c r="A161" s="149"/>
      <c r="B161" s="123"/>
      <c r="C161" s="123"/>
      <c r="D161" s="76"/>
      <c r="F161" s="124"/>
      <c r="K161" s="124"/>
    </row>
    <row r="162" spans="1:11" ht="12.75" x14ac:dyDescent="0.2">
      <c r="A162" s="149"/>
      <c r="B162" s="123"/>
      <c r="C162" s="123"/>
      <c r="D162" s="76"/>
      <c r="F162" s="124"/>
      <c r="K162" s="124"/>
    </row>
    <row r="163" spans="1:11" ht="12.75" x14ac:dyDescent="0.2">
      <c r="A163" s="149"/>
      <c r="B163" s="123"/>
      <c r="C163" s="123"/>
      <c r="D163" s="76"/>
      <c r="F163" s="124"/>
      <c r="K163" s="124"/>
    </row>
    <row r="164" spans="1:11" ht="12.75" x14ac:dyDescent="0.2">
      <c r="A164" s="149"/>
      <c r="B164" s="123"/>
      <c r="C164" s="123"/>
      <c r="D164" s="76"/>
      <c r="F164" s="124"/>
      <c r="K164" s="124"/>
    </row>
    <row r="165" spans="1:11" ht="12.75" x14ac:dyDescent="0.2">
      <c r="A165" s="149"/>
      <c r="B165" s="123"/>
      <c r="C165" s="123"/>
      <c r="D165" s="76"/>
      <c r="F165" s="124"/>
      <c r="K165" s="124"/>
    </row>
    <row r="166" spans="1:11" ht="12.75" x14ac:dyDescent="0.2">
      <c r="A166" s="149"/>
      <c r="B166" s="123"/>
      <c r="C166" s="123"/>
      <c r="D166" s="76"/>
      <c r="F166" s="124"/>
      <c r="K166" s="124"/>
    </row>
    <row r="167" spans="1:11" ht="12.75" x14ac:dyDescent="0.2">
      <c r="A167" s="149"/>
      <c r="B167" s="123"/>
      <c r="C167" s="123"/>
      <c r="D167" s="76"/>
      <c r="F167" s="124"/>
      <c r="K167" s="124"/>
    </row>
    <row r="168" spans="1:11" ht="12.75" x14ac:dyDescent="0.2">
      <c r="A168" s="149"/>
      <c r="B168" s="123"/>
      <c r="C168" s="123"/>
      <c r="D168" s="76"/>
      <c r="F168" s="124"/>
      <c r="K168" s="124"/>
    </row>
    <row r="169" spans="1:11" ht="12.75" x14ac:dyDescent="0.2">
      <c r="A169" s="149"/>
      <c r="B169" s="123"/>
      <c r="C169" s="123"/>
      <c r="D169" s="76"/>
      <c r="F169" s="124"/>
      <c r="K169" s="124"/>
    </row>
    <row r="170" spans="1:11" ht="12.75" x14ac:dyDescent="0.2">
      <c r="A170" s="149"/>
      <c r="B170" s="123"/>
      <c r="C170" s="123"/>
      <c r="D170" s="76"/>
      <c r="F170" s="124"/>
      <c r="K170" s="124"/>
    </row>
    <row r="171" spans="1:11" ht="12.75" x14ac:dyDescent="0.2">
      <c r="A171" s="149"/>
      <c r="B171" s="123"/>
      <c r="C171" s="123"/>
      <c r="D171" s="76"/>
      <c r="F171" s="124"/>
      <c r="K171" s="124"/>
    </row>
    <row r="172" spans="1:11" ht="12.75" x14ac:dyDescent="0.2">
      <c r="A172" s="149"/>
      <c r="B172" s="123"/>
      <c r="C172" s="123"/>
      <c r="D172" s="76"/>
      <c r="F172" s="124"/>
      <c r="K172" s="124"/>
    </row>
    <row r="173" spans="1:11" ht="12.75" x14ac:dyDescent="0.2">
      <c r="A173" s="149"/>
      <c r="B173" s="123"/>
      <c r="C173" s="123"/>
      <c r="D173" s="76"/>
      <c r="F173" s="124"/>
      <c r="K173" s="124"/>
    </row>
    <row r="174" spans="1:11" ht="12.75" x14ac:dyDescent="0.2">
      <c r="A174" s="149"/>
      <c r="B174" s="123"/>
      <c r="C174" s="123"/>
      <c r="D174" s="76"/>
      <c r="F174" s="124"/>
      <c r="K174" s="124"/>
    </row>
    <row r="175" spans="1:11" ht="12.75" x14ac:dyDescent="0.2">
      <c r="A175" s="149"/>
      <c r="B175" s="123"/>
      <c r="C175" s="123"/>
      <c r="D175" s="76"/>
      <c r="F175" s="124"/>
      <c r="K175" s="124"/>
    </row>
    <row r="176" spans="1:11" ht="12.75" x14ac:dyDescent="0.2">
      <c r="A176" s="149"/>
      <c r="B176" s="123"/>
      <c r="C176" s="123"/>
      <c r="D176" s="76"/>
      <c r="F176" s="124"/>
      <c r="K176" s="124"/>
    </row>
    <row r="177" spans="1:11" ht="12.75" x14ac:dyDescent="0.2">
      <c r="A177" s="149"/>
      <c r="B177" s="123"/>
      <c r="C177" s="123"/>
      <c r="D177" s="76"/>
      <c r="F177" s="124"/>
      <c r="K177" s="124"/>
    </row>
    <row r="178" spans="1:11" ht="12.75" x14ac:dyDescent="0.2">
      <c r="A178" s="149"/>
      <c r="B178" s="123"/>
      <c r="C178" s="123"/>
      <c r="D178" s="76"/>
      <c r="F178" s="124"/>
      <c r="K178" s="124"/>
    </row>
    <row r="179" spans="1:11" ht="12.75" x14ac:dyDescent="0.2">
      <c r="A179" s="149"/>
      <c r="B179" s="123"/>
      <c r="C179" s="123"/>
      <c r="D179" s="76"/>
      <c r="F179" s="124"/>
      <c r="K179" s="124"/>
    </row>
    <row r="180" spans="1:11" ht="12.75" x14ac:dyDescent="0.2">
      <c r="A180" s="149"/>
      <c r="B180" s="123"/>
      <c r="C180" s="123"/>
      <c r="D180" s="76"/>
      <c r="F180" s="124"/>
      <c r="K180" s="124"/>
    </row>
    <row r="181" spans="1:11" ht="12.75" x14ac:dyDescent="0.2">
      <c r="A181" s="149"/>
      <c r="B181" s="123"/>
      <c r="C181" s="123"/>
      <c r="D181" s="76"/>
      <c r="F181" s="124"/>
      <c r="K181" s="124"/>
    </row>
    <row r="182" spans="1:11" ht="12.75" x14ac:dyDescent="0.2">
      <c r="A182" s="149"/>
      <c r="B182" s="123"/>
      <c r="C182" s="123"/>
      <c r="D182" s="76"/>
      <c r="F182" s="124"/>
      <c r="K182" s="124"/>
    </row>
    <row r="183" spans="1:11" ht="12.75" x14ac:dyDescent="0.2">
      <c r="A183" s="149"/>
      <c r="B183" s="123"/>
      <c r="C183" s="123"/>
      <c r="D183" s="76"/>
      <c r="F183" s="124"/>
      <c r="K183" s="124"/>
    </row>
    <row r="184" spans="1:11" ht="12.75" x14ac:dyDescent="0.2">
      <c r="A184" s="149"/>
      <c r="B184" s="123"/>
      <c r="C184" s="123"/>
      <c r="D184" s="76"/>
      <c r="F184" s="124"/>
      <c r="K184" s="124"/>
    </row>
    <row r="185" spans="1:11" ht="12.75" x14ac:dyDescent="0.2">
      <c r="A185" s="149"/>
      <c r="B185" s="123"/>
      <c r="C185" s="123"/>
      <c r="D185" s="76"/>
      <c r="F185" s="124"/>
      <c r="K185" s="124"/>
    </row>
    <row r="186" spans="1:11" ht="12.75" x14ac:dyDescent="0.2">
      <c r="A186" s="149"/>
      <c r="B186" s="123"/>
      <c r="C186" s="123"/>
      <c r="D186" s="76"/>
      <c r="F186" s="124"/>
      <c r="K186" s="124"/>
    </row>
    <row r="187" spans="1:11" ht="12.75" x14ac:dyDescent="0.2">
      <c r="A187" s="149"/>
      <c r="B187" s="123"/>
      <c r="C187" s="123"/>
      <c r="D187" s="76"/>
      <c r="F187" s="124"/>
      <c r="K187" s="124"/>
    </row>
    <row r="188" spans="1:11" ht="12.75" x14ac:dyDescent="0.2">
      <c r="A188" s="149"/>
      <c r="B188" s="123"/>
      <c r="C188" s="123"/>
      <c r="D188" s="76"/>
      <c r="F188" s="124"/>
      <c r="K188" s="124"/>
    </row>
    <row r="189" spans="1:11" ht="12.75" x14ac:dyDescent="0.2">
      <c r="A189" s="149"/>
      <c r="B189" s="123"/>
      <c r="C189" s="123"/>
      <c r="D189" s="76"/>
      <c r="F189" s="124"/>
      <c r="K189" s="124"/>
    </row>
    <row r="190" spans="1:11" ht="12.75" x14ac:dyDescent="0.2">
      <c r="A190" s="149"/>
      <c r="B190" s="123"/>
      <c r="C190" s="123"/>
      <c r="D190" s="76"/>
      <c r="F190" s="124"/>
      <c r="K190" s="124"/>
    </row>
    <row r="191" spans="1:11" ht="12.75" x14ac:dyDescent="0.2">
      <c r="A191" s="149"/>
      <c r="B191" s="123"/>
      <c r="C191" s="123"/>
      <c r="D191" s="76"/>
      <c r="F191" s="124"/>
      <c r="K191" s="124"/>
    </row>
    <row r="192" spans="1:11" ht="12.75" x14ac:dyDescent="0.2">
      <c r="A192" s="149"/>
      <c r="B192" s="123"/>
      <c r="C192" s="123"/>
      <c r="D192" s="76"/>
      <c r="F192" s="124"/>
      <c r="K192" s="124"/>
    </row>
    <row r="193" spans="1:11" ht="12.75" x14ac:dyDescent="0.2">
      <c r="A193" s="149"/>
      <c r="B193" s="123"/>
      <c r="C193" s="123"/>
      <c r="D193" s="76"/>
      <c r="F193" s="124"/>
      <c r="K193" s="124"/>
    </row>
    <row r="194" spans="1:11" ht="12.75" x14ac:dyDescent="0.2">
      <c r="A194" s="149"/>
      <c r="B194" s="123"/>
      <c r="C194" s="123"/>
      <c r="D194" s="76"/>
      <c r="F194" s="124"/>
      <c r="K194" s="124"/>
    </row>
    <row r="195" spans="1:11" ht="12.75" x14ac:dyDescent="0.2">
      <c r="A195" s="149"/>
      <c r="B195" s="123"/>
      <c r="C195" s="123"/>
      <c r="D195" s="76"/>
      <c r="F195" s="124"/>
      <c r="K195" s="124"/>
    </row>
    <row r="196" spans="1:11" ht="12.75" x14ac:dyDescent="0.2">
      <c r="A196" s="149"/>
      <c r="B196" s="123"/>
      <c r="C196" s="123"/>
      <c r="D196" s="76"/>
      <c r="F196" s="124"/>
      <c r="K196" s="124"/>
    </row>
    <row r="197" spans="1:11" ht="12.75" x14ac:dyDescent="0.2">
      <c r="A197" s="149"/>
      <c r="B197" s="123"/>
      <c r="C197" s="123"/>
      <c r="D197" s="76"/>
      <c r="F197" s="124"/>
      <c r="K197" s="124"/>
    </row>
    <row r="198" spans="1:11" ht="12.75" x14ac:dyDescent="0.2">
      <c r="A198" s="149"/>
      <c r="B198" s="123"/>
      <c r="C198" s="123"/>
      <c r="D198" s="76"/>
      <c r="F198" s="124"/>
      <c r="K198" s="124"/>
    </row>
    <row r="199" spans="1:11" ht="12.75" x14ac:dyDescent="0.2">
      <c r="A199" s="149"/>
      <c r="B199" s="123"/>
      <c r="C199" s="123"/>
      <c r="D199" s="76"/>
      <c r="F199" s="124"/>
      <c r="K199" s="124"/>
    </row>
    <row r="200" spans="1:11" ht="12.75" x14ac:dyDescent="0.2">
      <c r="A200" s="149"/>
      <c r="B200" s="123"/>
      <c r="C200" s="123"/>
      <c r="D200" s="76"/>
      <c r="F200" s="124"/>
      <c r="K200" s="124"/>
    </row>
    <row r="201" spans="1:11" ht="12.75" x14ac:dyDescent="0.2">
      <c r="A201" s="149"/>
      <c r="B201" s="123"/>
      <c r="C201" s="123"/>
      <c r="D201" s="76"/>
      <c r="F201" s="124"/>
      <c r="K201" s="124"/>
    </row>
    <row r="202" spans="1:11" ht="12.75" x14ac:dyDescent="0.2">
      <c r="A202" s="149"/>
      <c r="B202" s="123"/>
      <c r="C202" s="123"/>
      <c r="D202" s="76"/>
      <c r="F202" s="124"/>
      <c r="K202" s="124"/>
    </row>
    <row r="203" spans="1:11" ht="12.75" x14ac:dyDescent="0.2">
      <c r="A203" s="149"/>
      <c r="B203" s="123"/>
      <c r="C203" s="123"/>
      <c r="D203" s="76"/>
      <c r="F203" s="124"/>
      <c r="K203" s="124"/>
    </row>
    <row r="204" spans="1:11" ht="12.75" x14ac:dyDescent="0.2">
      <c r="A204" s="149"/>
      <c r="B204" s="123"/>
      <c r="C204" s="123"/>
      <c r="D204" s="76"/>
      <c r="F204" s="124"/>
      <c r="K204" s="124"/>
    </row>
    <row r="205" spans="1:11" ht="12.75" x14ac:dyDescent="0.2">
      <c r="A205" s="149"/>
      <c r="B205" s="123"/>
      <c r="C205" s="123"/>
      <c r="D205" s="76"/>
      <c r="F205" s="124"/>
      <c r="K205" s="124"/>
    </row>
    <row r="206" spans="1:11" ht="12.75" x14ac:dyDescent="0.2">
      <c r="A206" s="149"/>
      <c r="B206" s="123"/>
      <c r="C206" s="123"/>
      <c r="D206" s="76"/>
      <c r="F206" s="124"/>
      <c r="K206" s="124"/>
    </row>
    <row r="207" spans="1:11" ht="12.75" x14ac:dyDescent="0.2">
      <c r="A207" s="149"/>
      <c r="B207" s="123"/>
      <c r="C207" s="123"/>
      <c r="D207" s="76"/>
      <c r="F207" s="124"/>
      <c r="K207" s="124"/>
    </row>
    <row r="208" spans="1:11" ht="12.75" x14ac:dyDescent="0.2">
      <c r="A208" s="149"/>
      <c r="B208" s="123"/>
      <c r="C208" s="123"/>
      <c r="D208" s="76"/>
      <c r="F208" s="124"/>
      <c r="K208" s="124"/>
    </row>
    <row r="209" spans="1:11" ht="12.75" x14ac:dyDescent="0.2">
      <c r="A209" s="149"/>
      <c r="B209" s="123"/>
      <c r="C209" s="123"/>
      <c r="D209" s="76"/>
      <c r="F209" s="124"/>
      <c r="K209" s="124"/>
    </row>
    <row r="210" spans="1:11" ht="12.75" x14ac:dyDescent="0.2">
      <c r="A210" s="149"/>
      <c r="B210" s="123"/>
      <c r="C210" s="123"/>
      <c r="D210" s="76"/>
      <c r="F210" s="124"/>
      <c r="K210" s="124"/>
    </row>
    <row r="211" spans="1:11" ht="12.75" x14ac:dyDescent="0.2">
      <c r="A211" s="149"/>
      <c r="B211" s="123"/>
      <c r="C211" s="123"/>
      <c r="D211" s="76"/>
      <c r="F211" s="124"/>
      <c r="K211" s="124"/>
    </row>
    <row r="212" spans="1:11" ht="12.75" x14ac:dyDescent="0.2">
      <c r="A212" s="149"/>
      <c r="B212" s="123"/>
      <c r="C212" s="123"/>
      <c r="D212" s="76"/>
      <c r="F212" s="124"/>
      <c r="K212" s="124"/>
    </row>
    <row r="213" spans="1:11" ht="12.75" x14ac:dyDescent="0.2">
      <c r="A213" s="149"/>
      <c r="B213" s="123"/>
      <c r="C213" s="123"/>
      <c r="D213" s="76"/>
      <c r="F213" s="124"/>
      <c r="K213" s="124"/>
    </row>
    <row r="214" spans="1:11" ht="12.75" x14ac:dyDescent="0.2">
      <c r="A214" s="149"/>
      <c r="B214" s="123"/>
      <c r="C214" s="123"/>
      <c r="D214" s="76"/>
      <c r="F214" s="124"/>
      <c r="K214" s="124"/>
    </row>
    <row r="215" spans="1:11" ht="12.75" x14ac:dyDescent="0.2">
      <c r="A215" s="149"/>
      <c r="B215" s="123"/>
      <c r="C215" s="123"/>
      <c r="D215" s="76"/>
      <c r="F215" s="124"/>
      <c r="K215" s="124"/>
    </row>
    <row r="216" spans="1:11" ht="12.75" x14ac:dyDescent="0.2">
      <c r="A216" s="149"/>
      <c r="B216" s="123"/>
      <c r="C216" s="123"/>
      <c r="D216" s="76"/>
      <c r="F216" s="124"/>
      <c r="K216" s="124"/>
    </row>
    <row r="217" spans="1:11" ht="12.75" x14ac:dyDescent="0.2">
      <c r="A217" s="149"/>
      <c r="B217" s="123"/>
      <c r="C217" s="123"/>
      <c r="D217" s="76"/>
      <c r="F217" s="124"/>
      <c r="K217" s="124"/>
    </row>
    <row r="218" spans="1:11" ht="12.75" x14ac:dyDescent="0.2">
      <c r="A218" s="149"/>
      <c r="B218" s="123"/>
      <c r="C218" s="123"/>
      <c r="D218" s="76"/>
      <c r="F218" s="124"/>
      <c r="K218" s="124"/>
    </row>
    <row r="219" spans="1:11" ht="12.75" x14ac:dyDescent="0.2">
      <c r="A219" s="149"/>
      <c r="B219" s="123"/>
      <c r="C219" s="123"/>
      <c r="D219" s="76"/>
      <c r="F219" s="124"/>
      <c r="K219" s="124"/>
    </row>
    <row r="220" spans="1:11" ht="12.75" x14ac:dyDescent="0.2">
      <c r="A220" s="149"/>
      <c r="B220" s="123"/>
      <c r="C220" s="123"/>
      <c r="D220" s="76"/>
      <c r="F220" s="124"/>
      <c r="K220" s="124"/>
    </row>
    <row r="221" spans="1:11" ht="12.75" x14ac:dyDescent="0.2">
      <c r="A221" s="149"/>
      <c r="B221" s="123"/>
      <c r="C221" s="123"/>
      <c r="D221" s="76"/>
      <c r="F221" s="124"/>
      <c r="K221" s="124"/>
    </row>
    <row r="222" spans="1:11" ht="12.75" x14ac:dyDescent="0.2">
      <c r="A222" s="149"/>
      <c r="B222" s="123"/>
      <c r="C222" s="123"/>
      <c r="D222" s="76"/>
      <c r="F222" s="124"/>
      <c r="K222" s="124"/>
    </row>
    <row r="223" spans="1:11" ht="12.75" x14ac:dyDescent="0.2">
      <c r="A223" s="149"/>
      <c r="B223" s="123"/>
      <c r="C223" s="123"/>
      <c r="D223" s="76"/>
      <c r="F223" s="124"/>
      <c r="K223" s="124"/>
    </row>
    <row r="224" spans="1:11" ht="12.75" x14ac:dyDescent="0.2">
      <c r="A224" s="149"/>
      <c r="B224" s="123"/>
      <c r="C224" s="123"/>
      <c r="D224" s="76"/>
      <c r="F224" s="124"/>
      <c r="K224" s="124"/>
    </row>
    <row r="225" spans="1:11" ht="12.75" x14ac:dyDescent="0.2">
      <c r="A225" s="149"/>
      <c r="B225" s="123"/>
      <c r="C225" s="123"/>
      <c r="D225" s="76"/>
      <c r="F225" s="124"/>
      <c r="K225" s="124"/>
    </row>
    <row r="226" spans="1:11" ht="12.75" x14ac:dyDescent="0.2">
      <c r="A226" s="149"/>
      <c r="B226" s="123"/>
      <c r="C226" s="123"/>
      <c r="D226" s="76"/>
      <c r="F226" s="124"/>
      <c r="K226" s="124"/>
    </row>
    <row r="227" spans="1:11" ht="12.75" x14ac:dyDescent="0.2">
      <c r="A227" s="149"/>
      <c r="B227" s="123"/>
      <c r="C227" s="123"/>
      <c r="D227" s="76"/>
      <c r="F227" s="124"/>
      <c r="K227" s="124"/>
    </row>
    <row r="228" spans="1:11" ht="12.75" x14ac:dyDescent="0.2">
      <c r="A228" s="149"/>
      <c r="B228" s="123"/>
      <c r="C228" s="123"/>
      <c r="D228" s="76"/>
      <c r="F228" s="124"/>
      <c r="K228" s="124"/>
    </row>
    <row r="229" spans="1:11" ht="12.75" x14ac:dyDescent="0.2">
      <c r="A229" s="149"/>
      <c r="B229" s="123"/>
      <c r="C229" s="123"/>
      <c r="D229" s="76"/>
      <c r="F229" s="124"/>
      <c r="K229" s="124"/>
    </row>
    <row r="230" spans="1:11" ht="12.75" x14ac:dyDescent="0.2">
      <c r="A230" s="149"/>
      <c r="B230" s="123"/>
      <c r="C230" s="123"/>
      <c r="D230" s="76"/>
      <c r="F230" s="124"/>
      <c r="K230" s="124"/>
    </row>
    <row r="231" spans="1:11" ht="12.75" x14ac:dyDescent="0.2">
      <c r="A231" s="149"/>
      <c r="B231" s="123"/>
      <c r="C231" s="123"/>
      <c r="D231" s="76"/>
      <c r="F231" s="124"/>
      <c r="K231" s="124"/>
    </row>
    <row r="232" spans="1:11" ht="12.75" x14ac:dyDescent="0.2">
      <c r="A232" s="149"/>
      <c r="B232" s="123"/>
      <c r="C232" s="123"/>
      <c r="D232" s="76"/>
      <c r="F232" s="124"/>
      <c r="K232" s="124"/>
    </row>
    <row r="233" spans="1:11" ht="12.75" x14ac:dyDescent="0.2">
      <c r="A233" s="149"/>
      <c r="B233" s="123"/>
      <c r="C233" s="123"/>
      <c r="D233" s="76"/>
      <c r="F233" s="124"/>
      <c r="K233" s="124"/>
    </row>
    <row r="234" spans="1:11" ht="12.75" x14ac:dyDescent="0.2">
      <c r="A234" s="149"/>
      <c r="B234" s="123"/>
      <c r="C234" s="123"/>
      <c r="D234" s="76"/>
      <c r="F234" s="124"/>
      <c r="K234" s="124"/>
    </row>
    <row r="235" spans="1:11" ht="12.75" x14ac:dyDescent="0.2">
      <c r="A235" s="149"/>
      <c r="B235" s="123"/>
      <c r="C235" s="123"/>
      <c r="D235" s="76"/>
      <c r="F235" s="124"/>
      <c r="K235" s="124"/>
    </row>
    <row r="236" spans="1:11" ht="12.75" x14ac:dyDescent="0.2">
      <c r="A236" s="149"/>
      <c r="B236" s="123"/>
      <c r="C236" s="123"/>
      <c r="D236" s="76"/>
      <c r="F236" s="124"/>
      <c r="K236" s="124"/>
    </row>
    <row r="237" spans="1:11" ht="12.75" x14ac:dyDescent="0.2">
      <c r="A237" s="149"/>
      <c r="B237" s="123"/>
      <c r="C237" s="123"/>
      <c r="D237" s="76"/>
      <c r="F237" s="124"/>
      <c r="K237" s="124"/>
    </row>
    <row r="238" spans="1:11" ht="12.75" x14ac:dyDescent="0.2">
      <c r="A238" s="149"/>
      <c r="B238" s="123"/>
      <c r="C238" s="123"/>
      <c r="D238" s="76"/>
      <c r="F238" s="124"/>
      <c r="K238" s="124"/>
    </row>
    <row r="239" spans="1:11" ht="12.75" x14ac:dyDescent="0.2">
      <c r="A239" s="149"/>
      <c r="B239" s="123"/>
      <c r="C239" s="123"/>
      <c r="D239" s="76"/>
      <c r="F239" s="124"/>
      <c r="K239" s="124"/>
    </row>
    <row r="240" spans="1:11" ht="12.75" x14ac:dyDescent="0.2">
      <c r="A240" s="149"/>
      <c r="B240" s="123"/>
      <c r="C240" s="123"/>
      <c r="D240" s="76"/>
      <c r="F240" s="124"/>
      <c r="K240" s="124"/>
    </row>
    <row r="241" spans="1:11" ht="12.75" x14ac:dyDescent="0.2">
      <c r="A241" s="149"/>
      <c r="B241" s="123"/>
      <c r="C241" s="123"/>
      <c r="D241" s="76"/>
      <c r="F241" s="124"/>
      <c r="K241" s="124"/>
    </row>
    <row r="242" spans="1:11" ht="12.75" x14ac:dyDescent="0.2">
      <c r="A242" s="149"/>
      <c r="B242" s="123"/>
      <c r="C242" s="123"/>
      <c r="D242" s="76"/>
      <c r="F242" s="124"/>
      <c r="K242" s="124"/>
    </row>
    <row r="243" spans="1:11" ht="12.75" x14ac:dyDescent="0.2">
      <c r="A243" s="149"/>
      <c r="B243" s="123"/>
      <c r="C243" s="123"/>
      <c r="D243" s="76"/>
      <c r="F243" s="124"/>
      <c r="K243" s="124"/>
    </row>
    <row r="244" spans="1:11" ht="12.75" x14ac:dyDescent="0.2">
      <c r="A244" s="149"/>
      <c r="B244" s="123"/>
      <c r="C244" s="123"/>
      <c r="D244" s="76"/>
      <c r="F244" s="124"/>
      <c r="K244" s="124"/>
    </row>
    <row r="245" spans="1:11" ht="12.75" x14ac:dyDescent="0.2">
      <c r="A245" s="149"/>
      <c r="B245" s="123"/>
      <c r="C245" s="123"/>
      <c r="D245" s="76"/>
      <c r="F245" s="124"/>
      <c r="K245" s="124"/>
    </row>
    <row r="246" spans="1:11" ht="12.75" x14ac:dyDescent="0.2">
      <c r="A246" s="149"/>
      <c r="B246" s="123"/>
      <c r="C246" s="123"/>
      <c r="D246" s="76"/>
      <c r="F246" s="124"/>
      <c r="K246" s="124"/>
    </row>
    <row r="247" spans="1:11" ht="12.75" x14ac:dyDescent="0.2">
      <c r="A247" s="149"/>
      <c r="B247" s="123"/>
      <c r="C247" s="123"/>
      <c r="D247" s="76"/>
      <c r="F247" s="124"/>
      <c r="K247" s="124"/>
    </row>
    <row r="248" spans="1:11" ht="12.75" x14ac:dyDescent="0.2">
      <c r="A248" s="149"/>
      <c r="B248" s="123"/>
      <c r="C248" s="123"/>
      <c r="D248" s="76"/>
      <c r="F248" s="124"/>
      <c r="K248" s="124"/>
    </row>
    <row r="249" spans="1:11" ht="12.75" x14ac:dyDescent="0.2">
      <c r="A249" s="149"/>
      <c r="B249" s="123"/>
      <c r="C249" s="123"/>
      <c r="D249" s="76"/>
      <c r="F249" s="124"/>
      <c r="K249" s="124"/>
    </row>
    <row r="250" spans="1:11" ht="12.75" x14ac:dyDescent="0.2">
      <c r="A250" s="149"/>
      <c r="B250" s="123"/>
      <c r="C250" s="123"/>
      <c r="D250" s="76"/>
      <c r="F250" s="124"/>
      <c r="K250" s="124"/>
    </row>
    <row r="251" spans="1:11" ht="12.75" x14ac:dyDescent="0.2">
      <c r="A251" s="149"/>
      <c r="B251" s="123"/>
      <c r="C251" s="123"/>
      <c r="D251" s="76"/>
      <c r="F251" s="124"/>
      <c r="K251" s="124"/>
    </row>
    <row r="252" spans="1:11" ht="12.75" x14ac:dyDescent="0.2">
      <c r="A252" s="149"/>
      <c r="B252" s="123"/>
      <c r="C252" s="123"/>
      <c r="D252" s="76"/>
      <c r="F252" s="124"/>
      <c r="K252" s="124"/>
    </row>
    <row r="253" spans="1:11" ht="12.75" x14ac:dyDescent="0.2">
      <c r="A253" s="149"/>
      <c r="B253" s="123"/>
      <c r="C253" s="123"/>
      <c r="D253" s="76"/>
      <c r="F253" s="124"/>
      <c r="K253" s="124"/>
    </row>
    <row r="254" spans="1:11" ht="12.75" x14ac:dyDescent="0.2">
      <c r="A254" s="149"/>
      <c r="B254" s="123"/>
      <c r="C254" s="123"/>
      <c r="D254" s="76"/>
      <c r="F254" s="124"/>
      <c r="K254" s="124"/>
    </row>
    <row r="255" spans="1:11" ht="12.75" x14ac:dyDescent="0.2">
      <c r="A255" s="149"/>
      <c r="B255" s="123"/>
      <c r="C255" s="123"/>
      <c r="D255" s="76"/>
      <c r="F255" s="124"/>
      <c r="K255" s="124"/>
    </row>
    <row r="256" spans="1:11" ht="12.75" x14ac:dyDescent="0.2">
      <c r="A256" s="149"/>
      <c r="B256" s="123"/>
      <c r="C256" s="123"/>
      <c r="D256" s="76"/>
      <c r="F256" s="124"/>
      <c r="K256" s="124"/>
    </row>
    <row r="257" spans="1:11" ht="12.75" x14ac:dyDescent="0.2">
      <c r="A257" s="149"/>
      <c r="B257" s="123"/>
      <c r="C257" s="123"/>
      <c r="D257" s="76"/>
      <c r="F257" s="124"/>
      <c r="K257" s="124"/>
    </row>
    <row r="258" spans="1:11" ht="12.75" x14ac:dyDescent="0.2">
      <c r="A258" s="149"/>
      <c r="B258" s="123"/>
      <c r="C258" s="123"/>
      <c r="D258" s="76"/>
      <c r="F258" s="124"/>
      <c r="K258" s="124"/>
    </row>
    <row r="259" spans="1:11" ht="12.75" x14ac:dyDescent="0.2">
      <c r="A259" s="149"/>
      <c r="B259" s="123"/>
      <c r="C259" s="123"/>
      <c r="D259" s="76"/>
      <c r="F259" s="124"/>
      <c r="K259" s="124"/>
    </row>
    <row r="260" spans="1:11" ht="12.75" x14ac:dyDescent="0.2">
      <c r="A260" s="149"/>
      <c r="B260" s="123"/>
      <c r="C260" s="123"/>
      <c r="D260" s="76"/>
      <c r="F260" s="124"/>
      <c r="K260" s="124"/>
    </row>
    <row r="261" spans="1:11" ht="12.75" x14ac:dyDescent="0.2">
      <c r="A261" s="149"/>
      <c r="B261" s="123"/>
      <c r="C261" s="123"/>
      <c r="D261" s="76"/>
      <c r="F261" s="124"/>
      <c r="K261" s="124"/>
    </row>
    <row r="262" spans="1:11" ht="12.75" x14ac:dyDescent="0.2">
      <c r="A262" s="149"/>
      <c r="B262" s="123"/>
      <c r="C262" s="123"/>
      <c r="D262" s="76"/>
      <c r="F262" s="124"/>
      <c r="K262" s="124"/>
    </row>
    <row r="263" spans="1:11" ht="12.75" x14ac:dyDescent="0.2">
      <c r="A263" s="149"/>
      <c r="B263" s="123"/>
      <c r="C263" s="123"/>
      <c r="D263" s="76"/>
      <c r="F263" s="124"/>
      <c r="K263" s="124"/>
    </row>
    <row r="264" spans="1:11" ht="12.75" x14ac:dyDescent="0.2">
      <c r="A264" s="149"/>
      <c r="B264" s="123"/>
      <c r="C264" s="123"/>
      <c r="D264" s="76"/>
      <c r="F264" s="124"/>
      <c r="K264" s="124"/>
    </row>
    <row r="265" spans="1:11" ht="12.75" x14ac:dyDescent="0.2">
      <c r="A265" s="149"/>
      <c r="B265" s="123"/>
      <c r="C265" s="123"/>
      <c r="D265" s="76"/>
      <c r="F265" s="124"/>
      <c r="K265" s="124"/>
    </row>
    <row r="266" spans="1:11" ht="12.75" x14ac:dyDescent="0.2">
      <c r="A266" s="149"/>
      <c r="B266" s="123"/>
      <c r="C266" s="123"/>
      <c r="D266" s="76"/>
      <c r="F266" s="124"/>
      <c r="K266" s="124"/>
    </row>
    <row r="267" spans="1:11" ht="12.75" x14ac:dyDescent="0.2">
      <c r="A267" s="149"/>
      <c r="B267" s="123"/>
      <c r="C267" s="123"/>
      <c r="D267" s="76"/>
      <c r="F267" s="124"/>
      <c r="K267" s="124"/>
    </row>
    <row r="268" spans="1:11" ht="12.75" x14ac:dyDescent="0.2">
      <c r="A268" s="149"/>
      <c r="B268" s="123"/>
      <c r="C268" s="123"/>
      <c r="D268" s="76"/>
      <c r="F268" s="124"/>
      <c r="K268" s="124"/>
    </row>
    <row r="269" spans="1:11" ht="12.75" x14ac:dyDescent="0.2">
      <c r="A269" s="149"/>
      <c r="B269" s="123"/>
      <c r="C269" s="123"/>
      <c r="D269" s="76"/>
      <c r="F269" s="124"/>
      <c r="K269" s="124"/>
    </row>
    <row r="270" spans="1:11" ht="12.75" x14ac:dyDescent="0.2">
      <c r="A270" s="149"/>
      <c r="B270" s="123"/>
      <c r="C270" s="123"/>
      <c r="D270" s="76"/>
      <c r="F270" s="124"/>
      <c r="K270" s="124"/>
    </row>
    <row r="271" spans="1:11" ht="12.75" x14ac:dyDescent="0.2">
      <c r="A271" s="149"/>
      <c r="B271" s="123"/>
      <c r="C271" s="123"/>
      <c r="D271" s="76"/>
      <c r="F271" s="124"/>
      <c r="K271" s="124"/>
    </row>
    <row r="272" spans="1:11" ht="12.75" x14ac:dyDescent="0.2">
      <c r="A272" s="149"/>
      <c r="B272" s="123"/>
      <c r="C272" s="123"/>
      <c r="D272" s="76"/>
      <c r="F272" s="124"/>
      <c r="K272" s="124"/>
    </row>
    <row r="273" spans="1:11" ht="12.75" x14ac:dyDescent="0.2">
      <c r="A273" s="149"/>
      <c r="B273" s="123"/>
      <c r="C273" s="123"/>
      <c r="D273" s="76"/>
      <c r="F273" s="124"/>
      <c r="K273" s="124"/>
    </row>
    <row r="274" spans="1:11" ht="12.75" x14ac:dyDescent="0.2">
      <c r="A274" s="149"/>
      <c r="B274" s="123"/>
      <c r="C274" s="123"/>
      <c r="D274" s="76"/>
      <c r="F274" s="124"/>
      <c r="K274" s="124"/>
    </row>
    <row r="275" spans="1:11" ht="12.75" x14ac:dyDescent="0.2">
      <c r="A275" s="149"/>
      <c r="B275" s="123"/>
      <c r="C275" s="123"/>
      <c r="D275" s="76"/>
      <c r="F275" s="124"/>
      <c r="K275" s="124"/>
    </row>
    <row r="276" spans="1:11" ht="12.75" x14ac:dyDescent="0.2">
      <c r="A276" s="149"/>
      <c r="B276" s="123"/>
      <c r="C276" s="123"/>
      <c r="D276" s="76"/>
      <c r="F276" s="124"/>
      <c r="K276" s="124"/>
    </row>
    <row r="277" spans="1:11" ht="12.75" x14ac:dyDescent="0.2">
      <c r="A277" s="149"/>
      <c r="B277" s="123"/>
      <c r="C277" s="123"/>
      <c r="D277" s="76"/>
      <c r="F277" s="124"/>
      <c r="K277" s="124"/>
    </row>
    <row r="278" spans="1:11" ht="12.75" x14ac:dyDescent="0.2">
      <c r="A278" s="149"/>
      <c r="B278" s="123"/>
      <c r="C278" s="123"/>
      <c r="D278" s="76"/>
      <c r="F278" s="124"/>
      <c r="K278" s="124"/>
    </row>
    <row r="279" spans="1:11" ht="12.75" x14ac:dyDescent="0.2">
      <c r="A279" s="149"/>
      <c r="B279" s="123"/>
      <c r="C279" s="123"/>
      <c r="D279" s="76"/>
      <c r="F279" s="124"/>
      <c r="K279" s="124"/>
    </row>
    <row r="280" spans="1:11" ht="12.75" x14ac:dyDescent="0.2">
      <c r="A280" s="149"/>
      <c r="B280" s="123"/>
      <c r="C280" s="123"/>
      <c r="D280" s="76"/>
      <c r="F280" s="124"/>
      <c r="K280" s="124"/>
    </row>
    <row r="281" spans="1:11" ht="12.75" x14ac:dyDescent="0.2">
      <c r="A281" s="149"/>
      <c r="B281" s="123"/>
      <c r="C281" s="123"/>
      <c r="D281" s="76"/>
      <c r="F281" s="124"/>
      <c r="K281" s="124"/>
    </row>
    <row r="282" spans="1:11" ht="12.75" x14ac:dyDescent="0.2">
      <c r="A282" s="149"/>
      <c r="B282" s="123"/>
      <c r="C282" s="123"/>
      <c r="D282" s="76"/>
      <c r="F282" s="124"/>
      <c r="K282" s="124"/>
    </row>
    <row r="283" spans="1:11" ht="12.75" x14ac:dyDescent="0.2">
      <c r="A283" s="149"/>
      <c r="B283" s="123"/>
      <c r="C283" s="123"/>
      <c r="D283" s="76"/>
      <c r="F283" s="124"/>
      <c r="K283" s="124"/>
    </row>
    <row r="284" spans="1:11" ht="12.75" x14ac:dyDescent="0.2">
      <c r="A284" s="149"/>
      <c r="B284" s="123"/>
      <c r="C284" s="123"/>
      <c r="D284" s="76"/>
      <c r="F284" s="124"/>
      <c r="K284" s="124"/>
    </row>
    <row r="285" spans="1:11" ht="12.75" x14ac:dyDescent="0.2">
      <c r="A285" s="149"/>
      <c r="B285" s="123"/>
      <c r="C285" s="123"/>
      <c r="D285" s="76"/>
      <c r="F285" s="124"/>
      <c r="K285" s="124"/>
    </row>
    <row r="286" spans="1:11" ht="12.75" x14ac:dyDescent="0.2">
      <c r="A286" s="149"/>
      <c r="B286" s="123"/>
      <c r="C286" s="123"/>
      <c r="D286" s="76"/>
      <c r="F286" s="124"/>
      <c r="K286" s="124"/>
    </row>
    <row r="287" spans="1:11" ht="12.75" x14ac:dyDescent="0.2">
      <c r="A287" s="149"/>
      <c r="B287" s="123"/>
      <c r="C287" s="123"/>
      <c r="D287" s="76"/>
      <c r="F287" s="124"/>
      <c r="K287" s="124"/>
    </row>
    <row r="288" spans="1:11" ht="12.75" x14ac:dyDescent="0.2">
      <c r="A288" s="149"/>
      <c r="B288" s="123"/>
      <c r="C288" s="123"/>
      <c r="D288" s="76"/>
      <c r="F288" s="124"/>
      <c r="K288" s="124"/>
    </row>
    <row r="289" spans="1:11" ht="12.75" x14ac:dyDescent="0.2">
      <c r="A289" s="149"/>
      <c r="B289" s="123"/>
      <c r="C289" s="123"/>
      <c r="D289" s="76"/>
      <c r="F289" s="124"/>
      <c r="K289" s="124"/>
    </row>
    <row r="290" spans="1:11" ht="12.75" x14ac:dyDescent="0.2">
      <c r="A290" s="149"/>
      <c r="B290" s="123"/>
      <c r="C290" s="123"/>
      <c r="D290" s="76"/>
      <c r="F290" s="124"/>
      <c r="K290" s="124"/>
    </row>
    <row r="291" spans="1:11" ht="12.75" x14ac:dyDescent="0.2">
      <c r="A291" s="149"/>
      <c r="B291" s="123"/>
      <c r="C291" s="123"/>
      <c r="D291" s="76"/>
      <c r="F291" s="124"/>
      <c r="K291" s="124"/>
    </row>
    <row r="292" spans="1:11" ht="12.75" x14ac:dyDescent="0.2">
      <c r="A292" s="149"/>
      <c r="B292" s="123"/>
      <c r="C292" s="123"/>
      <c r="D292" s="76"/>
      <c r="F292" s="124"/>
      <c r="K292" s="124"/>
    </row>
    <row r="293" spans="1:11" ht="12.75" x14ac:dyDescent="0.2">
      <c r="A293" s="149"/>
      <c r="B293" s="123"/>
      <c r="C293" s="123"/>
      <c r="D293" s="76"/>
      <c r="F293" s="124"/>
      <c r="K293" s="124"/>
    </row>
    <row r="294" spans="1:11" ht="12.75" x14ac:dyDescent="0.2">
      <c r="A294" s="149"/>
      <c r="B294" s="123"/>
      <c r="C294" s="123"/>
      <c r="D294" s="76"/>
      <c r="F294" s="124"/>
      <c r="K294" s="124"/>
    </row>
    <row r="295" spans="1:11" ht="12.75" x14ac:dyDescent="0.2">
      <c r="A295" s="149"/>
      <c r="B295" s="123"/>
      <c r="C295" s="123"/>
      <c r="D295" s="76"/>
      <c r="F295" s="124"/>
      <c r="K295" s="124"/>
    </row>
    <row r="296" spans="1:11" ht="12.75" x14ac:dyDescent="0.2">
      <c r="A296" s="149"/>
      <c r="B296" s="123"/>
      <c r="C296" s="123"/>
      <c r="D296" s="76"/>
      <c r="F296" s="124"/>
      <c r="K296" s="124"/>
    </row>
    <row r="297" spans="1:11" ht="12.75" x14ac:dyDescent="0.2">
      <c r="A297" s="149"/>
      <c r="B297" s="123"/>
      <c r="C297" s="123"/>
      <c r="D297" s="76"/>
      <c r="F297" s="124"/>
      <c r="K297" s="124"/>
    </row>
    <row r="298" spans="1:11" ht="12.75" x14ac:dyDescent="0.2">
      <c r="A298" s="149"/>
      <c r="B298" s="123"/>
      <c r="C298" s="123"/>
      <c r="D298" s="76"/>
      <c r="F298" s="124"/>
      <c r="K298" s="124"/>
    </row>
    <row r="299" spans="1:11" ht="12.75" x14ac:dyDescent="0.2">
      <c r="A299" s="149"/>
      <c r="B299" s="123"/>
      <c r="C299" s="123"/>
      <c r="D299" s="76"/>
      <c r="F299" s="124"/>
      <c r="K299" s="124"/>
    </row>
    <row r="300" spans="1:11" ht="12.75" x14ac:dyDescent="0.2">
      <c r="A300" s="149"/>
      <c r="B300" s="123"/>
      <c r="C300" s="123"/>
      <c r="D300" s="76"/>
      <c r="F300" s="124"/>
      <c r="K300" s="124"/>
    </row>
    <row r="301" spans="1:11" ht="12.75" x14ac:dyDescent="0.2">
      <c r="A301" s="149"/>
      <c r="B301" s="123"/>
      <c r="C301" s="123"/>
      <c r="D301" s="76"/>
      <c r="F301" s="124"/>
      <c r="K301" s="124"/>
    </row>
    <row r="302" spans="1:11" ht="12.75" x14ac:dyDescent="0.2">
      <c r="A302" s="149"/>
      <c r="B302" s="123"/>
      <c r="C302" s="123"/>
      <c r="D302" s="76"/>
      <c r="F302" s="124"/>
      <c r="K302" s="124"/>
    </row>
    <row r="303" spans="1:11" ht="12.75" x14ac:dyDescent="0.2">
      <c r="A303" s="149"/>
      <c r="B303" s="123"/>
      <c r="C303" s="123"/>
      <c r="D303" s="76"/>
      <c r="F303" s="124"/>
      <c r="K303" s="124"/>
    </row>
    <row r="304" spans="1:11" ht="12.75" x14ac:dyDescent="0.2">
      <c r="A304" s="149"/>
      <c r="B304" s="123"/>
      <c r="C304" s="123"/>
      <c r="D304" s="76"/>
      <c r="F304" s="124"/>
      <c r="K304" s="124"/>
    </row>
    <row r="305" spans="1:11" ht="12.75" x14ac:dyDescent="0.2">
      <c r="A305" s="149"/>
      <c r="B305" s="123"/>
      <c r="C305" s="123"/>
      <c r="D305" s="76"/>
      <c r="F305" s="124"/>
      <c r="K305" s="124"/>
    </row>
    <row r="306" spans="1:11" ht="12.75" x14ac:dyDescent="0.2">
      <c r="A306" s="149"/>
      <c r="B306" s="123"/>
      <c r="C306" s="123"/>
      <c r="D306" s="76"/>
      <c r="F306" s="124"/>
      <c r="K306" s="124"/>
    </row>
    <row r="307" spans="1:11" ht="12.75" x14ac:dyDescent="0.2">
      <c r="A307" s="149"/>
      <c r="B307" s="123"/>
      <c r="C307" s="123"/>
      <c r="D307" s="76"/>
      <c r="F307" s="124"/>
      <c r="K307" s="124"/>
    </row>
    <row r="308" spans="1:11" ht="12.75" x14ac:dyDescent="0.2">
      <c r="A308" s="149"/>
      <c r="B308" s="123"/>
      <c r="C308" s="123"/>
      <c r="D308" s="76"/>
      <c r="F308" s="124"/>
      <c r="K308" s="124"/>
    </row>
    <row r="309" spans="1:11" ht="12.75" x14ac:dyDescent="0.2">
      <c r="A309" s="149"/>
      <c r="B309" s="123"/>
      <c r="C309" s="123"/>
      <c r="D309" s="76"/>
      <c r="F309" s="124"/>
      <c r="K309" s="124"/>
    </row>
    <row r="310" spans="1:11" ht="12.75" x14ac:dyDescent="0.2">
      <c r="A310" s="149"/>
      <c r="B310" s="123"/>
      <c r="C310" s="123"/>
      <c r="D310" s="76"/>
      <c r="F310" s="124"/>
      <c r="K310" s="124"/>
    </row>
    <row r="311" spans="1:11" ht="12.75" x14ac:dyDescent="0.2">
      <c r="A311" s="149"/>
      <c r="B311" s="123"/>
      <c r="C311" s="123"/>
      <c r="D311" s="76"/>
      <c r="F311" s="124"/>
      <c r="K311" s="124"/>
    </row>
    <row r="312" spans="1:11" ht="12.75" x14ac:dyDescent="0.2">
      <c r="A312" s="149"/>
      <c r="B312" s="123"/>
      <c r="C312" s="123"/>
      <c r="D312" s="76"/>
      <c r="F312" s="124"/>
      <c r="K312" s="124"/>
    </row>
    <row r="313" spans="1:11" ht="12.75" x14ac:dyDescent="0.2">
      <c r="A313" s="149"/>
      <c r="B313" s="123"/>
      <c r="C313" s="123"/>
      <c r="D313" s="76"/>
      <c r="F313" s="124"/>
      <c r="K313" s="124"/>
    </row>
    <row r="314" spans="1:11" ht="12.75" x14ac:dyDescent="0.2">
      <c r="A314" s="149"/>
      <c r="B314" s="123"/>
      <c r="C314" s="123"/>
      <c r="D314" s="76"/>
      <c r="F314" s="124"/>
      <c r="K314" s="124"/>
    </row>
    <row r="315" spans="1:11" ht="12.75" x14ac:dyDescent="0.2">
      <c r="A315" s="149"/>
      <c r="B315" s="123"/>
      <c r="C315" s="123"/>
      <c r="D315" s="76"/>
      <c r="F315" s="124"/>
      <c r="K315" s="124"/>
    </row>
    <row r="316" spans="1:11" ht="12.75" x14ac:dyDescent="0.2">
      <c r="A316" s="149"/>
      <c r="B316" s="123"/>
      <c r="C316" s="123"/>
      <c r="D316" s="76"/>
      <c r="F316" s="124"/>
      <c r="K316" s="124"/>
    </row>
    <row r="317" spans="1:11" ht="12.75" x14ac:dyDescent="0.2">
      <c r="A317" s="149"/>
      <c r="B317" s="123"/>
      <c r="C317" s="123"/>
      <c r="D317" s="76"/>
      <c r="F317" s="124"/>
      <c r="K317" s="124"/>
    </row>
    <row r="318" spans="1:11" ht="12.75" x14ac:dyDescent="0.2">
      <c r="A318" s="149"/>
      <c r="B318" s="123"/>
      <c r="C318" s="123"/>
      <c r="D318" s="76"/>
      <c r="F318" s="124"/>
      <c r="K318" s="124"/>
    </row>
    <row r="319" spans="1:11" ht="12.75" x14ac:dyDescent="0.2">
      <c r="A319" s="149"/>
      <c r="B319" s="123"/>
      <c r="C319" s="123"/>
      <c r="D319" s="76"/>
      <c r="F319" s="124"/>
      <c r="K319" s="124"/>
    </row>
    <row r="320" spans="1:11" ht="12.75" x14ac:dyDescent="0.2">
      <c r="A320" s="149"/>
      <c r="B320" s="123"/>
      <c r="C320" s="123"/>
      <c r="D320" s="76"/>
      <c r="F320" s="124"/>
      <c r="K320" s="124"/>
    </row>
    <row r="321" spans="1:11" ht="12.75" x14ac:dyDescent="0.2">
      <c r="A321" s="149"/>
      <c r="B321" s="123"/>
      <c r="C321" s="123"/>
      <c r="D321" s="76"/>
      <c r="F321" s="124"/>
      <c r="K321" s="124"/>
    </row>
    <row r="322" spans="1:11" ht="12.75" x14ac:dyDescent="0.2">
      <c r="A322" s="149"/>
      <c r="B322" s="123"/>
      <c r="C322" s="123"/>
      <c r="D322" s="76"/>
      <c r="F322" s="124"/>
      <c r="K322" s="124"/>
    </row>
    <row r="323" spans="1:11" ht="12.75" x14ac:dyDescent="0.2">
      <c r="A323" s="149"/>
      <c r="B323" s="123"/>
      <c r="C323" s="123"/>
      <c r="D323" s="76"/>
      <c r="F323" s="124"/>
      <c r="K323" s="124"/>
    </row>
    <row r="324" spans="1:11" ht="12.75" x14ac:dyDescent="0.2">
      <c r="A324" s="149"/>
      <c r="B324" s="123"/>
      <c r="C324" s="123"/>
      <c r="D324" s="76"/>
      <c r="F324" s="124"/>
      <c r="K324" s="124"/>
    </row>
    <row r="325" spans="1:11" ht="12.75" x14ac:dyDescent="0.2">
      <c r="A325" s="149"/>
      <c r="B325" s="123"/>
      <c r="C325" s="123"/>
      <c r="D325" s="76"/>
      <c r="F325" s="124"/>
      <c r="K325" s="124"/>
    </row>
    <row r="326" spans="1:11" ht="12.75" x14ac:dyDescent="0.2">
      <c r="A326" s="149"/>
      <c r="B326" s="123"/>
      <c r="C326" s="123"/>
      <c r="D326" s="76"/>
      <c r="F326" s="124"/>
      <c r="K326" s="124"/>
    </row>
    <row r="327" spans="1:11" ht="12.75" x14ac:dyDescent="0.2">
      <c r="A327" s="149"/>
      <c r="B327" s="123"/>
      <c r="C327" s="123"/>
      <c r="D327" s="76"/>
      <c r="F327" s="124"/>
      <c r="K327" s="124"/>
    </row>
    <row r="328" spans="1:11" ht="12.75" x14ac:dyDescent="0.2">
      <c r="A328" s="149"/>
      <c r="B328" s="123"/>
      <c r="C328" s="123"/>
      <c r="D328" s="76"/>
      <c r="F328" s="124"/>
      <c r="K328" s="124"/>
    </row>
    <row r="329" spans="1:11" ht="12.75" x14ac:dyDescent="0.2">
      <c r="A329" s="149"/>
      <c r="B329" s="123"/>
      <c r="C329" s="123"/>
      <c r="D329" s="76"/>
      <c r="F329" s="124"/>
      <c r="K329" s="124"/>
    </row>
    <row r="330" spans="1:11" ht="12.75" x14ac:dyDescent="0.2">
      <c r="A330" s="149"/>
      <c r="B330" s="123"/>
      <c r="C330" s="123"/>
      <c r="D330" s="76"/>
      <c r="F330" s="124"/>
      <c r="K330" s="124"/>
    </row>
    <row r="331" spans="1:11" ht="12.75" x14ac:dyDescent="0.2">
      <c r="A331" s="149"/>
      <c r="B331" s="123"/>
      <c r="C331" s="123"/>
      <c r="D331" s="76"/>
      <c r="F331" s="124"/>
      <c r="K331" s="124"/>
    </row>
    <row r="332" spans="1:11" ht="12.75" x14ac:dyDescent="0.2">
      <c r="A332" s="149"/>
      <c r="B332" s="123"/>
      <c r="C332" s="123"/>
      <c r="D332" s="76"/>
      <c r="F332" s="124"/>
      <c r="K332" s="124"/>
    </row>
    <row r="333" spans="1:11" ht="12.75" x14ac:dyDescent="0.2">
      <c r="A333" s="149"/>
      <c r="B333" s="123"/>
      <c r="C333" s="123"/>
      <c r="D333" s="76"/>
      <c r="F333" s="124"/>
      <c r="K333" s="124"/>
    </row>
    <row r="334" spans="1:11" ht="12.75" x14ac:dyDescent="0.2">
      <c r="A334" s="149"/>
      <c r="B334" s="123"/>
      <c r="C334" s="123"/>
      <c r="D334" s="76"/>
      <c r="F334" s="124"/>
      <c r="K334" s="124"/>
    </row>
    <row r="335" spans="1:11" ht="12.75" x14ac:dyDescent="0.2">
      <c r="A335" s="149"/>
      <c r="B335" s="123"/>
      <c r="C335" s="123"/>
      <c r="D335" s="76"/>
      <c r="F335" s="124"/>
      <c r="K335" s="124"/>
    </row>
    <row r="336" spans="1:11" ht="12.75" x14ac:dyDescent="0.2">
      <c r="A336" s="149"/>
      <c r="B336" s="123"/>
      <c r="C336" s="123"/>
      <c r="D336" s="76"/>
      <c r="F336" s="124"/>
      <c r="K336" s="124"/>
    </row>
    <row r="337" spans="1:11" ht="12.75" x14ac:dyDescent="0.2">
      <c r="A337" s="149"/>
      <c r="B337" s="123"/>
      <c r="C337" s="123"/>
      <c r="D337" s="76"/>
      <c r="F337" s="124"/>
      <c r="K337" s="124"/>
    </row>
    <row r="338" spans="1:11" ht="12.75" x14ac:dyDescent="0.2">
      <c r="A338" s="149"/>
      <c r="B338" s="123"/>
      <c r="C338" s="123"/>
      <c r="D338" s="76"/>
      <c r="F338" s="124"/>
      <c r="K338" s="124"/>
    </row>
    <row r="339" spans="1:11" ht="12.75" x14ac:dyDescent="0.2">
      <c r="A339" s="149"/>
      <c r="B339" s="123"/>
      <c r="C339" s="123"/>
      <c r="D339" s="76"/>
      <c r="F339" s="124"/>
      <c r="K339" s="124"/>
    </row>
    <row r="340" spans="1:11" ht="12.75" x14ac:dyDescent="0.2">
      <c r="A340" s="149"/>
      <c r="B340" s="123"/>
      <c r="C340" s="123"/>
      <c r="D340" s="76"/>
      <c r="F340" s="124"/>
      <c r="K340" s="124"/>
    </row>
    <row r="341" spans="1:11" ht="12.75" x14ac:dyDescent="0.2">
      <c r="A341" s="149"/>
      <c r="B341" s="123"/>
      <c r="C341" s="123"/>
      <c r="D341" s="76"/>
      <c r="F341" s="124"/>
      <c r="K341" s="124"/>
    </row>
    <row r="342" spans="1:11" ht="12.75" x14ac:dyDescent="0.2">
      <c r="A342" s="149"/>
      <c r="B342" s="123"/>
      <c r="C342" s="123"/>
      <c r="D342" s="76"/>
      <c r="F342" s="124"/>
      <c r="K342" s="124"/>
    </row>
    <row r="343" spans="1:11" ht="12.75" x14ac:dyDescent="0.2">
      <c r="A343" s="149"/>
      <c r="B343" s="123"/>
      <c r="C343" s="123"/>
      <c r="D343" s="76"/>
      <c r="F343" s="124"/>
      <c r="K343" s="124"/>
    </row>
    <row r="344" spans="1:11" ht="12.75" x14ac:dyDescent="0.2">
      <c r="A344" s="149"/>
      <c r="B344" s="123"/>
      <c r="C344" s="123"/>
      <c r="D344" s="76"/>
      <c r="F344" s="124"/>
      <c r="K344" s="124"/>
    </row>
    <row r="345" spans="1:11" ht="12.75" x14ac:dyDescent="0.2">
      <c r="A345" s="149"/>
      <c r="B345" s="123"/>
      <c r="C345" s="123"/>
      <c r="D345" s="76"/>
      <c r="F345" s="124"/>
      <c r="K345" s="124"/>
    </row>
    <row r="346" spans="1:11" ht="12.75" x14ac:dyDescent="0.2">
      <c r="A346" s="149"/>
      <c r="B346" s="123"/>
      <c r="C346" s="123"/>
      <c r="D346" s="76"/>
      <c r="F346" s="124"/>
      <c r="K346" s="124"/>
    </row>
    <row r="347" spans="1:11" ht="12.75" x14ac:dyDescent="0.2">
      <c r="A347" s="149"/>
      <c r="B347" s="123"/>
      <c r="C347" s="123"/>
      <c r="D347" s="76"/>
      <c r="F347" s="124"/>
      <c r="K347" s="124"/>
    </row>
    <row r="348" spans="1:11" ht="12.75" x14ac:dyDescent="0.2">
      <c r="A348" s="149"/>
      <c r="B348" s="123"/>
      <c r="C348" s="123"/>
      <c r="D348" s="76"/>
      <c r="F348" s="124"/>
      <c r="K348" s="124"/>
    </row>
    <row r="349" spans="1:11" ht="12.75" x14ac:dyDescent="0.2">
      <c r="A349" s="149"/>
      <c r="B349" s="123"/>
      <c r="C349" s="123"/>
      <c r="D349" s="76"/>
      <c r="F349" s="124"/>
      <c r="K349" s="124"/>
    </row>
    <row r="350" spans="1:11" ht="12.75" x14ac:dyDescent="0.2">
      <c r="A350" s="149"/>
      <c r="B350" s="123"/>
      <c r="C350" s="123"/>
      <c r="D350" s="76"/>
      <c r="F350" s="124"/>
      <c r="K350" s="124"/>
    </row>
    <row r="351" spans="1:11" ht="12.75" x14ac:dyDescent="0.2">
      <c r="A351" s="149"/>
      <c r="B351" s="123"/>
      <c r="C351" s="123"/>
      <c r="D351" s="76"/>
      <c r="F351" s="124"/>
      <c r="K351" s="124"/>
    </row>
    <row r="352" spans="1:11" ht="12.75" x14ac:dyDescent="0.2">
      <c r="A352" s="149"/>
      <c r="B352" s="123"/>
      <c r="C352" s="123"/>
      <c r="D352" s="76"/>
      <c r="F352" s="124"/>
      <c r="K352" s="124"/>
    </row>
    <row r="353" spans="1:11" ht="12.75" x14ac:dyDescent="0.2">
      <c r="A353" s="149"/>
      <c r="B353" s="123"/>
      <c r="C353" s="123"/>
      <c r="D353" s="76"/>
      <c r="F353" s="124"/>
      <c r="K353" s="124"/>
    </row>
    <row r="354" spans="1:11" ht="12.75" x14ac:dyDescent="0.2">
      <c r="A354" s="149"/>
      <c r="B354" s="123"/>
      <c r="C354" s="123"/>
      <c r="D354" s="76"/>
      <c r="F354" s="124"/>
      <c r="K354" s="124"/>
    </row>
    <row r="355" spans="1:11" ht="12.75" x14ac:dyDescent="0.2">
      <c r="A355" s="149"/>
      <c r="B355" s="123"/>
      <c r="C355" s="123"/>
      <c r="D355" s="76"/>
      <c r="F355" s="124"/>
      <c r="K355" s="124"/>
    </row>
    <row r="356" spans="1:11" ht="12.75" x14ac:dyDescent="0.2">
      <c r="A356" s="149"/>
      <c r="B356" s="123"/>
      <c r="C356" s="123"/>
      <c r="D356" s="76"/>
      <c r="F356" s="124"/>
      <c r="K356" s="124"/>
    </row>
    <row r="357" spans="1:11" ht="12.75" x14ac:dyDescent="0.2">
      <c r="A357" s="149"/>
      <c r="B357" s="123"/>
      <c r="C357" s="123"/>
      <c r="D357" s="76"/>
      <c r="F357" s="124"/>
      <c r="K357" s="124"/>
    </row>
    <row r="358" spans="1:11" ht="12.75" x14ac:dyDescent="0.2">
      <c r="A358" s="149"/>
      <c r="B358" s="123"/>
      <c r="C358" s="123"/>
      <c r="D358" s="76"/>
      <c r="F358" s="124"/>
      <c r="K358" s="124"/>
    </row>
    <row r="359" spans="1:11" ht="12.75" x14ac:dyDescent="0.2">
      <c r="A359" s="149"/>
      <c r="B359" s="123"/>
      <c r="C359" s="123"/>
      <c r="D359" s="76"/>
      <c r="F359" s="124"/>
      <c r="K359" s="124"/>
    </row>
    <row r="360" spans="1:11" ht="12.75" x14ac:dyDescent="0.2">
      <c r="A360" s="149"/>
      <c r="B360" s="123"/>
      <c r="C360" s="123"/>
      <c r="D360" s="76"/>
      <c r="F360" s="124"/>
      <c r="K360" s="124"/>
    </row>
    <row r="361" spans="1:11" ht="12.75" x14ac:dyDescent="0.2">
      <c r="A361" s="149"/>
      <c r="B361" s="123"/>
      <c r="C361" s="123"/>
      <c r="D361" s="76"/>
      <c r="F361" s="124"/>
      <c r="K361" s="124"/>
    </row>
    <row r="362" spans="1:11" ht="12.75" x14ac:dyDescent="0.2">
      <c r="A362" s="149"/>
      <c r="B362" s="123"/>
      <c r="C362" s="123"/>
      <c r="D362" s="76"/>
      <c r="F362" s="124"/>
      <c r="K362" s="124"/>
    </row>
    <row r="363" spans="1:11" ht="12.75" x14ac:dyDescent="0.2">
      <c r="A363" s="149"/>
      <c r="B363" s="123"/>
      <c r="C363" s="123"/>
      <c r="D363" s="76"/>
      <c r="F363" s="124"/>
      <c r="K363" s="124"/>
    </row>
    <row r="364" spans="1:11" ht="12.75" x14ac:dyDescent="0.2">
      <c r="A364" s="149"/>
      <c r="B364" s="123"/>
      <c r="C364" s="123"/>
      <c r="D364" s="76"/>
      <c r="F364" s="124"/>
      <c r="K364" s="124"/>
    </row>
    <row r="365" spans="1:11" ht="12.75" x14ac:dyDescent="0.2">
      <c r="A365" s="149"/>
      <c r="B365" s="123"/>
      <c r="C365" s="123"/>
      <c r="D365" s="76"/>
      <c r="F365" s="124"/>
      <c r="K365" s="124"/>
    </row>
    <row r="366" spans="1:11" ht="12.75" x14ac:dyDescent="0.2">
      <c r="A366" s="149"/>
      <c r="B366" s="123"/>
      <c r="C366" s="123"/>
      <c r="D366" s="76"/>
      <c r="F366" s="124"/>
      <c r="K366" s="124"/>
    </row>
    <row r="367" spans="1:11" ht="12.75" x14ac:dyDescent="0.2">
      <c r="A367" s="149"/>
      <c r="B367" s="123"/>
      <c r="C367" s="123"/>
      <c r="D367" s="76"/>
      <c r="F367" s="124"/>
      <c r="K367" s="124"/>
    </row>
    <row r="368" spans="1:11" ht="12.75" x14ac:dyDescent="0.2">
      <c r="A368" s="149"/>
      <c r="B368" s="123"/>
      <c r="C368" s="123"/>
      <c r="D368" s="76"/>
      <c r="F368" s="124"/>
      <c r="K368" s="124"/>
    </row>
    <row r="369" spans="1:11" ht="12.75" x14ac:dyDescent="0.2">
      <c r="A369" s="149"/>
      <c r="B369" s="123"/>
      <c r="C369" s="123"/>
      <c r="D369" s="76"/>
      <c r="F369" s="124"/>
      <c r="K369" s="124"/>
    </row>
    <row r="370" spans="1:11" ht="12.75" x14ac:dyDescent="0.2">
      <c r="A370" s="149"/>
      <c r="B370" s="123"/>
      <c r="C370" s="123"/>
      <c r="D370" s="76"/>
      <c r="F370" s="124"/>
      <c r="K370" s="124"/>
    </row>
    <row r="371" spans="1:11" ht="12.75" x14ac:dyDescent="0.2">
      <c r="A371" s="149"/>
      <c r="B371" s="123"/>
      <c r="C371" s="123"/>
      <c r="D371" s="76"/>
      <c r="F371" s="124"/>
      <c r="K371" s="124"/>
    </row>
    <row r="372" spans="1:11" ht="12.75" x14ac:dyDescent="0.2">
      <c r="A372" s="149"/>
      <c r="B372" s="123"/>
      <c r="C372" s="123"/>
      <c r="D372" s="76"/>
      <c r="F372" s="124"/>
      <c r="K372" s="124"/>
    </row>
    <row r="373" spans="1:11" ht="12.75" x14ac:dyDescent="0.2">
      <c r="A373" s="149"/>
      <c r="B373" s="123"/>
      <c r="C373" s="123"/>
      <c r="D373" s="76"/>
      <c r="F373" s="124"/>
      <c r="K373" s="124"/>
    </row>
    <row r="374" spans="1:11" ht="12.75" x14ac:dyDescent="0.2">
      <c r="A374" s="149"/>
      <c r="B374" s="123"/>
      <c r="C374" s="123"/>
      <c r="D374" s="76"/>
      <c r="F374" s="124"/>
      <c r="K374" s="124"/>
    </row>
    <row r="375" spans="1:11" ht="12.75" x14ac:dyDescent="0.2">
      <c r="A375" s="149"/>
      <c r="B375" s="123"/>
      <c r="C375" s="123"/>
      <c r="D375" s="76"/>
      <c r="F375" s="124"/>
      <c r="K375" s="124"/>
    </row>
    <row r="376" spans="1:11" ht="12.75" x14ac:dyDescent="0.2">
      <c r="A376" s="149"/>
      <c r="B376" s="123"/>
      <c r="C376" s="123"/>
      <c r="D376" s="76"/>
      <c r="F376" s="124"/>
      <c r="K376" s="124"/>
    </row>
    <row r="377" spans="1:11" ht="12.75" x14ac:dyDescent="0.2">
      <c r="A377" s="149"/>
      <c r="B377" s="123"/>
      <c r="C377" s="123"/>
      <c r="D377" s="76"/>
      <c r="F377" s="124"/>
      <c r="K377" s="124"/>
    </row>
    <row r="378" spans="1:11" ht="12.75" x14ac:dyDescent="0.2">
      <c r="A378" s="149"/>
      <c r="B378" s="123"/>
      <c r="C378" s="123"/>
      <c r="D378" s="76"/>
      <c r="F378" s="124"/>
      <c r="K378" s="124"/>
    </row>
    <row r="379" spans="1:11" ht="12.75" x14ac:dyDescent="0.2">
      <c r="A379" s="149"/>
      <c r="B379" s="123"/>
      <c r="C379" s="123"/>
      <c r="D379" s="76"/>
      <c r="F379" s="124"/>
      <c r="K379" s="124"/>
    </row>
    <row r="380" spans="1:11" ht="12.75" x14ac:dyDescent="0.2">
      <c r="A380" s="149"/>
      <c r="B380" s="123"/>
      <c r="C380" s="123"/>
      <c r="D380" s="76"/>
      <c r="F380" s="124"/>
      <c r="K380" s="124"/>
    </row>
    <row r="381" spans="1:11" ht="12.75" x14ac:dyDescent="0.2">
      <c r="A381" s="149"/>
      <c r="B381" s="123"/>
      <c r="C381" s="123"/>
      <c r="D381" s="76"/>
      <c r="F381" s="124"/>
      <c r="K381" s="124"/>
    </row>
    <row r="382" spans="1:11" ht="12.75" x14ac:dyDescent="0.2">
      <c r="A382" s="149"/>
      <c r="B382" s="123"/>
      <c r="C382" s="123"/>
      <c r="D382" s="76"/>
      <c r="F382" s="124"/>
      <c r="K382" s="124"/>
    </row>
    <row r="383" spans="1:11" ht="12.75" x14ac:dyDescent="0.2">
      <c r="A383" s="149"/>
      <c r="B383" s="123"/>
      <c r="C383" s="123"/>
      <c r="D383" s="76"/>
      <c r="F383" s="124"/>
      <c r="K383" s="124"/>
    </row>
    <row r="384" spans="1:11" ht="12.75" x14ac:dyDescent="0.2">
      <c r="A384" s="149"/>
      <c r="B384" s="123"/>
      <c r="C384" s="123"/>
      <c r="D384" s="76"/>
      <c r="F384" s="124"/>
      <c r="K384" s="124"/>
    </row>
    <row r="385" spans="1:11" ht="12.75" x14ac:dyDescent="0.2">
      <c r="A385" s="149"/>
      <c r="B385" s="123"/>
      <c r="C385" s="123"/>
      <c r="D385" s="76"/>
      <c r="F385" s="124"/>
      <c r="K385" s="124"/>
    </row>
    <row r="386" spans="1:11" ht="12.75" x14ac:dyDescent="0.2">
      <c r="A386" s="149"/>
      <c r="B386" s="123"/>
      <c r="C386" s="123"/>
      <c r="D386" s="76"/>
      <c r="F386" s="124"/>
      <c r="K386" s="124"/>
    </row>
    <row r="387" spans="1:11" ht="12.75" x14ac:dyDescent="0.2">
      <c r="A387" s="149"/>
      <c r="B387" s="123"/>
      <c r="C387" s="123"/>
      <c r="D387" s="76"/>
      <c r="F387" s="124"/>
      <c r="K387" s="124"/>
    </row>
    <row r="388" spans="1:11" ht="12.75" x14ac:dyDescent="0.2">
      <c r="A388" s="149"/>
      <c r="B388" s="123"/>
      <c r="C388" s="123"/>
      <c r="D388" s="76"/>
      <c r="F388" s="124"/>
      <c r="K388" s="124"/>
    </row>
    <row r="389" spans="1:11" ht="12.75" x14ac:dyDescent="0.2">
      <c r="A389" s="149"/>
      <c r="B389" s="123"/>
      <c r="C389" s="123"/>
      <c r="D389" s="76"/>
      <c r="F389" s="124"/>
      <c r="K389" s="124"/>
    </row>
    <row r="390" spans="1:11" ht="12.75" x14ac:dyDescent="0.2">
      <c r="A390" s="149"/>
      <c r="B390" s="123"/>
      <c r="C390" s="123"/>
      <c r="D390" s="76"/>
      <c r="F390" s="124"/>
      <c r="K390" s="124"/>
    </row>
    <row r="391" spans="1:11" ht="12.75" x14ac:dyDescent="0.2">
      <c r="A391" s="149"/>
      <c r="B391" s="123"/>
      <c r="C391" s="123"/>
      <c r="D391" s="76"/>
      <c r="F391" s="124"/>
      <c r="K391" s="124"/>
    </row>
    <row r="392" spans="1:11" ht="12.75" x14ac:dyDescent="0.2">
      <c r="A392" s="149"/>
      <c r="B392" s="123"/>
      <c r="C392" s="123"/>
      <c r="D392" s="76"/>
      <c r="F392" s="124"/>
      <c r="K392" s="124"/>
    </row>
    <row r="393" spans="1:11" ht="12.75" x14ac:dyDescent="0.2">
      <c r="A393" s="149"/>
      <c r="B393" s="123"/>
      <c r="C393" s="123"/>
      <c r="D393" s="76"/>
      <c r="F393" s="124"/>
      <c r="K393" s="124"/>
    </row>
    <row r="394" spans="1:11" ht="12.75" x14ac:dyDescent="0.2">
      <c r="A394" s="149"/>
      <c r="B394" s="123"/>
      <c r="C394" s="123"/>
      <c r="D394" s="76"/>
      <c r="F394" s="124"/>
      <c r="K394" s="124"/>
    </row>
    <row r="395" spans="1:11" ht="12.75" x14ac:dyDescent="0.2">
      <c r="A395" s="149"/>
      <c r="B395" s="123"/>
      <c r="C395" s="123"/>
      <c r="D395" s="76"/>
      <c r="F395" s="124"/>
      <c r="K395" s="124"/>
    </row>
    <row r="396" spans="1:11" ht="12.75" x14ac:dyDescent="0.2">
      <c r="A396" s="149"/>
      <c r="B396" s="123"/>
      <c r="C396" s="123"/>
      <c r="D396" s="76"/>
      <c r="F396" s="124"/>
      <c r="K396" s="124"/>
    </row>
    <row r="397" spans="1:11" ht="12.75" x14ac:dyDescent="0.2">
      <c r="A397" s="149"/>
      <c r="B397" s="123"/>
      <c r="C397" s="123"/>
      <c r="D397" s="76"/>
      <c r="F397" s="124"/>
      <c r="K397" s="124"/>
    </row>
    <row r="398" spans="1:11" ht="12.75" x14ac:dyDescent="0.2">
      <c r="A398" s="149"/>
      <c r="B398" s="123"/>
      <c r="C398" s="123"/>
      <c r="D398" s="76"/>
      <c r="F398" s="124"/>
      <c r="K398" s="124"/>
    </row>
    <row r="399" spans="1:11" ht="12.75" x14ac:dyDescent="0.2">
      <c r="A399" s="149"/>
      <c r="B399" s="123"/>
      <c r="C399" s="123"/>
      <c r="D399" s="76"/>
      <c r="F399" s="124"/>
      <c r="K399" s="124"/>
    </row>
    <row r="400" spans="1:11" ht="12.75" x14ac:dyDescent="0.2">
      <c r="A400" s="149"/>
      <c r="B400" s="123"/>
      <c r="C400" s="123"/>
      <c r="D400" s="76"/>
      <c r="F400" s="124"/>
      <c r="K400" s="124"/>
    </row>
    <row r="401" spans="1:11" ht="12.75" x14ac:dyDescent="0.2">
      <c r="A401" s="149"/>
      <c r="B401" s="123"/>
      <c r="C401" s="123"/>
      <c r="D401" s="76"/>
      <c r="F401" s="124"/>
      <c r="K401" s="124"/>
    </row>
    <row r="402" spans="1:11" ht="12.75" x14ac:dyDescent="0.2">
      <c r="A402" s="149"/>
      <c r="B402" s="123"/>
      <c r="C402" s="123"/>
      <c r="D402" s="76"/>
      <c r="F402" s="124"/>
      <c r="K402" s="124"/>
    </row>
    <row r="403" spans="1:11" ht="12.75" x14ac:dyDescent="0.2">
      <c r="A403" s="149"/>
      <c r="B403" s="123"/>
      <c r="C403" s="123"/>
      <c r="D403" s="76"/>
      <c r="F403" s="124"/>
      <c r="K403" s="124"/>
    </row>
    <row r="404" spans="1:11" ht="12.75" x14ac:dyDescent="0.2">
      <c r="A404" s="149"/>
      <c r="B404" s="123"/>
      <c r="C404" s="123"/>
      <c r="D404" s="76"/>
      <c r="F404" s="124"/>
      <c r="K404" s="124"/>
    </row>
    <row r="405" spans="1:11" ht="12.75" x14ac:dyDescent="0.2">
      <c r="A405" s="149"/>
      <c r="B405" s="123"/>
      <c r="C405" s="123"/>
      <c r="D405" s="76"/>
      <c r="F405" s="124"/>
      <c r="K405" s="124"/>
    </row>
    <row r="406" spans="1:11" ht="12.75" x14ac:dyDescent="0.2">
      <c r="A406" s="149"/>
      <c r="B406" s="123"/>
      <c r="C406" s="123"/>
      <c r="D406" s="76"/>
      <c r="F406" s="124"/>
      <c r="K406" s="124"/>
    </row>
    <row r="407" spans="1:11" ht="12.75" x14ac:dyDescent="0.2">
      <c r="A407" s="149"/>
      <c r="B407" s="123"/>
      <c r="C407" s="123"/>
      <c r="D407" s="76"/>
      <c r="F407" s="124"/>
      <c r="K407" s="124"/>
    </row>
    <row r="408" spans="1:11" ht="12.75" x14ac:dyDescent="0.2">
      <c r="A408" s="149"/>
      <c r="B408" s="123"/>
      <c r="C408" s="123"/>
      <c r="D408" s="76"/>
      <c r="F408" s="124"/>
      <c r="K408" s="124"/>
    </row>
    <row r="409" spans="1:11" ht="12.75" x14ac:dyDescent="0.2">
      <c r="A409" s="149"/>
      <c r="B409" s="123"/>
      <c r="C409" s="123"/>
      <c r="D409" s="76"/>
      <c r="F409" s="124"/>
      <c r="K409" s="124"/>
    </row>
    <row r="410" spans="1:11" ht="12.75" x14ac:dyDescent="0.2">
      <c r="A410" s="149"/>
      <c r="B410" s="123"/>
      <c r="C410" s="123"/>
      <c r="D410" s="76"/>
      <c r="F410" s="124"/>
      <c r="K410" s="124"/>
    </row>
    <row r="411" spans="1:11" ht="12.75" x14ac:dyDescent="0.2">
      <c r="A411" s="149"/>
      <c r="B411" s="123"/>
      <c r="C411" s="123"/>
      <c r="D411" s="76"/>
      <c r="F411" s="124"/>
      <c r="K411" s="124"/>
    </row>
    <row r="412" spans="1:11" ht="12.75" x14ac:dyDescent="0.2">
      <c r="A412" s="149"/>
      <c r="B412" s="123"/>
      <c r="C412" s="123"/>
      <c r="D412" s="76"/>
      <c r="F412" s="124"/>
      <c r="K412" s="124"/>
    </row>
    <row r="413" spans="1:11" ht="12.75" x14ac:dyDescent="0.2">
      <c r="A413" s="149"/>
      <c r="B413" s="123"/>
      <c r="C413" s="123"/>
      <c r="D413" s="76"/>
      <c r="F413" s="124"/>
      <c r="K413" s="124"/>
    </row>
    <row r="414" spans="1:11" ht="12.75" x14ac:dyDescent="0.2">
      <c r="A414" s="149"/>
      <c r="B414" s="123"/>
      <c r="C414" s="123"/>
      <c r="D414" s="76"/>
      <c r="F414" s="124"/>
      <c r="K414" s="124"/>
    </row>
    <row r="415" spans="1:11" ht="12.75" x14ac:dyDescent="0.2">
      <c r="A415" s="149"/>
      <c r="B415" s="123"/>
      <c r="C415" s="123"/>
      <c r="D415" s="76"/>
      <c r="F415" s="124"/>
      <c r="K415" s="124"/>
    </row>
    <row r="416" spans="1:11" ht="12.75" x14ac:dyDescent="0.2">
      <c r="A416" s="149"/>
      <c r="B416" s="123"/>
      <c r="C416" s="123"/>
      <c r="D416" s="76"/>
      <c r="F416" s="124"/>
      <c r="K416" s="124"/>
    </row>
    <row r="417" spans="1:11" ht="12.75" x14ac:dyDescent="0.2">
      <c r="A417" s="149"/>
      <c r="B417" s="123"/>
      <c r="C417" s="123"/>
      <c r="D417" s="76"/>
      <c r="F417" s="124"/>
      <c r="K417" s="124"/>
    </row>
    <row r="418" spans="1:11" ht="12.75" x14ac:dyDescent="0.2">
      <c r="A418" s="149"/>
      <c r="B418" s="123"/>
      <c r="C418" s="123"/>
      <c r="D418" s="76"/>
      <c r="F418" s="124"/>
      <c r="K418" s="124"/>
    </row>
    <row r="419" spans="1:11" ht="12.75" x14ac:dyDescent="0.2">
      <c r="A419" s="149"/>
      <c r="B419" s="123"/>
      <c r="C419" s="123"/>
      <c r="D419" s="76"/>
      <c r="F419" s="124"/>
      <c r="K419" s="124"/>
    </row>
    <row r="420" spans="1:11" ht="12.75" x14ac:dyDescent="0.2">
      <c r="A420" s="149"/>
      <c r="B420" s="123"/>
      <c r="C420" s="123"/>
      <c r="D420" s="76"/>
      <c r="F420" s="124"/>
      <c r="K420" s="124"/>
    </row>
    <row r="421" spans="1:11" ht="12.75" x14ac:dyDescent="0.2">
      <c r="A421" s="149"/>
      <c r="B421" s="123"/>
      <c r="C421" s="123"/>
      <c r="D421" s="76"/>
      <c r="F421" s="124"/>
      <c r="K421" s="124"/>
    </row>
    <row r="422" spans="1:11" ht="12.75" x14ac:dyDescent="0.2">
      <c r="A422" s="149"/>
      <c r="B422" s="123"/>
      <c r="C422" s="123"/>
      <c r="D422" s="76"/>
      <c r="F422" s="124"/>
      <c r="K422" s="124"/>
    </row>
    <row r="423" spans="1:11" ht="12.75" x14ac:dyDescent="0.2">
      <c r="A423" s="149"/>
      <c r="B423" s="123"/>
      <c r="C423" s="123"/>
      <c r="D423" s="76"/>
      <c r="F423" s="124"/>
      <c r="K423" s="124"/>
    </row>
    <row r="424" spans="1:11" ht="12.75" x14ac:dyDescent="0.2">
      <c r="A424" s="149"/>
      <c r="B424" s="123"/>
      <c r="C424" s="123"/>
      <c r="D424" s="76"/>
      <c r="F424" s="124"/>
      <c r="K424" s="124"/>
    </row>
    <row r="425" spans="1:11" ht="12.75" x14ac:dyDescent="0.2">
      <c r="A425" s="149"/>
      <c r="B425" s="123"/>
      <c r="C425" s="123"/>
      <c r="D425" s="76"/>
      <c r="F425" s="124"/>
      <c r="K425" s="124"/>
    </row>
    <row r="426" spans="1:11" ht="12.75" x14ac:dyDescent="0.2">
      <c r="A426" s="149"/>
      <c r="B426" s="123"/>
      <c r="C426" s="123"/>
      <c r="D426" s="76"/>
      <c r="F426" s="124"/>
      <c r="K426" s="124"/>
    </row>
    <row r="427" spans="1:11" ht="12.75" x14ac:dyDescent="0.2">
      <c r="A427" s="149"/>
      <c r="B427" s="123"/>
      <c r="C427" s="123"/>
      <c r="D427" s="76"/>
      <c r="F427" s="124"/>
      <c r="K427" s="124"/>
    </row>
    <row r="428" spans="1:11" ht="12.75" x14ac:dyDescent="0.2">
      <c r="A428" s="149"/>
      <c r="B428" s="123"/>
      <c r="C428" s="123"/>
      <c r="D428" s="76"/>
      <c r="F428" s="124"/>
      <c r="K428" s="124"/>
    </row>
    <row r="429" spans="1:11" ht="12.75" x14ac:dyDescent="0.2">
      <c r="A429" s="149"/>
      <c r="B429" s="123"/>
      <c r="C429" s="123"/>
      <c r="D429" s="76"/>
      <c r="F429" s="124"/>
      <c r="K429" s="124"/>
    </row>
    <row r="430" spans="1:11" ht="12.75" x14ac:dyDescent="0.2">
      <c r="A430" s="149"/>
      <c r="B430" s="123"/>
      <c r="C430" s="123"/>
      <c r="D430" s="76"/>
      <c r="F430" s="124"/>
      <c r="K430" s="124"/>
    </row>
    <row r="431" spans="1:11" ht="12.75" x14ac:dyDescent="0.2">
      <c r="A431" s="149"/>
      <c r="B431" s="123"/>
      <c r="C431" s="123"/>
      <c r="D431" s="76"/>
      <c r="F431" s="124"/>
      <c r="K431" s="124"/>
    </row>
    <row r="432" spans="1:11" ht="12.75" x14ac:dyDescent="0.2">
      <c r="A432" s="149"/>
      <c r="B432" s="123"/>
      <c r="C432" s="123"/>
      <c r="D432" s="76"/>
      <c r="F432" s="124"/>
      <c r="K432" s="124"/>
    </row>
    <row r="433" spans="1:11" ht="12.75" x14ac:dyDescent="0.2">
      <c r="A433" s="149"/>
      <c r="B433" s="123"/>
      <c r="C433" s="123"/>
      <c r="D433" s="76"/>
      <c r="F433" s="124"/>
      <c r="K433" s="124"/>
    </row>
    <row r="434" spans="1:11" ht="12.75" x14ac:dyDescent="0.2">
      <c r="A434" s="149"/>
      <c r="B434" s="123"/>
      <c r="C434" s="123"/>
      <c r="D434" s="76"/>
      <c r="F434" s="124"/>
      <c r="K434" s="124"/>
    </row>
    <row r="435" spans="1:11" ht="12.75" x14ac:dyDescent="0.2">
      <c r="A435" s="149"/>
      <c r="B435" s="123"/>
      <c r="C435" s="123"/>
      <c r="D435" s="76"/>
      <c r="F435" s="124"/>
      <c r="K435" s="124"/>
    </row>
    <row r="436" spans="1:11" ht="12.75" x14ac:dyDescent="0.2">
      <c r="A436" s="149"/>
      <c r="B436" s="123"/>
      <c r="C436" s="123"/>
      <c r="D436" s="76"/>
      <c r="F436" s="124"/>
      <c r="K436" s="124"/>
    </row>
    <row r="437" spans="1:11" ht="12.75" x14ac:dyDescent="0.2">
      <c r="A437" s="149"/>
      <c r="B437" s="123"/>
      <c r="C437" s="123"/>
      <c r="D437" s="76"/>
      <c r="F437" s="124"/>
      <c r="K437" s="124"/>
    </row>
    <row r="438" spans="1:11" ht="12.75" x14ac:dyDescent="0.2">
      <c r="A438" s="149"/>
      <c r="B438" s="123"/>
      <c r="C438" s="123"/>
      <c r="D438" s="76"/>
      <c r="F438" s="124"/>
      <c r="K438" s="124"/>
    </row>
    <row r="439" spans="1:11" ht="12.75" x14ac:dyDescent="0.2">
      <c r="A439" s="149"/>
      <c r="B439" s="123"/>
      <c r="C439" s="123"/>
      <c r="D439" s="76"/>
      <c r="F439" s="124"/>
      <c r="K439" s="124"/>
    </row>
    <row r="440" spans="1:11" ht="12.75" x14ac:dyDescent="0.2">
      <c r="A440" s="149"/>
      <c r="B440" s="123"/>
      <c r="C440" s="123"/>
      <c r="D440" s="76"/>
      <c r="F440" s="124"/>
      <c r="K440" s="124"/>
    </row>
    <row r="441" spans="1:11" ht="12.75" x14ac:dyDescent="0.2">
      <c r="A441" s="149"/>
      <c r="B441" s="123"/>
      <c r="C441" s="123"/>
      <c r="D441" s="76"/>
      <c r="F441" s="124"/>
      <c r="K441" s="124"/>
    </row>
    <row r="442" spans="1:11" ht="12.75" x14ac:dyDescent="0.2">
      <c r="A442" s="149"/>
      <c r="B442" s="123"/>
      <c r="C442" s="123"/>
      <c r="D442" s="76"/>
      <c r="F442" s="124"/>
      <c r="K442" s="124"/>
    </row>
    <row r="443" spans="1:11" ht="12.75" x14ac:dyDescent="0.2">
      <c r="A443" s="149"/>
      <c r="B443" s="123"/>
      <c r="C443" s="123"/>
      <c r="D443" s="76"/>
      <c r="F443" s="124"/>
      <c r="K443" s="124"/>
    </row>
    <row r="444" spans="1:11" ht="12.75" x14ac:dyDescent="0.2">
      <c r="A444" s="149"/>
      <c r="B444" s="123"/>
      <c r="C444" s="123"/>
      <c r="D444" s="76"/>
      <c r="F444" s="124"/>
      <c r="K444" s="124"/>
    </row>
    <row r="445" spans="1:11" ht="12.75" x14ac:dyDescent="0.2">
      <c r="A445" s="149"/>
      <c r="B445" s="123"/>
      <c r="C445" s="123"/>
      <c r="D445" s="76"/>
      <c r="F445" s="124"/>
      <c r="K445" s="124"/>
    </row>
    <row r="446" spans="1:11" ht="12.75" x14ac:dyDescent="0.2">
      <c r="A446" s="149"/>
      <c r="B446" s="123"/>
      <c r="C446" s="123"/>
      <c r="D446" s="76"/>
      <c r="F446" s="124"/>
      <c r="K446" s="124"/>
    </row>
    <row r="447" spans="1:11" ht="12.75" x14ac:dyDescent="0.2">
      <c r="A447" s="149"/>
      <c r="B447" s="123"/>
      <c r="C447" s="123"/>
      <c r="D447" s="76"/>
      <c r="F447" s="124"/>
      <c r="K447" s="124"/>
    </row>
    <row r="448" spans="1:11" ht="12.75" x14ac:dyDescent="0.2">
      <c r="A448" s="149"/>
      <c r="B448" s="123"/>
      <c r="C448" s="123"/>
      <c r="D448" s="76"/>
      <c r="F448" s="124"/>
      <c r="K448" s="124"/>
    </row>
    <row r="449" spans="1:11" ht="12.75" x14ac:dyDescent="0.2">
      <c r="A449" s="149"/>
      <c r="B449" s="123"/>
      <c r="C449" s="123"/>
      <c r="D449" s="76"/>
      <c r="F449" s="124"/>
      <c r="K449" s="124"/>
    </row>
    <row r="450" spans="1:11" ht="12.75" x14ac:dyDescent="0.2">
      <c r="A450" s="149"/>
      <c r="B450" s="123"/>
      <c r="C450" s="123"/>
      <c r="D450" s="76"/>
      <c r="F450" s="124"/>
      <c r="K450" s="124"/>
    </row>
    <row r="451" spans="1:11" ht="12.75" x14ac:dyDescent="0.2">
      <c r="A451" s="149"/>
      <c r="B451" s="123"/>
      <c r="C451" s="123"/>
      <c r="D451" s="76"/>
      <c r="F451" s="124"/>
      <c r="K451" s="124"/>
    </row>
    <row r="452" spans="1:11" ht="12.75" x14ac:dyDescent="0.2">
      <c r="A452" s="149"/>
      <c r="B452" s="123"/>
      <c r="C452" s="123"/>
      <c r="D452" s="76"/>
      <c r="F452" s="124"/>
      <c r="K452" s="124"/>
    </row>
    <row r="453" spans="1:11" ht="12.75" x14ac:dyDescent="0.2">
      <c r="A453" s="149"/>
      <c r="B453" s="123"/>
      <c r="C453" s="123"/>
      <c r="D453" s="76"/>
      <c r="F453" s="124"/>
      <c r="K453" s="124"/>
    </row>
    <row r="454" spans="1:11" ht="12.75" x14ac:dyDescent="0.2">
      <c r="A454" s="149"/>
      <c r="B454" s="123"/>
      <c r="C454" s="123"/>
      <c r="D454" s="76"/>
      <c r="F454" s="124"/>
      <c r="K454" s="124"/>
    </row>
    <row r="455" spans="1:11" ht="12.75" x14ac:dyDescent="0.2">
      <c r="A455" s="149"/>
      <c r="B455" s="123"/>
      <c r="C455" s="123"/>
      <c r="D455" s="76"/>
      <c r="F455" s="124"/>
      <c r="K455" s="124"/>
    </row>
    <row r="456" spans="1:11" ht="12.75" x14ac:dyDescent="0.2">
      <c r="A456" s="149"/>
      <c r="B456" s="123"/>
      <c r="C456" s="123"/>
      <c r="D456" s="76"/>
      <c r="F456" s="124"/>
      <c r="K456" s="124"/>
    </row>
    <row r="457" spans="1:11" ht="12.75" x14ac:dyDescent="0.2">
      <c r="A457" s="149"/>
      <c r="B457" s="123"/>
      <c r="C457" s="123"/>
      <c r="D457" s="76"/>
      <c r="F457" s="124"/>
      <c r="K457" s="124"/>
    </row>
    <row r="458" spans="1:11" ht="12.75" x14ac:dyDescent="0.2">
      <c r="A458" s="149"/>
      <c r="B458" s="123"/>
      <c r="C458" s="123"/>
      <c r="D458" s="76"/>
      <c r="F458" s="124"/>
      <c r="K458" s="124"/>
    </row>
    <row r="459" spans="1:11" ht="12.75" x14ac:dyDescent="0.2">
      <c r="A459" s="149"/>
      <c r="B459" s="123"/>
      <c r="C459" s="123"/>
      <c r="D459" s="76"/>
      <c r="F459" s="124"/>
      <c r="K459" s="124"/>
    </row>
    <row r="460" spans="1:11" ht="12.75" x14ac:dyDescent="0.2">
      <c r="A460" s="149"/>
      <c r="B460" s="123"/>
      <c r="C460" s="123"/>
      <c r="D460" s="76"/>
      <c r="F460" s="124"/>
      <c r="K460" s="124"/>
    </row>
    <row r="461" spans="1:11" ht="12.75" x14ac:dyDescent="0.2">
      <c r="A461" s="149"/>
      <c r="B461" s="123"/>
      <c r="C461" s="123"/>
      <c r="D461" s="76"/>
      <c r="F461" s="124"/>
      <c r="K461" s="124"/>
    </row>
    <row r="462" spans="1:11" ht="12.75" x14ac:dyDescent="0.2">
      <c r="A462" s="149"/>
      <c r="B462" s="123"/>
      <c r="C462" s="123"/>
      <c r="D462" s="76"/>
      <c r="F462" s="124"/>
      <c r="K462" s="124"/>
    </row>
    <row r="463" spans="1:11" ht="12.75" x14ac:dyDescent="0.2">
      <c r="A463" s="149"/>
      <c r="B463" s="123"/>
      <c r="C463" s="123"/>
      <c r="D463" s="76"/>
      <c r="F463" s="124"/>
      <c r="K463" s="124"/>
    </row>
    <row r="464" spans="1:11" ht="12.75" x14ac:dyDescent="0.2">
      <c r="A464" s="149"/>
      <c r="B464" s="123"/>
      <c r="C464" s="123"/>
      <c r="D464" s="76"/>
      <c r="F464" s="124"/>
      <c r="K464" s="124"/>
    </row>
    <row r="465" spans="1:11" ht="12.75" x14ac:dyDescent="0.2">
      <c r="A465" s="149"/>
      <c r="B465" s="123"/>
      <c r="C465" s="123"/>
      <c r="D465" s="76"/>
      <c r="F465" s="124"/>
      <c r="K465" s="124"/>
    </row>
    <row r="466" spans="1:11" ht="12.75" x14ac:dyDescent="0.2">
      <c r="A466" s="149"/>
      <c r="B466" s="123"/>
      <c r="C466" s="123"/>
      <c r="D466" s="76"/>
      <c r="F466" s="124"/>
      <c r="K466" s="124"/>
    </row>
    <row r="467" spans="1:11" ht="12.75" x14ac:dyDescent="0.2">
      <c r="A467" s="149"/>
      <c r="B467" s="123"/>
      <c r="C467" s="123"/>
      <c r="D467" s="76"/>
      <c r="F467" s="124"/>
      <c r="K467" s="124"/>
    </row>
    <row r="468" spans="1:11" ht="12.75" x14ac:dyDescent="0.2">
      <c r="A468" s="149"/>
      <c r="B468" s="123"/>
      <c r="C468" s="123"/>
      <c r="D468" s="76"/>
      <c r="F468" s="124"/>
      <c r="K468" s="124"/>
    </row>
    <row r="469" spans="1:11" ht="12.75" x14ac:dyDescent="0.2">
      <c r="A469" s="149"/>
      <c r="B469" s="123"/>
      <c r="C469" s="123"/>
      <c r="D469" s="76"/>
      <c r="F469" s="124"/>
      <c r="K469" s="124"/>
    </row>
    <row r="470" spans="1:11" ht="12.75" x14ac:dyDescent="0.2">
      <c r="A470" s="149"/>
      <c r="B470" s="123"/>
      <c r="C470" s="123"/>
      <c r="D470" s="76"/>
      <c r="F470" s="124"/>
      <c r="K470" s="124"/>
    </row>
    <row r="471" spans="1:11" ht="12.75" x14ac:dyDescent="0.2">
      <c r="A471" s="149"/>
      <c r="B471" s="123"/>
      <c r="C471" s="123"/>
      <c r="D471" s="76"/>
      <c r="F471" s="124"/>
      <c r="K471" s="124"/>
    </row>
    <row r="472" spans="1:11" ht="12.75" x14ac:dyDescent="0.2">
      <c r="A472" s="149"/>
      <c r="B472" s="123"/>
      <c r="C472" s="123"/>
      <c r="D472" s="76"/>
      <c r="F472" s="124"/>
      <c r="K472" s="124"/>
    </row>
    <row r="473" spans="1:11" ht="12.75" x14ac:dyDescent="0.2">
      <c r="A473" s="149"/>
      <c r="B473" s="123"/>
      <c r="C473" s="123"/>
      <c r="D473" s="76"/>
      <c r="F473" s="124"/>
      <c r="K473" s="124"/>
    </row>
    <row r="474" spans="1:11" ht="12.75" x14ac:dyDescent="0.2">
      <c r="A474" s="149"/>
      <c r="B474" s="123"/>
      <c r="C474" s="123"/>
      <c r="D474" s="76"/>
      <c r="F474" s="124"/>
      <c r="K474" s="124"/>
    </row>
    <row r="475" spans="1:11" ht="12.75" x14ac:dyDescent="0.2">
      <c r="A475" s="149"/>
      <c r="B475" s="123"/>
      <c r="C475" s="123"/>
      <c r="D475" s="76"/>
      <c r="F475" s="124"/>
      <c r="K475" s="124"/>
    </row>
    <row r="476" spans="1:11" ht="12.75" x14ac:dyDescent="0.2">
      <c r="A476" s="149"/>
      <c r="B476" s="123"/>
      <c r="C476" s="123"/>
      <c r="D476" s="76"/>
      <c r="F476" s="124"/>
      <c r="K476" s="124"/>
    </row>
    <row r="477" spans="1:11" ht="12.75" x14ac:dyDescent="0.2">
      <c r="A477" s="149"/>
      <c r="B477" s="123"/>
      <c r="C477" s="123"/>
      <c r="D477" s="76"/>
      <c r="F477" s="124"/>
      <c r="K477" s="124"/>
    </row>
    <row r="478" spans="1:11" ht="12.75" x14ac:dyDescent="0.2">
      <c r="A478" s="149"/>
      <c r="B478" s="123"/>
      <c r="C478" s="123"/>
      <c r="D478" s="76"/>
      <c r="F478" s="124"/>
      <c r="K478" s="124"/>
    </row>
    <row r="479" spans="1:11" ht="12.75" x14ac:dyDescent="0.2">
      <c r="A479" s="149"/>
      <c r="B479" s="123"/>
      <c r="C479" s="123"/>
      <c r="D479" s="76"/>
      <c r="F479" s="124"/>
      <c r="K479" s="124"/>
    </row>
    <row r="480" spans="1:11" ht="12.75" x14ac:dyDescent="0.2">
      <c r="A480" s="149"/>
      <c r="B480" s="123"/>
      <c r="C480" s="123"/>
      <c r="D480" s="76"/>
      <c r="F480" s="124"/>
      <c r="K480" s="124"/>
    </row>
    <row r="481" spans="1:11" ht="12.75" x14ac:dyDescent="0.2">
      <c r="A481" s="149"/>
      <c r="B481" s="123"/>
      <c r="C481" s="123"/>
      <c r="D481" s="76"/>
      <c r="F481" s="124"/>
      <c r="K481" s="124"/>
    </row>
    <row r="482" spans="1:11" ht="12.75" x14ac:dyDescent="0.2">
      <c r="A482" s="149"/>
      <c r="B482" s="123"/>
      <c r="C482" s="123"/>
      <c r="D482" s="76"/>
      <c r="F482" s="124"/>
      <c r="K482" s="124"/>
    </row>
    <row r="483" spans="1:11" ht="12.75" x14ac:dyDescent="0.2">
      <c r="A483" s="149"/>
      <c r="B483" s="123"/>
      <c r="C483" s="123"/>
      <c r="D483" s="76"/>
      <c r="F483" s="124"/>
      <c r="K483" s="124"/>
    </row>
    <row r="484" spans="1:11" ht="12.75" x14ac:dyDescent="0.2">
      <c r="A484" s="149"/>
      <c r="B484" s="123"/>
      <c r="C484" s="123"/>
      <c r="D484" s="76"/>
      <c r="F484" s="124"/>
      <c r="K484" s="124"/>
    </row>
    <row r="485" spans="1:11" ht="12.75" x14ac:dyDescent="0.2">
      <c r="A485" s="149"/>
      <c r="B485" s="123"/>
      <c r="C485" s="123"/>
      <c r="D485" s="76"/>
      <c r="F485" s="124"/>
      <c r="K485" s="124"/>
    </row>
    <row r="486" spans="1:11" ht="12.75" x14ac:dyDescent="0.2">
      <c r="A486" s="149"/>
      <c r="B486" s="123"/>
      <c r="C486" s="123"/>
      <c r="D486" s="76"/>
      <c r="F486" s="124"/>
      <c r="K486" s="124"/>
    </row>
    <row r="487" spans="1:11" ht="12.75" x14ac:dyDescent="0.2">
      <c r="A487" s="149"/>
      <c r="B487" s="123"/>
      <c r="C487" s="123"/>
      <c r="D487" s="76"/>
      <c r="F487" s="124"/>
      <c r="K487" s="124"/>
    </row>
    <row r="488" spans="1:11" ht="12.75" x14ac:dyDescent="0.2">
      <c r="A488" s="149"/>
      <c r="B488" s="123"/>
      <c r="C488" s="123"/>
      <c r="D488" s="76"/>
      <c r="F488" s="124"/>
      <c r="K488" s="124"/>
    </row>
    <row r="489" spans="1:11" ht="12.75" x14ac:dyDescent="0.2">
      <c r="A489" s="149"/>
      <c r="B489" s="123"/>
      <c r="C489" s="123"/>
      <c r="D489" s="76"/>
      <c r="F489" s="124"/>
      <c r="K489" s="124"/>
    </row>
    <row r="490" spans="1:11" ht="12.75" x14ac:dyDescent="0.2">
      <c r="A490" s="149"/>
      <c r="B490" s="123"/>
      <c r="C490" s="123"/>
      <c r="D490" s="76"/>
      <c r="F490" s="124"/>
      <c r="K490" s="124"/>
    </row>
    <row r="491" spans="1:11" ht="12.75" x14ac:dyDescent="0.2">
      <c r="A491" s="149"/>
      <c r="B491" s="123"/>
      <c r="C491" s="123"/>
      <c r="D491" s="76"/>
      <c r="F491" s="124"/>
      <c r="K491" s="124"/>
    </row>
    <row r="492" spans="1:11" ht="12.75" x14ac:dyDescent="0.2">
      <c r="A492" s="149"/>
      <c r="B492" s="123"/>
      <c r="C492" s="123"/>
      <c r="D492" s="76"/>
      <c r="F492" s="124"/>
      <c r="K492" s="124"/>
    </row>
    <row r="493" spans="1:11" ht="12.75" x14ac:dyDescent="0.2">
      <c r="A493" s="149"/>
      <c r="B493" s="123"/>
      <c r="C493" s="123"/>
      <c r="D493" s="76"/>
      <c r="F493" s="124"/>
      <c r="K493" s="124"/>
    </row>
    <row r="494" spans="1:11" ht="12.75" x14ac:dyDescent="0.2">
      <c r="A494" s="149"/>
      <c r="B494" s="123"/>
      <c r="C494" s="123"/>
      <c r="D494" s="76"/>
      <c r="F494" s="124"/>
      <c r="K494" s="124"/>
    </row>
    <row r="495" spans="1:11" ht="12.75" x14ac:dyDescent="0.2">
      <c r="A495" s="149"/>
      <c r="B495" s="123"/>
      <c r="C495" s="123"/>
      <c r="D495" s="76"/>
      <c r="F495" s="124"/>
      <c r="K495" s="124"/>
    </row>
    <row r="496" spans="1:11" ht="12.75" x14ac:dyDescent="0.2">
      <c r="A496" s="149"/>
      <c r="B496" s="123"/>
      <c r="C496" s="123"/>
      <c r="D496" s="76"/>
      <c r="F496" s="124"/>
      <c r="K496" s="124"/>
    </row>
    <row r="497" spans="1:11" ht="12.75" x14ac:dyDescent="0.2">
      <c r="A497" s="149"/>
      <c r="B497" s="123"/>
      <c r="C497" s="123"/>
      <c r="D497" s="76"/>
      <c r="F497" s="124"/>
      <c r="K497" s="124"/>
    </row>
    <row r="498" spans="1:11" ht="12.75" x14ac:dyDescent="0.2">
      <c r="A498" s="149"/>
      <c r="B498" s="123"/>
      <c r="C498" s="123"/>
      <c r="D498" s="76"/>
      <c r="F498" s="124"/>
      <c r="K498" s="124"/>
    </row>
    <row r="499" spans="1:11" ht="12.75" x14ac:dyDescent="0.2">
      <c r="A499" s="149"/>
      <c r="B499" s="123"/>
      <c r="C499" s="123"/>
      <c r="D499" s="76"/>
      <c r="F499" s="124"/>
      <c r="K499" s="124"/>
    </row>
    <row r="500" spans="1:11" ht="12.75" x14ac:dyDescent="0.2">
      <c r="A500" s="149"/>
      <c r="B500" s="123"/>
      <c r="C500" s="123"/>
      <c r="D500" s="76"/>
      <c r="F500" s="124"/>
      <c r="K500" s="124"/>
    </row>
    <row r="501" spans="1:11" ht="12.75" x14ac:dyDescent="0.2">
      <c r="A501" s="149"/>
      <c r="B501" s="123"/>
      <c r="C501" s="123"/>
      <c r="D501" s="76"/>
      <c r="F501" s="124"/>
      <c r="K501" s="124"/>
    </row>
    <row r="502" spans="1:11" ht="12.75" x14ac:dyDescent="0.2">
      <c r="A502" s="149"/>
      <c r="B502" s="123"/>
      <c r="C502" s="123"/>
      <c r="D502" s="76"/>
      <c r="F502" s="124"/>
      <c r="K502" s="124"/>
    </row>
    <row r="503" spans="1:11" ht="12.75" x14ac:dyDescent="0.2">
      <c r="A503" s="149"/>
      <c r="B503" s="123"/>
      <c r="C503" s="123"/>
      <c r="D503" s="76"/>
      <c r="F503" s="124"/>
      <c r="K503" s="124"/>
    </row>
    <row r="504" spans="1:11" ht="12.75" x14ac:dyDescent="0.2">
      <c r="A504" s="149"/>
      <c r="B504" s="123"/>
      <c r="C504" s="123"/>
      <c r="D504" s="76"/>
      <c r="F504" s="124"/>
      <c r="K504" s="124"/>
    </row>
    <row r="505" spans="1:11" ht="12.75" x14ac:dyDescent="0.2">
      <c r="A505" s="149"/>
      <c r="B505" s="123"/>
      <c r="C505" s="123"/>
      <c r="D505" s="76"/>
      <c r="F505" s="124"/>
      <c r="K505" s="124"/>
    </row>
    <row r="506" spans="1:11" ht="12.75" x14ac:dyDescent="0.2">
      <c r="A506" s="149"/>
      <c r="B506" s="123"/>
      <c r="C506" s="123"/>
      <c r="D506" s="76"/>
      <c r="F506" s="124"/>
      <c r="K506" s="124"/>
    </row>
    <row r="507" spans="1:11" ht="12.75" x14ac:dyDescent="0.2">
      <c r="A507" s="149"/>
      <c r="B507" s="123"/>
      <c r="C507" s="123"/>
      <c r="D507" s="76"/>
      <c r="F507" s="124"/>
      <c r="K507" s="124"/>
    </row>
    <row r="508" spans="1:11" ht="12.75" x14ac:dyDescent="0.2">
      <c r="A508" s="149"/>
      <c r="B508" s="123"/>
      <c r="C508" s="123"/>
      <c r="D508" s="76"/>
      <c r="F508" s="124"/>
      <c r="K508" s="124"/>
    </row>
    <row r="509" spans="1:11" ht="12.75" x14ac:dyDescent="0.2">
      <c r="A509" s="149"/>
      <c r="B509" s="123"/>
      <c r="C509" s="123"/>
      <c r="D509" s="76"/>
      <c r="F509" s="124"/>
      <c r="K509" s="124"/>
    </row>
    <row r="510" spans="1:11" ht="12.75" x14ac:dyDescent="0.2">
      <c r="A510" s="149"/>
      <c r="B510" s="123"/>
      <c r="C510" s="123"/>
      <c r="D510" s="76"/>
      <c r="F510" s="124"/>
      <c r="K510" s="124"/>
    </row>
    <row r="511" spans="1:11" ht="12.75" x14ac:dyDescent="0.2">
      <c r="A511" s="149"/>
      <c r="B511" s="123"/>
      <c r="C511" s="123"/>
      <c r="D511" s="76"/>
      <c r="F511" s="124"/>
      <c r="K511" s="124"/>
    </row>
    <row r="512" spans="1:11" ht="12.75" x14ac:dyDescent="0.2">
      <c r="A512" s="149"/>
      <c r="B512" s="123"/>
      <c r="C512" s="123"/>
      <c r="D512" s="76"/>
      <c r="F512" s="124"/>
      <c r="K512" s="124"/>
    </row>
    <row r="513" spans="1:11" ht="12.75" x14ac:dyDescent="0.2">
      <c r="A513" s="149"/>
      <c r="B513" s="123"/>
      <c r="C513" s="123"/>
      <c r="D513" s="76"/>
      <c r="F513" s="124"/>
      <c r="K513" s="124"/>
    </row>
    <row r="514" spans="1:11" ht="12.75" x14ac:dyDescent="0.2">
      <c r="A514" s="149"/>
      <c r="B514" s="123"/>
      <c r="C514" s="123"/>
      <c r="D514" s="76"/>
      <c r="F514" s="124"/>
      <c r="K514" s="124"/>
    </row>
    <row r="515" spans="1:11" ht="12.75" x14ac:dyDescent="0.2">
      <c r="A515" s="149"/>
      <c r="B515" s="123"/>
      <c r="C515" s="123"/>
      <c r="D515" s="76"/>
      <c r="F515" s="124"/>
      <c r="K515" s="124"/>
    </row>
    <row r="516" spans="1:11" ht="12.75" x14ac:dyDescent="0.2">
      <c r="A516" s="149"/>
      <c r="B516" s="123"/>
      <c r="C516" s="123"/>
      <c r="D516" s="76"/>
      <c r="F516" s="124"/>
      <c r="K516" s="124"/>
    </row>
    <row r="517" spans="1:11" ht="12.75" x14ac:dyDescent="0.2">
      <c r="A517" s="149"/>
      <c r="B517" s="123"/>
      <c r="C517" s="123"/>
      <c r="D517" s="76"/>
      <c r="F517" s="124"/>
      <c r="K517" s="124"/>
    </row>
    <row r="518" spans="1:11" ht="12.75" x14ac:dyDescent="0.2">
      <c r="A518" s="149"/>
      <c r="B518" s="123"/>
      <c r="C518" s="123"/>
      <c r="D518" s="76"/>
      <c r="F518" s="124"/>
      <c r="K518" s="124"/>
    </row>
    <row r="519" spans="1:11" ht="12.75" x14ac:dyDescent="0.2">
      <c r="A519" s="149"/>
      <c r="B519" s="123"/>
      <c r="C519" s="123"/>
      <c r="D519" s="76"/>
      <c r="F519" s="124"/>
      <c r="K519" s="124"/>
    </row>
    <row r="520" spans="1:11" ht="12.75" x14ac:dyDescent="0.2">
      <c r="A520" s="149"/>
      <c r="B520" s="123"/>
      <c r="C520" s="123"/>
      <c r="D520" s="76"/>
      <c r="F520" s="124"/>
      <c r="K520" s="124"/>
    </row>
    <row r="521" spans="1:11" ht="12.75" x14ac:dyDescent="0.2">
      <c r="A521" s="149"/>
      <c r="B521" s="123"/>
      <c r="C521" s="123"/>
      <c r="D521" s="76"/>
      <c r="F521" s="124"/>
      <c r="K521" s="124"/>
    </row>
    <row r="522" spans="1:11" ht="12.75" x14ac:dyDescent="0.2">
      <c r="A522" s="149"/>
      <c r="B522" s="123"/>
      <c r="C522" s="123"/>
      <c r="D522" s="76"/>
      <c r="F522" s="124"/>
      <c r="K522" s="124"/>
    </row>
    <row r="523" spans="1:11" ht="12.75" x14ac:dyDescent="0.2">
      <c r="A523" s="149"/>
      <c r="B523" s="123"/>
      <c r="C523" s="123"/>
      <c r="D523" s="76"/>
      <c r="F523" s="124"/>
      <c r="K523" s="124"/>
    </row>
    <row r="524" spans="1:11" ht="12.75" x14ac:dyDescent="0.2">
      <c r="A524" s="149"/>
      <c r="B524" s="123"/>
      <c r="C524" s="123"/>
      <c r="D524" s="76"/>
      <c r="F524" s="124"/>
      <c r="K524" s="124"/>
    </row>
    <row r="525" spans="1:11" ht="12.75" x14ac:dyDescent="0.2">
      <c r="A525" s="149"/>
      <c r="B525" s="123"/>
      <c r="C525" s="123"/>
      <c r="D525" s="76"/>
      <c r="F525" s="124"/>
      <c r="K525" s="124"/>
    </row>
    <row r="526" spans="1:11" ht="12.75" x14ac:dyDescent="0.2">
      <c r="A526" s="149"/>
      <c r="B526" s="123"/>
      <c r="C526" s="123"/>
      <c r="D526" s="76"/>
      <c r="F526" s="124"/>
      <c r="K526" s="124"/>
    </row>
    <row r="527" spans="1:11" ht="12.75" x14ac:dyDescent="0.2">
      <c r="A527" s="149"/>
      <c r="B527" s="123"/>
      <c r="C527" s="123"/>
      <c r="D527" s="76"/>
      <c r="F527" s="124"/>
      <c r="K527" s="124"/>
    </row>
    <row r="528" spans="1:11" ht="12.75" x14ac:dyDescent="0.2">
      <c r="A528" s="149"/>
      <c r="B528" s="123"/>
      <c r="C528" s="123"/>
      <c r="D528" s="76"/>
      <c r="F528" s="124"/>
      <c r="K528" s="124"/>
    </row>
    <row r="529" spans="1:11" ht="12.75" x14ac:dyDescent="0.2">
      <c r="A529" s="149"/>
      <c r="B529" s="123"/>
      <c r="C529" s="123"/>
      <c r="D529" s="76"/>
      <c r="F529" s="124"/>
      <c r="K529" s="124"/>
    </row>
    <row r="530" spans="1:11" ht="12.75" x14ac:dyDescent="0.2">
      <c r="A530" s="149"/>
      <c r="B530" s="123"/>
      <c r="C530" s="123"/>
      <c r="D530" s="76"/>
      <c r="F530" s="124"/>
      <c r="K530" s="124"/>
    </row>
    <row r="531" spans="1:11" ht="12.75" x14ac:dyDescent="0.2">
      <c r="A531" s="149"/>
      <c r="B531" s="123"/>
      <c r="C531" s="123"/>
      <c r="D531" s="76"/>
      <c r="F531" s="124"/>
      <c r="K531" s="124"/>
    </row>
    <row r="532" spans="1:11" ht="12.75" x14ac:dyDescent="0.2">
      <c r="A532" s="149"/>
      <c r="B532" s="123"/>
      <c r="C532" s="123"/>
      <c r="D532" s="76"/>
      <c r="F532" s="124"/>
      <c r="K532" s="124"/>
    </row>
    <row r="533" spans="1:11" ht="12.75" x14ac:dyDescent="0.2">
      <c r="A533" s="149"/>
      <c r="B533" s="123"/>
      <c r="C533" s="123"/>
      <c r="D533" s="76"/>
      <c r="F533" s="124"/>
      <c r="K533" s="124"/>
    </row>
    <row r="534" spans="1:11" ht="12.75" x14ac:dyDescent="0.2">
      <c r="A534" s="149"/>
      <c r="B534" s="123"/>
      <c r="C534" s="123"/>
      <c r="D534" s="76"/>
      <c r="F534" s="124"/>
      <c r="K534" s="124"/>
    </row>
    <row r="535" spans="1:11" ht="12.75" x14ac:dyDescent="0.2">
      <c r="A535" s="149"/>
      <c r="B535" s="123"/>
      <c r="C535" s="123"/>
      <c r="D535" s="76"/>
      <c r="F535" s="124"/>
      <c r="K535" s="124"/>
    </row>
    <row r="536" spans="1:11" ht="12.75" x14ac:dyDescent="0.2">
      <c r="A536" s="149"/>
      <c r="B536" s="123"/>
      <c r="C536" s="123"/>
      <c r="D536" s="76"/>
      <c r="F536" s="124"/>
      <c r="K536" s="124"/>
    </row>
    <row r="537" spans="1:11" ht="12.75" x14ac:dyDescent="0.2">
      <c r="A537" s="149"/>
      <c r="B537" s="123"/>
      <c r="C537" s="123"/>
      <c r="D537" s="76"/>
      <c r="F537" s="124"/>
      <c r="K537" s="124"/>
    </row>
    <row r="538" spans="1:11" ht="12.75" x14ac:dyDescent="0.2">
      <c r="A538" s="149"/>
      <c r="B538" s="123"/>
      <c r="C538" s="123"/>
      <c r="D538" s="76"/>
      <c r="F538" s="124"/>
      <c r="K538" s="124"/>
    </row>
    <row r="539" spans="1:11" ht="12.75" x14ac:dyDescent="0.2">
      <c r="A539" s="149"/>
      <c r="B539" s="123"/>
      <c r="C539" s="123"/>
      <c r="D539" s="76"/>
      <c r="F539" s="124"/>
      <c r="K539" s="124"/>
    </row>
    <row r="540" spans="1:11" ht="12.75" x14ac:dyDescent="0.2">
      <c r="A540" s="149"/>
      <c r="B540" s="123"/>
      <c r="C540" s="123"/>
      <c r="D540" s="76"/>
      <c r="F540" s="124"/>
      <c r="K540" s="124"/>
    </row>
    <row r="541" spans="1:11" ht="12.75" x14ac:dyDescent="0.2">
      <c r="A541" s="149"/>
      <c r="B541" s="123"/>
      <c r="C541" s="123"/>
      <c r="D541" s="76"/>
      <c r="F541" s="124"/>
      <c r="K541" s="124"/>
    </row>
    <row r="542" spans="1:11" ht="12.75" x14ac:dyDescent="0.2">
      <c r="A542" s="149"/>
      <c r="B542" s="123"/>
      <c r="C542" s="123"/>
      <c r="D542" s="76"/>
      <c r="F542" s="124"/>
      <c r="K542" s="124"/>
    </row>
    <row r="543" spans="1:11" ht="12.75" x14ac:dyDescent="0.2">
      <c r="A543" s="149"/>
      <c r="B543" s="123"/>
      <c r="C543" s="123"/>
      <c r="D543" s="76"/>
      <c r="F543" s="124"/>
      <c r="K543" s="124"/>
    </row>
    <row r="544" spans="1:11" ht="12.75" x14ac:dyDescent="0.2">
      <c r="A544" s="149"/>
      <c r="B544" s="123"/>
      <c r="C544" s="123"/>
      <c r="D544" s="76"/>
      <c r="F544" s="124"/>
      <c r="K544" s="124"/>
    </row>
    <row r="545" spans="1:11" ht="12.75" x14ac:dyDescent="0.2">
      <c r="A545" s="149"/>
      <c r="B545" s="123"/>
      <c r="C545" s="123"/>
      <c r="D545" s="76"/>
      <c r="F545" s="124"/>
      <c r="K545" s="124"/>
    </row>
    <row r="546" spans="1:11" ht="12.75" x14ac:dyDescent="0.2">
      <c r="A546" s="149"/>
      <c r="B546" s="123"/>
      <c r="C546" s="123"/>
      <c r="D546" s="76"/>
      <c r="F546" s="124"/>
      <c r="K546" s="124"/>
    </row>
    <row r="547" spans="1:11" ht="12.75" x14ac:dyDescent="0.2">
      <c r="A547" s="149"/>
      <c r="B547" s="123"/>
      <c r="C547" s="123"/>
      <c r="D547" s="76"/>
      <c r="F547" s="124"/>
      <c r="K547" s="124"/>
    </row>
    <row r="548" spans="1:11" ht="12.75" x14ac:dyDescent="0.2">
      <c r="A548" s="149"/>
      <c r="B548" s="123"/>
      <c r="C548" s="123"/>
      <c r="D548" s="76"/>
      <c r="F548" s="124"/>
      <c r="K548" s="124"/>
    </row>
    <row r="549" spans="1:11" ht="12.75" x14ac:dyDescent="0.2">
      <c r="A549" s="149"/>
      <c r="B549" s="123"/>
      <c r="C549" s="123"/>
      <c r="D549" s="76"/>
      <c r="F549" s="124"/>
      <c r="K549" s="124"/>
    </row>
    <row r="550" spans="1:11" ht="12.75" x14ac:dyDescent="0.2">
      <c r="A550" s="149"/>
      <c r="B550" s="123"/>
      <c r="C550" s="123"/>
      <c r="D550" s="76"/>
      <c r="F550" s="124"/>
      <c r="K550" s="124"/>
    </row>
    <row r="551" spans="1:11" ht="12.75" x14ac:dyDescent="0.2">
      <c r="A551" s="149"/>
      <c r="B551" s="123"/>
      <c r="C551" s="123"/>
      <c r="D551" s="76"/>
      <c r="F551" s="124"/>
      <c r="K551" s="124"/>
    </row>
    <row r="552" spans="1:11" ht="12.75" x14ac:dyDescent="0.2">
      <c r="A552" s="149"/>
      <c r="B552" s="123"/>
      <c r="C552" s="123"/>
      <c r="D552" s="76"/>
      <c r="F552" s="124"/>
      <c r="K552" s="124"/>
    </row>
    <row r="553" spans="1:11" ht="12.75" x14ac:dyDescent="0.2">
      <c r="A553" s="149"/>
      <c r="B553" s="123"/>
      <c r="C553" s="123"/>
      <c r="D553" s="76"/>
      <c r="F553" s="124"/>
      <c r="K553" s="124"/>
    </row>
    <row r="554" spans="1:11" ht="12.75" x14ac:dyDescent="0.2">
      <c r="A554" s="149"/>
      <c r="B554" s="123"/>
      <c r="C554" s="123"/>
      <c r="D554" s="76"/>
      <c r="F554" s="124"/>
      <c r="K554" s="124"/>
    </row>
    <row r="555" spans="1:11" ht="12.75" x14ac:dyDescent="0.2">
      <c r="A555" s="149"/>
      <c r="B555" s="123"/>
      <c r="C555" s="123"/>
      <c r="D555" s="76"/>
      <c r="F555" s="124"/>
      <c r="K555" s="124"/>
    </row>
    <row r="556" spans="1:11" ht="12.75" x14ac:dyDescent="0.2">
      <c r="A556" s="149"/>
      <c r="B556" s="123"/>
      <c r="C556" s="123"/>
      <c r="D556" s="76"/>
      <c r="F556" s="124"/>
      <c r="K556" s="124"/>
    </row>
    <row r="557" spans="1:11" ht="12.75" x14ac:dyDescent="0.2">
      <c r="A557" s="149"/>
      <c r="B557" s="123"/>
      <c r="C557" s="123"/>
      <c r="D557" s="76"/>
      <c r="F557" s="124"/>
      <c r="K557" s="124"/>
    </row>
    <row r="558" spans="1:11" ht="12.75" x14ac:dyDescent="0.2">
      <c r="A558" s="149"/>
      <c r="B558" s="123"/>
      <c r="C558" s="123"/>
      <c r="D558" s="76"/>
      <c r="F558" s="124"/>
      <c r="K558" s="124"/>
    </row>
    <row r="559" spans="1:11" ht="12.75" x14ac:dyDescent="0.2">
      <c r="A559" s="149"/>
      <c r="B559" s="123"/>
      <c r="C559" s="123"/>
      <c r="D559" s="76"/>
      <c r="F559" s="124"/>
      <c r="K559" s="124"/>
    </row>
    <row r="560" spans="1:11" ht="12.75" x14ac:dyDescent="0.2">
      <c r="A560" s="149"/>
      <c r="B560" s="123"/>
      <c r="C560" s="123"/>
      <c r="D560" s="76"/>
      <c r="F560" s="124"/>
      <c r="K560" s="124"/>
    </row>
    <row r="561" spans="1:11" ht="12.75" x14ac:dyDescent="0.2">
      <c r="A561" s="149"/>
      <c r="B561" s="123"/>
      <c r="C561" s="123"/>
      <c r="D561" s="76"/>
      <c r="F561" s="124"/>
      <c r="K561" s="124"/>
    </row>
    <row r="562" spans="1:11" ht="12.75" x14ac:dyDescent="0.2">
      <c r="A562" s="149"/>
      <c r="B562" s="123"/>
      <c r="C562" s="123"/>
      <c r="D562" s="76"/>
      <c r="F562" s="124"/>
      <c r="K562" s="124"/>
    </row>
    <row r="563" spans="1:11" ht="12.75" x14ac:dyDescent="0.2">
      <c r="A563" s="149"/>
      <c r="B563" s="123"/>
      <c r="C563" s="123"/>
      <c r="D563" s="76"/>
      <c r="F563" s="124"/>
      <c r="K563" s="124"/>
    </row>
    <row r="564" spans="1:11" ht="12.75" x14ac:dyDescent="0.2">
      <c r="A564" s="149"/>
      <c r="B564" s="123"/>
      <c r="C564" s="123"/>
      <c r="D564" s="76"/>
      <c r="F564" s="124"/>
      <c r="K564" s="124"/>
    </row>
    <row r="565" spans="1:11" ht="12.75" x14ac:dyDescent="0.2">
      <c r="A565" s="149"/>
      <c r="B565" s="123"/>
      <c r="C565" s="123"/>
      <c r="D565" s="76"/>
      <c r="F565" s="124"/>
      <c r="K565" s="124"/>
    </row>
    <row r="566" spans="1:11" ht="12.75" x14ac:dyDescent="0.2">
      <c r="A566" s="149"/>
      <c r="B566" s="123"/>
      <c r="C566" s="123"/>
      <c r="D566" s="76"/>
      <c r="F566" s="124"/>
      <c r="K566" s="124"/>
    </row>
    <row r="567" spans="1:11" ht="12.75" x14ac:dyDescent="0.2">
      <c r="A567" s="149"/>
      <c r="B567" s="123"/>
      <c r="C567" s="123"/>
      <c r="D567" s="76"/>
      <c r="F567" s="124"/>
      <c r="K567" s="124"/>
    </row>
    <row r="568" spans="1:11" ht="12.75" x14ac:dyDescent="0.2">
      <c r="A568" s="149"/>
      <c r="B568" s="123"/>
      <c r="C568" s="123"/>
      <c r="D568" s="76"/>
      <c r="F568" s="124"/>
      <c r="K568" s="124"/>
    </row>
    <row r="569" spans="1:11" ht="12.75" x14ac:dyDescent="0.2">
      <c r="A569" s="149"/>
      <c r="B569" s="123"/>
      <c r="C569" s="123"/>
      <c r="D569" s="76"/>
      <c r="F569" s="124"/>
      <c r="K569" s="124"/>
    </row>
    <row r="570" spans="1:11" ht="12.75" x14ac:dyDescent="0.2">
      <c r="A570" s="149"/>
      <c r="B570" s="123"/>
      <c r="C570" s="123"/>
      <c r="D570" s="76"/>
      <c r="F570" s="124"/>
      <c r="K570" s="124"/>
    </row>
    <row r="571" spans="1:11" ht="12.75" x14ac:dyDescent="0.2">
      <c r="A571" s="149"/>
      <c r="B571" s="123"/>
      <c r="C571" s="123"/>
      <c r="D571" s="76"/>
      <c r="F571" s="124"/>
      <c r="K571" s="124"/>
    </row>
    <row r="572" spans="1:11" ht="12.75" x14ac:dyDescent="0.2">
      <c r="A572" s="149"/>
      <c r="B572" s="123"/>
      <c r="C572" s="123"/>
      <c r="D572" s="76"/>
      <c r="F572" s="124"/>
      <c r="K572" s="124"/>
    </row>
    <row r="573" spans="1:11" ht="12.75" x14ac:dyDescent="0.2">
      <c r="A573" s="149"/>
      <c r="B573" s="123"/>
      <c r="C573" s="123"/>
      <c r="D573" s="76"/>
      <c r="F573" s="124"/>
      <c r="K573" s="124"/>
    </row>
    <row r="574" spans="1:11" ht="12.75" x14ac:dyDescent="0.2">
      <c r="A574" s="149"/>
      <c r="B574" s="123"/>
      <c r="C574" s="123"/>
      <c r="D574" s="76"/>
      <c r="F574" s="124"/>
      <c r="K574" s="124"/>
    </row>
    <row r="575" spans="1:11" ht="12.75" x14ac:dyDescent="0.2">
      <c r="A575" s="149"/>
      <c r="B575" s="123"/>
      <c r="C575" s="123"/>
      <c r="D575" s="76"/>
      <c r="F575" s="124"/>
      <c r="K575" s="124"/>
    </row>
    <row r="576" spans="1:11" ht="12.75" x14ac:dyDescent="0.2">
      <c r="A576" s="149"/>
      <c r="B576" s="123"/>
      <c r="C576" s="123"/>
      <c r="D576" s="76"/>
      <c r="F576" s="124"/>
      <c r="K576" s="124"/>
    </row>
    <row r="577" spans="1:11" ht="12.75" x14ac:dyDescent="0.2">
      <c r="A577" s="149"/>
      <c r="B577" s="123"/>
      <c r="C577" s="123"/>
      <c r="D577" s="76"/>
      <c r="F577" s="124"/>
      <c r="K577" s="124"/>
    </row>
    <row r="578" spans="1:11" ht="12.75" x14ac:dyDescent="0.2">
      <c r="A578" s="149"/>
      <c r="B578" s="123"/>
      <c r="C578" s="123"/>
      <c r="D578" s="76"/>
      <c r="F578" s="124"/>
      <c r="K578" s="124"/>
    </row>
    <row r="579" spans="1:11" ht="12.75" x14ac:dyDescent="0.2">
      <c r="A579" s="149"/>
      <c r="B579" s="123"/>
      <c r="C579" s="123"/>
      <c r="D579" s="76"/>
      <c r="F579" s="124"/>
      <c r="K579" s="124"/>
    </row>
    <row r="580" spans="1:11" ht="12.75" x14ac:dyDescent="0.2">
      <c r="A580" s="149"/>
      <c r="B580" s="123"/>
      <c r="C580" s="123"/>
      <c r="D580" s="76"/>
      <c r="F580" s="124"/>
      <c r="K580" s="124"/>
    </row>
    <row r="581" spans="1:11" ht="12.75" x14ac:dyDescent="0.2">
      <c r="A581" s="149"/>
      <c r="B581" s="123"/>
      <c r="C581" s="123"/>
      <c r="D581" s="76"/>
      <c r="F581" s="124"/>
      <c r="K581" s="124"/>
    </row>
    <row r="582" spans="1:11" ht="12.75" x14ac:dyDescent="0.2">
      <c r="A582" s="149"/>
      <c r="B582" s="123"/>
      <c r="C582" s="123"/>
      <c r="D582" s="76"/>
      <c r="F582" s="124"/>
      <c r="K582" s="124"/>
    </row>
    <row r="583" spans="1:11" ht="12.75" x14ac:dyDescent="0.2">
      <c r="A583" s="149"/>
      <c r="B583" s="123"/>
      <c r="C583" s="123"/>
      <c r="D583" s="76"/>
      <c r="F583" s="124"/>
      <c r="K583" s="124"/>
    </row>
    <row r="584" spans="1:11" ht="12.75" x14ac:dyDescent="0.2">
      <c r="A584" s="149"/>
      <c r="B584" s="123"/>
      <c r="C584" s="123"/>
      <c r="D584" s="76"/>
      <c r="F584" s="124"/>
      <c r="K584" s="124"/>
    </row>
    <row r="585" spans="1:11" ht="12.75" x14ac:dyDescent="0.2">
      <c r="A585" s="149"/>
      <c r="B585" s="123"/>
      <c r="C585" s="123"/>
      <c r="D585" s="76"/>
      <c r="F585" s="124"/>
      <c r="K585" s="124"/>
    </row>
    <row r="586" spans="1:11" ht="12.75" x14ac:dyDescent="0.2">
      <c r="A586" s="149"/>
      <c r="B586" s="123"/>
      <c r="C586" s="123"/>
      <c r="D586" s="76"/>
      <c r="F586" s="124"/>
      <c r="K586" s="124"/>
    </row>
    <row r="587" spans="1:11" ht="12.75" x14ac:dyDescent="0.2">
      <c r="A587" s="149"/>
      <c r="B587" s="123"/>
      <c r="C587" s="123"/>
      <c r="D587" s="76"/>
      <c r="F587" s="124"/>
      <c r="K587" s="124"/>
    </row>
    <row r="588" spans="1:11" ht="12.75" x14ac:dyDescent="0.2">
      <c r="A588" s="149"/>
      <c r="B588" s="123"/>
      <c r="C588" s="123"/>
      <c r="D588" s="76"/>
      <c r="F588" s="124"/>
      <c r="K588" s="124"/>
    </row>
    <row r="589" spans="1:11" ht="12.75" x14ac:dyDescent="0.2">
      <c r="A589" s="149"/>
      <c r="B589" s="123"/>
      <c r="C589" s="123"/>
      <c r="D589" s="76"/>
      <c r="F589" s="124"/>
      <c r="K589" s="124"/>
    </row>
    <row r="590" spans="1:11" ht="12.75" x14ac:dyDescent="0.2">
      <c r="A590" s="149"/>
      <c r="B590" s="123"/>
      <c r="C590" s="123"/>
      <c r="D590" s="76"/>
      <c r="F590" s="124"/>
      <c r="K590" s="124"/>
    </row>
    <row r="591" spans="1:11" ht="12.75" x14ac:dyDescent="0.2">
      <c r="A591" s="149"/>
      <c r="B591" s="123"/>
      <c r="C591" s="123"/>
      <c r="D591" s="76"/>
      <c r="F591" s="124"/>
      <c r="K591" s="124"/>
    </row>
    <row r="592" spans="1:11" ht="12.75" x14ac:dyDescent="0.2">
      <c r="A592" s="149"/>
      <c r="B592" s="123"/>
      <c r="C592" s="123"/>
      <c r="D592" s="76"/>
      <c r="F592" s="124"/>
      <c r="K592" s="124"/>
    </row>
    <row r="593" spans="1:11" ht="12.75" x14ac:dyDescent="0.2">
      <c r="A593" s="149"/>
      <c r="B593" s="123"/>
      <c r="C593" s="123"/>
      <c r="D593" s="76"/>
      <c r="F593" s="124"/>
      <c r="K593" s="124"/>
    </row>
    <row r="594" spans="1:11" ht="12.75" x14ac:dyDescent="0.2">
      <c r="A594" s="149"/>
      <c r="B594" s="123"/>
      <c r="C594" s="123"/>
      <c r="D594" s="76"/>
      <c r="F594" s="124"/>
      <c r="K594" s="124"/>
    </row>
    <row r="595" spans="1:11" ht="12.75" x14ac:dyDescent="0.2">
      <c r="A595" s="149"/>
      <c r="B595" s="123"/>
      <c r="C595" s="123"/>
      <c r="D595" s="76"/>
      <c r="F595" s="124"/>
      <c r="K595" s="124"/>
    </row>
    <row r="596" spans="1:11" ht="12.75" x14ac:dyDescent="0.2">
      <c r="A596" s="149"/>
      <c r="B596" s="123"/>
      <c r="C596" s="123"/>
      <c r="D596" s="76"/>
      <c r="F596" s="124"/>
      <c r="K596" s="124"/>
    </row>
    <row r="597" spans="1:11" ht="12.75" x14ac:dyDescent="0.2">
      <c r="A597" s="149"/>
      <c r="B597" s="123"/>
      <c r="C597" s="123"/>
      <c r="D597" s="76"/>
      <c r="F597" s="124"/>
      <c r="K597" s="124"/>
    </row>
    <row r="598" spans="1:11" ht="12.75" x14ac:dyDescent="0.2">
      <c r="A598" s="149"/>
      <c r="B598" s="123"/>
      <c r="C598" s="123"/>
      <c r="D598" s="76"/>
      <c r="F598" s="124"/>
      <c r="K598" s="124"/>
    </row>
    <row r="599" spans="1:11" ht="12.75" x14ac:dyDescent="0.2">
      <c r="A599" s="149"/>
      <c r="B599" s="123"/>
      <c r="C599" s="123"/>
      <c r="D599" s="76"/>
      <c r="F599" s="124"/>
      <c r="K599" s="124"/>
    </row>
    <row r="600" spans="1:11" ht="12.75" x14ac:dyDescent="0.2">
      <c r="A600" s="149"/>
      <c r="B600" s="123"/>
      <c r="C600" s="123"/>
      <c r="D600" s="76"/>
      <c r="F600" s="124"/>
      <c r="K600" s="124"/>
    </row>
    <row r="601" spans="1:11" ht="12.75" x14ac:dyDescent="0.2">
      <c r="A601" s="149"/>
      <c r="B601" s="123"/>
      <c r="C601" s="123"/>
      <c r="D601" s="76"/>
      <c r="F601" s="124"/>
      <c r="K601" s="124"/>
    </row>
    <row r="602" spans="1:11" ht="12.75" x14ac:dyDescent="0.2">
      <c r="A602" s="149"/>
      <c r="B602" s="123"/>
      <c r="C602" s="123"/>
      <c r="D602" s="76"/>
      <c r="F602" s="124"/>
      <c r="K602" s="124"/>
    </row>
    <row r="603" spans="1:11" ht="12.75" x14ac:dyDescent="0.2">
      <c r="A603" s="149"/>
      <c r="B603" s="123"/>
      <c r="C603" s="123"/>
      <c r="D603" s="76"/>
      <c r="F603" s="124"/>
      <c r="K603" s="124"/>
    </row>
    <row r="604" spans="1:11" ht="12.75" x14ac:dyDescent="0.2">
      <c r="A604" s="149"/>
      <c r="B604" s="123"/>
      <c r="C604" s="123"/>
      <c r="D604" s="76"/>
      <c r="F604" s="124"/>
      <c r="K604" s="124"/>
    </row>
    <row r="605" spans="1:11" ht="12.75" x14ac:dyDescent="0.2">
      <c r="A605" s="149"/>
      <c r="B605" s="123"/>
      <c r="C605" s="123"/>
      <c r="D605" s="76"/>
      <c r="F605" s="124"/>
      <c r="K605" s="124"/>
    </row>
    <row r="606" spans="1:11" ht="12.75" x14ac:dyDescent="0.2">
      <c r="A606" s="149"/>
      <c r="B606" s="123"/>
      <c r="C606" s="123"/>
      <c r="D606" s="76"/>
      <c r="F606" s="124"/>
      <c r="K606" s="124"/>
    </row>
    <row r="607" spans="1:11" ht="12.75" x14ac:dyDescent="0.2">
      <c r="A607" s="149"/>
      <c r="B607" s="123"/>
      <c r="C607" s="123"/>
      <c r="D607" s="76"/>
      <c r="F607" s="124"/>
      <c r="K607" s="124"/>
    </row>
    <row r="608" spans="1:11" ht="12.75" x14ac:dyDescent="0.2">
      <c r="A608" s="149"/>
      <c r="B608" s="123"/>
      <c r="C608" s="123"/>
      <c r="D608" s="76"/>
      <c r="F608" s="124"/>
      <c r="K608" s="124"/>
    </row>
    <row r="609" spans="1:11" ht="12.75" x14ac:dyDescent="0.2">
      <c r="A609" s="149"/>
      <c r="B609" s="123"/>
      <c r="C609" s="123"/>
      <c r="D609" s="76"/>
      <c r="F609" s="124"/>
      <c r="K609" s="124"/>
    </row>
    <row r="610" spans="1:11" ht="12.75" x14ac:dyDescent="0.2">
      <c r="A610" s="149"/>
      <c r="B610" s="123"/>
      <c r="C610" s="123"/>
      <c r="D610" s="76"/>
      <c r="F610" s="124"/>
      <c r="K610" s="124"/>
    </row>
    <row r="611" spans="1:11" ht="12.75" x14ac:dyDescent="0.2">
      <c r="A611" s="149"/>
      <c r="B611" s="123"/>
      <c r="C611" s="123"/>
      <c r="D611" s="76"/>
      <c r="F611" s="124"/>
      <c r="K611" s="124"/>
    </row>
    <row r="612" spans="1:11" ht="12.75" x14ac:dyDescent="0.2">
      <c r="A612" s="149"/>
      <c r="B612" s="123"/>
      <c r="C612" s="123"/>
      <c r="D612" s="76"/>
      <c r="F612" s="124"/>
      <c r="K612" s="124"/>
    </row>
    <row r="613" spans="1:11" ht="12.75" x14ac:dyDescent="0.2">
      <c r="A613" s="149"/>
      <c r="B613" s="123"/>
      <c r="C613" s="123"/>
      <c r="D613" s="76"/>
      <c r="F613" s="124"/>
      <c r="K613" s="124"/>
    </row>
    <row r="614" spans="1:11" ht="12.75" x14ac:dyDescent="0.2">
      <c r="A614" s="149"/>
      <c r="B614" s="123"/>
      <c r="C614" s="123"/>
      <c r="D614" s="76"/>
      <c r="F614" s="124"/>
      <c r="K614" s="124"/>
    </row>
    <row r="615" spans="1:11" ht="12.75" x14ac:dyDescent="0.2">
      <c r="A615" s="149"/>
      <c r="B615" s="123"/>
      <c r="C615" s="123"/>
      <c r="D615" s="76"/>
      <c r="F615" s="124"/>
      <c r="K615" s="124"/>
    </row>
    <row r="616" spans="1:11" ht="12.75" x14ac:dyDescent="0.2">
      <c r="A616" s="149"/>
      <c r="B616" s="123"/>
      <c r="C616" s="123"/>
      <c r="D616" s="76"/>
      <c r="F616" s="124"/>
      <c r="K616" s="124"/>
    </row>
    <row r="617" spans="1:11" ht="12.75" x14ac:dyDescent="0.2">
      <c r="A617" s="149"/>
      <c r="B617" s="123"/>
      <c r="C617" s="123"/>
      <c r="D617" s="76"/>
      <c r="F617" s="124"/>
      <c r="K617" s="124"/>
    </row>
    <row r="618" spans="1:11" ht="12.75" x14ac:dyDescent="0.2">
      <c r="A618" s="149"/>
      <c r="B618" s="123"/>
      <c r="C618" s="123"/>
      <c r="D618" s="76"/>
      <c r="F618" s="124"/>
      <c r="K618" s="124"/>
    </row>
    <row r="619" spans="1:11" ht="12.75" x14ac:dyDescent="0.2">
      <c r="A619" s="149"/>
      <c r="B619" s="123"/>
      <c r="C619" s="123"/>
      <c r="D619" s="76"/>
      <c r="F619" s="124"/>
      <c r="K619" s="124"/>
    </row>
    <row r="620" spans="1:11" ht="12.75" x14ac:dyDescent="0.2">
      <c r="A620" s="149"/>
      <c r="B620" s="123"/>
      <c r="C620" s="123"/>
      <c r="D620" s="76"/>
      <c r="F620" s="124"/>
      <c r="K620" s="124"/>
    </row>
    <row r="621" spans="1:11" ht="12.75" x14ac:dyDescent="0.2">
      <c r="A621" s="149"/>
      <c r="B621" s="123"/>
      <c r="C621" s="123"/>
      <c r="D621" s="76"/>
      <c r="F621" s="124"/>
      <c r="K621" s="124"/>
    </row>
    <row r="622" spans="1:11" ht="12.75" x14ac:dyDescent="0.2">
      <c r="A622" s="149"/>
      <c r="B622" s="123"/>
      <c r="C622" s="123"/>
      <c r="D622" s="76"/>
      <c r="F622" s="124"/>
      <c r="K622" s="124"/>
    </row>
    <row r="623" spans="1:11" ht="12.75" x14ac:dyDescent="0.2">
      <c r="A623" s="149"/>
      <c r="B623" s="123"/>
      <c r="C623" s="123"/>
      <c r="D623" s="76"/>
      <c r="F623" s="124"/>
      <c r="K623" s="124"/>
    </row>
    <row r="624" spans="1:11" ht="12.75" x14ac:dyDescent="0.2">
      <c r="A624" s="149"/>
      <c r="B624" s="123"/>
      <c r="C624" s="123"/>
      <c r="D624" s="76"/>
      <c r="F624" s="124"/>
      <c r="K624" s="124"/>
    </row>
    <row r="625" spans="1:11" ht="12.75" x14ac:dyDescent="0.2">
      <c r="A625" s="149"/>
      <c r="B625" s="123"/>
      <c r="C625" s="123"/>
      <c r="D625" s="76"/>
      <c r="F625" s="124"/>
      <c r="K625" s="124"/>
    </row>
    <row r="626" spans="1:11" ht="12.75" x14ac:dyDescent="0.2">
      <c r="A626" s="149"/>
      <c r="B626" s="123"/>
      <c r="C626" s="123"/>
      <c r="D626" s="76"/>
      <c r="F626" s="124"/>
      <c r="K626" s="124"/>
    </row>
    <row r="627" spans="1:11" ht="12.75" x14ac:dyDescent="0.2">
      <c r="A627" s="149"/>
      <c r="B627" s="123"/>
      <c r="C627" s="123"/>
      <c r="D627" s="76"/>
      <c r="F627" s="124"/>
      <c r="K627" s="124"/>
    </row>
    <row r="628" spans="1:11" ht="12.75" x14ac:dyDescent="0.2">
      <c r="A628" s="149"/>
      <c r="B628" s="123"/>
      <c r="C628" s="123"/>
      <c r="D628" s="76"/>
      <c r="F628" s="124"/>
      <c r="K628" s="124"/>
    </row>
    <row r="629" spans="1:11" ht="12.75" x14ac:dyDescent="0.2">
      <c r="A629" s="149"/>
      <c r="B629" s="123"/>
      <c r="C629" s="123"/>
      <c r="D629" s="76"/>
      <c r="F629" s="124"/>
      <c r="K629" s="124"/>
    </row>
    <row r="630" spans="1:11" ht="12.75" x14ac:dyDescent="0.2">
      <c r="A630" s="149"/>
      <c r="B630" s="123"/>
      <c r="C630" s="123"/>
      <c r="D630" s="76"/>
      <c r="F630" s="124"/>
      <c r="K630" s="124"/>
    </row>
    <row r="631" spans="1:11" ht="12.75" x14ac:dyDescent="0.2">
      <c r="A631" s="149"/>
      <c r="B631" s="123"/>
      <c r="C631" s="123"/>
      <c r="D631" s="76"/>
      <c r="F631" s="124"/>
      <c r="K631" s="124"/>
    </row>
    <row r="632" spans="1:11" ht="12.75" x14ac:dyDescent="0.2">
      <c r="A632" s="149"/>
      <c r="B632" s="123"/>
      <c r="C632" s="123"/>
      <c r="D632" s="76"/>
      <c r="F632" s="124"/>
      <c r="K632" s="124"/>
    </row>
    <row r="633" spans="1:11" ht="12.75" x14ac:dyDescent="0.2">
      <c r="A633" s="149"/>
      <c r="B633" s="123"/>
      <c r="C633" s="123"/>
      <c r="D633" s="76"/>
      <c r="F633" s="124"/>
      <c r="K633" s="124"/>
    </row>
    <row r="634" spans="1:11" ht="12.75" x14ac:dyDescent="0.2">
      <c r="A634" s="149"/>
      <c r="B634" s="123"/>
      <c r="C634" s="123"/>
      <c r="D634" s="76"/>
      <c r="F634" s="124"/>
      <c r="K634" s="124"/>
    </row>
    <row r="635" spans="1:11" ht="12.75" x14ac:dyDescent="0.2">
      <c r="A635" s="149"/>
      <c r="B635" s="123"/>
      <c r="C635" s="123"/>
      <c r="D635" s="76"/>
      <c r="F635" s="124"/>
      <c r="K635" s="124"/>
    </row>
    <row r="636" spans="1:11" ht="12.75" x14ac:dyDescent="0.2">
      <c r="A636" s="149"/>
      <c r="B636" s="123"/>
      <c r="C636" s="123"/>
      <c r="D636" s="76"/>
      <c r="F636" s="124"/>
      <c r="K636" s="124"/>
    </row>
    <row r="637" spans="1:11" ht="12.75" x14ac:dyDescent="0.2">
      <c r="A637" s="149"/>
      <c r="B637" s="123"/>
      <c r="C637" s="123"/>
      <c r="D637" s="76"/>
      <c r="F637" s="124"/>
      <c r="K637" s="124"/>
    </row>
    <row r="638" spans="1:11" ht="12.75" x14ac:dyDescent="0.2">
      <c r="A638" s="149"/>
      <c r="B638" s="123"/>
      <c r="C638" s="123"/>
      <c r="D638" s="76"/>
      <c r="F638" s="124"/>
      <c r="K638" s="124"/>
    </row>
    <row r="639" spans="1:11" ht="12.75" x14ac:dyDescent="0.2">
      <c r="A639" s="149"/>
      <c r="B639" s="123"/>
      <c r="C639" s="123"/>
      <c r="D639" s="76"/>
      <c r="F639" s="124"/>
      <c r="K639" s="124"/>
    </row>
    <row r="640" spans="1:11" ht="12.75" x14ac:dyDescent="0.2">
      <c r="A640" s="149"/>
      <c r="B640" s="123"/>
      <c r="C640" s="123"/>
      <c r="D640" s="76"/>
      <c r="F640" s="124"/>
      <c r="K640" s="124"/>
    </row>
    <row r="641" spans="1:11" ht="12.75" x14ac:dyDescent="0.2">
      <c r="A641" s="149"/>
      <c r="B641" s="123"/>
      <c r="C641" s="123"/>
      <c r="D641" s="76"/>
      <c r="F641" s="124"/>
      <c r="K641" s="124"/>
    </row>
    <row r="642" spans="1:11" ht="12.75" x14ac:dyDescent="0.2">
      <c r="A642" s="149"/>
      <c r="B642" s="123"/>
      <c r="C642" s="123"/>
      <c r="D642" s="76"/>
      <c r="F642" s="124"/>
      <c r="K642" s="124"/>
    </row>
    <row r="643" spans="1:11" ht="12.75" x14ac:dyDescent="0.2">
      <c r="A643" s="149"/>
      <c r="B643" s="123"/>
      <c r="C643" s="123"/>
      <c r="D643" s="76"/>
      <c r="F643" s="124"/>
      <c r="K643" s="124"/>
    </row>
    <row r="644" spans="1:11" ht="12.75" x14ac:dyDescent="0.2">
      <c r="A644" s="149"/>
      <c r="B644" s="123"/>
      <c r="C644" s="123"/>
      <c r="D644" s="76"/>
      <c r="F644" s="124"/>
      <c r="K644" s="124"/>
    </row>
    <row r="645" spans="1:11" ht="12.75" x14ac:dyDescent="0.2">
      <c r="A645" s="149"/>
      <c r="B645" s="123"/>
      <c r="C645" s="123"/>
      <c r="D645" s="76"/>
      <c r="F645" s="124"/>
      <c r="K645" s="124"/>
    </row>
    <row r="646" spans="1:11" ht="12.75" x14ac:dyDescent="0.2">
      <c r="A646" s="149"/>
      <c r="B646" s="123"/>
      <c r="C646" s="123"/>
      <c r="D646" s="76"/>
      <c r="F646" s="124"/>
      <c r="K646" s="124"/>
    </row>
    <row r="647" spans="1:11" ht="12.75" x14ac:dyDescent="0.2">
      <c r="A647" s="149"/>
      <c r="B647" s="123"/>
      <c r="C647" s="123"/>
      <c r="D647" s="76"/>
      <c r="F647" s="124"/>
      <c r="K647" s="124"/>
    </row>
    <row r="648" spans="1:11" ht="12.75" x14ac:dyDescent="0.2">
      <c r="A648" s="149"/>
      <c r="B648" s="123"/>
      <c r="C648" s="123"/>
      <c r="D648" s="76"/>
      <c r="F648" s="124"/>
      <c r="K648" s="124"/>
    </row>
    <row r="649" spans="1:11" ht="12.75" x14ac:dyDescent="0.2">
      <c r="A649" s="149"/>
      <c r="B649" s="123"/>
      <c r="C649" s="123"/>
      <c r="D649" s="76"/>
      <c r="F649" s="124"/>
      <c r="K649" s="124"/>
    </row>
    <row r="650" spans="1:11" ht="12.75" x14ac:dyDescent="0.2">
      <c r="A650" s="149"/>
      <c r="B650" s="123"/>
      <c r="C650" s="123"/>
      <c r="D650" s="76"/>
      <c r="F650" s="124"/>
      <c r="K650" s="124"/>
    </row>
    <row r="651" spans="1:11" ht="12.75" x14ac:dyDescent="0.2">
      <c r="A651" s="149"/>
      <c r="B651" s="123"/>
      <c r="C651" s="123"/>
      <c r="D651" s="76"/>
      <c r="F651" s="124"/>
      <c r="K651" s="124"/>
    </row>
    <row r="652" spans="1:11" ht="12.75" x14ac:dyDescent="0.2">
      <c r="A652" s="149"/>
      <c r="B652" s="123"/>
      <c r="C652" s="123"/>
      <c r="D652" s="76"/>
      <c r="F652" s="124"/>
      <c r="K652" s="124"/>
    </row>
    <row r="653" spans="1:11" ht="12.75" x14ac:dyDescent="0.2">
      <c r="A653" s="149"/>
      <c r="B653" s="123"/>
      <c r="C653" s="123"/>
      <c r="D653" s="76"/>
      <c r="F653" s="124"/>
      <c r="K653" s="124"/>
    </row>
    <row r="654" spans="1:11" ht="12.75" x14ac:dyDescent="0.2">
      <c r="A654" s="149"/>
      <c r="B654" s="123"/>
      <c r="C654" s="123"/>
      <c r="D654" s="76"/>
      <c r="F654" s="124"/>
      <c r="K654" s="124"/>
    </row>
    <row r="655" spans="1:11" ht="12.75" x14ac:dyDescent="0.2">
      <c r="A655" s="149"/>
      <c r="B655" s="123"/>
      <c r="C655" s="123"/>
      <c r="D655" s="76"/>
      <c r="F655" s="124"/>
      <c r="K655" s="124"/>
    </row>
    <row r="656" spans="1:11" ht="12.75" x14ac:dyDescent="0.2">
      <c r="A656" s="149"/>
      <c r="B656" s="123"/>
      <c r="C656" s="123"/>
      <c r="D656" s="76"/>
      <c r="F656" s="124"/>
      <c r="K656" s="124"/>
    </row>
    <row r="657" spans="1:11" ht="12.75" x14ac:dyDescent="0.2">
      <c r="A657" s="149"/>
      <c r="B657" s="123"/>
      <c r="C657" s="123"/>
      <c r="D657" s="76"/>
      <c r="F657" s="124"/>
      <c r="K657" s="124"/>
    </row>
    <row r="658" spans="1:11" ht="12.75" x14ac:dyDescent="0.2">
      <c r="A658" s="149"/>
      <c r="B658" s="123"/>
      <c r="C658" s="123"/>
      <c r="D658" s="76"/>
      <c r="F658" s="124"/>
      <c r="K658" s="124"/>
    </row>
    <row r="659" spans="1:11" ht="12.75" x14ac:dyDescent="0.2">
      <c r="A659" s="149"/>
      <c r="B659" s="123"/>
      <c r="C659" s="123"/>
      <c r="D659" s="76"/>
      <c r="F659" s="124"/>
      <c r="K659" s="124"/>
    </row>
    <row r="660" spans="1:11" ht="12.75" x14ac:dyDescent="0.2">
      <c r="A660" s="149"/>
      <c r="B660" s="123"/>
      <c r="C660" s="123"/>
      <c r="D660" s="76"/>
      <c r="F660" s="124"/>
      <c r="K660" s="124"/>
    </row>
    <row r="661" spans="1:11" ht="12.75" x14ac:dyDescent="0.2">
      <c r="A661" s="149"/>
      <c r="B661" s="123"/>
      <c r="C661" s="123"/>
      <c r="D661" s="76"/>
      <c r="F661" s="124"/>
      <c r="K661" s="124"/>
    </row>
    <row r="662" spans="1:11" ht="12.75" x14ac:dyDescent="0.2">
      <c r="A662" s="149"/>
      <c r="B662" s="123"/>
      <c r="C662" s="123"/>
      <c r="D662" s="76"/>
      <c r="F662" s="124"/>
      <c r="K662" s="124"/>
    </row>
    <row r="663" spans="1:11" ht="12.75" x14ac:dyDescent="0.2">
      <c r="A663" s="149"/>
      <c r="B663" s="123"/>
      <c r="C663" s="123"/>
      <c r="D663" s="76"/>
      <c r="F663" s="124"/>
      <c r="K663" s="124"/>
    </row>
    <row r="664" spans="1:11" ht="12.75" x14ac:dyDescent="0.2">
      <c r="A664" s="149"/>
      <c r="B664" s="123"/>
      <c r="C664" s="123"/>
      <c r="D664" s="76"/>
      <c r="F664" s="124"/>
      <c r="K664" s="124"/>
    </row>
    <row r="665" spans="1:11" ht="12.75" x14ac:dyDescent="0.2">
      <c r="A665" s="149"/>
      <c r="B665" s="123"/>
      <c r="C665" s="123"/>
      <c r="D665" s="76"/>
      <c r="F665" s="124"/>
      <c r="K665" s="124"/>
    </row>
    <row r="666" spans="1:11" ht="12.75" x14ac:dyDescent="0.2">
      <c r="A666" s="149"/>
      <c r="B666" s="123"/>
      <c r="C666" s="123"/>
      <c r="D666" s="76"/>
      <c r="F666" s="124"/>
      <c r="K666" s="124"/>
    </row>
    <row r="667" spans="1:11" ht="12.75" x14ac:dyDescent="0.2">
      <c r="A667" s="149"/>
      <c r="B667" s="123"/>
      <c r="C667" s="123"/>
      <c r="D667" s="76"/>
      <c r="F667" s="124"/>
      <c r="K667" s="124"/>
    </row>
    <row r="668" spans="1:11" ht="12.75" x14ac:dyDescent="0.2">
      <c r="A668" s="149"/>
      <c r="B668" s="123"/>
      <c r="C668" s="123"/>
      <c r="D668" s="76"/>
      <c r="F668" s="124"/>
      <c r="K668" s="124"/>
    </row>
    <row r="669" spans="1:11" ht="12.75" x14ac:dyDescent="0.2">
      <c r="A669" s="149"/>
      <c r="B669" s="123"/>
      <c r="C669" s="123"/>
      <c r="D669" s="76"/>
      <c r="F669" s="124"/>
      <c r="K669" s="124"/>
    </row>
    <row r="670" spans="1:11" ht="12.75" x14ac:dyDescent="0.2">
      <c r="A670" s="149"/>
      <c r="B670" s="123"/>
      <c r="C670" s="123"/>
      <c r="D670" s="76"/>
      <c r="F670" s="124"/>
      <c r="K670" s="124"/>
    </row>
    <row r="671" spans="1:11" ht="12.75" x14ac:dyDescent="0.2">
      <c r="A671" s="149"/>
      <c r="B671" s="123"/>
      <c r="C671" s="123"/>
      <c r="D671" s="76"/>
      <c r="F671" s="124"/>
      <c r="K671" s="124"/>
    </row>
    <row r="672" spans="1:11" ht="12.75" x14ac:dyDescent="0.2">
      <c r="A672" s="149"/>
      <c r="B672" s="123"/>
      <c r="C672" s="123"/>
      <c r="D672" s="76"/>
      <c r="F672" s="124"/>
      <c r="K672" s="124"/>
    </row>
    <row r="673" spans="1:11" ht="12.75" x14ac:dyDescent="0.2">
      <c r="A673" s="149"/>
      <c r="B673" s="123"/>
      <c r="C673" s="123"/>
      <c r="D673" s="76"/>
      <c r="F673" s="124"/>
      <c r="K673" s="124"/>
    </row>
    <row r="674" spans="1:11" ht="12.75" x14ac:dyDescent="0.2">
      <c r="A674" s="149"/>
      <c r="B674" s="123"/>
      <c r="C674" s="123"/>
      <c r="D674" s="76"/>
      <c r="F674" s="124"/>
      <c r="K674" s="124"/>
    </row>
    <row r="675" spans="1:11" ht="12.75" x14ac:dyDescent="0.2">
      <c r="A675" s="149"/>
      <c r="B675" s="123"/>
      <c r="C675" s="123"/>
      <c r="D675" s="76"/>
      <c r="F675" s="124"/>
      <c r="K675" s="124"/>
    </row>
    <row r="676" spans="1:11" ht="12.75" x14ac:dyDescent="0.2">
      <c r="A676" s="149"/>
      <c r="B676" s="123"/>
      <c r="C676" s="123"/>
      <c r="D676" s="76"/>
      <c r="F676" s="124"/>
      <c r="K676" s="124"/>
    </row>
    <row r="677" spans="1:11" ht="12.75" x14ac:dyDescent="0.2">
      <c r="A677" s="149"/>
      <c r="B677" s="123"/>
      <c r="C677" s="123"/>
      <c r="D677" s="76"/>
      <c r="F677" s="124"/>
      <c r="K677" s="124"/>
    </row>
    <row r="678" spans="1:11" ht="12.75" x14ac:dyDescent="0.2">
      <c r="A678" s="149"/>
      <c r="B678" s="123"/>
      <c r="C678" s="123"/>
      <c r="D678" s="76"/>
      <c r="F678" s="124"/>
      <c r="K678" s="124"/>
    </row>
    <row r="679" spans="1:11" ht="12.75" x14ac:dyDescent="0.2">
      <c r="A679" s="149"/>
      <c r="B679" s="123"/>
      <c r="C679" s="123"/>
      <c r="D679" s="76"/>
      <c r="F679" s="124"/>
      <c r="K679" s="124"/>
    </row>
    <row r="680" spans="1:11" ht="12.75" x14ac:dyDescent="0.2">
      <c r="A680" s="149"/>
      <c r="B680" s="123"/>
      <c r="C680" s="123"/>
      <c r="D680" s="76"/>
      <c r="F680" s="124"/>
      <c r="K680" s="124"/>
    </row>
    <row r="681" spans="1:11" ht="12.75" x14ac:dyDescent="0.2">
      <c r="A681" s="149"/>
      <c r="B681" s="123"/>
      <c r="C681" s="123"/>
      <c r="D681" s="76"/>
      <c r="F681" s="124"/>
      <c r="K681" s="124"/>
    </row>
    <row r="682" spans="1:11" ht="12.75" x14ac:dyDescent="0.2">
      <c r="A682" s="149"/>
      <c r="B682" s="123"/>
      <c r="C682" s="123"/>
      <c r="D682" s="76"/>
      <c r="F682" s="124"/>
      <c r="K682" s="124"/>
    </row>
    <row r="683" spans="1:11" ht="12.75" x14ac:dyDescent="0.2">
      <c r="A683" s="149"/>
      <c r="B683" s="123"/>
      <c r="C683" s="123"/>
      <c r="D683" s="76"/>
      <c r="F683" s="124"/>
      <c r="K683" s="124"/>
    </row>
    <row r="684" spans="1:11" ht="12.75" x14ac:dyDescent="0.2">
      <c r="A684" s="149"/>
      <c r="B684" s="123"/>
      <c r="C684" s="123"/>
      <c r="D684" s="76"/>
      <c r="F684" s="124"/>
      <c r="K684" s="124"/>
    </row>
    <row r="685" spans="1:11" ht="12.75" x14ac:dyDescent="0.2">
      <c r="A685" s="149"/>
      <c r="B685" s="123"/>
      <c r="C685" s="123"/>
      <c r="D685" s="76"/>
      <c r="F685" s="124"/>
      <c r="K685" s="124"/>
    </row>
    <row r="686" spans="1:11" ht="12.75" x14ac:dyDescent="0.2">
      <c r="A686" s="149"/>
      <c r="B686" s="123"/>
      <c r="C686" s="123"/>
      <c r="D686" s="76"/>
      <c r="F686" s="124"/>
      <c r="K686" s="124"/>
    </row>
    <row r="687" spans="1:11" ht="12.75" x14ac:dyDescent="0.2">
      <c r="A687" s="149"/>
      <c r="B687" s="123"/>
      <c r="C687" s="123"/>
      <c r="D687" s="76"/>
      <c r="F687" s="124"/>
      <c r="K687" s="124"/>
    </row>
    <row r="688" spans="1:11" ht="12.75" x14ac:dyDescent="0.2">
      <c r="A688" s="149"/>
      <c r="B688" s="123"/>
      <c r="C688" s="123"/>
      <c r="D688" s="76"/>
      <c r="F688" s="124"/>
      <c r="K688" s="124"/>
    </row>
    <row r="689" spans="1:11" ht="12.75" x14ac:dyDescent="0.2">
      <c r="A689" s="149"/>
      <c r="B689" s="123"/>
      <c r="C689" s="123"/>
      <c r="D689" s="76"/>
      <c r="F689" s="124"/>
      <c r="K689" s="124"/>
    </row>
    <row r="690" spans="1:11" ht="12.75" x14ac:dyDescent="0.2">
      <c r="A690" s="149"/>
      <c r="B690" s="123"/>
      <c r="C690" s="123"/>
      <c r="D690" s="76"/>
      <c r="F690" s="124"/>
      <c r="K690" s="124"/>
    </row>
    <row r="691" spans="1:11" ht="12.75" x14ac:dyDescent="0.2">
      <c r="A691" s="149"/>
      <c r="B691" s="123"/>
      <c r="C691" s="123"/>
      <c r="D691" s="76"/>
      <c r="F691" s="124"/>
      <c r="K691" s="124"/>
    </row>
    <row r="692" spans="1:11" ht="12.75" x14ac:dyDescent="0.2">
      <c r="A692" s="149"/>
      <c r="B692" s="123"/>
      <c r="C692" s="123"/>
      <c r="D692" s="76"/>
      <c r="F692" s="124"/>
      <c r="K692" s="124"/>
    </row>
    <row r="693" spans="1:11" ht="12.75" x14ac:dyDescent="0.2">
      <c r="A693" s="149"/>
      <c r="B693" s="123"/>
      <c r="C693" s="123"/>
      <c r="D693" s="76"/>
      <c r="F693" s="124"/>
      <c r="K693" s="124"/>
    </row>
    <row r="694" spans="1:11" ht="12.75" x14ac:dyDescent="0.2">
      <c r="A694" s="149"/>
      <c r="B694" s="123"/>
      <c r="C694" s="123"/>
      <c r="D694" s="76"/>
      <c r="F694" s="124"/>
      <c r="K694" s="124"/>
    </row>
    <row r="695" spans="1:11" ht="12.75" x14ac:dyDescent="0.2">
      <c r="A695" s="149"/>
      <c r="B695" s="123"/>
      <c r="C695" s="123"/>
      <c r="D695" s="76"/>
      <c r="F695" s="124"/>
      <c r="K695" s="124"/>
    </row>
    <row r="696" spans="1:11" ht="12.75" x14ac:dyDescent="0.2">
      <c r="A696" s="149"/>
      <c r="B696" s="123"/>
      <c r="C696" s="123"/>
      <c r="D696" s="76"/>
      <c r="F696" s="124"/>
      <c r="K696" s="124"/>
    </row>
    <row r="697" spans="1:11" ht="12.75" x14ac:dyDescent="0.2">
      <c r="A697" s="149"/>
      <c r="B697" s="123"/>
      <c r="C697" s="123"/>
      <c r="D697" s="76"/>
      <c r="F697" s="124"/>
      <c r="K697" s="124"/>
    </row>
    <row r="698" spans="1:11" ht="12.75" x14ac:dyDescent="0.2">
      <c r="A698" s="149"/>
      <c r="B698" s="123"/>
      <c r="C698" s="123"/>
      <c r="D698" s="76"/>
      <c r="F698" s="124"/>
      <c r="K698" s="124"/>
    </row>
    <row r="699" spans="1:11" ht="12.75" x14ac:dyDescent="0.2">
      <c r="A699" s="149"/>
      <c r="B699" s="123"/>
      <c r="C699" s="123"/>
      <c r="D699" s="76"/>
      <c r="F699" s="124"/>
      <c r="K699" s="124"/>
    </row>
    <row r="700" spans="1:11" ht="12.75" x14ac:dyDescent="0.2">
      <c r="A700" s="149"/>
      <c r="B700" s="123"/>
      <c r="C700" s="123"/>
      <c r="D700" s="76"/>
      <c r="F700" s="124"/>
      <c r="K700" s="124"/>
    </row>
    <row r="701" spans="1:11" ht="12.75" x14ac:dyDescent="0.2">
      <c r="A701" s="149"/>
      <c r="B701" s="123"/>
      <c r="C701" s="123"/>
      <c r="D701" s="76"/>
      <c r="F701" s="124"/>
      <c r="K701" s="124"/>
    </row>
    <row r="702" spans="1:11" ht="12.75" x14ac:dyDescent="0.2">
      <c r="A702" s="149"/>
      <c r="B702" s="123"/>
      <c r="C702" s="123"/>
      <c r="D702" s="76"/>
      <c r="F702" s="124"/>
      <c r="K702" s="124"/>
    </row>
    <row r="703" spans="1:11" ht="12.75" x14ac:dyDescent="0.2">
      <c r="A703" s="149"/>
      <c r="B703" s="123"/>
      <c r="C703" s="123"/>
      <c r="D703" s="76"/>
      <c r="F703" s="124"/>
      <c r="K703" s="124"/>
    </row>
    <row r="704" spans="1:11" ht="12.75" x14ac:dyDescent="0.2">
      <c r="A704" s="149"/>
      <c r="B704" s="123"/>
      <c r="C704" s="123"/>
      <c r="D704" s="76"/>
      <c r="F704" s="124"/>
      <c r="K704" s="124"/>
    </row>
    <row r="705" spans="1:11" ht="12.75" x14ac:dyDescent="0.2">
      <c r="A705" s="149"/>
      <c r="B705" s="123"/>
      <c r="C705" s="123"/>
      <c r="D705" s="76"/>
      <c r="F705" s="124"/>
      <c r="K705" s="124"/>
    </row>
    <row r="706" spans="1:11" ht="12.75" x14ac:dyDescent="0.2">
      <c r="A706" s="149"/>
      <c r="B706" s="123"/>
      <c r="C706" s="123"/>
      <c r="D706" s="76"/>
      <c r="F706" s="124"/>
      <c r="K706" s="124"/>
    </row>
    <row r="707" spans="1:11" ht="12.75" x14ac:dyDescent="0.2">
      <c r="A707" s="149"/>
      <c r="B707" s="123"/>
      <c r="C707" s="123"/>
      <c r="D707" s="76"/>
      <c r="F707" s="124"/>
      <c r="K707" s="124"/>
    </row>
    <row r="708" spans="1:11" ht="12.75" x14ac:dyDescent="0.2">
      <c r="A708" s="149"/>
      <c r="B708" s="123"/>
      <c r="C708" s="123"/>
      <c r="D708" s="76"/>
      <c r="F708" s="124"/>
      <c r="K708" s="124"/>
    </row>
    <row r="709" spans="1:11" ht="12.75" x14ac:dyDescent="0.2">
      <c r="A709" s="149"/>
      <c r="B709" s="123"/>
      <c r="C709" s="123"/>
      <c r="D709" s="76"/>
      <c r="F709" s="124"/>
      <c r="K709" s="124"/>
    </row>
    <row r="710" spans="1:11" ht="12.75" x14ac:dyDescent="0.2">
      <c r="A710" s="149"/>
      <c r="B710" s="123"/>
      <c r="C710" s="123"/>
      <c r="D710" s="76"/>
      <c r="F710" s="124"/>
      <c r="K710" s="124"/>
    </row>
    <row r="711" spans="1:11" ht="12.75" x14ac:dyDescent="0.2">
      <c r="A711" s="149"/>
      <c r="B711" s="123"/>
      <c r="C711" s="123"/>
      <c r="D711" s="76"/>
      <c r="F711" s="124"/>
      <c r="K711" s="124"/>
    </row>
    <row r="712" spans="1:11" ht="12.75" x14ac:dyDescent="0.2">
      <c r="A712" s="149"/>
      <c r="B712" s="123"/>
      <c r="C712" s="123"/>
      <c r="D712" s="76"/>
      <c r="F712" s="124"/>
      <c r="K712" s="124"/>
    </row>
    <row r="713" spans="1:11" ht="12.75" x14ac:dyDescent="0.2">
      <c r="A713" s="149"/>
      <c r="B713" s="123"/>
      <c r="C713" s="123"/>
      <c r="D713" s="76"/>
      <c r="F713" s="124"/>
      <c r="K713" s="124"/>
    </row>
    <row r="714" spans="1:11" ht="12.75" x14ac:dyDescent="0.2">
      <c r="A714" s="149"/>
      <c r="B714" s="123"/>
      <c r="C714" s="123"/>
      <c r="D714" s="76"/>
      <c r="F714" s="124"/>
      <c r="K714" s="124"/>
    </row>
    <row r="715" spans="1:11" ht="12.75" x14ac:dyDescent="0.2">
      <c r="A715" s="149"/>
      <c r="B715" s="123"/>
      <c r="C715" s="123"/>
      <c r="D715" s="76"/>
      <c r="F715" s="124"/>
      <c r="K715" s="124"/>
    </row>
    <row r="716" spans="1:11" ht="12.75" x14ac:dyDescent="0.2">
      <c r="A716" s="149"/>
      <c r="B716" s="123"/>
      <c r="C716" s="123"/>
      <c r="D716" s="76"/>
      <c r="F716" s="124"/>
      <c r="K716" s="124"/>
    </row>
    <row r="717" spans="1:11" ht="12.75" x14ac:dyDescent="0.2">
      <c r="A717" s="149"/>
      <c r="B717" s="123"/>
      <c r="C717" s="123"/>
      <c r="D717" s="76"/>
      <c r="F717" s="124"/>
      <c r="K717" s="124"/>
    </row>
    <row r="718" spans="1:11" ht="12.75" x14ac:dyDescent="0.2">
      <c r="A718" s="149"/>
      <c r="B718" s="123"/>
      <c r="C718" s="123"/>
      <c r="D718" s="76"/>
      <c r="F718" s="124"/>
      <c r="K718" s="124"/>
    </row>
    <row r="719" spans="1:11" ht="12.75" x14ac:dyDescent="0.2">
      <c r="A719" s="149"/>
      <c r="B719" s="123"/>
      <c r="C719" s="123"/>
      <c r="D719" s="76"/>
      <c r="F719" s="124"/>
      <c r="K719" s="124"/>
    </row>
    <row r="720" spans="1:11" ht="12.75" x14ac:dyDescent="0.2">
      <c r="A720" s="149"/>
      <c r="B720" s="123"/>
      <c r="C720" s="123"/>
      <c r="D720" s="76"/>
      <c r="F720" s="124"/>
      <c r="K720" s="124"/>
    </row>
    <row r="721" spans="1:11" ht="12.75" x14ac:dyDescent="0.2">
      <c r="A721" s="149"/>
      <c r="B721" s="123"/>
      <c r="C721" s="123"/>
      <c r="D721" s="76"/>
      <c r="F721" s="124"/>
      <c r="K721" s="124"/>
    </row>
    <row r="722" spans="1:11" ht="12.75" x14ac:dyDescent="0.2">
      <c r="A722" s="149"/>
      <c r="B722" s="123"/>
      <c r="C722" s="123"/>
      <c r="D722" s="76"/>
      <c r="F722" s="124"/>
      <c r="K722" s="124"/>
    </row>
    <row r="723" spans="1:11" ht="12.75" x14ac:dyDescent="0.2">
      <c r="A723" s="149"/>
      <c r="B723" s="123"/>
      <c r="C723" s="123"/>
      <c r="D723" s="76"/>
      <c r="F723" s="124"/>
      <c r="K723" s="124"/>
    </row>
    <row r="724" spans="1:11" ht="12.75" x14ac:dyDescent="0.2">
      <c r="A724" s="149"/>
      <c r="B724" s="123"/>
      <c r="C724" s="123"/>
      <c r="D724" s="76"/>
      <c r="F724" s="124"/>
      <c r="K724" s="124"/>
    </row>
    <row r="725" spans="1:11" ht="12.75" x14ac:dyDescent="0.2">
      <c r="A725" s="149"/>
      <c r="B725" s="123"/>
      <c r="C725" s="123"/>
      <c r="D725" s="76"/>
      <c r="F725" s="124"/>
      <c r="K725" s="124"/>
    </row>
    <row r="726" spans="1:11" ht="12.75" x14ac:dyDescent="0.2">
      <c r="A726" s="149"/>
      <c r="B726" s="123"/>
      <c r="C726" s="123"/>
      <c r="D726" s="76"/>
      <c r="F726" s="124"/>
      <c r="K726" s="124"/>
    </row>
    <row r="727" spans="1:11" ht="12.75" x14ac:dyDescent="0.2">
      <c r="A727" s="149"/>
      <c r="B727" s="123"/>
      <c r="C727" s="123"/>
      <c r="D727" s="76"/>
      <c r="F727" s="124"/>
      <c r="K727" s="124"/>
    </row>
    <row r="728" spans="1:11" ht="12.75" x14ac:dyDescent="0.2">
      <c r="A728" s="149"/>
      <c r="B728" s="123"/>
      <c r="C728" s="123"/>
      <c r="D728" s="76"/>
      <c r="F728" s="124"/>
      <c r="K728" s="124"/>
    </row>
    <row r="729" spans="1:11" ht="12.75" x14ac:dyDescent="0.2">
      <c r="A729" s="149"/>
      <c r="B729" s="123"/>
      <c r="C729" s="123"/>
      <c r="D729" s="76"/>
      <c r="F729" s="124"/>
      <c r="K729" s="124"/>
    </row>
    <row r="730" spans="1:11" ht="12.75" x14ac:dyDescent="0.2">
      <c r="A730" s="149"/>
      <c r="B730" s="123"/>
      <c r="C730" s="123"/>
      <c r="D730" s="76"/>
      <c r="F730" s="124"/>
      <c r="K730" s="124"/>
    </row>
    <row r="731" spans="1:11" ht="12.75" x14ac:dyDescent="0.2">
      <c r="A731" s="149"/>
      <c r="B731" s="123"/>
      <c r="C731" s="123"/>
      <c r="D731" s="76"/>
      <c r="F731" s="124"/>
      <c r="K731" s="124"/>
    </row>
    <row r="732" spans="1:11" ht="12.75" x14ac:dyDescent="0.2">
      <c r="A732" s="149"/>
      <c r="B732" s="123"/>
      <c r="C732" s="123"/>
      <c r="D732" s="76"/>
      <c r="F732" s="124"/>
      <c r="K732" s="124"/>
    </row>
    <row r="733" spans="1:11" ht="12.75" x14ac:dyDescent="0.2">
      <c r="A733" s="149"/>
      <c r="B733" s="123"/>
      <c r="C733" s="123"/>
      <c r="D733" s="76"/>
      <c r="F733" s="124"/>
      <c r="K733" s="124"/>
    </row>
    <row r="734" spans="1:11" ht="12.75" x14ac:dyDescent="0.2">
      <c r="A734" s="149"/>
      <c r="B734" s="123"/>
      <c r="C734" s="123"/>
      <c r="D734" s="76"/>
      <c r="F734" s="124"/>
      <c r="K734" s="124"/>
    </row>
    <row r="735" spans="1:11" ht="12.75" x14ac:dyDescent="0.2">
      <c r="A735" s="149"/>
      <c r="B735" s="123"/>
      <c r="C735" s="123"/>
      <c r="D735" s="76"/>
      <c r="F735" s="124"/>
      <c r="K735" s="124"/>
    </row>
    <row r="736" spans="1:11" ht="12.75" x14ac:dyDescent="0.2">
      <c r="A736" s="149"/>
      <c r="B736" s="123"/>
      <c r="C736" s="123"/>
      <c r="D736" s="76"/>
      <c r="F736" s="124"/>
      <c r="K736" s="124"/>
    </row>
    <row r="737" spans="1:11" ht="12.75" x14ac:dyDescent="0.2">
      <c r="A737" s="149"/>
      <c r="B737" s="123"/>
      <c r="C737" s="123"/>
      <c r="D737" s="76"/>
      <c r="F737" s="124"/>
      <c r="K737" s="124"/>
    </row>
    <row r="738" spans="1:11" ht="12.75" x14ac:dyDescent="0.2">
      <c r="A738" s="149"/>
      <c r="B738" s="123"/>
      <c r="C738" s="123"/>
      <c r="D738" s="76"/>
      <c r="F738" s="124"/>
      <c r="K738" s="124"/>
    </row>
    <row r="739" spans="1:11" ht="12.75" x14ac:dyDescent="0.2">
      <c r="A739" s="149"/>
      <c r="B739" s="123"/>
      <c r="C739" s="123"/>
      <c r="D739" s="76"/>
      <c r="F739" s="124"/>
      <c r="K739" s="124"/>
    </row>
    <row r="740" spans="1:11" ht="12.75" x14ac:dyDescent="0.2">
      <c r="A740" s="149"/>
      <c r="B740" s="123"/>
      <c r="C740" s="123"/>
      <c r="D740" s="76"/>
      <c r="F740" s="124"/>
      <c r="K740" s="124"/>
    </row>
    <row r="741" spans="1:11" ht="12.75" x14ac:dyDescent="0.2">
      <c r="A741" s="149"/>
      <c r="B741" s="123"/>
      <c r="C741" s="123"/>
      <c r="D741" s="76"/>
      <c r="F741" s="124"/>
      <c r="K741" s="124"/>
    </row>
    <row r="742" spans="1:11" ht="12.75" x14ac:dyDescent="0.2">
      <c r="A742" s="149"/>
      <c r="B742" s="123"/>
      <c r="C742" s="123"/>
      <c r="D742" s="76"/>
      <c r="F742" s="124"/>
      <c r="K742" s="124"/>
    </row>
    <row r="743" spans="1:11" ht="12.75" x14ac:dyDescent="0.2">
      <c r="A743" s="149"/>
      <c r="B743" s="123"/>
      <c r="C743" s="123"/>
      <c r="D743" s="76"/>
      <c r="F743" s="124"/>
      <c r="K743" s="124"/>
    </row>
    <row r="744" spans="1:11" ht="12.75" x14ac:dyDescent="0.2">
      <c r="A744" s="149"/>
      <c r="B744" s="123"/>
      <c r="C744" s="123"/>
      <c r="D744" s="76"/>
      <c r="F744" s="124"/>
      <c r="K744" s="124"/>
    </row>
    <row r="745" spans="1:11" ht="12.75" x14ac:dyDescent="0.2">
      <c r="A745" s="149"/>
      <c r="B745" s="123"/>
      <c r="C745" s="123"/>
      <c r="D745" s="76"/>
      <c r="F745" s="124"/>
      <c r="K745" s="124"/>
    </row>
    <row r="746" spans="1:11" ht="12.75" x14ac:dyDescent="0.2">
      <c r="A746" s="149"/>
      <c r="B746" s="123"/>
      <c r="C746" s="123"/>
      <c r="D746" s="76"/>
      <c r="F746" s="124"/>
      <c r="K746" s="124"/>
    </row>
    <row r="747" spans="1:11" ht="12.75" x14ac:dyDescent="0.2">
      <c r="A747" s="149"/>
      <c r="B747" s="123"/>
      <c r="C747" s="123"/>
      <c r="D747" s="76"/>
      <c r="F747" s="124"/>
      <c r="K747" s="124"/>
    </row>
    <row r="748" spans="1:11" ht="12.75" x14ac:dyDescent="0.2">
      <c r="A748" s="149"/>
      <c r="B748" s="123"/>
      <c r="C748" s="123"/>
      <c r="D748" s="76"/>
      <c r="F748" s="124"/>
      <c r="K748" s="124"/>
    </row>
    <row r="749" spans="1:11" ht="12.75" x14ac:dyDescent="0.2">
      <c r="A749" s="149"/>
      <c r="B749" s="123"/>
      <c r="C749" s="123"/>
      <c r="D749" s="76"/>
      <c r="F749" s="124"/>
      <c r="K749" s="124"/>
    </row>
    <row r="750" spans="1:11" ht="12.75" x14ac:dyDescent="0.2">
      <c r="A750" s="149"/>
      <c r="B750" s="123"/>
      <c r="C750" s="123"/>
      <c r="D750" s="76"/>
      <c r="F750" s="124"/>
      <c r="K750" s="124"/>
    </row>
    <row r="751" spans="1:11" ht="12.75" x14ac:dyDescent="0.2">
      <c r="A751" s="149"/>
      <c r="B751" s="123"/>
      <c r="C751" s="123"/>
      <c r="D751" s="76"/>
      <c r="F751" s="124"/>
      <c r="K751" s="124"/>
    </row>
    <row r="752" spans="1:11" ht="12.75" x14ac:dyDescent="0.2">
      <c r="A752" s="149"/>
      <c r="B752" s="123"/>
      <c r="C752" s="123"/>
      <c r="D752" s="76"/>
      <c r="F752" s="124"/>
      <c r="K752" s="124"/>
    </row>
    <row r="753" spans="1:11" ht="12.75" x14ac:dyDescent="0.2">
      <c r="A753" s="149"/>
      <c r="B753" s="123"/>
      <c r="C753" s="123"/>
      <c r="D753" s="76"/>
      <c r="F753" s="124"/>
      <c r="K753" s="124"/>
    </row>
    <row r="754" spans="1:11" ht="12.75" x14ac:dyDescent="0.2">
      <c r="A754" s="149"/>
      <c r="B754" s="123"/>
      <c r="C754" s="123"/>
      <c r="D754" s="76"/>
      <c r="F754" s="124"/>
      <c r="K754" s="124"/>
    </row>
    <row r="755" spans="1:11" ht="12.75" x14ac:dyDescent="0.2">
      <c r="A755" s="149"/>
      <c r="B755" s="123"/>
      <c r="C755" s="123"/>
      <c r="D755" s="76"/>
      <c r="F755" s="124"/>
      <c r="K755" s="124"/>
    </row>
    <row r="756" spans="1:11" ht="12.75" x14ac:dyDescent="0.2">
      <c r="A756" s="149"/>
      <c r="B756" s="123"/>
      <c r="C756" s="123"/>
      <c r="D756" s="76"/>
      <c r="F756" s="124"/>
      <c r="K756" s="124"/>
    </row>
    <row r="757" spans="1:11" ht="12.75" x14ac:dyDescent="0.2">
      <c r="A757" s="149"/>
      <c r="B757" s="123"/>
      <c r="C757" s="123"/>
      <c r="D757" s="76"/>
      <c r="F757" s="124"/>
      <c r="K757" s="124"/>
    </row>
    <row r="758" spans="1:11" ht="12.75" x14ac:dyDescent="0.2">
      <c r="A758" s="149"/>
      <c r="B758" s="123"/>
      <c r="C758" s="123"/>
      <c r="D758" s="76"/>
      <c r="F758" s="124"/>
      <c r="K758" s="124"/>
    </row>
    <row r="759" spans="1:11" ht="12.75" x14ac:dyDescent="0.2">
      <c r="A759" s="149"/>
      <c r="B759" s="123"/>
      <c r="C759" s="123"/>
      <c r="D759" s="76"/>
      <c r="F759" s="124"/>
      <c r="K759" s="124"/>
    </row>
    <row r="760" spans="1:11" ht="12.75" x14ac:dyDescent="0.2">
      <c r="A760" s="149"/>
      <c r="B760" s="123"/>
      <c r="C760" s="123"/>
      <c r="D760" s="76"/>
      <c r="F760" s="124"/>
      <c r="K760" s="124"/>
    </row>
    <row r="761" spans="1:11" ht="12.75" x14ac:dyDescent="0.2">
      <c r="A761" s="149"/>
      <c r="B761" s="123"/>
      <c r="C761" s="123"/>
      <c r="D761" s="76"/>
      <c r="F761" s="124"/>
      <c r="K761" s="124"/>
    </row>
    <row r="762" spans="1:11" ht="12.75" x14ac:dyDescent="0.2">
      <c r="A762" s="149"/>
      <c r="B762" s="123"/>
      <c r="C762" s="123"/>
      <c r="D762" s="76"/>
      <c r="F762" s="124"/>
      <c r="K762" s="124"/>
    </row>
    <row r="763" spans="1:11" ht="12.75" x14ac:dyDescent="0.2">
      <c r="A763" s="149"/>
      <c r="B763" s="123"/>
      <c r="C763" s="123"/>
      <c r="D763" s="76"/>
      <c r="F763" s="124"/>
      <c r="K763" s="124"/>
    </row>
    <row r="764" spans="1:11" ht="12.75" x14ac:dyDescent="0.2">
      <c r="A764" s="149"/>
      <c r="B764" s="123"/>
      <c r="C764" s="123"/>
      <c r="D764" s="76"/>
      <c r="F764" s="124"/>
      <c r="K764" s="124"/>
    </row>
    <row r="765" spans="1:11" ht="12.75" x14ac:dyDescent="0.2">
      <c r="A765" s="149"/>
      <c r="B765" s="123"/>
      <c r="C765" s="123"/>
      <c r="D765" s="76"/>
      <c r="F765" s="124"/>
      <c r="K765" s="124"/>
    </row>
    <row r="766" spans="1:11" ht="12.75" x14ac:dyDescent="0.2">
      <c r="A766" s="149"/>
      <c r="B766" s="123"/>
      <c r="C766" s="123"/>
      <c r="D766" s="76"/>
      <c r="F766" s="124"/>
      <c r="K766" s="124"/>
    </row>
    <row r="767" spans="1:11" ht="12.75" x14ac:dyDescent="0.2">
      <c r="A767" s="149"/>
      <c r="B767" s="123"/>
      <c r="C767" s="123"/>
      <c r="D767" s="76"/>
      <c r="F767" s="124"/>
      <c r="K767" s="124"/>
    </row>
    <row r="768" spans="1:11" ht="12.75" x14ac:dyDescent="0.2">
      <c r="A768" s="149"/>
      <c r="B768" s="123"/>
      <c r="C768" s="123"/>
      <c r="D768" s="76"/>
      <c r="F768" s="124"/>
      <c r="K768" s="124"/>
    </row>
    <row r="769" spans="1:11" ht="12.75" x14ac:dyDescent="0.2">
      <c r="A769" s="149"/>
      <c r="B769" s="123"/>
      <c r="C769" s="123"/>
      <c r="D769" s="76"/>
      <c r="F769" s="124"/>
      <c r="K769" s="124"/>
    </row>
    <row r="770" spans="1:11" ht="12.75" x14ac:dyDescent="0.2">
      <c r="A770" s="149"/>
      <c r="B770" s="123"/>
      <c r="C770" s="123"/>
      <c r="D770" s="76"/>
      <c r="F770" s="124"/>
      <c r="K770" s="124"/>
    </row>
    <row r="771" spans="1:11" ht="12.75" x14ac:dyDescent="0.2">
      <c r="A771" s="149"/>
      <c r="B771" s="123"/>
      <c r="C771" s="123"/>
      <c r="D771" s="76"/>
      <c r="F771" s="124"/>
      <c r="K771" s="124"/>
    </row>
    <row r="772" spans="1:11" ht="12.75" x14ac:dyDescent="0.2">
      <c r="A772" s="149"/>
      <c r="B772" s="123"/>
      <c r="C772" s="123"/>
      <c r="D772" s="76"/>
      <c r="F772" s="124"/>
      <c r="K772" s="124"/>
    </row>
    <row r="773" spans="1:11" ht="12.75" x14ac:dyDescent="0.2">
      <c r="A773" s="149"/>
      <c r="B773" s="123"/>
      <c r="C773" s="123"/>
      <c r="D773" s="76"/>
      <c r="F773" s="124"/>
      <c r="K773" s="124"/>
    </row>
    <row r="774" spans="1:11" ht="12.75" x14ac:dyDescent="0.2">
      <c r="A774" s="149"/>
      <c r="B774" s="123"/>
      <c r="C774" s="123"/>
      <c r="D774" s="76"/>
      <c r="F774" s="124"/>
      <c r="K774" s="124"/>
    </row>
    <row r="775" spans="1:11" ht="12.75" x14ac:dyDescent="0.2">
      <c r="A775" s="149"/>
      <c r="B775" s="123"/>
      <c r="C775" s="123"/>
      <c r="D775" s="76"/>
      <c r="F775" s="124"/>
      <c r="K775" s="124"/>
    </row>
    <row r="776" spans="1:11" ht="12.75" x14ac:dyDescent="0.2">
      <c r="A776" s="149"/>
      <c r="B776" s="123"/>
      <c r="C776" s="123"/>
      <c r="D776" s="76"/>
      <c r="F776" s="124"/>
      <c r="K776" s="124"/>
    </row>
    <row r="777" spans="1:11" ht="12.75" x14ac:dyDescent="0.2">
      <c r="A777" s="149"/>
      <c r="B777" s="123"/>
      <c r="C777" s="123"/>
      <c r="D777" s="76"/>
      <c r="F777" s="124"/>
      <c r="K777" s="124"/>
    </row>
    <row r="778" spans="1:11" ht="12.75" x14ac:dyDescent="0.2">
      <c r="A778" s="149"/>
      <c r="B778" s="123"/>
      <c r="C778" s="123"/>
      <c r="D778" s="76"/>
      <c r="F778" s="124"/>
      <c r="K778" s="124"/>
    </row>
    <row r="779" spans="1:11" ht="12.75" x14ac:dyDescent="0.2">
      <c r="A779" s="149"/>
      <c r="B779" s="123"/>
      <c r="C779" s="123"/>
      <c r="D779" s="76"/>
      <c r="F779" s="124"/>
      <c r="K779" s="124"/>
    </row>
    <row r="780" spans="1:11" ht="12.75" x14ac:dyDescent="0.2">
      <c r="A780" s="149"/>
      <c r="B780" s="123"/>
      <c r="C780" s="123"/>
      <c r="D780" s="76"/>
      <c r="F780" s="124"/>
      <c r="K780" s="124"/>
    </row>
    <row r="781" spans="1:11" ht="12.75" x14ac:dyDescent="0.2">
      <c r="A781" s="149"/>
      <c r="B781" s="123"/>
      <c r="C781" s="123"/>
      <c r="D781" s="76"/>
      <c r="F781" s="124"/>
      <c r="K781" s="124"/>
    </row>
    <row r="782" spans="1:11" ht="12.75" x14ac:dyDescent="0.2">
      <c r="A782" s="149"/>
      <c r="B782" s="123"/>
      <c r="C782" s="123"/>
      <c r="D782" s="76"/>
      <c r="F782" s="124"/>
      <c r="K782" s="124"/>
    </row>
    <row r="783" spans="1:11" ht="12.75" x14ac:dyDescent="0.2">
      <c r="A783" s="149"/>
      <c r="B783" s="123"/>
      <c r="C783" s="123"/>
      <c r="D783" s="76"/>
      <c r="F783" s="124"/>
      <c r="K783" s="124"/>
    </row>
    <row r="784" spans="1:11" ht="12.75" x14ac:dyDescent="0.2">
      <c r="A784" s="149"/>
      <c r="B784" s="123"/>
      <c r="C784" s="123"/>
      <c r="D784" s="76"/>
      <c r="F784" s="124"/>
      <c r="K784" s="124"/>
    </row>
    <row r="785" spans="1:11" ht="12.75" x14ac:dyDescent="0.2">
      <c r="A785" s="149"/>
      <c r="B785" s="123"/>
      <c r="C785" s="123"/>
      <c r="D785" s="76"/>
      <c r="F785" s="124"/>
      <c r="K785" s="124"/>
    </row>
    <row r="786" spans="1:11" ht="12.75" x14ac:dyDescent="0.2">
      <c r="A786" s="149"/>
      <c r="B786" s="123"/>
      <c r="C786" s="123"/>
      <c r="D786" s="76"/>
      <c r="F786" s="124"/>
      <c r="K786" s="124"/>
    </row>
    <row r="787" spans="1:11" ht="12.75" x14ac:dyDescent="0.2">
      <c r="A787" s="149"/>
      <c r="B787" s="123"/>
      <c r="C787" s="123"/>
      <c r="D787" s="76"/>
      <c r="F787" s="124"/>
      <c r="K787" s="124"/>
    </row>
    <row r="788" spans="1:11" ht="12.75" x14ac:dyDescent="0.2">
      <c r="A788" s="149"/>
      <c r="B788" s="123"/>
      <c r="C788" s="123"/>
      <c r="D788" s="76"/>
      <c r="F788" s="124"/>
      <c r="K788" s="124"/>
    </row>
    <row r="789" spans="1:11" ht="12.75" x14ac:dyDescent="0.2">
      <c r="A789" s="149"/>
      <c r="B789" s="123"/>
      <c r="C789" s="123"/>
      <c r="D789" s="76"/>
      <c r="F789" s="124"/>
      <c r="K789" s="124"/>
    </row>
    <row r="790" spans="1:11" ht="12.75" x14ac:dyDescent="0.2">
      <c r="A790" s="149"/>
      <c r="B790" s="123"/>
      <c r="C790" s="123"/>
      <c r="D790" s="76"/>
      <c r="F790" s="124"/>
      <c r="K790" s="124"/>
    </row>
    <row r="791" spans="1:11" ht="12.75" x14ac:dyDescent="0.2">
      <c r="A791" s="149"/>
      <c r="B791" s="123"/>
      <c r="C791" s="123"/>
      <c r="D791" s="76"/>
      <c r="F791" s="124"/>
      <c r="K791" s="124"/>
    </row>
    <row r="792" spans="1:11" ht="12.75" x14ac:dyDescent="0.2">
      <c r="A792" s="149"/>
      <c r="B792" s="123"/>
      <c r="C792" s="123"/>
      <c r="D792" s="76"/>
      <c r="F792" s="124"/>
      <c r="K792" s="124"/>
    </row>
    <row r="793" spans="1:11" ht="12.75" x14ac:dyDescent="0.2">
      <c r="A793" s="149"/>
      <c r="B793" s="123"/>
      <c r="C793" s="123"/>
      <c r="D793" s="76"/>
      <c r="F793" s="124"/>
      <c r="K793" s="124"/>
    </row>
    <row r="794" spans="1:11" ht="12.75" x14ac:dyDescent="0.2">
      <c r="A794" s="149"/>
      <c r="B794" s="123"/>
      <c r="C794" s="123"/>
      <c r="D794" s="76"/>
      <c r="F794" s="124"/>
      <c r="K794" s="124"/>
    </row>
    <row r="795" spans="1:11" ht="12.75" x14ac:dyDescent="0.2">
      <c r="A795" s="149"/>
      <c r="B795" s="123"/>
      <c r="C795" s="123"/>
      <c r="D795" s="76"/>
      <c r="F795" s="124"/>
      <c r="K795" s="124"/>
    </row>
    <row r="796" spans="1:11" ht="12.75" x14ac:dyDescent="0.2">
      <c r="A796" s="149"/>
      <c r="B796" s="123"/>
      <c r="C796" s="123"/>
      <c r="D796" s="76"/>
      <c r="F796" s="124"/>
      <c r="K796" s="124"/>
    </row>
    <row r="797" spans="1:11" ht="12.75" x14ac:dyDescent="0.2">
      <c r="A797" s="149"/>
      <c r="B797" s="123"/>
      <c r="C797" s="123"/>
      <c r="D797" s="76"/>
      <c r="F797" s="124"/>
      <c r="K797" s="124"/>
    </row>
    <row r="798" spans="1:11" ht="12.75" x14ac:dyDescent="0.2">
      <c r="A798" s="149"/>
      <c r="B798" s="123"/>
      <c r="C798" s="123"/>
      <c r="D798" s="76"/>
      <c r="F798" s="124"/>
      <c r="K798" s="124"/>
    </row>
    <row r="799" spans="1:11" ht="12.75" x14ac:dyDescent="0.2">
      <c r="A799" s="149"/>
      <c r="B799" s="123"/>
      <c r="C799" s="123"/>
      <c r="D799" s="76"/>
      <c r="F799" s="124"/>
      <c r="K799" s="124"/>
    </row>
    <row r="800" spans="1:11" ht="12.75" x14ac:dyDescent="0.2">
      <c r="A800" s="149"/>
      <c r="B800" s="123"/>
      <c r="C800" s="123"/>
      <c r="D800" s="76"/>
      <c r="F800" s="124"/>
      <c r="K800" s="124"/>
    </row>
    <row r="801" spans="1:11" ht="12.75" x14ac:dyDescent="0.2">
      <c r="A801" s="149"/>
      <c r="B801" s="123"/>
      <c r="C801" s="123"/>
      <c r="D801" s="76"/>
      <c r="F801" s="124"/>
      <c r="K801" s="124"/>
    </row>
    <row r="802" spans="1:11" ht="12.75" x14ac:dyDescent="0.2">
      <c r="A802" s="149"/>
      <c r="B802" s="123"/>
      <c r="C802" s="123"/>
      <c r="D802" s="76"/>
      <c r="F802" s="124"/>
      <c r="K802" s="124"/>
    </row>
    <row r="803" spans="1:11" ht="12.75" x14ac:dyDescent="0.2">
      <c r="A803" s="149"/>
      <c r="B803" s="123"/>
      <c r="C803" s="123"/>
      <c r="D803" s="76"/>
      <c r="F803" s="124"/>
      <c r="K803" s="124"/>
    </row>
    <row r="804" spans="1:11" ht="12.75" x14ac:dyDescent="0.2">
      <c r="A804" s="149"/>
      <c r="B804" s="123"/>
      <c r="C804" s="123"/>
      <c r="D804" s="76"/>
      <c r="F804" s="124"/>
      <c r="K804" s="124"/>
    </row>
    <row r="805" spans="1:11" ht="12.75" x14ac:dyDescent="0.2">
      <c r="A805" s="149"/>
      <c r="B805" s="123"/>
      <c r="C805" s="123"/>
      <c r="D805" s="76"/>
      <c r="F805" s="124"/>
      <c r="K805" s="124"/>
    </row>
    <row r="806" spans="1:11" ht="12.75" x14ac:dyDescent="0.2">
      <c r="A806" s="149"/>
      <c r="B806" s="123"/>
      <c r="C806" s="123"/>
      <c r="D806" s="76"/>
      <c r="F806" s="124"/>
      <c r="K806" s="124"/>
    </row>
    <row r="807" spans="1:11" ht="12.75" x14ac:dyDescent="0.2">
      <c r="A807" s="149"/>
      <c r="B807" s="123"/>
      <c r="C807" s="123"/>
      <c r="D807" s="76"/>
      <c r="F807" s="124"/>
      <c r="K807" s="124"/>
    </row>
    <row r="808" spans="1:11" ht="12.75" x14ac:dyDescent="0.2">
      <c r="A808" s="149"/>
      <c r="B808" s="123"/>
      <c r="C808" s="123"/>
      <c r="D808" s="76"/>
      <c r="F808" s="124"/>
      <c r="K808" s="124"/>
    </row>
    <row r="809" spans="1:11" ht="12.75" x14ac:dyDescent="0.2">
      <c r="A809" s="149"/>
      <c r="B809" s="123"/>
      <c r="C809" s="123"/>
      <c r="D809" s="76"/>
      <c r="F809" s="124"/>
      <c r="K809" s="124"/>
    </row>
    <row r="810" spans="1:11" ht="12.75" x14ac:dyDescent="0.2">
      <c r="A810" s="149"/>
      <c r="B810" s="123"/>
      <c r="C810" s="123"/>
      <c r="D810" s="76"/>
      <c r="F810" s="124"/>
      <c r="K810" s="124"/>
    </row>
    <row r="811" spans="1:11" ht="12.75" x14ac:dyDescent="0.2">
      <c r="A811" s="149"/>
      <c r="B811" s="123"/>
      <c r="C811" s="123"/>
      <c r="D811" s="76"/>
      <c r="F811" s="124"/>
      <c r="K811" s="124"/>
    </row>
    <row r="812" spans="1:11" ht="12.75" x14ac:dyDescent="0.2">
      <c r="A812" s="149"/>
      <c r="B812" s="123"/>
      <c r="C812" s="123"/>
      <c r="D812" s="76"/>
      <c r="F812" s="124"/>
      <c r="K812" s="124"/>
    </row>
    <row r="813" spans="1:11" ht="12.75" x14ac:dyDescent="0.2">
      <c r="A813" s="149"/>
      <c r="B813" s="123"/>
      <c r="C813" s="123"/>
      <c r="D813" s="76"/>
      <c r="F813" s="124"/>
      <c r="K813" s="124"/>
    </row>
    <row r="814" spans="1:11" ht="12.75" x14ac:dyDescent="0.2">
      <c r="A814" s="149"/>
      <c r="B814" s="123"/>
      <c r="C814" s="123"/>
      <c r="D814" s="76"/>
      <c r="F814" s="124"/>
      <c r="K814" s="124"/>
    </row>
    <row r="815" spans="1:11" ht="12.75" x14ac:dyDescent="0.2">
      <c r="A815" s="149"/>
      <c r="B815" s="123"/>
      <c r="C815" s="123"/>
      <c r="D815" s="76"/>
      <c r="F815" s="124"/>
      <c r="K815" s="124"/>
    </row>
    <row r="816" spans="1:11" ht="12.75" x14ac:dyDescent="0.2">
      <c r="A816" s="149"/>
      <c r="B816" s="123"/>
      <c r="C816" s="123"/>
      <c r="D816" s="76"/>
      <c r="F816" s="124"/>
      <c r="K816" s="124"/>
    </row>
    <row r="817" spans="1:11" ht="12.75" x14ac:dyDescent="0.2">
      <c r="A817" s="149"/>
      <c r="B817" s="123"/>
      <c r="C817" s="123"/>
      <c r="D817" s="76"/>
      <c r="F817" s="124"/>
      <c r="K817" s="124"/>
    </row>
    <row r="818" spans="1:11" ht="12.75" x14ac:dyDescent="0.2">
      <c r="A818" s="149"/>
      <c r="B818" s="123"/>
      <c r="C818" s="123"/>
      <c r="D818" s="76"/>
      <c r="F818" s="124"/>
      <c r="K818" s="124"/>
    </row>
    <row r="819" spans="1:11" ht="12.75" x14ac:dyDescent="0.2">
      <c r="A819" s="149"/>
      <c r="B819" s="123"/>
      <c r="C819" s="123"/>
      <c r="D819" s="76"/>
      <c r="F819" s="124"/>
      <c r="K819" s="124"/>
    </row>
    <row r="820" spans="1:11" ht="12.75" x14ac:dyDescent="0.2">
      <c r="A820" s="149"/>
      <c r="B820" s="123"/>
      <c r="C820" s="123"/>
      <c r="D820" s="76"/>
      <c r="F820" s="124"/>
      <c r="K820" s="124"/>
    </row>
    <row r="821" spans="1:11" ht="12.75" x14ac:dyDescent="0.2">
      <c r="A821" s="149"/>
      <c r="B821" s="123"/>
      <c r="C821" s="123"/>
      <c r="D821" s="76"/>
      <c r="F821" s="124"/>
      <c r="K821" s="124"/>
    </row>
    <row r="822" spans="1:11" ht="12.75" x14ac:dyDescent="0.2">
      <c r="A822" s="149"/>
      <c r="B822" s="123"/>
      <c r="C822" s="123"/>
      <c r="D822" s="76"/>
      <c r="F822" s="124"/>
      <c r="K822" s="124"/>
    </row>
    <row r="823" spans="1:11" ht="12.75" x14ac:dyDescent="0.2">
      <c r="A823" s="149"/>
      <c r="B823" s="123"/>
      <c r="C823" s="123"/>
      <c r="D823" s="76"/>
      <c r="F823" s="124"/>
      <c r="K823" s="124"/>
    </row>
    <row r="824" spans="1:11" ht="12.75" x14ac:dyDescent="0.2">
      <c r="A824" s="149"/>
      <c r="B824" s="123"/>
      <c r="C824" s="123"/>
      <c r="D824" s="76"/>
      <c r="F824" s="124"/>
      <c r="K824" s="124"/>
    </row>
    <row r="825" spans="1:11" ht="12.75" x14ac:dyDescent="0.2">
      <c r="A825" s="149"/>
      <c r="B825" s="123"/>
      <c r="C825" s="123"/>
      <c r="D825" s="76"/>
      <c r="F825" s="124"/>
      <c r="K825" s="124"/>
    </row>
    <row r="826" spans="1:11" ht="12.75" x14ac:dyDescent="0.2">
      <c r="A826" s="149"/>
      <c r="B826" s="123"/>
      <c r="C826" s="123"/>
      <c r="D826" s="76"/>
      <c r="F826" s="124"/>
      <c r="K826" s="124"/>
    </row>
    <row r="827" spans="1:11" ht="12.75" x14ac:dyDescent="0.2">
      <c r="A827" s="149"/>
      <c r="B827" s="123"/>
      <c r="C827" s="123"/>
      <c r="D827" s="76"/>
      <c r="F827" s="124"/>
      <c r="K827" s="124"/>
    </row>
    <row r="828" spans="1:11" ht="12.75" x14ac:dyDescent="0.2">
      <c r="A828" s="149"/>
      <c r="B828" s="123"/>
      <c r="C828" s="123"/>
      <c r="D828" s="76"/>
      <c r="F828" s="124"/>
      <c r="K828" s="124"/>
    </row>
    <row r="829" spans="1:11" ht="12.75" x14ac:dyDescent="0.2">
      <c r="A829" s="149"/>
      <c r="B829" s="123"/>
      <c r="C829" s="123"/>
      <c r="D829" s="76"/>
      <c r="F829" s="124"/>
      <c r="K829" s="124"/>
    </row>
    <row r="830" spans="1:11" ht="12.75" x14ac:dyDescent="0.2">
      <c r="A830" s="149"/>
      <c r="B830" s="123"/>
      <c r="C830" s="123"/>
      <c r="D830" s="76"/>
      <c r="F830" s="124"/>
      <c r="K830" s="124"/>
    </row>
    <row r="831" spans="1:11" ht="12.75" x14ac:dyDescent="0.2">
      <c r="A831" s="149"/>
      <c r="B831" s="123"/>
      <c r="C831" s="123"/>
      <c r="D831" s="76"/>
      <c r="F831" s="124"/>
      <c r="K831" s="124"/>
    </row>
    <row r="832" spans="1:11" ht="12.75" x14ac:dyDescent="0.2">
      <c r="A832" s="149"/>
      <c r="B832" s="123"/>
      <c r="C832" s="123"/>
      <c r="D832" s="76"/>
      <c r="F832" s="124"/>
      <c r="K832" s="124"/>
    </row>
    <row r="833" spans="1:11" ht="12.75" x14ac:dyDescent="0.2">
      <c r="A833" s="149"/>
      <c r="B833" s="123"/>
      <c r="C833" s="123"/>
      <c r="D833" s="76"/>
      <c r="F833" s="124"/>
      <c r="K833" s="124"/>
    </row>
    <row r="834" spans="1:11" ht="12.75" x14ac:dyDescent="0.2">
      <c r="A834" s="149"/>
      <c r="B834" s="123"/>
      <c r="C834" s="123"/>
      <c r="D834" s="76"/>
      <c r="F834" s="124"/>
      <c r="K834" s="124"/>
    </row>
    <row r="835" spans="1:11" ht="12.75" x14ac:dyDescent="0.2">
      <c r="A835" s="149"/>
      <c r="B835" s="123"/>
      <c r="C835" s="123"/>
      <c r="D835" s="76"/>
      <c r="F835" s="124"/>
      <c r="K835" s="124"/>
    </row>
    <row r="836" spans="1:11" ht="12.75" x14ac:dyDescent="0.2">
      <c r="A836" s="149"/>
      <c r="B836" s="123"/>
      <c r="C836" s="123"/>
      <c r="D836" s="76"/>
      <c r="F836" s="124"/>
      <c r="K836" s="124"/>
    </row>
    <row r="837" spans="1:11" ht="12.75" x14ac:dyDescent="0.2">
      <c r="A837" s="149"/>
      <c r="B837" s="123"/>
      <c r="C837" s="123"/>
      <c r="D837" s="76"/>
      <c r="F837" s="124"/>
      <c r="K837" s="124"/>
    </row>
    <row r="838" spans="1:11" ht="12.75" x14ac:dyDescent="0.2">
      <c r="A838" s="149"/>
      <c r="B838" s="123"/>
      <c r="C838" s="123"/>
      <c r="D838" s="76"/>
      <c r="F838" s="124"/>
      <c r="K838" s="124"/>
    </row>
    <row r="839" spans="1:11" ht="12.75" x14ac:dyDescent="0.2">
      <c r="A839" s="149"/>
      <c r="B839" s="123"/>
      <c r="C839" s="123"/>
      <c r="D839" s="76"/>
      <c r="F839" s="124"/>
      <c r="K839" s="124"/>
    </row>
    <row r="840" spans="1:11" ht="12.75" x14ac:dyDescent="0.2">
      <c r="A840" s="149"/>
      <c r="B840" s="123"/>
      <c r="C840" s="123"/>
      <c r="D840" s="76"/>
      <c r="F840" s="124"/>
      <c r="K840" s="124"/>
    </row>
    <row r="841" spans="1:11" ht="12.75" x14ac:dyDescent="0.2">
      <c r="A841" s="149"/>
      <c r="B841" s="123"/>
      <c r="C841" s="123"/>
      <c r="D841" s="76"/>
      <c r="F841" s="124"/>
      <c r="K841" s="124"/>
    </row>
    <row r="842" spans="1:11" ht="12.75" x14ac:dyDescent="0.2">
      <c r="A842" s="149"/>
      <c r="B842" s="123"/>
      <c r="C842" s="123"/>
      <c r="D842" s="76"/>
      <c r="F842" s="124"/>
      <c r="K842" s="124"/>
    </row>
    <row r="843" spans="1:11" ht="12.75" x14ac:dyDescent="0.2">
      <c r="A843" s="149"/>
      <c r="B843" s="123"/>
      <c r="C843" s="123"/>
      <c r="D843" s="76"/>
      <c r="F843" s="124"/>
      <c r="K843" s="124"/>
    </row>
    <row r="844" spans="1:11" ht="12.75" x14ac:dyDescent="0.2">
      <c r="A844" s="149"/>
      <c r="B844" s="123"/>
      <c r="C844" s="123"/>
      <c r="D844" s="76"/>
      <c r="F844" s="124"/>
      <c r="K844" s="124"/>
    </row>
    <row r="845" spans="1:11" ht="12.75" x14ac:dyDescent="0.2">
      <c r="A845" s="149"/>
      <c r="B845" s="123"/>
      <c r="C845" s="123"/>
      <c r="D845" s="76"/>
      <c r="F845" s="124"/>
      <c r="K845" s="124"/>
    </row>
    <row r="846" spans="1:11" ht="12.75" x14ac:dyDescent="0.2">
      <c r="A846" s="149"/>
      <c r="B846" s="123"/>
      <c r="C846" s="123"/>
      <c r="D846" s="76"/>
      <c r="F846" s="124"/>
      <c r="K846" s="124"/>
    </row>
    <row r="847" spans="1:11" ht="12.75" x14ac:dyDescent="0.2">
      <c r="A847" s="149"/>
      <c r="B847" s="123"/>
      <c r="C847" s="123"/>
      <c r="D847" s="76"/>
      <c r="F847" s="124"/>
      <c r="K847" s="124"/>
    </row>
    <row r="848" spans="1:11" ht="12.75" x14ac:dyDescent="0.2">
      <c r="A848" s="149"/>
      <c r="B848" s="123"/>
      <c r="C848" s="123"/>
      <c r="D848" s="76"/>
      <c r="F848" s="124"/>
      <c r="K848" s="124"/>
    </row>
    <row r="849" spans="1:11" ht="12.75" x14ac:dyDescent="0.2">
      <c r="A849" s="149"/>
      <c r="B849" s="123"/>
      <c r="C849" s="123"/>
      <c r="D849" s="76"/>
      <c r="F849" s="124"/>
      <c r="K849" s="124"/>
    </row>
    <row r="850" spans="1:11" ht="12.75" x14ac:dyDescent="0.2">
      <c r="A850" s="149"/>
      <c r="B850" s="123"/>
      <c r="C850" s="123"/>
      <c r="D850" s="76"/>
      <c r="F850" s="124"/>
      <c r="K850" s="124"/>
    </row>
    <row r="851" spans="1:11" ht="12.75" x14ac:dyDescent="0.2">
      <c r="A851" s="149"/>
      <c r="B851" s="123"/>
      <c r="C851" s="123"/>
      <c r="D851" s="76"/>
      <c r="F851" s="124"/>
      <c r="K851" s="124"/>
    </row>
    <row r="852" spans="1:11" ht="12.75" x14ac:dyDescent="0.2">
      <c r="A852" s="149"/>
      <c r="B852" s="123"/>
      <c r="C852" s="123"/>
      <c r="D852" s="76"/>
      <c r="F852" s="124"/>
      <c r="K852" s="124"/>
    </row>
    <row r="853" spans="1:11" ht="12.75" x14ac:dyDescent="0.2">
      <c r="A853" s="149"/>
      <c r="B853" s="123"/>
      <c r="C853" s="123"/>
      <c r="D853" s="76"/>
      <c r="F853" s="124"/>
      <c r="K853" s="124"/>
    </row>
    <row r="854" spans="1:11" ht="12.75" x14ac:dyDescent="0.2">
      <c r="A854" s="149"/>
      <c r="B854" s="123"/>
      <c r="C854" s="123"/>
      <c r="D854" s="76"/>
      <c r="F854" s="124"/>
      <c r="K854" s="124"/>
    </row>
    <row r="855" spans="1:11" ht="12.75" x14ac:dyDescent="0.2">
      <c r="A855" s="149"/>
      <c r="B855" s="123"/>
      <c r="C855" s="123"/>
      <c r="D855" s="76"/>
      <c r="F855" s="124"/>
      <c r="K855" s="124"/>
    </row>
    <row r="856" spans="1:11" ht="12.75" x14ac:dyDescent="0.2">
      <c r="A856" s="149"/>
      <c r="B856" s="123"/>
      <c r="C856" s="123"/>
      <c r="D856" s="76"/>
      <c r="F856" s="124"/>
      <c r="K856" s="124"/>
    </row>
    <row r="857" spans="1:11" ht="12.75" x14ac:dyDescent="0.2">
      <c r="A857" s="149"/>
      <c r="B857" s="123"/>
      <c r="C857" s="123"/>
      <c r="D857" s="76"/>
      <c r="F857" s="124"/>
      <c r="K857" s="124"/>
    </row>
    <row r="858" spans="1:11" ht="12.75" x14ac:dyDescent="0.2">
      <c r="A858" s="149"/>
      <c r="B858" s="123"/>
      <c r="C858" s="123"/>
      <c r="D858" s="76"/>
      <c r="F858" s="124"/>
      <c r="K858" s="124"/>
    </row>
    <row r="859" spans="1:11" ht="12.75" x14ac:dyDescent="0.2">
      <c r="A859" s="149"/>
      <c r="B859" s="123"/>
      <c r="C859" s="123"/>
      <c r="D859" s="76"/>
      <c r="F859" s="124"/>
      <c r="K859" s="124"/>
    </row>
    <row r="860" spans="1:11" ht="12.75" x14ac:dyDescent="0.2">
      <c r="A860" s="149"/>
      <c r="B860" s="123"/>
      <c r="C860" s="123"/>
      <c r="D860" s="76"/>
      <c r="F860" s="124"/>
      <c r="K860" s="124"/>
    </row>
    <row r="861" spans="1:11" ht="12.75" x14ac:dyDescent="0.2">
      <c r="A861" s="149"/>
      <c r="B861" s="123"/>
      <c r="C861" s="123"/>
      <c r="D861" s="76"/>
      <c r="F861" s="124"/>
      <c r="K861" s="124"/>
    </row>
    <row r="862" spans="1:11" ht="12.75" x14ac:dyDescent="0.2">
      <c r="A862" s="149"/>
      <c r="B862" s="123"/>
      <c r="C862" s="123"/>
      <c r="D862" s="76"/>
      <c r="F862" s="124"/>
      <c r="K862" s="124"/>
    </row>
    <row r="863" spans="1:11" ht="12.75" x14ac:dyDescent="0.2">
      <c r="A863" s="149"/>
      <c r="B863" s="123"/>
      <c r="C863" s="123"/>
      <c r="D863" s="76"/>
      <c r="F863" s="124"/>
      <c r="K863" s="124"/>
    </row>
    <row r="864" spans="1:11" ht="12.75" x14ac:dyDescent="0.2">
      <c r="A864" s="149"/>
      <c r="B864" s="123"/>
      <c r="C864" s="123"/>
      <c r="D864" s="76"/>
      <c r="F864" s="124"/>
      <c r="K864" s="124"/>
    </row>
    <row r="865" spans="1:11" ht="12.75" x14ac:dyDescent="0.2">
      <c r="A865" s="149"/>
      <c r="B865" s="123"/>
      <c r="C865" s="123"/>
      <c r="D865" s="76"/>
      <c r="F865" s="124"/>
      <c r="K865" s="124"/>
    </row>
    <row r="866" spans="1:11" ht="12.75" x14ac:dyDescent="0.2">
      <c r="A866" s="149"/>
      <c r="B866" s="123"/>
      <c r="C866" s="123"/>
      <c r="D866" s="76"/>
      <c r="F866" s="124"/>
      <c r="K866" s="124"/>
    </row>
    <row r="867" spans="1:11" ht="12.75" x14ac:dyDescent="0.2">
      <c r="A867" s="149"/>
      <c r="B867" s="123"/>
      <c r="C867" s="123"/>
      <c r="D867" s="76"/>
      <c r="F867" s="124"/>
      <c r="K867" s="124"/>
    </row>
    <row r="868" spans="1:11" ht="12.75" x14ac:dyDescent="0.2">
      <c r="A868" s="149"/>
      <c r="B868" s="123"/>
      <c r="C868" s="123"/>
      <c r="D868" s="76"/>
      <c r="F868" s="124"/>
      <c r="K868" s="124"/>
    </row>
    <row r="869" spans="1:11" ht="12.75" x14ac:dyDescent="0.2">
      <c r="A869" s="149"/>
      <c r="B869" s="123"/>
      <c r="C869" s="123"/>
      <c r="D869" s="76"/>
      <c r="F869" s="124"/>
      <c r="K869" s="124"/>
    </row>
    <row r="870" spans="1:11" ht="12.75" x14ac:dyDescent="0.2">
      <c r="A870" s="149"/>
      <c r="B870" s="123"/>
      <c r="C870" s="123"/>
      <c r="D870" s="76"/>
      <c r="F870" s="124"/>
      <c r="K870" s="124"/>
    </row>
    <row r="871" spans="1:11" ht="12.75" x14ac:dyDescent="0.2">
      <c r="A871" s="149"/>
      <c r="B871" s="123"/>
      <c r="C871" s="123"/>
      <c r="D871" s="76"/>
      <c r="F871" s="124"/>
      <c r="K871" s="124"/>
    </row>
    <row r="872" spans="1:11" ht="12.75" x14ac:dyDescent="0.2">
      <c r="A872" s="149"/>
      <c r="B872" s="123"/>
      <c r="C872" s="123"/>
      <c r="D872" s="76"/>
      <c r="F872" s="124"/>
      <c r="K872" s="124"/>
    </row>
    <row r="873" spans="1:11" ht="12.75" x14ac:dyDescent="0.2">
      <c r="A873" s="149"/>
      <c r="B873" s="123"/>
      <c r="C873" s="123"/>
      <c r="D873" s="76"/>
      <c r="F873" s="124"/>
      <c r="K873" s="124"/>
    </row>
    <row r="874" spans="1:11" ht="12.75" x14ac:dyDescent="0.2">
      <c r="A874" s="149"/>
      <c r="B874" s="123"/>
      <c r="C874" s="123"/>
      <c r="D874" s="76"/>
      <c r="F874" s="124"/>
      <c r="K874" s="124"/>
    </row>
    <row r="875" spans="1:11" ht="12.75" x14ac:dyDescent="0.2">
      <c r="A875" s="149"/>
      <c r="B875" s="123"/>
      <c r="C875" s="123"/>
      <c r="D875" s="76"/>
      <c r="F875" s="124"/>
      <c r="K875" s="124"/>
    </row>
    <row r="876" spans="1:11" ht="12.75" x14ac:dyDescent="0.2">
      <c r="A876" s="149"/>
      <c r="B876" s="123"/>
      <c r="C876" s="123"/>
      <c r="D876" s="76"/>
      <c r="F876" s="124"/>
      <c r="K876" s="124"/>
    </row>
    <row r="877" spans="1:11" ht="12.75" x14ac:dyDescent="0.2">
      <c r="A877" s="149"/>
      <c r="B877" s="123"/>
      <c r="C877" s="123"/>
      <c r="D877" s="76"/>
      <c r="F877" s="124"/>
      <c r="K877" s="124"/>
    </row>
    <row r="878" spans="1:11" ht="12.75" x14ac:dyDescent="0.2">
      <c r="A878" s="149"/>
      <c r="B878" s="123"/>
      <c r="C878" s="123"/>
      <c r="D878" s="76"/>
      <c r="F878" s="124"/>
      <c r="K878" s="124"/>
    </row>
    <row r="879" spans="1:11" ht="12.75" x14ac:dyDescent="0.2">
      <c r="A879" s="149"/>
      <c r="B879" s="123"/>
      <c r="C879" s="123"/>
      <c r="D879" s="76"/>
      <c r="F879" s="124"/>
      <c r="K879" s="124"/>
    </row>
    <row r="880" spans="1:11" ht="12.75" x14ac:dyDescent="0.2">
      <c r="A880" s="149"/>
      <c r="B880" s="123"/>
      <c r="C880" s="123"/>
      <c r="D880" s="76"/>
      <c r="F880" s="124"/>
      <c r="K880" s="124"/>
    </row>
    <row r="881" spans="1:11" ht="12.75" x14ac:dyDescent="0.2">
      <c r="A881" s="149"/>
      <c r="B881" s="123"/>
      <c r="C881" s="123"/>
      <c r="D881" s="76"/>
      <c r="F881" s="124"/>
      <c r="K881" s="124"/>
    </row>
    <row r="882" spans="1:11" ht="12.75" x14ac:dyDescent="0.2">
      <c r="A882" s="149"/>
      <c r="B882" s="123"/>
      <c r="C882" s="123"/>
      <c r="D882" s="76"/>
      <c r="F882" s="124"/>
      <c r="K882" s="124"/>
    </row>
    <row r="883" spans="1:11" ht="12.75" x14ac:dyDescent="0.2">
      <c r="A883" s="149"/>
      <c r="B883" s="123"/>
      <c r="C883" s="123"/>
      <c r="D883" s="76"/>
      <c r="F883" s="124"/>
      <c r="K883" s="124"/>
    </row>
    <row r="884" spans="1:11" ht="12.75" x14ac:dyDescent="0.2">
      <c r="A884" s="149"/>
      <c r="B884" s="123"/>
      <c r="C884" s="123"/>
      <c r="D884" s="76"/>
      <c r="F884" s="124"/>
      <c r="K884" s="124"/>
    </row>
    <row r="885" spans="1:11" ht="12.75" x14ac:dyDescent="0.2">
      <c r="A885" s="149"/>
      <c r="B885" s="123"/>
      <c r="C885" s="123"/>
      <c r="D885" s="76"/>
      <c r="F885" s="124"/>
      <c r="K885" s="124"/>
    </row>
    <row r="886" spans="1:11" ht="12.75" x14ac:dyDescent="0.2">
      <c r="A886" s="149"/>
      <c r="B886" s="123"/>
      <c r="C886" s="123"/>
      <c r="D886" s="76"/>
      <c r="F886" s="124"/>
      <c r="K886" s="124"/>
    </row>
    <row r="887" spans="1:11" ht="12.75" x14ac:dyDescent="0.2">
      <c r="A887" s="149"/>
      <c r="B887" s="123"/>
      <c r="C887" s="123"/>
      <c r="D887" s="76"/>
      <c r="F887" s="124"/>
      <c r="K887" s="124"/>
    </row>
    <row r="888" spans="1:11" ht="12.75" x14ac:dyDescent="0.2">
      <c r="A888" s="149"/>
      <c r="B888" s="123"/>
      <c r="C888" s="123"/>
      <c r="D888" s="76"/>
      <c r="F888" s="124"/>
      <c r="K888" s="124"/>
    </row>
    <row r="889" spans="1:11" ht="12.75" x14ac:dyDescent="0.2">
      <c r="A889" s="149"/>
      <c r="B889" s="123"/>
      <c r="C889" s="123"/>
      <c r="D889" s="76"/>
      <c r="F889" s="124"/>
      <c r="K889" s="124"/>
    </row>
    <row r="890" spans="1:11" ht="12.75" x14ac:dyDescent="0.2">
      <c r="A890" s="149"/>
      <c r="B890" s="123"/>
      <c r="C890" s="123"/>
      <c r="D890" s="76"/>
      <c r="F890" s="124"/>
      <c r="K890" s="124"/>
    </row>
    <row r="891" spans="1:11" ht="12.75" x14ac:dyDescent="0.2">
      <c r="A891" s="149"/>
      <c r="B891" s="123"/>
      <c r="C891" s="123"/>
      <c r="D891" s="76"/>
      <c r="F891" s="124"/>
      <c r="K891" s="124"/>
    </row>
    <row r="892" spans="1:11" ht="12.75" x14ac:dyDescent="0.2">
      <c r="A892" s="149"/>
      <c r="B892" s="123"/>
      <c r="C892" s="123"/>
      <c r="D892" s="76"/>
      <c r="F892" s="124"/>
      <c r="K892" s="124"/>
    </row>
    <row r="893" spans="1:11" ht="12.75" x14ac:dyDescent="0.2">
      <c r="A893" s="149"/>
      <c r="B893" s="123"/>
      <c r="C893" s="123"/>
      <c r="D893" s="76"/>
      <c r="F893" s="124"/>
      <c r="K893" s="124"/>
    </row>
    <row r="894" spans="1:11" ht="12.75" x14ac:dyDescent="0.2">
      <c r="A894" s="149"/>
      <c r="B894" s="123"/>
      <c r="C894" s="123"/>
      <c r="D894" s="76"/>
      <c r="F894" s="124"/>
      <c r="K894" s="124"/>
    </row>
    <row r="895" spans="1:11" ht="12.75" x14ac:dyDescent="0.2">
      <c r="A895" s="149"/>
      <c r="B895" s="123"/>
      <c r="C895" s="123"/>
      <c r="D895" s="76"/>
      <c r="F895" s="124"/>
      <c r="K895" s="124"/>
    </row>
    <row r="896" spans="1:11" ht="12.75" x14ac:dyDescent="0.2">
      <c r="A896" s="149"/>
      <c r="B896" s="123"/>
      <c r="C896" s="123"/>
      <c r="D896" s="76"/>
      <c r="F896" s="124"/>
      <c r="K896" s="124"/>
    </row>
    <row r="897" spans="1:11" ht="12.75" x14ac:dyDescent="0.2">
      <c r="A897" s="149"/>
      <c r="B897" s="123"/>
      <c r="C897" s="123"/>
      <c r="D897" s="76"/>
      <c r="F897" s="124"/>
      <c r="K897" s="124"/>
    </row>
    <row r="898" spans="1:11" ht="12.75" x14ac:dyDescent="0.2">
      <c r="A898" s="149"/>
      <c r="B898" s="123"/>
      <c r="C898" s="123"/>
      <c r="D898" s="76"/>
      <c r="F898" s="124"/>
      <c r="K898" s="124"/>
    </row>
    <row r="899" spans="1:11" ht="12.75" x14ac:dyDescent="0.2">
      <c r="A899" s="149"/>
      <c r="B899" s="123"/>
      <c r="C899" s="123"/>
      <c r="D899" s="76"/>
      <c r="F899" s="124"/>
      <c r="K899" s="124"/>
    </row>
    <row r="900" spans="1:11" ht="12.75" x14ac:dyDescent="0.2">
      <c r="A900" s="149"/>
      <c r="B900" s="123"/>
      <c r="C900" s="123"/>
      <c r="D900" s="76"/>
      <c r="F900" s="124"/>
      <c r="K900" s="124"/>
    </row>
    <row r="901" spans="1:11" ht="12.75" x14ac:dyDescent="0.2">
      <c r="A901" s="149"/>
      <c r="B901" s="123"/>
      <c r="C901" s="123"/>
      <c r="D901" s="76"/>
      <c r="F901" s="124"/>
      <c r="K901" s="124"/>
    </row>
    <row r="902" spans="1:11" ht="12.75" x14ac:dyDescent="0.2">
      <c r="A902" s="149"/>
      <c r="B902" s="123"/>
      <c r="C902" s="123"/>
      <c r="D902" s="76"/>
      <c r="F902" s="124"/>
      <c r="K902" s="124"/>
    </row>
    <row r="903" spans="1:11" ht="12.75" x14ac:dyDescent="0.2">
      <c r="A903" s="149"/>
      <c r="B903" s="123"/>
      <c r="C903" s="123"/>
      <c r="D903" s="76"/>
      <c r="F903" s="124"/>
      <c r="K903" s="124"/>
    </row>
    <row r="904" spans="1:11" ht="12.75" x14ac:dyDescent="0.2">
      <c r="A904" s="149"/>
      <c r="B904" s="123"/>
      <c r="C904" s="123"/>
      <c r="D904" s="76"/>
      <c r="F904" s="124"/>
      <c r="K904" s="124"/>
    </row>
    <row r="905" spans="1:11" ht="12.75" x14ac:dyDescent="0.2">
      <c r="A905" s="149"/>
      <c r="B905" s="123"/>
      <c r="C905" s="123"/>
      <c r="D905" s="76"/>
      <c r="F905" s="124"/>
      <c r="K905" s="124"/>
    </row>
    <row r="906" spans="1:11" ht="12.75" x14ac:dyDescent="0.2">
      <c r="A906" s="149"/>
      <c r="B906" s="123"/>
      <c r="C906" s="123"/>
      <c r="D906" s="76"/>
      <c r="F906" s="124"/>
      <c r="K906" s="124"/>
    </row>
    <row r="907" spans="1:11" ht="12.75" x14ac:dyDescent="0.2">
      <c r="A907" s="149"/>
      <c r="B907" s="123"/>
      <c r="C907" s="123"/>
      <c r="D907" s="76"/>
      <c r="F907" s="124"/>
      <c r="K907" s="124"/>
    </row>
    <row r="908" spans="1:11" ht="12.75" x14ac:dyDescent="0.2">
      <c r="A908" s="149"/>
      <c r="B908" s="123"/>
      <c r="C908" s="123"/>
      <c r="D908" s="76"/>
      <c r="F908" s="124"/>
      <c r="K908" s="124"/>
    </row>
    <row r="909" spans="1:11" ht="12.75" x14ac:dyDescent="0.2">
      <c r="A909" s="149"/>
      <c r="B909" s="123"/>
      <c r="C909" s="123"/>
      <c r="D909" s="76"/>
      <c r="F909" s="124"/>
      <c r="K909" s="124"/>
    </row>
    <row r="910" spans="1:11" ht="12.75" x14ac:dyDescent="0.2">
      <c r="A910" s="149"/>
      <c r="B910" s="123"/>
      <c r="C910" s="123"/>
      <c r="D910" s="76"/>
      <c r="F910" s="124"/>
      <c r="K910" s="124"/>
    </row>
    <row r="911" spans="1:11" ht="12.75" x14ac:dyDescent="0.2">
      <c r="A911" s="149"/>
      <c r="B911" s="123"/>
      <c r="C911" s="123"/>
      <c r="D911" s="76"/>
      <c r="F911" s="124"/>
      <c r="K911" s="124"/>
    </row>
    <row r="912" spans="1:11" ht="12.75" x14ac:dyDescent="0.2">
      <c r="A912" s="149"/>
      <c r="B912" s="123"/>
      <c r="C912" s="123"/>
      <c r="D912" s="76"/>
      <c r="F912" s="124"/>
      <c r="K912" s="124"/>
    </row>
    <row r="913" spans="1:11" ht="12.75" x14ac:dyDescent="0.2">
      <c r="A913" s="149"/>
      <c r="B913" s="123"/>
      <c r="C913" s="123"/>
      <c r="D913" s="76"/>
      <c r="F913" s="124"/>
      <c r="K913" s="124"/>
    </row>
    <row r="914" spans="1:11" ht="12.75" x14ac:dyDescent="0.2">
      <c r="A914" s="149"/>
      <c r="B914" s="123"/>
      <c r="C914" s="123"/>
      <c r="D914" s="76"/>
      <c r="F914" s="124"/>
      <c r="K914" s="124"/>
    </row>
    <row r="915" spans="1:11" ht="12.75" x14ac:dyDescent="0.2">
      <c r="A915" s="149"/>
      <c r="B915" s="123"/>
      <c r="C915" s="123"/>
      <c r="D915" s="76"/>
      <c r="F915" s="124"/>
      <c r="K915" s="124"/>
    </row>
    <row r="916" spans="1:11" ht="12.75" x14ac:dyDescent="0.2">
      <c r="A916" s="149"/>
      <c r="B916" s="123"/>
      <c r="C916" s="123"/>
      <c r="D916" s="76"/>
      <c r="F916" s="124"/>
      <c r="K916" s="124"/>
    </row>
    <row r="917" spans="1:11" ht="12.75" x14ac:dyDescent="0.2">
      <c r="A917" s="149"/>
      <c r="B917" s="123"/>
      <c r="C917" s="123"/>
      <c r="D917" s="76"/>
      <c r="F917" s="124"/>
      <c r="K917" s="124"/>
    </row>
    <row r="918" spans="1:11" ht="12.75" x14ac:dyDescent="0.2">
      <c r="A918" s="149"/>
      <c r="B918" s="123"/>
      <c r="C918" s="123"/>
      <c r="D918" s="76"/>
      <c r="F918" s="124"/>
      <c r="K918" s="124"/>
    </row>
    <row r="919" spans="1:11" ht="12.75" x14ac:dyDescent="0.2">
      <c r="A919" s="149"/>
      <c r="B919" s="123"/>
      <c r="C919" s="123"/>
      <c r="D919" s="76"/>
      <c r="F919" s="124"/>
      <c r="K919" s="124"/>
    </row>
    <row r="920" spans="1:11" ht="12.75" x14ac:dyDescent="0.2">
      <c r="A920" s="149"/>
      <c r="B920" s="123"/>
      <c r="C920" s="123"/>
      <c r="D920" s="76"/>
      <c r="F920" s="124"/>
      <c r="K920" s="124"/>
    </row>
    <row r="921" spans="1:11" ht="12.75" x14ac:dyDescent="0.2">
      <c r="A921" s="149"/>
      <c r="B921" s="123"/>
      <c r="C921" s="123"/>
      <c r="D921" s="76"/>
      <c r="F921" s="124"/>
      <c r="K921" s="124"/>
    </row>
    <row r="922" spans="1:11" ht="12.75" x14ac:dyDescent="0.2">
      <c r="A922" s="149"/>
      <c r="B922" s="123"/>
      <c r="C922" s="123"/>
      <c r="D922" s="76"/>
      <c r="F922" s="124"/>
      <c r="K922" s="124"/>
    </row>
    <row r="923" spans="1:11" ht="12.75" x14ac:dyDescent="0.2">
      <c r="A923" s="149"/>
      <c r="B923" s="123"/>
      <c r="C923" s="123"/>
      <c r="D923" s="76"/>
      <c r="F923" s="124"/>
      <c r="K923" s="124"/>
    </row>
    <row r="924" spans="1:11" ht="12.75" x14ac:dyDescent="0.2">
      <c r="A924" s="149"/>
      <c r="B924" s="123"/>
      <c r="C924" s="123"/>
      <c r="D924" s="76"/>
      <c r="F924" s="124"/>
      <c r="K924" s="124"/>
    </row>
    <row r="925" spans="1:11" ht="12.75" x14ac:dyDescent="0.2">
      <c r="A925" s="149"/>
      <c r="B925" s="123"/>
      <c r="C925" s="123"/>
      <c r="D925" s="76"/>
      <c r="F925" s="124"/>
      <c r="K925" s="124"/>
    </row>
    <row r="926" spans="1:11" ht="12.75" x14ac:dyDescent="0.2">
      <c r="A926" s="149"/>
      <c r="B926" s="123"/>
      <c r="C926" s="123"/>
      <c r="D926" s="76"/>
      <c r="F926" s="124"/>
      <c r="K926" s="124"/>
    </row>
    <row r="927" spans="1:11" ht="12.75" x14ac:dyDescent="0.2">
      <c r="A927" s="149"/>
      <c r="B927" s="123"/>
      <c r="C927" s="123"/>
      <c r="D927" s="76"/>
      <c r="F927" s="124"/>
      <c r="K927" s="124"/>
    </row>
    <row r="928" spans="1:11" ht="12.75" x14ac:dyDescent="0.2">
      <c r="A928" s="149"/>
      <c r="B928" s="123"/>
      <c r="C928" s="123"/>
      <c r="D928" s="76"/>
      <c r="F928" s="124"/>
      <c r="K928" s="124"/>
    </row>
    <row r="929" spans="1:11" ht="12.75" x14ac:dyDescent="0.2">
      <c r="A929" s="149"/>
      <c r="B929" s="123"/>
      <c r="C929" s="123"/>
      <c r="D929" s="76"/>
      <c r="F929" s="124"/>
      <c r="K929" s="124"/>
    </row>
    <row r="930" spans="1:11" ht="12.75" x14ac:dyDescent="0.2">
      <c r="A930" s="149"/>
      <c r="B930" s="123"/>
      <c r="C930" s="123"/>
      <c r="D930" s="76"/>
      <c r="F930" s="124"/>
      <c r="K930" s="124"/>
    </row>
    <row r="931" spans="1:11" ht="12.75" x14ac:dyDescent="0.2">
      <c r="A931" s="149"/>
      <c r="B931" s="123"/>
      <c r="C931" s="123"/>
      <c r="D931" s="76"/>
      <c r="F931" s="124"/>
      <c r="K931" s="124"/>
    </row>
    <row r="932" spans="1:11" ht="12.75" x14ac:dyDescent="0.2">
      <c r="A932" s="149"/>
      <c r="B932" s="123"/>
      <c r="C932" s="123"/>
      <c r="D932" s="76"/>
      <c r="F932" s="124"/>
      <c r="K932" s="124"/>
    </row>
    <row r="933" spans="1:11" ht="12.75" x14ac:dyDescent="0.2">
      <c r="A933" s="149"/>
      <c r="B933" s="123"/>
      <c r="C933" s="123"/>
      <c r="D933" s="76"/>
      <c r="F933" s="124"/>
      <c r="K933" s="124"/>
    </row>
    <row r="934" spans="1:11" ht="12.75" x14ac:dyDescent="0.2">
      <c r="A934" s="149"/>
      <c r="B934" s="123"/>
      <c r="C934" s="123"/>
      <c r="D934" s="76"/>
      <c r="F934" s="124"/>
      <c r="K934" s="124"/>
    </row>
    <row r="935" spans="1:11" ht="12.75" x14ac:dyDescent="0.2">
      <c r="A935" s="149"/>
      <c r="B935" s="123"/>
      <c r="C935" s="123"/>
      <c r="D935" s="76"/>
      <c r="F935" s="124"/>
      <c r="K935" s="124"/>
    </row>
    <row r="936" spans="1:11" ht="12.75" x14ac:dyDescent="0.2">
      <c r="A936" s="149"/>
      <c r="B936" s="123"/>
      <c r="C936" s="123"/>
      <c r="D936" s="76"/>
      <c r="F936" s="124"/>
      <c r="K936" s="124"/>
    </row>
    <row r="937" spans="1:11" ht="12.75" x14ac:dyDescent="0.2">
      <c r="A937" s="149"/>
      <c r="B937" s="123"/>
      <c r="C937" s="123"/>
      <c r="D937" s="76"/>
      <c r="F937" s="124"/>
      <c r="K937" s="124"/>
    </row>
    <row r="938" spans="1:11" ht="12.75" x14ac:dyDescent="0.2">
      <c r="A938" s="149"/>
      <c r="B938" s="123"/>
      <c r="C938" s="123"/>
      <c r="D938" s="76"/>
      <c r="F938" s="124"/>
      <c r="K938" s="124"/>
    </row>
    <row r="939" spans="1:11" ht="12.75" x14ac:dyDescent="0.2">
      <c r="A939" s="149"/>
      <c r="B939" s="123"/>
      <c r="C939" s="123"/>
      <c r="D939" s="76"/>
      <c r="F939" s="124"/>
      <c r="K939" s="124"/>
    </row>
    <row r="940" spans="1:11" ht="12.75" x14ac:dyDescent="0.2">
      <c r="A940" s="149"/>
      <c r="B940" s="123"/>
      <c r="C940" s="123"/>
      <c r="D940" s="76"/>
      <c r="F940" s="124"/>
      <c r="K940" s="124"/>
    </row>
    <row r="941" spans="1:11" ht="12.75" x14ac:dyDescent="0.2">
      <c r="A941" s="149"/>
      <c r="B941" s="123"/>
      <c r="C941" s="123"/>
      <c r="D941" s="76"/>
      <c r="F941" s="124"/>
      <c r="K941" s="124"/>
    </row>
    <row r="942" spans="1:11" ht="12.75" x14ac:dyDescent="0.2">
      <c r="A942" s="149"/>
      <c r="B942" s="123"/>
      <c r="C942" s="123"/>
      <c r="D942" s="76"/>
      <c r="F942" s="124"/>
      <c r="K942" s="124"/>
    </row>
    <row r="943" spans="1:11" ht="12.75" x14ac:dyDescent="0.2">
      <c r="A943" s="149"/>
      <c r="B943" s="123"/>
      <c r="C943" s="123"/>
      <c r="D943" s="76"/>
      <c r="F943" s="124"/>
      <c r="K943" s="124"/>
    </row>
    <row r="944" spans="1:11" ht="12.75" x14ac:dyDescent="0.2">
      <c r="A944" s="149"/>
      <c r="B944" s="123"/>
      <c r="C944" s="123"/>
      <c r="D944" s="76"/>
      <c r="F944" s="124"/>
      <c r="K944" s="124"/>
    </row>
    <row r="945" spans="1:11" ht="12.75" x14ac:dyDescent="0.2">
      <c r="A945" s="149"/>
      <c r="B945" s="123"/>
      <c r="C945" s="123"/>
      <c r="D945" s="76"/>
      <c r="F945" s="124"/>
      <c r="K945" s="124"/>
    </row>
    <row r="946" spans="1:11" ht="12.75" x14ac:dyDescent="0.2">
      <c r="A946" s="149"/>
      <c r="B946" s="123"/>
      <c r="C946" s="123"/>
      <c r="D946" s="76"/>
      <c r="F946" s="124"/>
      <c r="K946" s="124"/>
    </row>
    <row r="947" spans="1:11" ht="12.75" x14ac:dyDescent="0.2">
      <c r="A947" s="149"/>
      <c r="B947" s="123"/>
      <c r="C947" s="123"/>
      <c r="D947" s="76"/>
      <c r="F947" s="124"/>
      <c r="K947" s="124"/>
    </row>
    <row r="948" spans="1:11" ht="12.75" x14ac:dyDescent="0.2">
      <c r="A948" s="149"/>
      <c r="B948" s="123"/>
      <c r="C948" s="123"/>
      <c r="D948" s="76"/>
      <c r="F948" s="124"/>
      <c r="K948" s="124"/>
    </row>
    <row r="949" spans="1:11" ht="12.75" x14ac:dyDescent="0.2">
      <c r="A949" s="149"/>
      <c r="B949" s="123"/>
      <c r="C949" s="123"/>
      <c r="D949" s="76"/>
      <c r="F949" s="124"/>
      <c r="K949" s="124"/>
    </row>
    <row r="950" spans="1:11" ht="12.75" x14ac:dyDescent="0.2">
      <c r="A950" s="149"/>
      <c r="B950" s="123"/>
      <c r="C950" s="123"/>
      <c r="D950" s="76"/>
      <c r="F950" s="124"/>
      <c r="K950" s="124"/>
    </row>
    <row r="951" spans="1:11" ht="12.75" x14ac:dyDescent="0.2">
      <c r="A951" s="149"/>
      <c r="B951" s="123"/>
      <c r="C951" s="123"/>
      <c r="D951" s="76"/>
      <c r="F951" s="124"/>
      <c r="K951" s="124"/>
    </row>
    <row r="952" spans="1:11" ht="12.75" x14ac:dyDescent="0.2">
      <c r="A952" s="149"/>
      <c r="B952" s="123"/>
      <c r="C952" s="123"/>
      <c r="D952" s="76"/>
      <c r="F952" s="124"/>
      <c r="K952" s="124"/>
    </row>
    <row r="953" spans="1:11" ht="12.75" x14ac:dyDescent="0.2">
      <c r="A953" s="149"/>
      <c r="B953" s="123"/>
      <c r="C953" s="123"/>
      <c r="D953" s="76"/>
      <c r="F953" s="124"/>
      <c r="K953" s="124"/>
    </row>
    <row r="954" spans="1:11" ht="12.75" x14ac:dyDescent="0.2">
      <c r="A954" s="149"/>
      <c r="B954" s="123"/>
      <c r="C954" s="123"/>
      <c r="D954" s="76"/>
      <c r="F954" s="124"/>
      <c r="K954" s="124"/>
    </row>
    <row r="955" spans="1:11" ht="12.75" x14ac:dyDescent="0.2">
      <c r="A955" s="149"/>
      <c r="B955" s="123"/>
      <c r="C955" s="123"/>
      <c r="D955" s="76"/>
      <c r="F955" s="124"/>
      <c r="K955" s="124"/>
    </row>
    <row r="956" spans="1:11" ht="12.75" x14ac:dyDescent="0.2">
      <c r="A956" s="149"/>
      <c r="B956" s="123"/>
      <c r="C956" s="123"/>
      <c r="D956" s="76"/>
      <c r="F956" s="124"/>
      <c r="K956" s="124"/>
    </row>
    <row r="957" spans="1:11" ht="12.75" x14ac:dyDescent="0.2">
      <c r="A957" s="149"/>
      <c r="B957" s="123"/>
      <c r="C957" s="123"/>
      <c r="D957" s="76"/>
      <c r="F957" s="124"/>
      <c r="K957" s="124"/>
    </row>
    <row r="958" spans="1:11" ht="12.75" x14ac:dyDescent="0.2">
      <c r="A958" s="149"/>
      <c r="B958" s="123"/>
      <c r="C958" s="123"/>
      <c r="D958" s="76"/>
      <c r="F958" s="124"/>
      <c r="K958" s="124"/>
    </row>
    <row r="959" spans="1:11" ht="12.75" x14ac:dyDescent="0.2">
      <c r="A959" s="149"/>
      <c r="B959" s="123"/>
      <c r="C959" s="123"/>
      <c r="D959" s="76"/>
      <c r="F959" s="124"/>
      <c r="K959" s="124"/>
    </row>
    <row r="960" spans="1:11" ht="12.75" x14ac:dyDescent="0.2">
      <c r="A960" s="149"/>
      <c r="B960" s="123"/>
      <c r="C960" s="123"/>
      <c r="D960" s="76"/>
      <c r="F960" s="124"/>
      <c r="K960" s="124"/>
    </row>
    <row r="961" spans="1:11" ht="12.75" x14ac:dyDescent="0.2">
      <c r="A961" s="149"/>
      <c r="B961" s="123"/>
      <c r="C961" s="123"/>
      <c r="D961" s="76"/>
      <c r="F961" s="124"/>
      <c r="K961" s="124"/>
    </row>
    <row r="962" spans="1:11" ht="12.75" x14ac:dyDescent="0.2">
      <c r="A962" s="149"/>
      <c r="B962" s="123"/>
      <c r="C962" s="123"/>
      <c r="D962" s="76"/>
      <c r="F962" s="124"/>
      <c r="K962" s="124"/>
    </row>
    <row r="963" spans="1:11" ht="12.75" x14ac:dyDescent="0.2">
      <c r="A963" s="149"/>
      <c r="B963" s="123"/>
      <c r="C963" s="123"/>
      <c r="D963" s="76"/>
      <c r="F963" s="124"/>
      <c r="K963" s="124"/>
    </row>
    <row r="964" spans="1:11" ht="12.75" x14ac:dyDescent="0.2">
      <c r="A964" s="149"/>
      <c r="B964" s="123"/>
      <c r="C964" s="123"/>
      <c r="D964" s="76"/>
      <c r="F964" s="124"/>
      <c r="K964" s="124"/>
    </row>
    <row r="965" spans="1:11" ht="12.75" x14ac:dyDescent="0.2">
      <c r="A965" s="149"/>
      <c r="B965" s="123"/>
      <c r="C965" s="123"/>
      <c r="D965" s="76"/>
      <c r="F965" s="124"/>
      <c r="K965" s="124"/>
    </row>
    <row r="966" spans="1:11" ht="12.75" x14ac:dyDescent="0.2">
      <c r="A966" s="149"/>
      <c r="B966" s="123"/>
      <c r="C966" s="123"/>
      <c r="D966" s="76"/>
      <c r="F966" s="124"/>
      <c r="K966" s="124"/>
    </row>
    <row r="967" spans="1:11" ht="12.75" x14ac:dyDescent="0.2">
      <c r="A967" s="149"/>
      <c r="B967" s="123"/>
      <c r="C967" s="123"/>
      <c r="D967" s="76"/>
      <c r="F967" s="124"/>
      <c r="K967" s="124"/>
    </row>
    <row r="968" spans="1:11" ht="12.75" x14ac:dyDescent="0.2">
      <c r="A968" s="149"/>
      <c r="B968" s="123"/>
      <c r="C968" s="123"/>
      <c r="D968" s="76"/>
      <c r="F968" s="124"/>
      <c r="K968" s="124"/>
    </row>
    <row r="969" spans="1:11" ht="12.75" x14ac:dyDescent="0.2">
      <c r="A969" s="149"/>
      <c r="B969" s="123"/>
      <c r="C969" s="123"/>
      <c r="D969" s="76"/>
      <c r="F969" s="124"/>
      <c r="K969" s="124"/>
    </row>
    <row r="970" spans="1:11" ht="12.75" x14ac:dyDescent="0.2">
      <c r="A970" s="149"/>
      <c r="B970" s="123"/>
      <c r="C970" s="123"/>
      <c r="D970" s="76"/>
      <c r="F970" s="124"/>
      <c r="K970" s="124"/>
    </row>
    <row r="971" spans="1:11" ht="12.75" x14ac:dyDescent="0.2">
      <c r="A971" s="149"/>
      <c r="B971" s="123"/>
      <c r="C971" s="123"/>
      <c r="D971" s="76"/>
      <c r="F971" s="124"/>
      <c r="K971" s="124"/>
    </row>
    <row r="972" spans="1:11" ht="12.75" x14ac:dyDescent="0.2">
      <c r="A972" s="149"/>
      <c r="B972" s="123"/>
      <c r="C972" s="123"/>
      <c r="D972" s="76"/>
      <c r="F972" s="124"/>
      <c r="K972" s="124"/>
    </row>
    <row r="973" spans="1:11" ht="12.75" x14ac:dyDescent="0.2">
      <c r="A973" s="149"/>
      <c r="B973" s="123"/>
      <c r="C973" s="123"/>
      <c r="D973" s="76"/>
      <c r="F973" s="124"/>
      <c r="K973" s="124"/>
    </row>
    <row r="974" spans="1:11" ht="12.75" x14ac:dyDescent="0.2">
      <c r="A974" s="149"/>
      <c r="B974" s="123"/>
      <c r="C974" s="123"/>
      <c r="D974" s="76"/>
      <c r="F974" s="124"/>
      <c r="K974" s="124"/>
    </row>
    <row r="975" spans="1:11" ht="12.75" x14ac:dyDescent="0.2">
      <c r="A975" s="149"/>
      <c r="B975" s="123"/>
      <c r="C975" s="123"/>
      <c r="D975" s="76"/>
      <c r="F975" s="124"/>
      <c r="K975" s="124"/>
    </row>
    <row r="976" spans="1:11" ht="12.75" x14ac:dyDescent="0.2">
      <c r="A976" s="149"/>
      <c r="B976" s="123"/>
      <c r="C976" s="123"/>
      <c r="D976" s="76"/>
      <c r="F976" s="124"/>
      <c r="K976" s="124"/>
    </row>
    <row r="977" spans="1:11" ht="12.75" x14ac:dyDescent="0.2">
      <c r="A977" s="149"/>
      <c r="B977" s="123"/>
      <c r="C977" s="123"/>
      <c r="D977" s="76"/>
      <c r="F977" s="124"/>
      <c r="K977" s="124"/>
    </row>
    <row r="978" spans="1:11" ht="12.75" x14ac:dyDescent="0.2">
      <c r="A978" s="149"/>
      <c r="B978" s="123"/>
      <c r="C978" s="123"/>
      <c r="D978" s="76"/>
      <c r="F978" s="124"/>
      <c r="K978" s="124"/>
    </row>
    <row r="979" spans="1:11" ht="12.75" x14ac:dyDescent="0.2">
      <c r="A979" s="149"/>
      <c r="B979" s="123"/>
      <c r="C979" s="123"/>
      <c r="D979" s="76"/>
      <c r="F979" s="124"/>
      <c r="K979" s="124"/>
    </row>
    <row r="980" spans="1:11" ht="12.75" x14ac:dyDescent="0.2">
      <c r="A980" s="149"/>
      <c r="B980" s="123"/>
      <c r="C980" s="123"/>
      <c r="D980" s="76"/>
      <c r="F980" s="124"/>
      <c r="K980" s="124"/>
    </row>
    <row r="981" spans="1:11" ht="12.75" x14ac:dyDescent="0.2">
      <c r="A981" s="149"/>
      <c r="B981" s="123"/>
      <c r="C981" s="123"/>
      <c r="D981" s="76"/>
      <c r="F981" s="124"/>
      <c r="K981" s="124"/>
    </row>
    <row r="982" spans="1:11" ht="12.75" x14ac:dyDescent="0.2">
      <c r="A982" s="149"/>
      <c r="B982" s="123"/>
      <c r="C982" s="123"/>
      <c r="D982" s="76"/>
      <c r="F982" s="124"/>
      <c r="K982" s="124"/>
    </row>
    <row r="983" spans="1:11" ht="12.75" x14ac:dyDescent="0.2">
      <c r="A983" s="149"/>
      <c r="B983" s="123"/>
      <c r="C983" s="123"/>
      <c r="D983" s="76"/>
      <c r="F983" s="124"/>
      <c r="K983" s="124"/>
    </row>
    <row r="984" spans="1:11" ht="12.75" x14ac:dyDescent="0.2">
      <c r="A984" s="149"/>
      <c r="B984" s="123"/>
      <c r="C984" s="123"/>
      <c r="D984" s="76"/>
      <c r="F984" s="124"/>
      <c r="K984" s="124"/>
    </row>
    <row r="985" spans="1:11" ht="12.75" x14ac:dyDescent="0.2">
      <c r="A985" s="149"/>
      <c r="B985" s="123"/>
      <c r="C985" s="123"/>
      <c r="D985" s="76"/>
      <c r="F985" s="124"/>
      <c r="K985" s="124"/>
    </row>
    <row r="986" spans="1:11" ht="12.75" x14ac:dyDescent="0.2">
      <c r="A986" s="149"/>
      <c r="B986" s="123"/>
      <c r="C986" s="123"/>
      <c r="D986" s="76"/>
      <c r="F986" s="124"/>
      <c r="K986" s="124"/>
    </row>
    <row r="987" spans="1:11" ht="12.75" x14ac:dyDescent="0.2">
      <c r="A987" s="149"/>
      <c r="B987" s="123"/>
      <c r="C987" s="123"/>
      <c r="D987" s="76"/>
      <c r="F987" s="124"/>
      <c r="K987" s="124"/>
    </row>
    <row r="988" spans="1:11" ht="12.75" x14ac:dyDescent="0.2">
      <c r="A988" s="149"/>
      <c r="B988" s="123"/>
      <c r="C988" s="123"/>
      <c r="D988" s="76"/>
      <c r="F988" s="124"/>
      <c r="K988" s="124"/>
    </row>
    <row r="989" spans="1:11" ht="12.75" x14ac:dyDescent="0.2">
      <c r="A989" s="149"/>
      <c r="B989" s="123"/>
      <c r="C989" s="123"/>
      <c r="D989" s="76"/>
      <c r="F989" s="124"/>
      <c r="K989" s="124"/>
    </row>
    <row r="990" spans="1:11" ht="12.75" x14ac:dyDescent="0.2">
      <c r="A990" s="149"/>
      <c r="B990" s="123"/>
      <c r="C990" s="123"/>
      <c r="D990" s="76"/>
      <c r="F990" s="124"/>
      <c r="K990" s="124"/>
    </row>
    <row r="991" spans="1:11" ht="12.75" x14ac:dyDescent="0.2">
      <c r="A991" s="149"/>
      <c r="B991" s="123"/>
      <c r="C991" s="123"/>
      <c r="D991" s="76"/>
      <c r="F991" s="124"/>
      <c r="K991" s="124"/>
    </row>
    <row r="992" spans="1:11" ht="12.75" x14ac:dyDescent="0.2">
      <c r="A992" s="149"/>
      <c r="B992" s="123"/>
      <c r="C992" s="123"/>
      <c r="D992" s="76"/>
      <c r="F992" s="124"/>
      <c r="K992" s="124"/>
    </row>
    <row r="993" spans="1:11" ht="12.75" x14ac:dyDescent="0.2">
      <c r="A993" s="149"/>
      <c r="B993" s="123"/>
      <c r="C993" s="123"/>
      <c r="D993" s="76"/>
      <c r="F993" s="124"/>
      <c r="K993" s="124"/>
    </row>
    <row r="994" spans="1:11" ht="12.75" x14ac:dyDescent="0.2">
      <c r="A994" s="149"/>
      <c r="B994" s="123"/>
      <c r="C994" s="123"/>
      <c r="D994" s="76"/>
      <c r="F994" s="124"/>
      <c r="K994" s="124"/>
    </row>
    <row r="995" spans="1:11" ht="12.75" x14ac:dyDescent="0.2">
      <c r="A995" s="149"/>
      <c r="B995" s="123"/>
      <c r="C995" s="123"/>
      <c r="D995" s="76"/>
      <c r="F995" s="124"/>
      <c r="K995" s="124"/>
    </row>
    <row r="996" spans="1:11" ht="12.75" x14ac:dyDescent="0.2">
      <c r="A996" s="149"/>
      <c r="B996" s="123"/>
      <c r="C996" s="123"/>
      <c r="D996" s="76"/>
      <c r="F996" s="124"/>
      <c r="K996" s="124"/>
    </row>
    <row r="997" spans="1:11" ht="12.75" x14ac:dyDescent="0.2">
      <c r="A997" s="149"/>
      <c r="B997" s="123"/>
      <c r="C997" s="123"/>
      <c r="D997" s="76"/>
      <c r="F997" s="124"/>
      <c r="K997" s="124"/>
    </row>
    <row r="998" spans="1:11" ht="12.75" x14ac:dyDescent="0.2">
      <c r="A998" s="149"/>
      <c r="B998" s="123"/>
      <c r="C998" s="123"/>
      <c r="D998" s="76"/>
      <c r="F998" s="124"/>
      <c r="K998" s="124"/>
    </row>
  </sheetData>
  <hyperlinks>
    <hyperlink ref="L5" r:id="rId1" xr:uid="{00000000-0004-0000-0E00-000000000000}"/>
    <hyperlink ref="L6" r:id="rId2" xr:uid="{00000000-0004-0000-0E00-000001000000}"/>
    <hyperlink ref="L7" r:id="rId3" xr:uid="{00000000-0004-0000-0E00-000002000000}"/>
    <hyperlink ref="L11" r:id="rId4" xr:uid="{00000000-0004-0000-0E00-000003000000}"/>
    <hyperlink ref="L12" r:id="rId5" xr:uid="{00000000-0004-0000-0E00-000004000000}"/>
    <hyperlink ref="L13" r:id="rId6" xr:uid="{00000000-0004-0000-0E00-000005000000}"/>
    <hyperlink ref="L19" r:id="rId7" xr:uid="{00000000-0004-0000-0E00-000006000000}"/>
    <hyperlink ref="L21" r:id="rId8" xr:uid="{00000000-0004-0000-0E00-000007000000}"/>
    <hyperlink ref="L23" r:id="rId9" xr:uid="{00000000-0004-0000-0E00-000008000000}"/>
    <hyperlink ref="L26" r:id="rId10" xr:uid="{00000000-0004-0000-0E00-000009000000}"/>
    <hyperlink ref="P30" r:id="rId11" xr:uid="{00000000-0004-0000-0E00-00000A000000}"/>
    <hyperlink ref="L34" r:id="rId12" xr:uid="{00000000-0004-0000-0E00-00000B000000}"/>
    <hyperlink ref="L35" r:id="rId13" xr:uid="{00000000-0004-0000-0E00-00000C000000}"/>
    <hyperlink ref="L40" r:id="rId14" xr:uid="{00000000-0004-0000-0E00-00000D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Q201"/>
  <sheetViews>
    <sheetView workbookViewId="0"/>
  </sheetViews>
  <sheetFormatPr defaultColWidth="12.5703125" defaultRowHeight="15.75" customHeight="1" x14ac:dyDescent="0.2"/>
  <sheetData>
    <row r="1" spans="1:8" ht="15.75" customHeight="1" x14ac:dyDescent="0.2">
      <c r="A1" s="1">
        <v>50</v>
      </c>
      <c r="B1" s="1" t="s">
        <v>941</v>
      </c>
    </row>
    <row r="2" spans="1:8" ht="15.75" customHeight="1" x14ac:dyDescent="0.2">
      <c r="A2" s="1">
        <v>8</v>
      </c>
      <c r="B2" s="1" t="s">
        <v>942</v>
      </c>
    </row>
    <row r="3" spans="1:8" ht="15.75" customHeight="1" x14ac:dyDescent="0.2">
      <c r="A3">
        <f>A1/A2</f>
        <v>6.25</v>
      </c>
      <c r="B3" s="1" t="s">
        <v>943</v>
      </c>
      <c r="F3" s="1" t="s">
        <v>944</v>
      </c>
    </row>
    <row r="4" spans="1:8" ht="15.75" customHeight="1" x14ac:dyDescent="0.2">
      <c r="F4" s="1">
        <v>32000000</v>
      </c>
      <c r="G4" s="1" t="s">
        <v>945</v>
      </c>
    </row>
    <row r="5" spans="1:8" ht="15.75" customHeight="1" x14ac:dyDescent="0.2">
      <c r="F5" s="1" t="s">
        <v>96</v>
      </c>
      <c r="G5" s="1" t="s">
        <v>946</v>
      </c>
    </row>
    <row r="6" spans="1:8" ht="15.75" customHeight="1" x14ac:dyDescent="0.2">
      <c r="F6">
        <f>HEX2DEC(F5)</f>
        <v>79</v>
      </c>
      <c r="H6" s="1">
        <v>79</v>
      </c>
    </row>
    <row r="7" spans="1:8" ht="15.75" customHeight="1" x14ac:dyDescent="0.2">
      <c r="A7" s="1">
        <v>2</v>
      </c>
      <c r="B7" s="1" t="s">
        <v>947</v>
      </c>
      <c r="F7">
        <f>(F4/((F6+1)*4))</f>
        <v>100000</v>
      </c>
      <c r="G7" s="1" t="s">
        <v>948</v>
      </c>
      <c r="H7" t="str">
        <f>DEC2HEX(H6)</f>
        <v>4F</v>
      </c>
    </row>
    <row r="8" spans="1:8" ht="15.75" customHeight="1" x14ac:dyDescent="0.2">
      <c r="A8" s="1">
        <v>2.6</v>
      </c>
      <c r="B8" s="1" t="s">
        <v>949</v>
      </c>
      <c r="F8">
        <f>F7/1000</f>
        <v>100</v>
      </c>
      <c r="G8" s="1" t="s">
        <v>950</v>
      </c>
    </row>
    <row r="9" spans="1:8" ht="15.75" customHeight="1" x14ac:dyDescent="0.2">
      <c r="A9" s="1">
        <v>5</v>
      </c>
      <c r="B9" s="1" t="s">
        <v>951</v>
      </c>
    </row>
    <row r="10" spans="1:8" ht="15.75" customHeight="1" x14ac:dyDescent="0.2">
      <c r="A10" s="1">
        <v>3.3</v>
      </c>
      <c r="B10" s="1" t="s">
        <v>952</v>
      </c>
    </row>
    <row r="11" spans="1:8" ht="15.75" customHeight="1" x14ac:dyDescent="0.2">
      <c r="A11">
        <f>(A10-A7)/(A9/1000)</f>
        <v>259.99999999999994</v>
      </c>
      <c r="B11" s="1" t="s">
        <v>953</v>
      </c>
      <c r="F11" s="1" t="s">
        <v>954</v>
      </c>
    </row>
    <row r="12" spans="1:8" ht="15.75" customHeight="1" x14ac:dyDescent="0.2">
      <c r="A12">
        <f>(A10-A8)/(A9/1000)</f>
        <v>139.99999999999994</v>
      </c>
      <c r="B12" s="1" t="s">
        <v>955</v>
      </c>
      <c r="F12" s="1">
        <v>58.5</v>
      </c>
    </row>
    <row r="13" spans="1:8" ht="15.75" customHeight="1" x14ac:dyDescent="0.2">
      <c r="F13" s="1">
        <v>1.3</v>
      </c>
    </row>
    <row r="14" spans="1:8" ht="15.75" customHeight="1" x14ac:dyDescent="0.2">
      <c r="A14" s="1">
        <v>260</v>
      </c>
      <c r="B14" s="1" t="s">
        <v>956</v>
      </c>
      <c r="F14" s="1">
        <v>24900</v>
      </c>
    </row>
    <row r="15" spans="1:8" ht="15.75" customHeight="1" x14ac:dyDescent="0.2">
      <c r="A15" s="151">
        <f>(A10-A8)/A14</f>
        <v>2.6923076923076913E-3</v>
      </c>
      <c r="B15" s="1" t="s">
        <v>957</v>
      </c>
      <c r="F15">
        <f>F12*(F13/F14)</f>
        <v>3.0542168674698796E-3</v>
      </c>
    </row>
    <row r="18" spans="1:4" ht="15.75" customHeight="1" x14ac:dyDescent="0.2">
      <c r="A18" s="1">
        <v>8.8999999999999996E-2</v>
      </c>
      <c r="B18" s="1">
        <v>0.16</v>
      </c>
    </row>
    <row r="19" spans="1:4" ht="15.75" customHeight="1" x14ac:dyDescent="0.2">
      <c r="A19" s="1">
        <f>0.001</f>
        <v>1E-3</v>
      </c>
      <c r="B19" s="1">
        <f>13.2/10000</f>
        <v>1.32E-3</v>
      </c>
      <c r="D19" s="32" t="s">
        <v>958</v>
      </c>
    </row>
    <row r="20" spans="1:4" ht="15.75" customHeight="1" x14ac:dyDescent="0.2">
      <c r="A20">
        <f>0.01</f>
        <v>0.01</v>
      </c>
      <c r="B20">
        <f>29.55/3000</f>
        <v>9.8499999999999994E-3</v>
      </c>
    </row>
    <row r="21" spans="1:4" ht="15.75" customHeight="1" x14ac:dyDescent="0.2">
      <c r="A21" s="1" t="s">
        <v>959</v>
      </c>
    </row>
    <row r="22" spans="1:4" ht="15.75" customHeight="1" x14ac:dyDescent="0.2">
      <c r="A22" s="1" t="s">
        <v>960</v>
      </c>
      <c r="B22" s="76">
        <v>0.16</v>
      </c>
      <c r="C22" s="1">
        <v>1</v>
      </c>
      <c r="D22" s="32" t="s">
        <v>961</v>
      </c>
    </row>
    <row r="23" spans="1:4" ht="15.75" customHeight="1" x14ac:dyDescent="0.2">
      <c r="A23" s="1" t="s">
        <v>962</v>
      </c>
      <c r="B23" s="76">
        <f>13.2/10000</f>
        <v>1.32E-3</v>
      </c>
      <c r="C23" s="1">
        <v>8</v>
      </c>
      <c r="D23" s="32" t="s">
        <v>963</v>
      </c>
    </row>
    <row r="24" spans="1:4" ht="15.75" customHeight="1" x14ac:dyDescent="0.2">
      <c r="A24" s="1" t="s">
        <v>964</v>
      </c>
      <c r="B24" s="152">
        <f>29.55/3000</f>
        <v>9.8499999999999994E-3</v>
      </c>
      <c r="C24">
        <f>8*8</f>
        <v>64</v>
      </c>
      <c r="D24" s="32" t="s">
        <v>965</v>
      </c>
    </row>
    <row r="25" spans="1:4" ht="15.75" customHeight="1" x14ac:dyDescent="0.2">
      <c r="A25" s="1" t="s">
        <v>966</v>
      </c>
      <c r="B25" s="76">
        <f>172.57/3000</f>
        <v>5.7523333333333329E-2</v>
      </c>
      <c r="C25" s="1">
        <v>8</v>
      </c>
      <c r="D25" s="32" t="s">
        <v>967</v>
      </c>
    </row>
    <row r="26" spans="1:4" ht="15.75" customHeight="1" x14ac:dyDescent="0.2">
      <c r="A26" s="1" t="s">
        <v>968</v>
      </c>
      <c r="B26" s="1">
        <v>0.8</v>
      </c>
    </row>
    <row r="27" spans="1:4" ht="15.75" customHeight="1" x14ac:dyDescent="0.2">
      <c r="A27" s="1" t="s">
        <v>510</v>
      </c>
      <c r="B27" s="1">
        <v>0.8</v>
      </c>
    </row>
    <row r="28" spans="1:4" ht="15.75" customHeight="1" x14ac:dyDescent="0.2">
      <c r="A28" s="1" t="s">
        <v>969</v>
      </c>
      <c r="B28">
        <f>B27*B26</f>
        <v>0.64000000000000012</v>
      </c>
    </row>
    <row r="29" spans="1:4" ht="15.75" customHeight="1" x14ac:dyDescent="0.2">
      <c r="A29" s="1" t="s">
        <v>970</v>
      </c>
      <c r="B29" s="152">
        <f>B22*C22+B23*C23+B24*C24</f>
        <v>0.80095999999999989</v>
      </c>
      <c r="D29">
        <f>14.9/4000</f>
        <v>3.725E-3</v>
      </c>
    </row>
    <row r="30" spans="1:4" ht="15.75" customHeight="1" x14ac:dyDescent="0.2">
      <c r="A30" s="1" t="s">
        <v>971</v>
      </c>
      <c r="B30" s="152">
        <f>B29/B28</f>
        <v>1.2514999999999996</v>
      </c>
    </row>
    <row r="31" spans="1:4" ht="15.75" customHeight="1" x14ac:dyDescent="0.2">
      <c r="A31" s="1" t="s">
        <v>972</v>
      </c>
      <c r="B31">
        <f>C24/B28</f>
        <v>99.999999999999986</v>
      </c>
    </row>
    <row r="33" spans="1:8" ht="15.75" customHeight="1" x14ac:dyDescent="0.2">
      <c r="A33" s="1" t="s">
        <v>968</v>
      </c>
      <c r="B33" s="1">
        <v>3</v>
      </c>
    </row>
    <row r="34" spans="1:8" ht="15.75" customHeight="1" x14ac:dyDescent="0.2">
      <c r="A34" s="1" t="s">
        <v>510</v>
      </c>
      <c r="B34" s="1">
        <v>3</v>
      </c>
      <c r="C34" s="1" t="s">
        <v>973</v>
      </c>
      <c r="D34" s="1" t="s">
        <v>974</v>
      </c>
    </row>
    <row r="35" spans="1:8" ht="15.75" customHeight="1" x14ac:dyDescent="0.2">
      <c r="B35">
        <f>B34*B33</f>
        <v>9</v>
      </c>
      <c r="C35" s="1">
        <v>15</v>
      </c>
      <c r="D35" s="1">
        <v>550</v>
      </c>
      <c r="E35">
        <f>D35*C35</f>
        <v>8250</v>
      </c>
      <c r="F35">
        <f>D35*C35*C23</f>
        <v>66000</v>
      </c>
      <c r="G35">
        <f>D35*C35*C24</f>
        <v>528000</v>
      </c>
    </row>
    <row r="36" spans="1:8" ht="15.75" customHeight="1" x14ac:dyDescent="0.2">
      <c r="B36" s="152">
        <f>B35*B30</f>
        <v>11.263499999999997</v>
      </c>
    </row>
    <row r="42" spans="1:8" ht="15.75" customHeight="1" x14ac:dyDescent="0.2">
      <c r="B42" s="1">
        <v>5</v>
      </c>
      <c r="C42" s="1" t="s">
        <v>975</v>
      </c>
      <c r="G42" s="1">
        <v>1.2</v>
      </c>
      <c r="H42" s="1" t="s">
        <v>976</v>
      </c>
    </row>
    <row r="43" spans="1:8" ht="15.75" customHeight="1" x14ac:dyDescent="0.2">
      <c r="B43" s="1">
        <v>7</v>
      </c>
      <c r="C43" s="1" t="s">
        <v>977</v>
      </c>
      <c r="G43" s="1">
        <v>5</v>
      </c>
      <c r="H43" s="1" t="s">
        <v>976</v>
      </c>
    </row>
    <row r="44" spans="1:8" ht="15.75" customHeight="1" x14ac:dyDescent="0.2">
      <c r="B44">
        <f>B43*B42</f>
        <v>35</v>
      </c>
      <c r="C44" s="1" t="s">
        <v>964</v>
      </c>
      <c r="G44">
        <f>G43-G42</f>
        <v>3.8</v>
      </c>
      <c r="H44" s="1" t="s">
        <v>976</v>
      </c>
    </row>
    <row r="45" spans="1:8" ht="15.75" customHeight="1" x14ac:dyDescent="0.2">
      <c r="B45" s="1">
        <v>10</v>
      </c>
      <c r="C45" s="1" t="s">
        <v>978</v>
      </c>
      <c r="G45" s="1">
        <v>27</v>
      </c>
      <c r="H45" s="1" t="s">
        <v>979</v>
      </c>
    </row>
    <row r="46" spans="1:8" ht="15.75" customHeight="1" x14ac:dyDescent="0.2">
      <c r="B46">
        <f>B45*B44</f>
        <v>350</v>
      </c>
      <c r="G46">
        <f>G44/G45</f>
        <v>0.14074074074074072</v>
      </c>
      <c r="H46" s="1" t="s">
        <v>957</v>
      </c>
    </row>
    <row r="47" spans="1:8" ht="15.75" customHeight="1" x14ac:dyDescent="0.2">
      <c r="G47">
        <f>G44*G46</f>
        <v>0.53481481481481474</v>
      </c>
      <c r="H47" s="1" t="s">
        <v>361</v>
      </c>
    </row>
    <row r="52" spans="1:7" ht="15.75" customHeight="1" x14ac:dyDescent="0.2">
      <c r="A52" s="1" t="s">
        <v>980</v>
      </c>
      <c r="B52" s="1">
        <v>0.128</v>
      </c>
    </row>
    <row r="53" spans="1:7" ht="15.75" customHeight="1" x14ac:dyDescent="0.2">
      <c r="A53" s="1" t="s">
        <v>981</v>
      </c>
      <c r="B53" s="1">
        <v>0.13</v>
      </c>
    </row>
    <row r="54" spans="1:7" ht="15.75" customHeight="1" x14ac:dyDescent="0.2">
      <c r="A54" s="1" t="s">
        <v>982</v>
      </c>
      <c r="B54" s="1">
        <v>9</v>
      </c>
    </row>
    <row r="55" spans="1:7" ht="15.75" customHeight="1" x14ac:dyDescent="0.2">
      <c r="A55" s="1" t="s">
        <v>983</v>
      </c>
      <c r="B55" s="1">
        <v>9</v>
      </c>
    </row>
    <row r="56" spans="1:7" ht="15.75" customHeight="1" x14ac:dyDescent="0.2">
      <c r="A56" s="1" t="s">
        <v>984</v>
      </c>
      <c r="B56">
        <f t="shared" ref="B56:B57" si="0">B54/B52</f>
        <v>70.3125</v>
      </c>
    </row>
    <row r="57" spans="1:7" ht="12.75" x14ac:dyDescent="0.2">
      <c r="A57" s="1" t="s">
        <v>985</v>
      </c>
      <c r="B57">
        <f t="shared" si="0"/>
        <v>69.230769230769226</v>
      </c>
    </row>
    <row r="61" spans="1:7" ht="12.75" x14ac:dyDescent="0.2">
      <c r="G61" s="1" t="s">
        <v>986</v>
      </c>
    </row>
    <row r="62" spans="1:7" ht="12.75" x14ac:dyDescent="0.2">
      <c r="F62" s="1">
        <v>5</v>
      </c>
      <c r="G62" s="1" t="s">
        <v>952</v>
      </c>
    </row>
    <row r="63" spans="1:7" ht="12.75" x14ac:dyDescent="0.2">
      <c r="F63" s="1">
        <v>10000</v>
      </c>
      <c r="G63" s="1" t="s">
        <v>987</v>
      </c>
    </row>
    <row r="64" spans="1:7" ht="12.75" x14ac:dyDescent="0.2">
      <c r="B64" s="1" t="s">
        <v>988</v>
      </c>
      <c r="C64" s="1">
        <v>36</v>
      </c>
      <c r="F64" s="1">
        <v>150</v>
      </c>
      <c r="G64" s="1" t="s">
        <v>989</v>
      </c>
    </row>
    <row r="65" spans="1:9" ht="12.75" x14ac:dyDescent="0.2">
      <c r="B65" s="1" t="s">
        <v>990</v>
      </c>
      <c r="C65" s="1">
        <v>2</v>
      </c>
      <c r="F65" s="1">
        <v>15</v>
      </c>
      <c r="G65" s="1" t="s">
        <v>991</v>
      </c>
    </row>
    <row r="66" spans="1:9" ht="12.75" x14ac:dyDescent="0.2">
      <c r="B66" s="1" t="s">
        <v>992</v>
      </c>
      <c r="C66">
        <f>C65*C64</f>
        <v>72</v>
      </c>
      <c r="F66">
        <f>F62/(F63+F64+F65)</f>
        <v>4.9188391539596653E-4</v>
      </c>
      <c r="G66" s="1" t="s">
        <v>993</v>
      </c>
      <c r="H66" s="1">
        <v>1.5</v>
      </c>
      <c r="I66" s="1" t="s">
        <v>994</v>
      </c>
    </row>
    <row r="67" spans="1:9" ht="12.75" x14ac:dyDescent="0.2">
      <c r="B67" s="1" t="s">
        <v>995</v>
      </c>
      <c r="C67" s="1">
        <v>9</v>
      </c>
      <c r="F67">
        <f>F66*(F65+F64)</f>
        <v>8.1160846040334481E-2</v>
      </c>
      <c r="G67" s="1" t="s">
        <v>996</v>
      </c>
      <c r="H67">
        <f>F67/H66 * 1000</f>
        <v>54.107230693556325</v>
      </c>
      <c r="I67" s="1" t="s">
        <v>997</v>
      </c>
    </row>
    <row r="68" spans="1:9" ht="12.75" x14ac:dyDescent="0.2">
      <c r="B68" s="1" t="s">
        <v>998</v>
      </c>
      <c r="C68">
        <f>C67*3</f>
        <v>27</v>
      </c>
      <c r="F68">
        <f>F66*F65</f>
        <v>7.3782587309394977E-3</v>
      </c>
      <c r="G68" s="1" t="s">
        <v>999</v>
      </c>
      <c r="H68">
        <f>F68/H66 * 1000</f>
        <v>4.9188391539596648</v>
      </c>
      <c r="I68" s="1" t="s">
        <v>1000</v>
      </c>
    </row>
    <row r="69" spans="1:9" ht="12.75" x14ac:dyDescent="0.2">
      <c r="B69" s="1" t="s">
        <v>1001</v>
      </c>
      <c r="C69">
        <f>C66-C68</f>
        <v>45</v>
      </c>
    </row>
    <row r="70" spans="1:9" ht="12.75" x14ac:dyDescent="0.2">
      <c r="B70" s="1" t="s">
        <v>1002</v>
      </c>
      <c r="C70" s="1">
        <v>1</v>
      </c>
    </row>
    <row r="71" spans="1:9" ht="12.75" x14ac:dyDescent="0.2">
      <c r="B71" s="1" t="s">
        <v>1003</v>
      </c>
      <c r="C71" s="1">
        <v>3</v>
      </c>
    </row>
    <row r="72" spans="1:9" ht="12.75" x14ac:dyDescent="0.2">
      <c r="B72" s="1" t="s">
        <v>1004</v>
      </c>
      <c r="C72">
        <f>C69-C71-C70</f>
        <v>41</v>
      </c>
    </row>
    <row r="76" spans="1:9" ht="12.75" x14ac:dyDescent="0.2">
      <c r="A76" s="1" t="s">
        <v>1005</v>
      </c>
    </row>
    <row r="77" spans="1:9" ht="12.75" x14ac:dyDescent="0.2">
      <c r="A77" s="1">
        <v>4800</v>
      </c>
      <c r="B77" s="1" t="s">
        <v>1006</v>
      </c>
    </row>
    <row r="78" spans="1:9" ht="12.75" x14ac:dyDescent="0.2">
      <c r="A78" s="1">
        <v>32000000</v>
      </c>
      <c r="B78" s="1" t="s">
        <v>1007</v>
      </c>
    </row>
    <row r="79" spans="1:9" ht="12.75" x14ac:dyDescent="0.2">
      <c r="A79">
        <f>(A78/(A77*16))-1</f>
        <v>415.66666666666669</v>
      </c>
      <c r="B79" s="1" t="s">
        <v>1008</v>
      </c>
    </row>
    <row r="80" spans="1:9" ht="12.75" x14ac:dyDescent="0.2">
      <c r="A80" s="1">
        <v>416</v>
      </c>
      <c r="B80" s="1" t="s">
        <v>1009</v>
      </c>
      <c r="C80" t="str">
        <f>DEC2HEX(A80)</f>
        <v>1A0</v>
      </c>
    </row>
    <row r="81" spans="1:17" ht="12.75" x14ac:dyDescent="0.2">
      <c r="A81">
        <f>(A78/(16*(A80+1)))</f>
        <v>4796.1630695443646</v>
      </c>
      <c r="B81" s="1" t="s">
        <v>1010</v>
      </c>
    </row>
    <row r="82" spans="1:17" ht="12.75" x14ac:dyDescent="0.2">
      <c r="A82" s="153">
        <f>(A77-A81)/A77</f>
        <v>7.9936051159071059E-4</v>
      </c>
    </row>
    <row r="86" spans="1:17" ht="12.75" x14ac:dyDescent="0.2">
      <c r="A86" s="1" t="s">
        <v>1011</v>
      </c>
      <c r="B86" s="1" t="s">
        <v>1012</v>
      </c>
      <c r="C86" s="1" t="s">
        <v>1013</v>
      </c>
      <c r="D86" s="1" t="s">
        <v>1014</v>
      </c>
      <c r="E86" s="1" t="s">
        <v>1015</v>
      </c>
      <c r="F86" s="1" t="s">
        <v>1016</v>
      </c>
      <c r="G86" s="1" t="s">
        <v>1017</v>
      </c>
      <c r="H86" s="1" t="s">
        <v>1018</v>
      </c>
      <c r="J86" s="58" t="s">
        <v>1011</v>
      </c>
      <c r="K86" s="58" t="s">
        <v>1012</v>
      </c>
      <c r="L86" s="58" t="s">
        <v>1013</v>
      </c>
      <c r="M86" s="58" t="s">
        <v>1014</v>
      </c>
      <c r="N86" s="58" t="s">
        <v>1015</v>
      </c>
      <c r="O86" s="58" t="s">
        <v>1016</v>
      </c>
      <c r="P86" s="58" t="s">
        <v>1017</v>
      </c>
      <c r="Q86" s="58" t="s">
        <v>1018</v>
      </c>
    </row>
    <row r="87" spans="1:17" ht="12.75" x14ac:dyDescent="0.2">
      <c r="A87" s="1">
        <v>80</v>
      </c>
      <c r="B87" s="1">
        <v>0</v>
      </c>
      <c r="C87" s="1">
        <f>B87</f>
        <v>0</v>
      </c>
      <c r="D87" s="1">
        <v>0</v>
      </c>
      <c r="E87" s="1">
        <v>8192</v>
      </c>
      <c r="F87">
        <f t="shared" ref="F87:F99" si="1">E87+A87-1</f>
        <v>8271</v>
      </c>
      <c r="G87" t="str">
        <f t="shared" ref="G87:H87" si="2">DEC2HEX(E87)</f>
        <v>2000</v>
      </c>
      <c r="H87" t="str">
        <f t="shared" si="2"/>
        <v>204F</v>
      </c>
      <c r="J87" s="59">
        <v>80</v>
      </c>
      <c r="K87" s="59">
        <v>0</v>
      </c>
      <c r="L87" s="59">
        <f>K87</f>
        <v>0</v>
      </c>
      <c r="M87" s="59">
        <v>0</v>
      </c>
      <c r="N87" s="59">
        <v>8192</v>
      </c>
      <c r="O87">
        <f t="shared" ref="O87:O93" si="3">N87+J87-1</f>
        <v>8271</v>
      </c>
      <c r="P87" t="str">
        <f t="shared" ref="P87:Q87" si="4">DEC2HEX(N87)</f>
        <v>2000</v>
      </c>
      <c r="Q87" t="str">
        <f t="shared" si="4"/>
        <v>204F</v>
      </c>
    </row>
    <row r="88" spans="1:17" ht="12.75" x14ac:dyDescent="0.2">
      <c r="A88" s="1">
        <v>80</v>
      </c>
      <c r="B88" s="1">
        <v>0</v>
      </c>
      <c r="C88" s="1">
        <f t="shared" ref="C88:C99" si="5">C87+B88</f>
        <v>0</v>
      </c>
      <c r="D88" s="1">
        <v>1</v>
      </c>
      <c r="E88">
        <f t="shared" ref="E88:E99" si="6">F87+1</f>
        <v>8272</v>
      </c>
      <c r="F88">
        <f t="shared" si="1"/>
        <v>8351</v>
      </c>
      <c r="G88" t="str">
        <f t="shared" ref="G88:H88" si="7">DEC2HEX(E88)</f>
        <v>2050</v>
      </c>
      <c r="H88" t="str">
        <f t="shared" si="7"/>
        <v>209F</v>
      </c>
      <c r="J88" s="59">
        <v>80</v>
      </c>
      <c r="K88" s="59">
        <v>80</v>
      </c>
      <c r="L88" s="59">
        <f t="shared" ref="L88:L93" si="8">L87+K88</f>
        <v>80</v>
      </c>
      <c r="M88" s="59">
        <v>1</v>
      </c>
      <c r="N88">
        <f t="shared" ref="N88:N93" si="9">O87+1</f>
        <v>8272</v>
      </c>
      <c r="O88">
        <f t="shared" si="3"/>
        <v>8351</v>
      </c>
      <c r="P88" t="str">
        <f t="shared" ref="P88:Q88" si="10">DEC2HEX(N88)</f>
        <v>2050</v>
      </c>
      <c r="Q88" t="str">
        <f t="shared" si="10"/>
        <v>209F</v>
      </c>
    </row>
    <row r="89" spans="1:17" ht="12.75" x14ac:dyDescent="0.2">
      <c r="A89" s="1">
        <v>80</v>
      </c>
      <c r="B89" s="1">
        <v>0</v>
      </c>
      <c r="C89" s="1">
        <f t="shared" si="5"/>
        <v>0</v>
      </c>
      <c r="D89" s="1">
        <v>2</v>
      </c>
      <c r="E89">
        <f t="shared" si="6"/>
        <v>8352</v>
      </c>
      <c r="F89">
        <f t="shared" si="1"/>
        <v>8431</v>
      </c>
      <c r="G89" t="str">
        <f t="shared" ref="G89:H89" si="11">DEC2HEX(E89)</f>
        <v>20A0</v>
      </c>
      <c r="H89" t="str">
        <f t="shared" si="11"/>
        <v>20EF</v>
      </c>
      <c r="J89" s="59">
        <v>80</v>
      </c>
      <c r="K89" s="59">
        <v>80</v>
      </c>
      <c r="L89" s="59">
        <f t="shared" si="8"/>
        <v>160</v>
      </c>
      <c r="M89" s="59">
        <v>2</v>
      </c>
      <c r="N89">
        <f t="shared" si="9"/>
        <v>8352</v>
      </c>
      <c r="O89">
        <f t="shared" si="3"/>
        <v>8431</v>
      </c>
      <c r="P89" t="str">
        <f t="shared" ref="P89:Q89" si="12">DEC2HEX(N89)</f>
        <v>20A0</v>
      </c>
      <c r="Q89" t="str">
        <f t="shared" si="12"/>
        <v>20EF</v>
      </c>
    </row>
    <row r="90" spans="1:17" ht="12.75" x14ac:dyDescent="0.2">
      <c r="A90" s="1">
        <v>80</v>
      </c>
      <c r="B90" s="1">
        <v>0</v>
      </c>
      <c r="C90" s="1">
        <f t="shared" si="5"/>
        <v>0</v>
      </c>
      <c r="D90" s="1">
        <v>3</v>
      </c>
      <c r="E90">
        <f t="shared" si="6"/>
        <v>8432</v>
      </c>
      <c r="F90">
        <f t="shared" si="1"/>
        <v>8511</v>
      </c>
      <c r="G90" t="str">
        <f t="shared" ref="G90:H90" si="13">DEC2HEX(E90)</f>
        <v>20F0</v>
      </c>
      <c r="H90" t="str">
        <f t="shared" si="13"/>
        <v>213F</v>
      </c>
      <c r="J90" s="59">
        <v>80</v>
      </c>
      <c r="K90" s="59">
        <v>80</v>
      </c>
      <c r="L90" s="59">
        <f t="shared" si="8"/>
        <v>240</v>
      </c>
      <c r="M90" s="59">
        <v>3</v>
      </c>
      <c r="N90">
        <f t="shared" si="9"/>
        <v>8432</v>
      </c>
      <c r="O90">
        <f t="shared" si="3"/>
        <v>8511</v>
      </c>
      <c r="P90" t="str">
        <f t="shared" ref="P90:Q90" si="14">DEC2HEX(N90)</f>
        <v>20F0</v>
      </c>
      <c r="Q90" t="str">
        <f t="shared" si="14"/>
        <v>213F</v>
      </c>
    </row>
    <row r="91" spans="1:17" ht="12.75" x14ac:dyDescent="0.2">
      <c r="A91" s="1">
        <v>80</v>
      </c>
      <c r="B91" s="1">
        <v>0</v>
      </c>
      <c r="C91" s="1">
        <f t="shared" si="5"/>
        <v>0</v>
      </c>
      <c r="D91" s="1">
        <v>4</v>
      </c>
      <c r="E91">
        <f t="shared" si="6"/>
        <v>8512</v>
      </c>
      <c r="F91">
        <f t="shared" si="1"/>
        <v>8591</v>
      </c>
      <c r="G91" t="str">
        <f t="shared" ref="G91:H91" si="15">DEC2HEX(E91)</f>
        <v>2140</v>
      </c>
      <c r="H91" t="str">
        <f t="shared" si="15"/>
        <v>218F</v>
      </c>
      <c r="J91" s="59">
        <v>80</v>
      </c>
      <c r="K91" s="59">
        <v>16</v>
      </c>
      <c r="L91" s="59">
        <f t="shared" si="8"/>
        <v>256</v>
      </c>
      <c r="M91" s="59">
        <v>4</v>
      </c>
      <c r="N91">
        <f t="shared" si="9"/>
        <v>8512</v>
      </c>
      <c r="O91">
        <f t="shared" si="3"/>
        <v>8591</v>
      </c>
      <c r="P91" t="str">
        <f t="shared" ref="P91:Q91" si="16">DEC2HEX(N91)</f>
        <v>2140</v>
      </c>
      <c r="Q91" t="str">
        <f t="shared" si="16"/>
        <v>218F</v>
      </c>
    </row>
    <row r="92" spans="1:17" ht="12.75" x14ac:dyDescent="0.2">
      <c r="A92" s="1">
        <v>80</v>
      </c>
      <c r="B92" s="1">
        <v>0</v>
      </c>
      <c r="C92" s="1">
        <f t="shared" si="5"/>
        <v>0</v>
      </c>
      <c r="D92" s="1">
        <v>5</v>
      </c>
      <c r="E92">
        <f t="shared" si="6"/>
        <v>8592</v>
      </c>
      <c r="F92">
        <f t="shared" si="1"/>
        <v>8671</v>
      </c>
      <c r="G92" t="str">
        <f t="shared" ref="G92:H92" si="17">DEC2HEX(E92)</f>
        <v>2190</v>
      </c>
      <c r="H92" t="str">
        <f t="shared" si="17"/>
        <v>21DF</v>
      </c>
      <c r="J92" s="59">
        <v>80</v>
      </c>
      <c r="K92" s="59">
        <v>0</v>
      </c>
      <c r="L92" s="59">
        <f t="shared" si="8"/>
        <v>256</v>
      </c>
      <c r="M92" s="59">
        <v>5</v>
      </c>
      <c r="N92">
        <f t="shared" si="9"/>
        <v>8592</v>
      </c>
      <c r="O92">
        <f t="shared" si="3"/>
        <v>8671</v>
      </c>
      <c r="P92" t="str">
        <f t="shared" ref="P92:Q92" si="18">DEC2HEX(N92)</f>
        <v>2190</v>
      </c>
      <c r="Q92" t="str">
        <f t="shared" si="18"/>
        <v>21DF</v>
      </c>
    </row>
    <row r="93" spans="1:17" ht="12.75" x14ac:dyDescent="0.2">
      <c r="A93" s="1">
        <v>80</v>
      </c>
      <c r="B93" s="1">
        <v>0</v>
      </c>
      <c r="C93" s="1">
        <f t="shared" si="5"/>
        <v>0</v>
      </c>
      <c r="D93" s="1">
        <v>6</v>
      </c>
      <c r="E93">
        <f t="shared" si="6"/>
        <v>8672</v>
      </c>
      <c r="F93">
        <f t="shared" si="1"/>
        <v>8751</v>
      </c>
      <c r="G93" t="str">
        <f t="shared" ref="G93:H93" si="19">DEC2HEX(E93)</f>
        <v>21E0</v>
      </c>
      <c r="H93" t="str">
        <f t="shared" si="19"/>
        <v>222F</v>
      </c>
      <c r="J93" s="59">
        <v>16</v>
      </c>
      <c r="K93" s="59">
        <v>0</v>
      </c>
      <c r="L93" s="59">
        <f t="shared" si="8"/>
        <v>256</v>
      </c>
      <c r="M93" s="59">
        <v>6</v>
      </c>
      <c r="N93">
        <f t="shared" si="9"/>
        <v>8672</v>
      </c>
      <c r="O93">
        <f t="shared" si="3"/>
        <v>8687</v>
      </c>
      <c r="P93" t="str">
        <f t="shared" ref="P93:Q93" si="20">DEC2HEX(N93)</f>
        <v>21E0</v>
      </c>
      <c r="Q93" t="str">
        <f t="shared" si="20"/>
        <v>21EF</v>
      </c>
    </row>
    <row r="94" spans="1:17" ht="12.75" x14ac:dyDescent="0.2">
      <c r="A94" s="1">
        <v>80</v>
      </c>
      <c r="B94" s="1">
        <v>0</v>
      </c>
      <c r="C94" s="1">
        <f t="shared" si="5"/>
        <v>0</v>
      </c>
      <c r="D94" s="1">
        <v>7</v>
      </c>
      <c r="E94">
        <f t="shared" si="6"/>
        <v>8752</v>
      </c>
      <c r="F94">
        <f t="shared" si="1"/>
        <v>8831</v>
      </c>
      <c r="G94" t="str">
        <f t="shared" ref="G94:H94" si="21">DEC2HEX(E94)</f>
        <v>2230</v>
      </c>
      <c r="H94" t="str">
        <f t="shared" si="21"/>
        <v>227F</v>
      </c>
    </row>
    <row r="95" spans="1:17" ht="12.75" x14ac:dyDescent="0.2">
      <c r="A95" s="1">
        <v>80</v>
      </c>
      <c r="B95" s="1">
        <v>0</v>
      </c>
      <c r="C95" s="1">
        <f t="shared" si="5"/>
        <v>0</v>
      </c>
      <c r="D95" s="1">
        <v>8</v>
      </c>
      <c r="E95">
        <f t="shared" si="6"/>
        <v>8832</v>
      </c>
      <c r="F95">
        <f t="shared" si="1"/>
        <v>8911</v>
      </c>
      <c r="G95" t="str">
        <f t="shared" ref="G95:H95" si="22">DEC2HEX(E95)</f>
        <v>2280</v>
      </c>
      <c r="H95" t="str">
        <f t="shared" si="22"/>
        <v>22CF</v>
      </c>
    </row>
    <row r="96" spans="1:17" ht="12.75" x14ac:dyDescent="0.2">
      <c r="A96" s="1">
        <v>80</v>
      </c>
      <c r="B96" s="1">
        <v>0</v>
      </c>
      <c r="C96" s="1">
        <f t="shared" si="5"/>
        <v>0</v>
      </c>
      <c r="D96" s="1">
        <v>9</v>
      </c>
      <c r="E96">
        <f t="shared" si="6"/>
        <v>8912</v>
      </c>
      <c r="F96">
        <f t="shared" si="1"/>
        <v>8991</v>
      </c>
      <c r="G96" t="str">
        <f t="shared" ref="G96:H96" si="23">DEC2HEX(E96)</f>
        <v>22D0</v>
      </c>
      <c r="H96" t="str">
        <f t="shared" si="23"/>
        <v>231F</v>
      </c>
    </row>
    <row r="97" spans="1:11" ht="12.75" x14ac:dyDescent="0.2">
      <c r="A97" s="1">
        <v>80</v>
      </c>
      <c r="B97" s="1">
        <v>0</v>
      </c>
      <c r="C97" s="1">
        <f t="shared" si="5"/>
        <v>0</v>
      </c>
      <c r="D97" s="1">
        <v>10</v>
      </c>
      <c r="E97">
        <f t="shared" si="6"/>
        <v>8992</v>
      </c>
      <c r="F97">
        <f t="shared" si="1"/>
        <v>9071</v>
      </c>
      <c r="G97" t="str">
        <f t="shared" ref="G97:H97" si="24">DEC2HEX(E97)</f>
        <v>2320</v>
      </c>
      <c r="H97" t="str">
        <f t="shared" si="24"/>
        <v>236F</v>
      </c>
    </row>
    <row r="98" spans="1:11" ht="12.75" x14ac:dyDescent="0.2">
      <c r="A98" s="1">
        <v>80</v>
      </c>
      <c r="B98" s="1">
        <v>80</v>
      </c>
      <c r="C98" s="1">
        <f t="shared" si="5"/>
        <v>80</v>
      </c>
      <c r="D98" s="1">
        <v>11</v>
      </c>
      <c r="E98">
        <f t="shared" si="6"/>
        <v>9072</v>
      </c>
      <c r="F98">
        <f t="shared" si="1"/>
        <v>9151</v>
      </c>
      <c r="G98" t="str">
        <f t="shared" ref="G98:H98" si="25">DEC2HEX(E98)</f>
        <v>2370</v>
      </c>
      <c r="H98" t="str">
        <f t="shared" si="25"/>
        <v>23BF</v>
      </c>
    </row>
    <row r="99" spans="1:11" ht="12.75" x14ac:dyDescent="0.2">
      <c r="A99" s="1">
        <v>48</v>
      </c>
      <c r="B99" s="1">
        <v>48</v>
      </c>
      <c r="C99" s="1">
        <f t="shared" si="5"/>
        <v>128</v>
      </c>
      <c r="D99" s="1">
        <v>12</v>
      </c>
      <c r="E99">
        <f t="shared" si="6"/>
        <v>9152</v>
      </c>
      <c r="F99">
        <f t="shared" si="1"/>
        <v>9199</v>
      </c>
      <c r="G99" t="str">
        <f t="shared" ref="G99:H99" si="26">DEC2HEX(E99)</f>
        <v>23C0</v>
      </c>
      <c r="H99" t="str">
        <f t="shared" si="26"/>
        <v>23EF</v>
      </c>
    </row>
    <row r="101" spans="1:11" ht="12.75" x14ac:dyDescent="0.2">
      <c r="A101" s="1" t="s">
        <v>1019</v>
      </c>
      <c r="E101" s="1">
        <v>1</v>
      </c>
      <c r="F101" s="1" t="s">
        <v>1020</v>
      </c>
      <c r="I101" s="1" t="s">
        <v>1021</v>
      </c>
    </row>
    <row r="102" spans="1:11" ht="12.75" x14ac:dyDescent="0.2">
      <c r="E102" s="1">
        <v>5</v>
      </c>
      <c r="F102" s="1" t="s">
        <v>1022</v>
      </c>
    </row>
    <row r="103" spans="1:11" ht="12.75" x14ac:dyDescent="0.2">
      <c r="A103" s="1" t="s">
        <v>1023</v>
      </c>
      <c r="B103" s="1">
        <v>31000</v>
      </c>
      <c r="C103" s="1" t="s">
        <v>1024</v>
      </c>
      <c r="E103">
        <f>E102*60</f>
        <v>300</v>
      </c>
      <c r="F103" s="1" t="s">
        <v>1025</v>
      </c>
      <c r="I103" s="1" t="s">
        <v>1023</v>
      </c>
      <c r="J103" s="1">
        <f>32000000/4</f>
        <v>8000000</v>
      </c>
      <c r="K103" s="1" t="s">
        <v>1024</v>
      </c>
    </row>
    <row r="104" spans="1:11" ht="12.75" x14ac:dyDescent="0.2">
      <c r="A104" s="1" t="s">
        <v>1026</v>
      </c>
      <c r="B104" s="1">
        <v>5</v>
      </c>
      <c r="E104">
        <f>E103/E101</f>
        <v>300</v>
      </c>
      <c r="F104" s="1" t="s">
        <v>1027</v>
      </c>
      <c r="I104" s="1" t="s">
        <v>1026</v>
      </c>
      <c r="J104" s="1">
        <v>2</v>
      </c>
      <c r="K104" s="1" t="s">
        <v>1028</v>
      </c>
    </row>
    <row r="105" spans="1:11" ht="12.75" x14ac:dyDescent="0.2">
      <c r="A105" s="1" t="s">
        <v>1029</v>
      </c>
      <c r="B105" s="1">
        <v>1</v>
      </c>
      <c r="E105" t="str">
        <f>DEC2HEX(E104)</f>
        <v>12C</v>
      </c>
      <c r="I105" s="1" t="s">
        <v>1030</v>
      </c>
      <c r="J105">
        <f>J103/J104/(2^16)</f>
        <v>61.03515625</v>
      </c>
      <c r="K105" s="1" t="s">
        <v>1024</v>
      </c>
    </row>
    <row r="106" spans="1:11" ht="12.75" x14ac:dyDescent="0.2">
      <c r="A106" s="1" t="s">
        <v>1031</v>
      </c>
      <c r="B106" s="1" t="s">
        <v>1032</v>
      </c>
      <c r="C106" s="1" t="s">
        <v>946</v>
      </c>
      <c r="I106" s="1" t="s">
        <v>1033</v>
      </c>
      <c r="J106">
        <f>1/J105</f>
        <v>1.6383999999999999E-2</v>
      </c>
      <c r="K106" s="1" t="s">
        <v>1025</v>
      </c>
    </row>
    <row r="107" spans="1:11" ht="12.75" x14ac:dyDescent="0.2">
      <c r="A107" s="1" t="s">
        <v>1030</v>
      </c>
      <c r="B107">
        <f>B103/(2^B104)/B105/HEX2DEC(B106)</f>
        <v>4.0030991735537187</v>
      </c>
      <c r="C107" s="1" t="s">
        <v>1024</v>
      </c>
      <c r="E107" s="1">
        <v>2</v>
      </c>
      <c r="F107" s="1" t="s">
        <v>1034</v>
      </c>
      <c r="I107" s="1" t="s">
        <v>1035</v>
      </c>
      <c r="J107" s="1">
        <v>0.05</v>
      </c>
      <c r="K107" s="1" t="s">
        <v>1025</v>
      </c>
    </row>
    <row r="108" spans="1:11" ht="12.75" x14ac:dyDescent="0.2">
      <c r="A108" s="1" t="s">
        <v>1033</v>
      </c>
      <c r="B108">
        <f>1/B107</f>
        <v>0.24980645161290324</v>
      </c>
      <c r="C108" s="1" t="s">
        <v>1025</v>
      </c>
      <c r="E108" s="1">
        <v>1</v>
      </c>
      <c r="F108" s="1" t="s">
        <v>1036</v>
      </c>
      <c r="J108">
        <f>J107/J106</f>
        <v>3.0517578125000004</v>
      </c>
    </row>
    <row r="109" spans="1:11" ht="12.75" x14ac:dyDescent="0.2">
      <c r="B109">
        <f>B108-1</f>
        <v>-0.75019354838709673</v>
      </c>
      <c r="E109" s="1">
        <v>1</v>
      </c>
      <c r="F109" s="1" t="s">
        <v>1037</v>
      </c>
      <c r="J109" s="1">
        <v>3</v>
      </c>
    </row>
    <row r="110" spans="1:11" ht="12.75" x14ac:dyDescent="0.2">
      <c r="E110" s="1">
        <v>1</v>
      </c>
      <c r="F110" s="1" t="s">
        <v>1038</v>
      </c>
      <c r="J110">
        <f>J106*J109</f>
        <v>4.9152000000000001E-2</v>
      </c>
    </row>
    <row r="111" spans="1:11" ht="12.75" x14ac:dyDescent="0.2">
      <c r="E111" s="1">
        <v>1</v>
      </c>
      <c r="F111" s="1" t="s">
        <v>1039</v>
      </c>
    </row>
    <row r="120" spans="1:14" ht="12.75" x14ac:dyDescent="0.2">
      <c r="A120" s="1">
        <v>72</v>
      </c>
      <c r="B120" s="1" t="s">
        <v>1040</v>
      </c>
      <c r="F120" s="1">
        <v>896</v>
      </c>
      <c r="G120" s="1" t="s">
        <v>1041</v>
      </c>
      <c r="K120" s="1">
        <f>64*2</f>
        <v>128</v>
      </c>
      <c r="L120" s="1" t="s">
        <v>1041</v>
      </c>
    </row>
    <row r="121" spans="1:14" ht="12.75" x14ac:dyDescent="0.2">
      <c r="A121" s="1">
        <v>40</v>
      </c>
      <c r="B121" s="1" t="s">
        <v>1042</v>
      </c>
      <c r="F121" s="1">
        <f>F120/8 + 2</f>
        <v>114</v>
      </c>
      <c r="G121" s="1" t="s">
        <v>536</v>
      </c>
      <c r="K121" s="1">
        <f>K120/8 + 2</f>
        <v>18</v>
      </c>
      <c r="L121" s="1" t="s">
        <v>536</v>
      </c>
    </row>
    <row r="122" spans="1:14" ht="12.75" x14ac:dyDescent="0.2">
      <c r="A122" s="1">
        <v>1</v>
      </c>
      <c r="B122" s="1" t="s">
        <v>1043</v>
      </c>
      <c r="C122" s="1" t="s">
        <v>1044</v>
      </c>
      <c r="F122" s="1">
        <v>4</v>
      </c>
      <c r="G122" s="1" t="s">
        <v>1045</v>
      </c>
      <c r="H122">
        <f>F122*8</f>
        <v>32</v>
      </c>
      <c r="I122" s="1" t="s">
        <v>1046</v>
      </c>
      <c r="K122" s="1">
        <f>5/1024</f>
        <v>4.8828125E-3</v>
      </c>
      <c r="L122" s="1" t="s">
        <v>1045</v>
      </c>
      <c r="M122">
        <f>K122*8</f>
        <v>3.90625E-2</v>
      </c>
      <c r="N122" s="1" t="s">
        <v>1046</v>
      </c>
    </row>
    <row r="123" spans="1:14" ht="12.75" x14ac:dyDescent="0.2">
      <c r="A123">
        <f>A120*A121*A122/8</f>
        <v>360</v>
      </c>
      <c r="B123" s="1" t="s">
        <v>536</v>
      </c>
      <c r="F123">
        <f>F122*1024 * 1024</f>
        <v>4194304</v>
      </c>
      <c r="K123">
        <f>K122*1024 * 1024</f>
        <v>5120</v>
      </c>
    </row>
    <row r="124" spans="1:14" ht="12.75" x14ac:dyDescent="0.2">
      <c r="F124">
        <f>F123/F121</f>
        <v>36792.140350877191</v>
      </c>
      <c r="G124" s="1" t="s">
        <v>1047</v>
      </c>
      <c r="K124">
        <f>K123/K121</f>
        <v>284.44444444444446</v>
      </c>
      <c r="L124" s="1" t="s">
        <v>1047</v>
      </c>
    </row>
    <row r="125" spans="1:14" ht="12.75" x14ac:dyDescent="0.2">
      <c r="A125" s="1">
        <v>2</v>
      </c>
      <c r="B125" s="1" t="s">
        <v>1048</v>
      </c>
      <c r="F125">
        <f>F124/100</f>
        <v>367.9214035087719</v>
      </c>
      <c r="K125">
        <f>K124/100</f>
        <v>2.8444444444444446</v>
      </c>
    </row>
    <row r="126" spans="1:14" ht="12.75" x14ac:dyDescent="0.2">
      <c r="A126" s="1">
        <v>36</v>
      </c>
      <c r="B126" s="1" t="s">
        <v>1049</v>
      </c>
    </row>
    <row r="127" spans="1:14" ht="12.75" x14ac:dyDescent="0.2">
      <c r="A127" s="1">
        <v>2</v>
      </c>
      <c r="B127" s="1" t="s">
        <v>1043</v>
      </c>
    </row>
    <row r="128" spans="1:14" ht="12.75" x14ac:dyDescent="0.2">
      <c r="A128">
        <f>A125*A126*A127/8</f>
        <v>18</v>
      </c>
      <c r="B128" s="1" t="s">
        <v>536</v>
      </c>
    </row>
    <row r="129" spans="1:2" ht="12.75" x14ac:dyDescent="0.2">
      <c r="A129">
        <f>A123+A128</f>
        <v>378</v>
      </c>
      <c r="B129" s="1" t="s">
        <v>536</v>
      </c>
    </row>
    <row r="130" spans="1:2" ht="12.75" x14ac:dyDescent="0.2">
      <c r="A130" s="1">
        <f>A129/1024</f>
        <v>0.369140625</v>
      </c>
      <c r="B130" s="1" t="s">
        <v>1050</v>
      </c>
    </row>
    <row r="131" spans="1:2" ht="12.75" x14ac:dyDescent="0.2">
      <c r="A131" s="1">
        <v>4</v>
      </c>
      <c r="B131" s="1" t="s">
        <v>1051</v>
      </c>
    </row>
    <row r="132" spans="1:2" ht="12.75" x14ac:dyDescent="0.2">
      <c r="A132">
        <f>A131*1024</f>
        <v>4096</v>
      </c>
      <c r="B132" s="1" t="s">
        <v>1052</v>
      </c>
    </row>
    <row r="133" spans="1:2" ht="12.75" x14ac:dyDescent="0.2">
      <c r="A133">
        <f>A132/A130</f>
        <v>11096.042328042327</v>
      </c>
      <c r="B133" s="1" t="s">
        <v>1053</v>
      </c>
    </row>
    <row r="138" spans="1:2" ht="12.75" x14ac:dyDescent="0.2">
      <c r="A138" s="1">
        <v>32000000</v>
      </c>
      <c r="B138" s="1" t="s">
        <v>1054</v>
      </c>
    </row>
    <row r="139" spans="1:2" ht="12.75" x14ac:dyDescent="0.2">
      <c r="A139" s="1">
        <v>1000000</v>
      </c>
      <c r="B139" s="1" t="s">
        <v>1055</v>
      </c>
    </row>
    <row r="140" spans="1:2" ht="12.75" x14ac:dyDescent="0.2">
      <c r="A140">
        <f>(A138/(A139*4))-1</f>
        <v>7</v>
      </c>
      <c r="B140" s="1" t="s">
        <v>1056</v>
      </c>
    </row>
    <row r="146" spans="1:5" ht="12.75" x14ac:dyDescent="0.2">
      <c r="A146" s="1" t="s">
        <v>1057</v>
      </c>
    </row>
    <row r="149" spans="1:5" ht="12.75" x14ac:dyDescent="0.2">
      <c r="D149" s="1">
        <v>10</v>
      </c>
      <c r="E149">
        <f t="shared" ref="E149:E160" si="27">HEX2DEC(D149)</f>
        <v>16</v>
      </c>
    </row>
    <row r="150" spans="1:5" ht="12.75" x14ac:dyDescent="0.2">
      <c r="D150" s="1" t="s">
        <v>1058</v>
      </c>
      <c r="E150">
        <f t="shared" si="27"/>
        <v>62</v>
      </c>
    </row>
    <row r="151" spans="1:5" ht="12.75" x14ac:dyDescent="0.2">
      <c r="D151" s="1" t="s">
        <v>1059</v>
      </c>
      <c r="E151">
        <f t="shared" si="27"/>
        <v>224</v>
      </c>
    </row>
    <row r="152" spans="1:5" ht="12.75" x14ac:dyDescent="0.2">
      <c r="D152" s="1">
        <v>0</v>
      </c>
      <c r="E152">
        <f t="shared" si="27"/>
        <v>0</v>
      </c>
    </row>
    <row r="153" spans="1:5" ht="12.75" x14ac:dyDescent="0.2">
      <c r="D153" s="1">
        <v>0</v>
      </c>
      <c r="E153">
        <f t="shared" si="27"/>
        <v>0</v>
      </c>
    </row>
    <row r="154" spans="1:5" ht="12.75" x14ac:dyDescent="0.2">
      <c r="D154" s="1">
        <v>0</v>
      </c>
      <c r="E154">
        <f t="shared" si="27"/>
        <v>0</v>
      </c>
    </row>
    <row r="155" spans="1:5" ht="12.75" x14ac:dyDescent="0.2">
      <c r="D155" s="1">
        <v>0</v>
      </c>
      <c r="E155">
        <f t="shared" si="27"/>
        <v>0</v>
      </c>
    </row>
    <row r="156" spans="1:5" ht="12.75" x14ac:dyDescent="0.2">
      <c r="D156" s="1">
        <v>0</v>
      </c>
      <c r="E156">
        <f t="shared" si="27"/>
        <v>0</v>
      </c>
    </row>
    <row r="157" spans="1:5" ht="12.75" x14ac:dyDescent="0.2">
      <c r="D157" s="1">
        <v>0</v>
      </c>
      <c r="E157">
        <f t="shared" si="27"/>
        <v>0</v>
      </c>
    </row>
    <row r="158" spans="1:5" ht="12.75" x14ac:dyDescent="0.2">
      <c r="D158" s="1">
        <v>0</v>
      </c>
      <c r="E158">
        <f t="shared" si="27"/>
        <v>0</v>
      </c>
    </row>
    <row r="159" spans="1:5" ht="12.75" x14ac:dyDescent="0.2">
      <c r="D159" s="1">
        <v>0</v>
      </c>
      <c r="E159">
        <f t="shared" si="27"/>
        <v>0</v>
      </c>
    </row>
    <row r="160" spans="1:5" ht="12.75" x14ac:dyDescent="0.2">
      <c r="D160" s="1">
        <v>0</v>
      </c>
      <c r="E160">
        <f t="shared" si="27"/>
        <v>0</v>
      </c>
    </row>
    <row r="163" spans="5:5" ht="12.75" x14ac:dyDescent="0.2">
      <c r="E163">
        <f>SUM(E149:E160)</f>
        <v>302</v>
      </c>
    </row>
    <row r="164" spans="5:5" ht="12.75" x14ac:dyDescent="0.2">
      <c r="E164" t="str">
        <f>DEC2HEX(E163)</f>
        <v>12E</v>
      </c>
    </row>
    <row r="198" spans="1:4" ht="12.75" x14ac:dyDescent="0.2">
      <c r="A198" s="1" t="s">
        <v>952</v>
      </c>
      <c r="B198" s="1">
        <v>20</v>
      </c>
      <c r="D198">
        <f>B198/(B200+B201)</f>
        <v>1.639344262295082</v>
      </c>
    </row>
    <row r="199" spans="1:4" ht="12.75" x14ac:dyDescent="0.2">
      <c r="A199" s="1" t="s">
        <v>1060</v>
      </c>
      <c r="B199" s="1">
        <v>3.6</v>
      </c>
      <c r="D199">
        <f>D198*B201</f>
        <v>3.6065573770491808</v>
      </c>
    </row>
    <row r="200" spans="1:4" ht="12.75" x14ac:dyDescent="0.2">
      <c r="A200" s="1" t="s">
        <v>987</v>
      </c>
      <c r="B200" s="1">
        <v>10</v>
      </c>
    </row>
    <row r="201" spans="1:4" ht="12.75" x14ac:dyDescent="0.2">
      <c r="A201" s="1" t="s">
        <v>989</v>
      </c>
      <c r="B201" s="1">
        <v>2.2000000000000002</v>
      </c>
    </row>
  </sheetData>
  <hyperlinks>
    <hyperlink ref="D19" r:id="rId1" xr:uid="{00000000-0004-0000-0F00-000000000000}"/>
    <hyperlink ref="D22" r:id="rId2" xr:uid="{00000000-0004-0000-0F00-000001000000}"/>
    <hyperlink ref="D23" r:id="rId3" xr:uid="{00000000-0004-0000-0F00-000002000000}"/>
    <hyperlink ref="D24" r:id="rId4" xr:uid="{00000000-0004-0000-0F00-000003000000}"/>
    <hyperlink ref="D25" r:id="rId5"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A73"/>
  <sheetViews>
    <sheetView workbookViewId="0"/>
  </sheetViews>
  <sheetFormatPr defaultColWidth="12.5703125" defaultRowHeight="15.75" customHeight="1" x14ac:dyDescent="0.2"/>
  <cols>
    <col min="1" max="1" width="16.42578125" customWidth="1"/>
  </cols>
  <sheetData>
    <row r="1" spans="1:27" ht="15.75" customHeight="1" x14ac:dyDescent="0.2">
      <c r="C1" s="1" t="s">
        <v>1061</v>
      </c>
      <c r="D1" s="1" t="s">
        <v>1062</v>
      </c>
      <c r="E1" s="1">
        <v>90</v>
      </c>
      <c r="F1" s="1">
        <v>72</v>
      </c>
      <c r="G1" s="1">
        <v>42</v>
      </c>
      <c r="H1" s="1" t="s">
        <v>1061</v>
      </c>
      <c r="I1" s="1" t="s">
        <v>120</v>
      </c>
      <c r="J1" s="1" t="s">
        <v>117</v>
      </c>
      <c r="K1" s="1" t="s">
        <v>1063</v>
      </c>
      <c r="L1" s="1" t="s">
        <v>1064</v>
      </c>
    </row>
    <row r="2" spans="1:27" ht="15.75" customHeight="1" x14ac:dyDescent="0.2">
      <c r="A2" s="1" t="s">
        <v>1065</v>
      </c>
      <c r="C2">
        <f t="shared" ref="C2:L2" si="0">HEX2DEC(C1)</f>
        <v>179</v>
      </c>
      <c r="D2">
        <f t="shared" si="0"/>
        <v>42</v>
      </c>
      <c r="E2">
        <f t="shared" si="0"/>
        <v>144</v>
      </c>
      <c r="F2">
        <f t="shared" si="0"/>
        <v>114</v>
      </c>
      <c r="G2">
        <f t="shared" si="0"/>
        <v>66</v>
      </c>
      <c r="H2">
        <f t="shared" si="0"/>
        <v>179</v>
      </c>
      <c r="I2">
        <f t="shared" si="0"/>
        <v>123</v>
      </c>
      <c r="J2">
        <f t="shared" si="0"/>
        <v>122</v>
      </c>
      <c r="K2">
        <f t="shared" si="0"/>
        <v>251</v>
      </c>
      <c r="L2">
        <f t="shared" si="0"/>
        <v>27</v>
      </c>
    </row>
    <row r="3" spans="1:27" ht="15.75" customHeight="1" x14ac:dyDescent="0.2">
      <c r="H3">
        <f>SUM(C2:L2)</f>
        <v>1247</v>
      </c>
      <c r="I3" t="str">
        <f>DEC2HEX(H3)</f>
        <v>4DF</v>
      </c>
      <c r="J3" s="1" t="str">
        <f>RIGHT(I3,2)</f>
        <v>DF</v>
      </c>
    </row>
    <row r="5" spans="1:27" ht="15.75" customHeight="1" x14ac:dyDescent="0.2">
      <c r="A5" s="1" t="s">
        <v>1066</v>
      </c>
      <c r="B5" s="1" t="s">
        <v>1022</v>
      </c>
      <c r="C5" s="1" t="s">
        <v>1067</v>
      </c>
      <c r="D5" s="1" t="s">
        <v>1025</v>
      </c>
      <c r="E5" s="1" t="s">
        <v>1068</v>
      </c>
      <c r="F5" s="1" t="s">
        <v>1069</v>
      </c>
      <c r="G5" s="1" t="s">
        <v>1070</v>
      </c>
      <c r="H5" s="1" t="s">
        <v>1071</v>
      </c>
      <c r="I5" s="163" t="s">
        <v>1072</v>
      </c>
      <c r="J5" s="164"/>
      <c r="K5" s="68" t="s">
        <v>1073</v>
      </c>
      <c r="L5" s="1" t="s">
        <v>1074</v>
      </c>
    </row>
    <row r="6" spans="1:27" ht="15.75" customHeight="1" x14ac:dyDescent="0.2">
      <c r="A6" s="1" t="s">
        <v>1075</v>
      </c>
      <c r="B6" s="1" t="s">
        <v>1076</v>
      </c>
      <c r="C6" s="1" t="s">
        <v>1077</v>
      </c>
      <c r="D6" s="1" t="s">
        <v>1078</v>
      </c>
      <c r="E6" s="1" t="s">
        <v>1079</v>
      </c>
      <c r="F6" s="1" t="s">
        <v>1080</v>
      </c>
      <c r="G6" s="1" t="s">
        <v>1081</v>
      </c>
      <c r="H6" s="1" t="s">
        <v>1082</v>
      </c>
      <c r="I6" s="1" t="s">
        <v>1083</v>
      </c>
      <c r="J6" s="1" t="s">
        <v>1084</v>
      </c>
      <c r="K6" s="68" t="s">
        <v>1085</v>
      </c>
      <c r="L6" s="1" t="e">
        <f>IF(L10 = 256, 0, DEC2HEX(L10))</f>
        <v>#NUM!</v>
      </c>
      <c r="M6" t="e">
        <f>DEC2HEX(M7)</f>
        <v>#NUM!</v>
      </c>
    </row>
    <row r="7" spans="1:27" ht="15.75" customHeight="1" x14ac:dyDescent="0.2">
      <c r="A7" t="e">
        <f t="shared" ref="A7:L7" si="1">HEX2DEC(A6)</f>
        <v>#NUM!</v>
      </c>
      <c r="B7" t="e">
        <f t="shared" si="1"/>
        <v>#NUM!</v>
      </c>
      <c r="C7" t="e">
        <f t="shared" si="1"/>
        <v>#NUM!</v>
      </c>
      <c r="D7" t="e">
        <f t="shared" si="1"/>
        <v>#NUM!</v>
      </c>
      <c r="E7" t="e">
        <f t="shared" si="1"/>
        <v>#NUM!</v>
      </c>
      <c r="F7" t="e">
        <f t="shared" si="1"/>
        <v>#NUM!</v>
      </c>
      <c r="G7" t="e">
        <f t="shared" si="1"/>
        <v>#NUM!</v>
      </c>
      <c r="H7" t="e">
        <f t="shared" si="1"/>
        <v>#NUM!</v>
      </c>
      <c r="I7" t="e">
        <f t="shared" si="1"/>
        <v>#NUM!</v>
      </c>
      <c r="J7" t="e">
        <f t="shared" si="1"/>
        <v>#NUM!</v>
      </c>
      <c r="K7" s="114">
        <f t="shared" si="1"/>
        <v>223</v>
      </c>
      <c r="L7" t="e">
        <f t="shared" si="1"/>
        <v>#NUM!</v>
      </c>
      <c r="M7" s="1" t="e">
        <f>SUM(A7:L7)</f>
        <v>#NUM!</v>
      </c>
    </row>
    <row r="8" spans="1:27" ht="15.75" customHeight="1" x14ac:dyDescent="0.2">
      <c r="F8" t="e">
        <f>SUM(A7:F7)</f>
        <v>#NUM!</v>
      </c>
      <c r="K8" t="e">
        <f>SUM(A7:K7)</f>
        <v>#NUM!</v>
      </c>
    </row>
    <row r="9" spans="1:27" ht="15.75" customHeight="1" x14ac:dyDescent="0.2">
      <c r="F9" t="e">
        <f>DEC2HEX(F8)</f>
        <v>#NUM!</v>
      </c>
      <c r="K9" t="e">
        <f>DEC2HEX(K8)</f>
        <v>#NUM!</v>
      </c>
    </row>
    <row r="10" spans="1:27" ht="15.75" customHeight="1" x14ac:dyDescent="0.2">
      <c r="K10" s="1" t="e">
        <f>RIGHT(K9,2)</f>
        <v>#NUM!</v>
      </c>
      <c r="L10" t="e">
        <f>(256-HEX2DEC(K10))</f>
        <v>#NUM!</v>
      </c>
    </row>
    <row r="12" spans="1:27" ht="15.75" customHeight="1" x14ac:dyDescent="0.2">
      <c r="A12" s="104" t="s">
        <v>13</v>
      </c>
      <c r="B12" s="104" t="s">
        <v>1086</v>
      </c>
      <c r="C12" s="86"/>
      <c r="D12" s="86"/>
      <c r="E12" s="86"/>
      <c r="F12" s="86"/>
      <c r="G12" s="86"/>
      <c r="H12" s="86"/>
      <c r="I12" s="86"/>
      <c r="J12" s="86"/>
      <c r="K12" s="86"/>
      <c r="L12" s="86"/>
      <c r="M12" s="86"/>
      <c r="N12" s="86"/>
      <c r="O12" s="86"/>
      <c r="P12" s="86"/>
      <c r="Q12" s="86"/>
      <c r="R12" s="86"/>
      <c r="S12" s="86"/>
      <c r="T12" s="86"/>
      <c r="U12" s="86"/>
      <c r="V12" s="86"/>
      <c r="W12" s="86"/>
      <c r="X12" s="86"/>
      <c r="Y12" s="86"/>
      <c r="Z12" s="86"/>
      <c r="AA12" s="86"/>
    </row>
    <row r="13" spans="1:27" ht="15.75" customHeight="1" x14ac:dyDescent="0.2">
      <c r="B13" s="11">
        <v>0</v>
      </c>
      <c r="C13" s="1" t="s">
        <v>1087</v>
      </c>
    </row>
    <row r="14" spans="1:27" ht="15.75" customHeight="1" x14ac:dyDescent="0.2">
      <c r="B14" s="11">
        <v>1</v>
      </c>
      <c r="C14" s="1" t="s">
        <v>1088</v>
      </c>
    </row>
    <row r="17" spans="1:27" ht="15.75" customHeight="1" x14ac:dyDescent="0.2">
      <c r="A17" s="104" t="s">
        <v>1089</v>
      </c>
      <c r="B17" s="104" t="s">
        <v>1090</v>
      </c>
      <c r="C17" s="104" t="s">
        <v>1091</v>
      </c>
      <c r="D17" s="104" t="s">
        <v>1092</v>
      </c>
      <c r="E17" s="104" t="s">
        <v>1093</v>
      </c>
      <c r="F17" s="86"/>
      <c r="G17" s="104" t="s">
        <v>1094</v>
      </c>
      <c r="H17" s="86"/>
      <c r="I17" s="86"/>
      <c r="J17" s="86"/>
      <c r="K17" s="86"/>
      <c r="L17" s="86"/>
      <c r="M17" s="86"/>
      <c r="N17" s="86"/>
      <c r="O17" s="86"/>
      <c r="P17" s="86"/>
      <c r="Q17" s="86"/>
      <c r="R17" s="86"/>
      <c r="S17" s="86"/>
      <c r="T17" s="86"/>
      <c r="U17" s="86"/>
      <c r="V17" s="86"/>
      <c r="W17" s="86"/>
      <c r="X17" s="86"/>
      <c r="Y17" s="86"/>
      <c r="Z17" s="86"/>
      <c r="AA17" s="86"/>
    </row>
    <row r="18" spans="1:27" ht="15.75" customHeight="1" x14ac:dyDescent="0.2">
      <c r="B18" s="11" t="s">
        <v>1095</v>
      </c>
      <c r="C18" s="66">
        <v>0</v>
      </c>
      <c r="D18" s="1" t="s">
        <v>730</v>
      </c>
      <c r="E18" s="1" t="s">
        <v>1096</v>
      </c>
    </row>
    <row r="19" spans="1:27" ht="15.75" customHeight="1" x14ac:dyDescent="0.2">
      <c r="B19" s="11" t="s">
        <v>1081</v>
      </c>
      <c r="C19" s="154">
        <v>0</v>
      </c>
      <c r="D19" s="1" t="s">
        <v>730</v>
      </c>
      <c r="E19" s="1" t="s">
        <v>1097</v>
      </c>
    </row>
    <row r="20" spans="1:27" ht="15.75" customHeight="1" x14ac:dyDescent="0.2">
      <c r="B20" s="11" t="s">
        <v>1083</v>
      </c>
      <c r="C20" s="10">
        <v>132</v>
      </c>
      <c r="D20" s="1" t="s">
        <v>730</v>
      </c>
      <c r="E20" s="1" t="s">
        <v>1098</v>
      </c>
    </row>
    <row r="21" spans="1:27" ht="15.75" customHeight="1" x14ac:dyDescent="0.2">
      <c r="B21" s="11" t="s">
        <v>1099</v>
      </c>
      <c r="C21" s="154">
        <v>10</v>
      </c>
      <c r="D21" s="1" t="s">
        <v>733</v>
      </c>
      <c r="E21" s="1" t="s">
        <v>1100</v>
      </c>
    </row>
    <row r="22" spans="1:27" ht="15.75" customHeight="1" x14ac:dyDescent="0.2">
      <c r="B22" s="11" t="s">
        <v>1082</v>
      </c>
      <c r="C22" s="10">
        <v>10</v>
      </c>
      <c r="D22" s="1" t="s">
        <v>733</v>
      </c>
      <c r="E22" s="1" t="s">
        <v>1101</v>
      </c>
    </row>
    <row r="23" spans="1:27" ht="15.75" customHeight="1" x14ac:dyDescent="0.2">
      <c r="B23" s="11" t="s">
        <v>1102</v>
      </c>
      <c r="C23" s="1">
        <v>2</v>
      </c>
      <c r="D23" s="1" t="s">
        <v>730</v>
      </c>
      <c r="E23" s="1" t="s">
        <v>148</v>
      </c>
    </row>
    <row r="24" spans="1:27" ht="15.75" customHeight="1" x14ac:dyDescent="0.2">
      <c r="B24" s="11" t="s">
        <v>1103</v>
      </c>
      <c r="C24" s="154">
        <v>2</v>
      </c>
      <c r="D24" s="1" t="s">
        <v>730</v>
      </c>
      <c r="E24" s="1" t="s">
        <v>1104</v>
      </c>
      <c r="G24" s="1" t="s">
        <v>1105</v>
      </c>
    </row>
    <row r="25" spans="1:27" ht="15.75" customHeight="1" x14ac:dyDescent="0.2">
      <c r="B25" s="11" t="s">
        <v>1106</v>
      </c>
      <c r="C25" s="154">
        <v>3</v>
      </c>
      <c r="D25" s="1" t="s">
        <v>730</v>
      </c>
      <c r="E25" s="1" t="s">
        <v>1107</v>
      </c>
      <c r="G25" s="1" t="s">
        <v>1108</v>
      </c>
    </row>
    <row r="26" spans="1:27" ht="15.75" customHeight="1" x14ac:dyDescent="0.2">
      <c r="A26" s="155"/>
      <c r="B26" s="11" t="s">
        <v>1109</v>
      </c>
      <c r="C26" s="10">
        <v>1</v>
      </c>
      <c r="D26" s="1" t="s">
        <v>730</v>
      </c>
      <c r="E26" s="1" t="s">
        <v>1110</v>
      </c>
      <c r="G26" s="1" t="s">
        <v>1111</v>
      </c>
    </row>
    <row r="27" spans="1:27" ht="15.75" customHeight="1" x14ac:dyDescent="0.2">
      <c r="B27" s="11" t="s">
        <v>1112</v>
      </c>
      <c r="C27" s="154">
        <v>4</v>
      </c>
      <c r="D27" s="1" t="s">
        <v>730</v>
      </c>
      <c r="E27" s="1" t="s">
        <v>1113</v>
      </c>
      <c r="G27" s="1" t="s">
        <v>1114</v>
      </c>
    </row>
    <row r="28" spans="1:27" ht="15.75" customHeight="1" x14ac:dyDescent="0.2">
      <c r="B28" s="11" t="s">
        <v>2</v>
      </c>
      <c r="C28" s="1">
        <v>2</v>
      </c>
      <c r="D28" s="1" t="s">
        <v>730</v>
      </c>
      <c r="E28" s="1" t="s">
        <v>1115</v>
      </c>
      <c r="G28" s="1" t="s">
        <v>1105</v>
      </c>
    </row>
    <row r="29" spans="1:27" ht="15.75" customHeight="1" x14ac:dyDescent="0.2">
      <c r="B29" s="11" t="s">
        <v>1116</v>
      </c>
      <c r="C29" s="154">
        <v>2</v>
      </c>
      <c r="D29" s="1" t="s">
        <v>730</v>
      </c>
      <c r="E29" s="1" t="s">
        <v>1117</v>
      </c>
      <c r="G29" s="1" t="s">
        <v>1105</v>
      </c>
    </row>
    <row r="30" spans="1:27" ht="15.75" customHeight="1" x14ac:dyDescent="0.2">
      <c r="B30" s="11" t="s">
        <v>1118</v>
      </c>
      <c r="C30" s="1">
        <v>0</v>
      </c>
      <c r="D30" s="1" t="s">
        <v>730</v>
      </c>
      <c r="E30" s="1" t="s">
        <v>1119</v>
      </c>
      <c r="G30" s="1"/>
    </row>
    <row r="31" spans="1:27" ht="15.75" customHeight="1" x14ac:dyDescent="0.2">
      <c r="B31" s="1"/>
      <c r="C31" s="1"/>
      <c r="D31" s="1"/>
      <c r="E31" s="1"/>
      <c r="G31" s="1"/>
    </row>
    <row r="32" spans="1:27" ht="15.75" customHeight="1" x14ac:dyDescent="0.2">
      <c r="B32" s="11" t="s">
        <v>1120</v>
      </c>
      <c r="C32" s="1">
        <v>4</v>
      </c>
      <c r="D32" s="1" t="s">
        <v>730</v>
      </c>
      <c r="E32" s="1" t="s">
        <v>1121</v>
      </c>
      <c r="G32" s="1" t="s">
        <v>1122</v>
      </c>
    </row>
    <row r="34" spans="1:13" ht="15.75" customHeight="1" x14ac:dyDescent="0.2">
      <c r="E34" s="1">
        <v>639</v>
      </c>
      <c r="F34" s="73" t="str">
        <f>DEC2HEX(E34)</f>
        <v>27F</v>
      </c>
    </row>
    <row r="36" spans="1:13" ht="15.75" customHeight="1" x14ac:dyDescent="0.2">
      <c r="G36">
        <f>SUM(G38:G50)</f>
        <v>593</v>
      </c>
    </row>
    <row r="37" spans="1:13" ht="15.75" customHeight="1" x14ac:dyDescent="0.2">
      <c r="A37" s="1" t="s">
        <v>1123</v>
      </c>
      <c r="B37" s="1" t="s">
        <v>1017</v>
      </c>
      <c r="C37" s="1" t="s">
        <v>1124</v>
      </c>
      <c r="D37" s="1" t="s">
        <v>1125</v>
      </c>
      <c r="E37" s="1" t="s">
        <v>1126</v>
      </c>
      <c r="F37" s="1" t="s">
        <v>1018</v>
      </c>
      <c r="G37" s="1" t="s">
        <v>1127</v>
      </c>
    </row>
    <row r="38" spans="1:13" ht="15.75" customHeight="1" x14ac:dyDescent="0.2">
      <c r="A38" s="156" t="s">
        <v>1128</v>
      </c>
      <c r="B38" s="1">
        <v>0</v>
      </c>
      <c r="C38" s="73" t="str">
        <f>DEC2HEX(B38)</f>
        <v>0</v>
      </c>
      <c r="D38" s="1">
        <v>512</v>
      </c>
      <c r="E38" s="73">
        <f t="shared" ref="E38:E39" si="2">(D38-1)+C38</f>
        <v>511</v>
      </c>
      <c r="F38" s="73" t="str">
        <f t="shared" ref="F38:F39" si="3">DEC2HEX(E38)</f>
        <v>1FF</v>
      </c>
      <c r="G38" s="1">
        <v>470</v>
      </c>
      <c r="H38" s="1" t="s">
        <v>1129</v>
      </c>
      <c r="M38">
        <f t="shared" ref="M38:M39" si="4">C38+G38-1</f>
        <v>469</v>
      </c>
    </row>
    <row r="39" spans="1:13" ht="15.75" customHeight="1" x14ac:dyDescent="0.2">
      <c r="A39" s="156" t="s">
        <v>468</v>
      </c>
      <c r="B39" s="72" t="str">
        <f t="shared" ref="B39:B50" si="5">DEC2HEX(C39)</f>
        <v>200</v>
      </c>
      <c r="C39" s="72">
        <f>E38+1</f>
        <v>512</v>
      </c>
      <c r="D39" s="66">
        <v>64</v>
      </c>
      <c r="E39" s="73">
        <f t="shared" si="2"/>
        <v>575</v>
      </c>
      <c r="F39" s="73" t="str">
        <f t="shared" si="3"/>
        <v>23F</v>
      </c>
      <c r="G39" s="1">
        <v>45</v>
      </c>
      <c r="H39" s="1" t="s">
        <v>1130</v>
      </c>
      <c r="M39">
        <f t="shared" si="4"/>
        <v>556</v>
      </c>
    </row>
    <row r="40" spans="1:13" ht="15.75" customHeight="1" x14ac:dyDescent="0.2">
      <c r="A40" s="10" t="s">
        <v>98</v>
      </c>
      <c r="B40" s="72" t="str">
        <f t="shared" si="5"/>
        <v>23B</v>
      </c>
      <c r="C40" s="72">
        <f>E39-D40+1</f>
        <v>571</v>
      </c>
      <c r="D40" s="9">
        <v>5</v>
      </c>
      <c r="E40" s="73"/>
      <c r="F40" s="73"/>
      <c r="G40" s="1">
        <v>5</v>
      </c>
      <c r="I40" s="1"/>
    </row>
    <row r="41" spans="1:13" ht="15.75" customHeight="1" x14ac:dyDescent="0.2">
      <c r="A41" s="11" t="s">
        <v>462</v>
      </c>
      <c r="B41" s="72" t="str">
        <f t="shared" si="5"/>
        <v>240</v>
      </c>
      <c r="C41" s="72">
        <f>E39+1</f>
        <v>576</v>
      </c>
      <c r="D41" s="1">
        <v>64</v>
      </c>
      <c r="E41" s="73">
        <f>(D41-1)+C41</f>
        <v>639</v>
      </c>
      <c r="F41" s="73" t="str">
        <f>DEC2HEX(E41)</f>
        <v>27F</v>
      </c>
      <c r="G41" s="1">
        <v>20</v>
      </c>
      <c r="H41" s="1" t="s">
        <v>1131</v>
      </c>
      <c r="I41" s="1">
        <v>2</v>
      </c>
      <c r="M41">
        <f t="shared" ref="M41:M43" si="6">C41+G41-1</f>
        <v>595</v>
      </c>
    </row>
    <row r="42" spans="1:13" ht="15.75" customHeight="1" x14ac:dyDescent="0.2">
      <c r="A42" s="11" t="s">
        <v>1132</v>
      </c>
      <c r="B42" s="72" t="str">
        <f t="shared" si="5"/>
        <v>276</v>
      </c>
      <c r="C42" s="72">
        <f>E41-D42+1</f>
        <v>630</v>
      </c>
      <c r="D42" s="1">
        <v>10</v>
      </c>
      <c r="E42" s="73"/>
      <c r="F42" s="73"/>
      <c r="G42" s="1">
        <v>10</v>
      </c>
      <c r="H42" s="1" t="s">
        <v>1133</v>
      </c>
      <c r="I42" s="1"/>
      <c r="M42">
        <f t="shared" si="6"/>
        <v>639</v>
      </c>
    </row>
    <row r="43" spans="1:13" ht="15.75" customHeight="1" x14ac:dyDescent="0.2">
      <c r="A43" s="11" t="s">
        <v>615</v>
      </c>
      <c r="B43" s="72" t="str">
        <f t="shared" si="5"/>
        <v>280</v>
      </c>
      <c r="C43" s="72">
        <f>E41+1</f>
        <v>640</v>
      </c>
      <c r="D43" s="66">
        <v>32</v>
      </c>
      <c r="E43" s="73">
        <f>(D43-1)+C43</f>
        <v>671</v>
      </c>
      <c r="F43" s="73" t="str">
        <f>DEC2HEX(E43)</f>
        <v>29F</v>
      </c>
      <c r="G43" s="1">
        <v>15</v>
      </c>
      <c r="H43" s="1" t="s">
        <v>1134</v>
      </c>
      <c r="I43" s="1">
        <v>24</v>
      </c>
      <c r="J43">
        <f>I43*I41</f>
        <v>48</v>
      </c>
      <c r="M43">
        <f t="shared" si="6"/>
        <v>654</v>
      </c>
    </row>
    <row r="44" spans="1:13" ht="15.75" customHeight="1" x14ac:dyDescent="0.2">
      <c r="A44" s="10" t="s">
        <v>90</v>
      </c>
      <c r="B44" s="72" t="str">
        <f t="shared" si="5"/>
        <v>29B</v>
      </c>
      <c r="C44" s="72">
        <f>E43-D44+1</f>
        <v>667</v>
      </c>
      <c r="D44" s="9">
        <v>5</v>
      </c>
      <c r="E44" s="73"/>
      <c r="F44" s="73"/>
      <c r="G44" s="1">
        <v>5</v>
      </c>
      <c r="I44" s="1"/>
    </row>
    <row r="45" spans="1:13" ht="15.75" customHeight="1" x14ac:dyDescent="0.2">
      <c r="A45" s="10" t="s">
        <v>109</v>
      </c>
      <c r="B45" s="72" t="str">
        <f t="shared" si="5"/>
        <v>2A0</v>
      </c>
      <c r="C45" s="72">
        <f>E43+1</f>
        <v>672</v>
      </c>
      <c r="D45" s="9">
        <v>32</v>
      </c>
      <c r="E45" s="73">
        <f>(D45-1)+C45</f>
        <v>703</v>
      </c>
      <c r="F45" s="73" t="str">
        <f>DEC2HEX(E45)</f>
        <v>2BF</v>
      </c>
      <c r="G45" s="1">
        <v>5</v>
      </c>
      <c r="I45" s="1">
        <v>60</v>
      </c>
      <c r="J45">
        <f>I45*J43</f>
        <v>2880</v>
      </c>
    </row>
    <row r="46" spans="1:13" ht="15.75" customHeight="1" x14ac:dyDescent="0.2">
      <c r="A46" s="10" t="s">
        <v>100</v>
      </c>
      <c r="B46" s="72" t="str">
        <f t="shared" si="5"/>
        <v>2BA</v>
      </c>
      <c r="C46" s="72">
        <f>E45-D46+1</f>
        <v>698</v>
      </c>
      <c r="D46" s="9">
        <v>6</v>
      </c>
      <c r="E46" s="73"/>
      <c r="F46" s="73"/>
      <c r="G46" s="1">
        <v>6</v>
      </c>
      <c r="I46" s="1"/>
    </row>
    <row r="47" spans="1:13" ht="15.75" customHeight="1" x14ac:dyDescent="0.2">
      <c r="A47" s="10" t="s">
        <v>114</v>
      </c>
      <c r="B47" s="72" t="str">
        <f t="shared" si="5"/>
        <v>2C0</v>
      </c>
      <c r="C47" s="72">
        <f>E45+1</f>
        <v>704</v>
      </c>
      <c r="D47" s="9">
        <v>32</v>
      </c>
      <c r="E47" s="73">
        <f t="shared" ref="E47:E50" si="7">(D47-1)+C47</f>
        <v>735</v>
      </c>
      <c r="F47" s="73" t="str">
        <f t="shared" ref="F47:F50" si="8">DEC2HEX(E47)</f>
        <v>2DF</v>
      </c>
      <c r="G47" s="1">
        <v>5</v>
      </c>
      <c r="I47" s="1">
        <v>60</v>
      </c>
      <c r="J47">
        <f>I47*J45</f>
        <v>172800</v>
      </c>
      <c r="L47" t="str">
        <f>DEC2HEX(J47)</f>
        <v>2A300</v>
      </c>
    </row>
    <row r="48" spans="1:13" ht="15.75" customHeight="1" x14ac:dyDescent="0.2">
      <c r="A48" s="10" t="s">
        <v>93</v>
      </c>
      <c r="B48" s="72" t="str">
        <f t="shared" si="5"/>
        <v>2E0</v>
      </c>
      <c r="C48" s="72">
        <f t="shared" ref="C48:C50" si="9">E47+1</f>
        <v>736</v>
      </c>
      <c r="D48" s="9">
        <v>30</v>
      </c>
      <c r="E48" s="73">
        <f t="shared" si="7"/>
        <v>765</v>
      </c>
      <c r="F48" s="73" t="str">
        <f t="shared" si="8"/>
        <v>2FD</v>
      </c>
      <c r="G48" s="1">
        <v>5</v>
      </c>
    </row>
    <row r="49" spans="1:8" ht="15.75" customHeight="1" x14ac:dyDescent="0.2">
      <c r="A49" s="10" t="s">
        <v>1135</v>
      </c>
      <c r="B49" s="72" t="str">
        <f t="shared" si="5"/>
        <v>2FE</v>
      </c>
      <c r="C49" s="72">
        <f t="shared" si="9"/>
        <v>766</v>
      </c>
      <c r="D49" s="66">
        <v>1</v>
      </c>
      <c r="E49" s="73">
        <f t="shared" si="7"/>
        <v>766</v>
      </c>
      <c r="F49" s="73" t="str">
        <f t="shared" si="8"/>
        <v>2FE</v>
      </c>
      <c r="G49" s="1">
        <v>1</v>
      </c>
      <c r="H49" s="1" t="s">
        <v>1136</v>
      </c>
    </row>
    <row r="50" spans="1:8" ht="15.75" customHeight="1" x14ac:dyDescent="0.2">
      <c r="A50" s="10" t="s">
        <v>1137</v>
      </c>
      <c r="B50" s="72" t="str">
        <f t="shared" si="5"/>
        <v>2FF</v>
      </c>
      <c r="C50" s="72">
        <f t="shared" si="9"/>
        <v>767</v>
      </c>
      <c r="D50" s="9">
        <v>1</v>
      </c>
      <c r="E50" s="73">
        <f t="shared" si="7"/>
        <v>767</v>
      </c>
      <c r="F50" s="73" t="str">
        <f t="shared" si="8"/>
        <v>2FF</v>
      </c>
      <c r="G50" s="1">
        <v>1</v>
      </c>
    </row>
    <row r="53" spans="1:8" ht="15.75" customHeight="1" x14ac:dyDescent="0.2">
      <c r="A53" s="1"/>
    </row>
    <row r="54" spans="1:8" ht="15.75" customHeight="1" x14ac:dyDescent="0.2">
      <c r="A54" s="1" t="s">
        <v>1138</v>
      </c>
      <c r="B54" s="1" t="s">
        <v>1139</v>
      </c>
      <c r="C54" s="1" t="s">
        <v>946</v>
      </c>
      <c r="D54" s="1" t="s">
        <v>1091</v>
      </c>
      <c r="E54" s="1" t="s">
        <v>1140</v>
      </c>
      <c r="F54" s="1" t="s">
        <v>1141</v>
      </c>
      <c r="G54" s="1" t="s">
        <v>946</v>
      </c>
      <c r="H54" s="1" t="s">
        <v>1142</v>
      </c>
    </row>
    <row r="55" spans="1:8" ht="15.75" customHeight="1" x14ac:dyDescent="0.2">
      <c r="A55" s="11" t="s">
        <v>1070</v>
      </c>
      <c r="B55" s="73">
        <v>0</v>
      </c>
      <c r="C55" s="72" t="str">
        <f t="shared" ref="C55:C73" si="10">DEC2HEX(B55)</f>
        <v>0</v>
      </c>
      <c r="D55" s="1">
        <v>1</v>
      </c>
      <c r="E55" s="73">
        <v>0</v>
      </c>
      <c r="F55" s="72">
        <f t="shared" ref="F55:F73" si="11">B55+D55-1</f>
        <v>0</v>
      </c>
      <c r="G55" s="72" t="str">
        <f t="shared" ref="G55:G73" si="12">DEC2HEX(F55)</f>
        <v>0</v>
      </c>
      <c r="H55" s="1" t="s">
        <v>20</v>
      </c>
    </row>
    <row r="56" spans="1:8" ht="15.75" customHeight="1" x14ac:dyDescent="0.2">
      <c r="A56" s="11" t="s">
        <v>1143</v>
      </c>
      <c r="B56" s="72">
        <f t="shared" ref="B56:B73" si="13">F55+1</f>
        <v>1</v>
      </c>
      <c r="C56" s="72" t="str">
        <f t="shared" si="10"/>
        <v>1</v>
      </c>
      <c r="D56" s="1">
        <v>2</v>
      </c>
      <c r="E56" s="72">
        <f t="shared" ref="E56:E73" si="14">E55+D55</f>
        <v>1</v>
      </c>
      <c r="F56" s="72">
        <f t="shared" si="11"/>
        <v>2</v>
      </c>
      <c r="G56" s="72" t="str">
        <f t="shared" si="12"/>
        <v>2</v>
      </c>
    </row>
    <row r="57" spans="1:8" ht="12.75" x14ac:dyDescent="0.2">
      <c r="A57" s="11" t="s">
        <v>1144</v>
      </c>
      <c r="B57" s="72">
        <f t="shared" si="13"/>
        <v>3</v>
      </c>
      <c r="C57" s="72" t="str">
        <f t="shared" si="10"/>
        <v>3</v>
      </c>
      <c r="D57" s="1">
        <v>2</v>
      </c>
      <c r="E57" s="72">
        <f t="shared" si="14"/>
        <v>3</v>
      </c>
      <c r="F57" s="72">
        <f t="shared" si="11"/>
        <v>4</v>
      </c>
      <c r="G57" s="72" t="str">
        <f t="shared" si="12"/>
        <v>4</v>
      </c>
    </row>
    <row r="58" spans="1:8" ht="12.75" x14ac:dyDescent="0.2">
      <c r="A58" s="11" t="s">
        <v>1145</v>
      </c>
      <c r="B58" s="72">
        <f t="shared" si="13"/>
        <v>5</v>
      </c>
      <c r="C58" s="72" t="str">
        <f t="shared" si="10"/>
        <v>5</v>
      </c>
      <c r="D58" s="1">
        <v>2</v>
      </c>
      <c r="E58" s="72">
        <f t="shared" si="14"/>
        <v>5</v>
      </c>
      <c r="F58" s="72">
        <f t="shared" si="11"/>
        <v>6</v>
      </c>
      <c r="G58" s="72" t="str">
        <f t="shared" si="12"/>
        <v>6</v>
      </c>
    </row>
    <row r="59" spans="1:8" ht="12.75" x14ac:dyDescent="0.2">
      <c r="A59" s="11" t="s">
        <v>1146</v>
      </c>
      <c r="B59" s="72">
        <f t="shared" si="13"/>
        <v>7</v>
      </c>
      <c r="C59" s="72" t="str">
        <f t="shared" si="10"/>
        <v>7</v>
      </c>
      <c r="D59" s="1">
        <v>3</v>
      </c>
      <c r="E59" s="72">
        <f t="shared" si="14"/>
        <v>7</v>
      </c>
      <c r="F59" s="72">
        <f t="shared" si="11"/>
        <v>9</v>
      </c>
      <c r="G59" s="72" t="str">
        <f t="shared" si="12"/>
        <v>9</v>
      </c>
    </row>
    <row r="60" spans="1:8" ht="12.75" x14ac:dyDescent="0.2">
      <c r="A60" s="11" t="s">
        <v>1147</v>
      </c>
      <c r="B60" s="72">
        <f t="shared" si="13"/>
        <v>10</v>
      </c>
      <c r="C60" s="72" t="str">
        <f t="shared" si="10"/>
        <v>A</v>
      </c>
      <c r="D60" s="1">
        <v>3</v>
      </c>
      <c r="E60" s="72">
        <f t="shared" si="14"/>
        <v>10</v>
      </c>
      <c r="F60" s="72">
        <f t="shared" si="11"/>
        <v>12</v>
      </c>
      <c r="G60" s="72" t="str">
        <f t="shared" si="12"/>
        <v>C</v>
      </c>
    </row>
    <row r="61" spans="1:8" ht="12.75" x14ac:dyDescent="0.2">
      <c r="A61" s="11" t="s">
        <v>1148</v>
      </c>
      <c r="B61" s="72">
        <f t="shared" si="13"/>
        <v>13</v>
      </c>
      <c r="C61" s="72" t="str">
        <f t="shared" si="10"/>
        <v>D</v>
      </c>
      <c r="D61" s="1">
        <v>3</v>
      </c>
      <c r="E61" s="72">
        <f t="shared" si="14"/>
        <v>13</v>
      </c>
      <c r="F61" s="72">
        <f t="shared" si="11"/>
        <v>15</v>
      </c>
      <c r="G61" s="72" t="str">
        <f t="shared" si="12"/>
        <v>F</v>
      </c>
    </row>
    <row r="62" spans="1:8" ht="12.75" x14ac:dyDescent="0.2">
      <c r="A62" s="11" t="s">
        <v>1149</v>
      </c>
      <c r="B62" s="72">
        <f t="shared" si="13"/>
        <v>16</v>
      </c>
      <c r="C62" s="72" t="str">
        <f t="shared" si="10"/>
        <v>10</v>
      </c>
      <c r="D62" s="1">
        <v>3</v>
      </c>
      <c r="E62" s="72">
        <f t="shared" si="14"/>
        <v>16</v>
      </c>
      <c r="F62" s="72">
        <f t="shared" si="11"/>
        <v>18</v>
      </c>
      <c r="G62" s="72" t="str">
        <f t="shared" si="12"/>
        <v>12</v>
      </c>
    </row>
    <row r="63" spans="1:8" ht="12.75" x14ac:dyDescent="0.2">
      <c r="A63" s="11" t="s">
        <v>1150</v>
      </c>
      <c r="B63" s="72">
        <f t="shared" si="13"/>
        <v>19</v>
      </c>
      <c r="C63" s="72" t="str">
        <f t="shared" si="10"/>
        <v>13</v>
      </c>
      <c r="D63" s="1">
        <v>3</v>
      </c>
      <c r="E63" s="72">
        <f t="shared" si="14"/>
        <v>19</v>
      </c>
      <c r="F63" s="72">
        <f t="shared" si="11"/>
        <v>21</v>
      </c>
      <c r="G63" s="72" t="str">
        <f t="shared" si="12"/>
        <v>15</v>
      </c>
    </row>
    <row r="64" spans="1:8" ht="12.75" x14ac:dyDescent="0.2">
      <c r="A64" s="11" t="s">
        <v>1151</v>
      </c>
      <c r="B64" s="72">
        <f t="shared" si="13"/>
        <v>22</v>
      </c>
      <c r="C64" s="72" t="str">
        <f t="shared" si="10"/>
        <v>16</v>
      </c>
      <c r="D64" s="1">
        <v>2</v>
      </c>
      <c r="E64" s="72">
        <f t="shared" si="14"/>
        <v>22</v>
      </c>
      <c r="F64" s="72">
        <f t="shared" si="11"/>
        <v>23</v>
      </c>
      <c r="G64" s="72" t="str">
        <f t="shared" si="12"/>
        <v>17</v>
      </c>
    </row>
    <row r="65" spans="1:7" ht="12.75" x14ac:dyDescent="0.2">
      <c r="A65" s="11" t="s">
        <v>1152</v>
      </c>
      <c r="B65" s="72">
        <f t="shared" si="13"/>
        <v>24</v>
      </c>
      <c r="C65" s="72" t="str">
        <f t="shared" si="10"/>
        <v>18</v>
      </c>
      <c r="D65" s="1">
        <v>2</v>
      </c>
      <c r="E65" s="72">
        <f t="shared" si="14"/>
        <v>24</v>
      </c>
      <c r="F65" s="72">
        <f t="shared" si="11"/>
        <v>25</v>
      </c>
      <c r="G65" s="72" t="str">
        <f t="shared" si="12"/>
        <v>19</v>
      </c>
    </row>
    <row r="66" spans="1:7" ht="12.75" x14ac:dyDescent="0.2">
      <c r="A66" s="11" t="s">
        <v>1153</v>
      </c>
      <c r="B66" s="72">
        <f t="shared" si="13"/>
        <v>26</v>
      </c>
      <c r="C66" s="72" t="str">
        <f t="shared" si="10"/>
        <v>1A</v>
      </c>
      <c r="D66" s="1">
        <v>2</v>
      </c>
      <c r="E66" s="72">
        <f t="shared" si="14"/>
        <v>26</v>
      </c>
      <c r="F66" s="72">
        <f t="shared" si="11"/>
        <v>27</v>
      </c>
      <c r="G66" s="72" t="str">
        <f t="shared" si="12"/>
        <v>1B</v>
      </c>
    </row>
    <row r="67" spans="1:7" ht="12.75" x14ac:dyDescent="0.2">
      <c r="A67" s="11" t="s">
        <v>1154</v>
      </c>
      <c r="B67" s="72">
        <f t="shared" si="13"/>
        <v>28</v>
      </c>
      <c r="C67" s="72" t="str">
        <f t="shared" si="10"/>
        <v>1C</v>
      </c>
      <c r="D67" s="1">
        <v>2</v>
      </c>
      <c r="E67" s="72">
        <f t="shared" si="14"/>
        <v>28</v>
      </c>
      <c r="F67" s="72">
        <f t="shared" si="11"/>
        <v>29</v>
      </c>
      <c r="G67" s="72" t="str">
        <f t="shared" si="12"/>
        <v>1D</v>
      </c>
    </row>
    <row r="68" spans="1:7" ht="12.75" x14ac:dyDescent="0.2">
      <c r="A68" s="11" t="s">
        <v>1155</v>
      </c>
      <c r="B68" s="72">
        <f t="shared" si="13"/>
        <v>30</v>
      </c>
      <c r="C68" s="72" t="str">
        <f t="shared" si="10"/>
        <v>1E</v>
      </c>
      <c r="D68" s="1">
        <v>2</v>
      </c>
      <c r="E68" s="72">
        <f t="shared" si="14"/>
        <v>30</v>
      </c>
      <c r="F68" s="72">
        <f t="shared" si="11"/>
        <v>31</v>
      </c>
      <c r="G68" s="72" t="str">
        <f t="shared" si="12"/>
        <v>1F</v>
      </c>
    </row>
    <row r="69" spans="1:7" ht="12.75" x14ac:dyDescent="0.2">
      <c r="A69" s="11" t="s">
        <v>1156</v>
      </c>
      <c r="B69" s="72">
        <f t="shared" si="13"/>
        <v>32</v>
      </c>
      <c r="C69" s="72" t="str">
        <f t="shared" si="10"/>
        <v>20</v>
      </c>
      <c r="D69" s="1">
        <v>96</v>
      </c>
      <c r="E69" s="72">
        <f t="shared" si="14"/>
        <v>32</v>
      </c>
      <c r="F69" s="72">
        <f t="shared" si="11"/>
        <v>127</v>
      </c>
      <c r="G69" s="72" t="str">
        <f t="shared" si="12"/>
        <v>7F</v>
      </c>
    </row>
    <row r="70" spans="1:7" ht="12.75" x14ac:dyDescent="0.2">
      <c r="A70" s="11" t="s">
        <v>49</v>
      </c>
      <c r="B70" s="72">
        <f t="shared" si="13"/>
        <v>128</v>
      </c>
      <c r="C70" s="72" t="str">
        <f t="shared" si="10"/>
        <v>80</v>
      </c>
      <c r="D70" s="1">
        <v>1</v>
      </c>
      <c r="E70" s="72">
        <f t="shared" si="14"/>
        <v>128</v>
      </c>
      <c r="F70" s="72">
        <f t="shared" si="11"/>
        <v>128</v>
      </c>
      <c r="G70" s="72" t="str">
        <f t="shared" si="12"/>
        <v>80</v>
      </c>
    </row>
    <row r="71" spans="1:7" ht="12.75" x14ac:dyDescent="0.2">
      <c r="A71" s="11" t="s">
        <v>51</v>
      </c>
      <c r="B71" s="72">
        <f t="shared" si="13"/>
        <v>129</v>
      </c>
      <c r="C71" s="72" t="str">
        <f t="shared" si="10"/>
        <v>81</v>
      </c>
      <c r="D71" s="1">
        <v>1</v>
      </c>
      <c r="E71" s="72">
        <f t="shared" si="14"/>
        <v>129</v>
      </c>
      <c r="F71" s="72">
        <f t="shared" si="11"/>
        <v>129</v>
      </c>
      <c r="G71" s="72" t="str">
        <f t="shared" si="12"/>
        <v>81</v>
      </c>
    </row>
    <row r="72" spans="1:7" ht="12.75" x14ac:dyDescent="0.2">
      <c r="A72" s="11" t="s">
        <v>53</v>
      </c>
      <c r="B72" s="72">
        <f t="shared" si="13"/>
        <v>130</v>
      </c>
      <c r="C72" s="72" t="str">
        <f t="shared" si="10"/>
        <v>82</v>
      </c>
      <c r="D72" s="1">
        <v>2</v>
      </c>
      <c r="E72" s="72">
        <f t="shared" si="14"/>
        <v>130</v>
      </c>
      <c r="F72" s="72">
        <f t="shared" si="11"/>
        <v>131</v>
      </c>
      <c r="G72" s="72" t="str">
        <f t="shared" si="12"/>
        <v>83</v>
      </c>
    </row>
    <row r="73" spans="1:7" ht="12.75" x14ac:dyDescent="0.2">
      <c r="A73" s="11" t="s">
        <v>55</v>
      </c>
      <c r="B73" s="72">
        <f t="shared" si="13"/>
        <v>132</v>
      </c>
      <c r="C73" s="72" t="str">
        <f t="shared" si="10"/>
        <v>84</v>
      </c>
      <c r="D73" s="1">
        <v>2</v>
      </c>
      <c r="E73" s="72">
        <f t="shared" si="14"/>
        <v>132</v>
      </c>
      <c r="F73" s="72">
        <f t="shared" si="11"/>
        <v>133</v>
      </c>
      <c r="G73" s="72" t="str">
        <f t="shared" si="12"/>
        <v>85</v>
      </c>
    </row>
  </sheetData>
  <mergeCells count="1">
    <mergeCell ref="I5:J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87"/>
  <sheetViews>
    <sheetView topLeftCell="A10" workbookViewId="0"/>
  </sheetViews>
  <sheetFormatPr defaultColWidth="12.5703125" defaultRowHeight="15.75" customHeight="1" x14ac:dyDescent="0.2"/>
  <sheetData>
    <row r="1" spans="1:3" ht="15.75" customHeight="1" x14ac:dyDescent="0.2">
      <c r="A1" s="1" t="s">
        <v>276</v>
      </c>
    </row>
    <row r="2" spans="1:3" ht="15.75" customHeight="1" x14ac:dyDescent="0.2">
      <c r="B2" s="1" t="s">
        <v>278</v>
      </c>
    </row>
    <row r="3" spans="1:3" ht="15.75" customHeight="1" x14ac:dyDescent="0.2">
      <c r="B3" s="1" t="s">
        <v>281</v>
      </c>
    </row>
    <row r="4" spans="1:3" ht="15.75" customHeight="1" x14ac:dyDescent="0.2">
      <c r="B4" s="1"/>
      <c r="C4" s="1" t="s">
        <v>1157</v>
      </c>
    </row>
    <row r="5" spans="1:3" ht="15.75" customHeight="1" x14ac:dyDescent="0.2">
      <c r="B5" s="1" t="s">
        <v>284</v>
      </c>
    </row>
    <row r="6" spans="1:3" ht="15.75" customHeight="1" x14ac:dyDescent="0.2">
      <c r="B6" s="1" t="s">
        <v>286</v>
      </c>
    </row>
    <row r="13" spans="1:3" ht="15.75" customHeight="1" x14ac:dyDescent="0.2">
      <c r="A13" s="1" t="s">
        <v>1158</v>
      </c>
    </row>
    <row r="14" spans="1:3" ht="15.75" customHeight="1" x14ac:dyDescent="0.2">
      <c r="B14" s="1" t="s">
        <v>1159</v>
      </c>
    </row>
    <row r="15" spans="1:3" ht="15.75" customHeight="1" x14ac:dyDescent="0.2">
      <c r="B15" s="1" t="s">
        <v>1160</v>
      </c>
    </row>
    <row r="16" spans="1:3" ht="15.75" customHeight="1" x14ac:dyDescent="0.2">
      <c r="B16" s="1" t="s">
        <v>1161</v>
      </c>
    </row>
    <row r="17" spans="1:4" ht="15.75" customHeight="1" x14ac:dyDescent="0.2">
      <c r="B17" s="1" t="s">
        <v>1162</v>
      </c>
    </row>
    <row r="18" spans="1:4" ht="15.75" customHeight="1" x14ac:dyDescent="0.2">
      <c r="C18" s="57" t="s">
        <v>1163</v>
      </c>
    </row>
    <row r="19" spans="1:4" ht="15.75" customHeight="1" x14ac:dyDescent="0.2">
      <c r="C19" s="1" t="s">
        <v>1164</v>
      </c>
    </row>
    <row r="20" spans="1:4" ht="15.75" customHeight="1" x14ac:dyDescent="0.2">
      <c r="A20" s="1"/>
    </row>
    <row r="21" spans="1:4" ht="15.75" customHeight="1" x14ac:dyDescent="0.2">
      <c r="A21" s="1" t="s">
        <v>1165</v>
      </c>
    </row>
    <row r="22" spans="1:4" ht="15.75" customHeight="1" x14ac:dyDescent="0.2">
      <c r="B22" s="57" t="s">
        <v>1166</v>
      </c>
    </row>
    <row r="23" spans="1:4" ht="15.75" customHeight="1" x14ac:dyDescent="0.2">
      <c r="A23" s="1">
        <v>1</v>
      </c>
      <c r="B23" s="1" t="s">
        <v>1167</v>
      </c>
    </row>
    <row r="24" spans="1:4" ht="15.75" customHeight="1" x14ac:dyDescent="0.2">
      <c r="C24" s="1">
        <v>1</v>
      </c>
      <c r="D24" s="1" t="s">
        <v>1168</v>
      </c>
    </row>
    <row r="25" spans="1:4" ht="15.75" customHeight="1" x14ac:dyDescent="0.2">
      <c r="C25" s="1">
        <v>2</v>
      </c>
      <c r="D25" s="1" t="s">
        <v>1169</v>
      </c>
    </row>
    <row r="27" spans="1:4" ht="15.75" customHeight="1" x14ac:dyDescent="0.2">
      <c r="A27" s="1">
        <v>2</v>
      </c>
      <c r="B27" s="1" t="s">
        <v>1170</v>
      </c>
    </row>
    <row r="28" spans="1:4" ht="15.75" customHeight="1" x14ac:dyDescent="0.2">
      <c r="B28" s="1"/>
      <c r="C28" s="1" t="s">
        <v>1171</v>
      </c>
    </row>
    <row r="29" spans="1:4" ht="15.75" customHeight="1" x14ac:dyDescent="0.2">
      <c r="B29" s="1"/>
      <c r="C29" s="1" t="s">
        <v>1172</v>
      </c>
    </row>
    <row r="30" spans="1:4" ht="15.75" customHeight="1" x14ac:dyDescent="0.2">
      <c r="B30" s="1"/>
    </row>
    <row r="31" spans="1:4" ht="15.75" customHeight="1" x14ac:dyDescent="0.2">
      <c r="A31" s="1">
        <v>3</v>
      </c>
      <c r="B31" s="1" t="s">
        <v>1173</v>
      </c>
    </row>
    <row r="32" spans="1:4" ht="15.75" customHeight="1" x14ac:dyDescent="0.2">
      <c r="C32" s="1" t="s">
        <v>1174</v>
      </c>
    </row>
    <row r="33" spans="1:4" ht="15.75" customHeight="1" x14ac:dyDescent="0.2">
      <c r="C33" s="1" t="s">
        <v>1175</v>
      </c>
      <c r="D33" s="1" t="s">
        <v>1176</v>
      </c>
    </row>
    <row r="34" spans="1:4" ht="15.75" customHeight="1" x14ac:dyDescent="0.2">
      <c r="C34" s="1">
        <v>1</v>
      </c>
      <c r="D34" s="1" t="s">
        <v>1177</v>
      </c>
    </row>
    <row r="35" spans="1:4" ht="15.75" customHeight="1" x14ac:dyDescent="0.2">
      <c r="C35" s="1">
        <v>2</v>
      </c>
      <c r="D35" s="1" t="s">
        <v>1178</v>
      </c>
    </row>
    <row r="36" spans="1:4" ht="15.75" customHeight="1" x14ac:dyDescent="0.2">
      <c r="C36" s="1">
        <v>3</v>
      </c>
      <c r="D36" s="1" t="s">
        <v>1179</v>
      </c>
    </row>
    <row r="37" spans="1:4" ht="15.75" customHeight="1" x14ac:dyDescent="0.2">
      <c r="C37" s="1">
        <v>4</v>
      </c>
      <c r="D37" s="1" t="s">
        <v>1180</v>
      </c>
    </row>
    <row r="38" spans="1:4" ht="15.75" customHeight="1" x14ac:dyDescent="0.2">
      <c r="C38" s="1">
        <v>5</v>
      </c>
      <c r="D38" s="1" t="s">
        <v>1181</v>
      </c>
    </row>
    <row r="39" spans="1:4" ht="15.75" customHeight="1" x14ac:dyDescent="0.2">
      <c r="C39" s="1">
        <v>6</v>
      </c>
      <c r="D39" s="1" t="s">
        <v>1182</v>
      </c>
    </row>
    <row r="40" spans="1:4" ht="15.75" customHeight="1" x14ac:dyDescent="0.2">
      <c r="C40" s="1">
        <v>7</v>
      </c>
      <c r="D40" s="1" t="s">
        <v>1183</v>
      </c>
    </row>
    <row r="41" spans="1:4" ht="15.75" customHeight="1" x14ac:dyDescent="0.2">
      <c r="C41" s="1">
        <v>8</v>
      </c>
      <c r="D41" s="1" t="s">
        <v>1184</v>
      </c>
    </row>
    <row r="42" spans="1:4" ht="15.75" customHeight="1" x14ac:dyDescent="0.2">
      <c r="C42" s="1" t="s">
        <v>1185</v>
      </c>
      <c r="D42" s="1" t="s">
        <v>1186</v>
      </c>
    </row>
    <row r="44" spans="1:4" ht="15.75" customHeight="1" x14ac:dyDescent="0.2">
      <c r="A44" s="1">
        <v>4</v>
      </c>
      <c r="B44" s="1" t="s">
        <v>1187</v>
      </c>
    </row>
    <row r="45" spans="1:4" ht="15.75" customHeight="1" x14ac:dyDescent="0.2">
      <c r="C45" s="1" t="s">
        <v>1188</v>
      </c>
    </row>
    <row r="46" spans="1:4" ht="15.75" customHeight="1" x14ac:dyDescent="0.2">
      <c r="C46" s="1"/>
      <c r="D46" s="1" t="s">
        <v>1189</v>
      </c>
    </row>
    <row r="47" spans="1:4" ht="15.75" customHeight="1" x14ac:dyDescent="0.2">
      <c r="C47" s="1"/>
      <c r="D47" s="1" t="s">
        <v>1190</v>
      </c>
    </row>
    <row r="48" spans="1:4" ht="15.75" customHeight="1" x14ac:dyDescent="0.2">
      <c r="C48" s="1"/>
      <c r="D48" s="1" t="s">
        <v>1191</v>
      </c>
    </row>
    <row r="49" spans="1:4" ht="15.75" customHeight="1" x14ac:dyDescent="0.2">
      <c r="C49" s="1" t="s">
        <v>1192</v>
      </c>
    </row>
    <row r="51" spans="1:4" ht="15.75" customHeight="1" x14ac:dyDescent="0.2">
      <c r="A51" s="1">
        <v>5</v>
      </c>
      <c r="B51" s="1" t="s">
        <v>1193</v>
      </c>
    </row>
    <row r="53" spans="1:4" ht="15.75" customHeight="1" x14ac:dyDescent="0.2">
      <c r="A53" s="1">
        <v>6</v>
      </c>
      <c r="B53" s="1" t="s">
        <v>1194</v>
      </c>
    </row>
    <row r="54" spans="1:4" ht="15.75" customHeight="1" x14ac:dyDescent="0.2">
      <c r="C54" s="1" t="s">
        <v>1195</v>
      </c>
    </row>
    <row r="55" spans="1:4" ht="15.75" customHeight="1" x14ac:dyDescent="0.2">
      <c r="C55" s="1" t="s">
        <v>1196</v>
      </c>
    </row>
    <row r="57" spans="1:4" ht="12.75" x14ac:dyDescent="0.2">
      <c r="A57" s="1">
        <v>7</v>
      </c>
      <c r="B57" s="1" t="s">
        <v>1197</v>
      </c>
    </row>
    <row r="58" spans="1:4" ht="12.75" x14ac:dyDescent="0.2">
      <c r="A58" s="1"/>
      <c r="B58" s="1"/>
      <c r="C58" s="1" t="s">
        <v>1188</v>
      </c>
    </row>
    <row r="59" spans="1:4" ht="12.75" x14ac:dyDescent="0.2">
      <c r="A59" s="1"/>
      <c r="B59" s="1"/>
      <c r="C59" s="1"/>
      <c r="D59" s="1" t="s">
        <v>1189</v>
      </c>
    </row>
    <row r="60" spans="1:4" ht="12.75" x14ac:dyDescent="0.2">
      <c r="A60" s="1"/>
      <c r="B60" s="1"/>
      <c r="C60" s="1"/>
      <c r="D60" s="1" t="s">
        <v>1190</v>
      </c>
    </row>
    <row r="61" spans="1:4" ht="12.75" x14ac:dyDescent="0.2">
      <c r="A61" s="1"/>
      <c r="B61" s="1"/>
      <c r="C61" s="1"/>
      <c r="D61" s="1" t="s">
        <v>1191</v>
      </c>
    </row>
    <row r="62" spans="1:4" ht="12.75" x14ac:dyDescent="0.2">
      <c r="A62" s="1"/>
      <c r="B62" s="1"/>
      <c r="C62" s="1" t="s">
        <v>1192</v>
      </c>
    </row>
    <row r="63" spans="1:4" ht="12.75" x14ac:dyDescent="0.2">
      <c r="A63" s="1"/>
      <c r="B63" s="1"/>
    </row>
    <row r="64" spans="1:4" ht="12.75" x14ac:dyDescent="0.2">
      <c r="A64" s="1">
        <v>8</v>
      </c>
      <c r="B64" s="1" t="s">
        <v>1198</v>
      </c>
    </row>
    <row r="65" spans="3:4" ht="12.75" x14ac:dyDescent="0.2">
      <c r="C65" s="1" t="s">
        <v>1199</v>
      </c>
    </row>
    <row r="66" spans="3:4" ht="12.75" x14ac:dyDescent="0.2">
      <c r="C66" s="1" t="s">
        <v>1175</v>
      </c>
      <c r="D66" s="1" t="s">
        <v>1176</v>
      </c>
    </row>
    <row r="67" spans="3:4" ht="12.75" x14ac:dyDescent="0.2">
      <c r="C67" s="1">
        <v>1</v>
      </c>
      <c r="D67" s="1" t="s">
        <v>1177</v>
      </c>
    </row>
    <row r="68" spans="3:4" ht="12.75" x14ac:dyDescent="0.2">
      <c r="C68" s="1">
        <v>2</v>
      </c>
      <c r="D68" s="1" t="s">
        <v>1182</v>
      </c>
    </row>
    <row r="69" spans="3:4" ht="12.75" x14ac:dyDescent="0.2">
      <c r="C69" s="1">
        <v>3</v>
      </c>
      <c r="D69" s="1" t="s">
        <v>1183</v>
      </c>
    </row>
    <row r="70" spans="3:4" ht="12.75" x14ac:dyDescent="0.2">
      <c r="C70" s="1">
        <v>4</v>
      </c>
      <c r="D70" s="1" t="s">
        <v>1184</v>
      </c>
    </row>
    <row r="71" spans="3:4" ht="12.75" x14ac:dyDescent="0.2">
      <c r="C71" s="1">
        <v>5</v>
      </c>
      <c r="D71" s="1" t="s">
        <v>1180</v>
      </c>
    </row>
    <row r="72" spans="3:4" ht="12.75" x14ac:dyDescent="0.2">
      <c r="C72" s="1">
        <v>6</v>
      </c>
      <c r="D72" s="1" t="s">
        <v>1181</v>
      </c>
    </row>
    <row r="73" spans="3:4" ht="12.75" x14ac:dyDescent="0.2">
      <c r="C73" s="1">
        <v>7</v>
      </c>
      <c r="D73" s="1" t="s">
        <v>1200</v>
      </c>
    </row>
    <row r="74" spans="3:4" ht="12.75" x14ac:dyDescent="0.2">
      <c r="C74" s="1">
        <v>8</v>
      </c>
      <c r="D74" s="1" t="s">
        <v>1201</v>
      </c>
    </row>
    <row r="75" spans="3:4" ht="12.75" x14ac:dyDescent="0.2">
      <c r="C75" s="1" t="s">
        <v>1185</v>
      </c>
      <c r="D75" s="1" t="s">
        <v>1186</v>
      </c>
    </row>
    <row r="77" spans="3:4" ht="12.75" x14ac:dyDescent="0.2">
      <c r="C77" s="1" t="s">
        <v>1202</v>
      </c>
    </row>
    <row r="78" spans="3:4" ht="12.75" x14ac:dyDescent="0.2">
      <c r="C78" s="1">
        <v>1</v>
      </c>
      <c r="D78" s="1" t="s">
        <v>1203</v>
      </c>
    </row>
    <row r="79" spans="3:4" ht="12.75" x14ac:dyDescent="0.2">
      <c r="C79" s="1">
        <v>2</v>
      </c>
      <c r="D79" s="1" t="s">
        <v>1204</v>
      </c>
    </row>
    <row r="80" spans="3:4" ht="12.75" x14ac:dyDescent="0.2">
      <c r="C80" s="1">
        <v>3</v>
      </c>
      <c r="D80" s="1" t="s">
        <v>1205</v>
      </c>
    </row>
    <row r="81" spans="1:4" ht="12.75" x14ac:dyDescent="0.2">
      <c r="C81" s="1">
        <v>4</v>
      </c>
      <c r="D81" s="1" t="s">
        <v>1206</v>
      </c>
    </row>
    <row r="82" spans="1:4" ht="12.75" x14ac:dyDescent="0.2">
      <c r="C82" s="1">
        <v>5</v>
      </c>
      <c r="D82" s="1" t="s">
        <v>1207</v>
      </c>
    </row>
    <row r="84" spans="1:4" ht="12.75" x14ac:dyDescent="0.2">
      <c r="A84" s="1">
        <v>9</v>
      </c>
      <c r="B84" s="1" t="s">
        <v>1167</v>
      </c>
    </row>
    <row r="85" spans="1:4" ht="12.75" x14ac:dyDescent="0.2">
      <c r="C85" s="1" t="s">
        <v>1208</v>
      </c>
    </row>
    <row r="87" spans="1:4" ht="12.75" x14ac:dyDescent="0.2">
      <c r="A87" s="1">
        <v>10</v>
      </c>
      <c r="B87" s="1" t="s">
        <v>1209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2:J45"/>
  <sheetViews>
    <sheetView workbookViewId="0"/>
  </sheetViews>
  <sheetFormatPr defaultColWidth="12.5703125" defaultRowHeight="15.75" customHeight="1" x14ac:dyDescent="0.2"/>
  <sheetData>
    <row r="2" spans="1:8" ht="15.75" customHeight="1" x14ac:dyDescent="0.2">
      <c r="A2" s="1" t="s">
        <v>1210</v>
      </c>
      <c r="B2" s="1" t="s">
        <v>1211</v>
      </c>
    </row>
    <row r="3" spans="1:8" ht="15.75" customHeight="1" x14ac:dyDescent="0.2">
      <c r="A3">
        <f>HEX2DEC(A2)+1</f>
        <v>8192</v>
      </c>
      <c r="B3" s="1" t="s">
        <v>1212</v>
      </c>
    </row>
    <row r="4" spans="1:8" ht="15.75" customHeight="1" x14ac:dyDescent="0.2">
      <c r="A4" s="1">
        <v>128</v>
      </c>
      <c r="B4" s="1" t="s">
        <v>1213</v>
      </c>
      <c r="D4">
        <f>A4/16</f>
        <v>8</v>
      </c>
    </row>
    <row r="5" spans="1:8" ht="15.75" customHeight="1" x14ac:dyDescent="0.2">
      <c r="A5">
        <f>A3-A4</f>
        <v>8064</v>
      </c>
    </row>
    <row r="6" spans="1:8" ht="15.75" customHeight="1" x14ac:dyDescent="0.2">
      <c r="A6" t="str">
        <f>DEC2HEX(A5)</f>
        <v>1F80</v>
      </c>
      <c r="B6" s="1" t="s">
        <v>1214</v>
      </c>
      <c r="D6" s="1" t="s">
        <v>1215</v>
      </c>
      <c r="E6" s="1" t="s">
        <v>1216</v>
      </c>
    </row>
    <row r="8" spans="1:8" ht="15.75" customHeight="1" x14ac:dyDescent="0.2">
      <c r="A8" s="1">
        <v>768</v>
      </c>
      <c r="B8" s="1" t="s">
        <v>1217</v>
      </c>
      <c r="G8" s="1" t="s">
        <v>1218</v>
      </c>
    </row>
    <row r="9" spans="1:8" ht="15.75" customHeight="1" x14ac:dyDescent="0.2">
      <c r="A9">
        <f>A8/8</f>
        <v>96</v>
      </c>
      <c r="B9" s="1" t="s">
        <v>536</v>
      </c>
      <c r="D9">
        <f>A9/16</f>
        <v>6</v>
      </c>
      <c r="G9" s="1">
        <v>2</v>
      </c>
      <c r="H9" s="1" t="s">
        <v>65</v>
      </c>
    </row>
    <row r="10" spans="1:8" ht="15.75" customHeight="1" x14ac:dyDescent="0.2">
      <c r="A10">
        <f>A4-A9</f>
        <v>32</v>
      </c>
      <c r="B10" s="1" t="s">
        <v>1219</v>
      </c>
      <c r="G10">
        <f>G9*24*60*60</f>
        <v>172800</v>
      </c>
      <c r="H10" s="1" t="s">
        <v>1220</v>
      </c>
    </row>
    <row r="11" spans="1:8" ht="15.75" customHeight="1" x14ac:dyDescent="0.2">
      <c r="A11">
        <f>A5+32</f>
        <v>8096</v>
      </c>
      <c r="B11" s="1" t="s">
        <v>1221</v>
      </c>
      <c r="G11" s="1">
        <v>1</v>
      </c>
      <c r="H11" s="1" t="s">
        <v>1222</v>
      </c>
    </row>
    <row r="12" spans="1:8" ht="15.75" customHeight="1" x14ac:dyDescent="0.2">
      <c r="A12" t="str">
        <f>DEC2HEX(A11)</f>
        <v>1FA0</v>
      </c>
      <c r="B12" s="1" t="s">
        <v>946</v>
      </c>
      <c r="G12">
        <f>G11*G10</f>
        <v>172800</v>
      </c>
    </row>
    <row r="13" spans="1:8" ht="15.75" customHeight="1" x14ac:dyDescent="0.2">
      <c r="G13">
        <f>2^G14</f>
        <v>65536</v>
      </c>
      <c r="H13" s="1" t="s">
        <v>1223</v>
      </c>
    </row>
    <row r="14" spans="1:8" ht="15.75" customHeight="1" x14ac:dyDescent="0.2">
      <c r="G14" s="1">
        <v>16</v>
      </c>
    </row>
    <row r="15" spans="1:8" ht="15.75" customHeight="1" x14ac:dyDescent="0.2">
      <c r="A15" s="1" t="s">
        <v>1224</v>
      </c>
      <c r="B15" s="1" t="s">
        <v>1225</v>
      </c>
    </row>
    <row r="16" spans="1:8" ht="15.75" customHeight="1" x14ac:dyDescent="0.2">
      <c r="A16" s="1" t="e">
        <f>HEX2DEC(A15)</f>
        <v>#NUM!</v>
      </c>
      <c r="B16" s="1"/>
    </row>
    <row r="17" spans="1:10" ht="15.75" customHeight="1" x14ac:dyDescent="0.2">
      <c r="A17" s="1">
        <v>11</v>
      </c>
      <c r="B17" s="1" t="s">
        <v>1226</v>
      </c>
    </row>
    <row r="18" spans="1:10" ht="15.75" customHeight="1" x14ac:dyDescent="0.2">
      <c r="A18">
        <f>A17*80</f>
        <v>880</v>
      </c>
      <c r="B18" s="1" t="s">
        <v>536</v>
      </c>
    </row>
    <row r="19" spans="1:10" ht="15.75" customHeight="1" x14ac:dyDescent="0.2">
      <c r="A19" t="e">
        <f>A18+A16</f>
        <v>#NUM!</v>
      </c>
      <c r="I19" s="1">
        <v>10000</v>
      </c>
      <c r="J19" s="1" t="s">
        <v>1227</v>
      </c>
    </row>
    <row r="20" spans="1:10" ht="15.75" customHeight="1" x14ac:dyDescent="0.2">
      <c r="A20" t="e">
        <f>DEC2HEX(A19)</f>
        <v>#NUM!</v>
      </c>
      <c r="B20" s="1" t="s">
        <v>1228</v>
      </c>
      <c r="D20" s="1" t="s">
        <v>1229</v>
      </c>
      <c r="I20" s="12">
        <f t="shared" ref="I20:I21" si="0">I19/60</f>
        <v>166.66666666666666</v>
      </c>
      <c r="J20" s="1" t="s">
        <v>516</v>
      </c>
    </row>
    <row r="21" spans="1:10" ht="15.75" customHeight="1" x14ac:dyDescent="0.2">
      <c r="A21">
        <f>80+48</f>
        <v>128</v>
      </c>
      <c r="B21" s="1" t="s">
        <v>1230</v>
      </c>
      <c r="C21" t="str">
        <f>DEC2HEX(A21)</f>
        <v>80</v>
      </c>
      <c r="D21" s="1" t="s">
        <v>1231</v>
      </c>
      <c r="I21" s="12">
        <f t="shared" si="0"/>
        <v>2.7777777777777777</v>
      </c>
      <c r="J21" s="1" t="s">
        <v>1232</v>
      </c>
    </row>
    <row r="22" spans="1:10" ht="15.75" customHeight="1" x14ac:dyDescent="0.2">
      <c r="A22" t="e">
        <f>DEC2HEX(HEX2DEC(A20)+A21-1)</f>
        <v>#NUM!</v>
      </c>
      <c r="B22" s="1" t="s">
        <v>1233</v>
      </c>
      <c r="I22" s="12">
        <f>I21/24</f>
        <v>0.11574074074074074</v>
      </c>
      <c r="J22" s="1" t="s">
        <v>65</v>
      </c>
    </row>
    <row r="23" spans="1:10" ht="15.75" customHeight="1" x14ac:dyDescent="0.2">
      <c r="A23" s="1">
        <v>32</v>
      </c>
      <c r="B23" s="1" t="s">
        <v>1234</v>
      </c>
    </row>
    <row r="24" spans="1:10" ht="15.75" customHeight="1" x14ac:dyDescent="0.2">
      <c r="A24" t="e">
        <f>DEC2HEX(HEX2DEC(A20)+A23)</f>
        <v>#NUM!</v>
      </c>
      <c r="B24" s="1" t="s">
        <v>1235</v>
      </c>
      <c r="D24" s="1" t="s">
        <v>1236</v>
      </c>
    </row>
    <row r="26" spans="1:10" ht="15.75" customHeight="1" x14ac:dyDescent="0.2">
      <c r="D26">
        <f>SUM(D29:D42)</f>
        <v>32</v>
      </c>
    </row>
    <row r="27" spans="1:10" ht="15.75" customHeight="1" x14ac:dyDescent="0.2">
      <c r="D27">
        <f>SUM(D29:D74)</f>
        <v>344</v>
      </c>
    </row>
    <row r="28" spans="1:10" ht="15.75" customHeight="1" x14ac:dyDescent="0.2">
      <c r="A28" s="1" t="s">
        <v>1138</v>
      </c>
      <c r="B28" s="1" t="s">
        <v>1139</v>
      </c>
      <c r="C28" s="1" t="s">
        <v>946</v>
      </c>
      <c r="D28" s="1" t="s">
        <v>1091</v>
      </c>
      <c r="E28" s="1" t="s">
        <v>1140</v>
      </c>
      <c r="F28" s="1" t="s">
        <v>1141</v>
      </c>
      <c r="G28" s="1" t="s">
        <v>946</v>
      </c>
      <c r="H28" s="1" t="s">
        <v>1142</v>
      </c>
    </row>
    <row r="29" spans="1:10" ht="15.75" customHeight="1" x14ac:dyDescent="0.2">
      <c r="A29" s="11" t="s">
        <v>1070</v>
      </c>
      <c r="B29" s="72" t="e">
        <f>A19</f>
        <v>#NUM!</v>
      </c>
      <c r="C29" s="72" t="e">
        <f t="shared" ref="C29:C43" si="1">DEC2HEX(B29)</f>
        <v>#NUM!</v>
      </c>
      <c r="D29" s="1">
        <v>1</v>
      </c>
      <c r="E29" s="1">
        <v>0</v>
      </c>
      <c r="F29" s="72" t="e">
        <f t="shared" ref="F29:F43" si="2">B29+D29-1</f>
        <v>#NUM!</v>
      </c>
      <c r="G29" s="72" t="e">
        <f t="shared" ref="G29:G43" si="3">DEC2HEX(F29)</f>
        <v>#NUM!</v>
      </c>
      <c r="H29" s="1" t="s">
        <v>1237</v>
      </c>
    </row>
    <row r="30" spans="1:10" ht="15.75" customHeight="1" x14ac:dyDescent="0.2">
      <c r="A30" s="11" t="s">
        <v>1143</v>
      </c>
      <c r="B30" s="72" t="e">
        <f t="shared" ref="B30:B43" si="4">F29+1</f>
        <v>#NUM!</v>
      </c>
      <c r="C30" s="72" t="e">
        <f t="shared" si="1"/>
        <v>#NUM!</v>
      </c>
      <c r="D30" s="1">
        <v>2</v>
      </c>
      <c r="E30">
        <f t="shared" ref="E30:E43" si="5">E29+D29</f>
        <v>1</v>
      </c>
      <c r="F30" s="72" t="e">
        <f t="shared" si="2"/>
        <v>#NUM!</v>
      </c>
      <c r="G30" s="72" t="e">
        <f t="shared" si="3"/>
        <v>#NUM!</v>
      </c>
      <c r="H30" s="1" t="s">
        <v>1238</v>
      </c>
    </row>
    <row r="31" spans="1:10" ht="15.75" customHeight="1" x14ac:dyDescent="0.2">
      <c r="A31" s="11" t="s">
        <v>1144</v>
      </c>
      <c r="B31" s="72" t="e">
        <f t="shared" si="4"/>
        <v>#NUM!</v>
      </c>
      <c r="C31" s="72" t="e">
        <f t="shared" si="1"/>
        <v>#NUM!</v>
      </c>
      <c r="D31" s="1">
        <v>2</v>
      </c>
      <c r="E31">
        <f t="shared" si="5"/>
        <v>3</v>
      </c>
      <c r="F31" s="72" t="e">
        <f t="shared" si="2"/>
        <v>#NUM!</v>
      </c>
      <c r="G31" s="72" t="e">
        <f t="shared" si="3"/>
        <v>#NUM!</v>
      </c>
      <c r="H31" s="1" t="s">
        <v>1239</v>
      </c>
    </row>
    <row r="32" spans="1:10" ht="15.75" customHeight="1" x14ac:dyDescent="0.2">
      <c r="A32" s="11" t="s">
        <v>1145</v>
      </c>
      <c r="B32" s="72" t="e">
        <f t="shared" si="4"/>
        <v>#NUM!</v>
      </c>
      <c r="C32" s="72" t="e">
        <f t="shared" si="1"/>
        <v>#NUM!</v>
      </c>
      <c r="D32" s="1">
        <v>2</v>
      </c>
      <c r="E32">
        <f t="shared" si="5"/>
        <v>5</v>
      </c>
      <c r="F32" s="72" t="e">
        <f t="shared" si="2"/>
        <v>#NUM!</v>
      </c>
      <c r="G32" s="72" t="e">
        <f t="shared" si="3"/>
        <v>#NUM!</v>
      </c>
      <c r="H32" s="1" t="s">
        <v>1239</v>
      </c>
    </row>
    <row r="33" spans="1:8" ht="15.75" customHeight="1" x14ac:dyDescent="0.2">
      <c r="A33" s="11" t="s">
        <v>1146</v>
      </c>
      <c r="B33" s="72" t="e">
        <f t="shared" si="4"/>
        <v>#NUM!</v>
      </c>
      <c r="C33" s="72" t="e">
        <f t="shared" si="1"/>
        <v>#NUM!</v>
      </c>
      <c r="D33" s="1">
        <v>3</v>
      </c>
      <c r="E33">
        <f t="shared" si="5"/>
        <v>7</v>
      </c>
      <c r="F33" s="72" t="e">
        <f t="shared" si="2"/>
        <v>#NUM!</v>
      </c>
      <c r="G33" s="72" t="e">
        <f t="shared" si="3"/>
        <v>#NUM!</v>
      </c>
      <c r="H33" s="1" t="s">
        <v>1240</v>
      </c>
    </row>
    <row r="34" spans="1:8" ht="15.75" customHeight="1" x14ac:dyDescent="0.2">
      <c r="A34" s="11" t="s">
        <v>1147</v>
      </c>
      <c r="B34" s="72" t="e">
        <f t="shared" si="4"/>
        <v>#NUM!</v>
      </c>
      <c r="C34" s="72" t="e">
        <f t="shared" si="1"/>
        <v>#NUM!</v>
      </c>
      <c r="D34" s="1">
        <v>3</v>
      </c>
      <c r="E34">
        <f t="shared" si="5"/>
        <v>10</v>
      </c>
      <c r="F34" s="72" t="e">
        <f t="shared" si="2"/>
        <v>#NUM!</v>
      </c>
      <c r="G34" s="72" t="e">
        <f t="shared" si="3"/>
        <v>#NUM!</v>
      </c>
      <c r="H34" s="1" t="s">
        <v>1240</v>
      </c>
    </row>
    <row r="35" spans="1:8" ht="15.75" customHeight="1" x14ac:dyDescent="0.2">
      <c r="A35" s="11" t="s">
        <v>1148</v>
      </c>
      <c r="B35" s="72" t="e">
        <f t="shared" si="4"/>
        <v>#NUM!</v>
      </c>
      <c r="C35" s="72" t="e">
        <f t="shared" si="1"/>
        <v>#NUM!</v>
      </c>
      <c r="D35" s="1">
        <v>3</v>
      </c>
      <c r="E35">
        <f t="shared" si="5"/>
        <v>13</v>
      </c>
      <c r="F35" s="72" t="e">
        <f t="shared" si="2"/>
        <v>#NUM!</v>
      </c>
      <c r="G35" s="72" t="e">
        <f t="shared" si="3"/>
        <v>#NUM!</v>
      </c>
      <c r="H35" s="1" t="s">
        <v>1240</v>
      </c>
    </row>
    <row r="36" spans="1:8" ht="15.75" customHeight="1" x14ac:dyDescent="0.2">
      <c r="A36" s="11" t="s">
        <v>1149</v>
      </c>
      <c r="B36" s="72" t="e">
        <f t="shared" si="4"/>
        <v>#NUM!</v>
      </c>
      <c r="C36" s="72" t="e">
        <f t="shared" si="1"/>
        <v>#NUM!</v>
      </c>
      <c r="D36" s="1">
        <v>3</v>
      </c>
      <c r="E36">
        <f t="shared" si="5"/>
        <v>16</v>
      </c>
      <c r="F36" s="72" t="e">
        <f t="shared" si="2"/>
        <v>#NUM!</v>
      </c>
      <c r="G36" s="72" t="e">
        <f t="shared" si="3"/>
        <v>#NUM!</v>
      </c>
      <c r="H36" s="1" t="s">
        <v>1240</v>
      </c>
    </row>
    <row r="37" spans="1:8" ht="15.75" customHeight="1" x14ac:dyDescent="0.2">
      <c r="A37" s="11" t="s">
        <v>1150</v>
      </c>
      <c r="B37" s="72" t="e">
        <f t="shared" si="4"/>
        <v>#NUM!</v>
      </c>
      <c r="C37" s="72" t="e">
        <f t="shared" si="1"/>
        <v>#NUM!</v>
      </c>
      <c r="D37" s="1">
        <v>3</v>
      </c>
      <c r="E37">
        <f t="shared" si="5"/>
        <v>19</v>
      </c>
      <c r="F37" s="72" t="e">
        <f t="shared" si="2"/>
        <v>#NUM!</v>
      </c>
      <c r="G37" s="72" t="e">
        <f t="shared" si="3"/>
        <v>#NUM!</v>
      </c>
      <c r="H37" s="1" t="s">
        <v>1240</v>
      </c>
    </row>
    <row r="38" spans="1:8" ht="15.75" customHeight="1" x14ac:dyDescent="0.2">
      <c r="A38" s="11" t="s">
        <v>1151</v>
      </c>
      <c r="B38" s="72" t="e">
        <f t="shared" si="4"/>
        <v>#NUM!</v>
      </c>
      <c r="C38" s="72" t="e">
        <f t="shared" si="1"/>
        <v>#NUM!</v>
      </c>
      <c r="D38" s="1">
        <v>2</v>
      </c>
      <c r="E38">
        <f t="shared" si="5"/>
        <v>22</v>
      </c>
      <c r="F38" s="72" t="e">
        <f t="shared" si="2"/>
        <v>#NUM!</v>
      </c>
      <c r="G38" s="72" t="e">
        <f t="shared" si="3"/>
        <v>#NUM!</v>
      </c>
      <c r="H38" s="1" t="s">
        <v>1238</v>
      </c>
    </row>
    <row r="39" spans="1:8" ht="15.75" customHeight="1" x14ac:dyDescent="0.2">
      <c r="A39" s="11" t="s">
        <v>1152</v>
      </c>
      <c r="B39" s="72" t="e">
        <f t="shared" si="4"/>
        <v>#NUM!</v>
      </c>
      <c r="C39" s="72" t="e">
        <f t="shared" si="1"/>
        <v>#NUM!</v>
      </c>
      <c r="D39" s="1">
        <v>2</v>
      </c>
      <c r="E39">
        <f t="shared" si="5"/>
        <v>24</v>
      </c>
      <c r="F39" s="72" t="e">
        <f t="shared" si="2"/>
        <v>#NUM!</v>
      </c>
      <c r="G39" s="72" t="e">
        <f t="shared" si="3"/>
        <v>#NUM!</v>
      </c>
      <c r="H39" s="1" t="s">
        <v>1238</v>
      </c>
    </row>
    <row r="40" spans="1:8" ht="15.75" customHeight="1" x14ac:dyDescent="0.2">
      <c r="A40" s="11" t="s">
        <v>1153</v>
      </c>
      <c r="B40" s="72" t="e">
        <f t="shared" si="4"/>
        <v>#NUM!</v>
      </c>
      <c r="C40" s="72" t="e">
        <f t="shared" si="1"/>
        <v>#NUM!</v>
      </c>
      <c r="D40" s="1">
        <v>2</v>
      </c>
      <c r="E40">
        <f t="shared" si="5"/>
        <v>26</v>
      </c>
      <c r="F40" s="72" t="e">
        <f t="shared" si="2"/>
        <v>#NUM!</v>
      </c>
      <c r="G40" s="72" t="e">
        <f t="shared" si="3"/>
        <v>#NUM!</v>
      </c>
      <c r="H40" s="1" t="s">
        <v>1238</v>
      </c>
    </row>
    <row r="41" spans="1:8" ht="15.75" customHeight="1" x14ac:dyDescent="0.2">
      <c r="A41" s="11" t="s">
        <v>1154</v>
      </c>
      <c r="B41" s="72" t="e">
        <f t="shared" si="4"/>
        <v>#NUM!</v>
      </c>
      <c r="C41" s="72" t="e">
        <f t="shared" si="1"/>
        <v>#NUM!</v>
      </c>
      <c r="D41" s="1">
        <v>2</v>
      </c>
      <c r="E41">
        <f t="shared" si="5"/>
        <v>28</v>
      </c>
      <c r="F41" s="72" t="e">
        <f t="shared" si="2"/>
        <v>#NUM!</v>
      </c>
      <c r="G41" s="72" t="e">
        <f t="shared" si="3"/>
        <v>#NUM!</v>
      </c>
      <c r="H41" s="1" t="s">
        <v>1238</v>
      </c>
    </row>
    <row r="42" spans="1:8" ht="15.75" customHeight="1" x14ac:dyDescent="0.2">
      <c r="A42" s="11" t="s">
        <v>1155</v>
      </c>
      <c r="B42" s="72" t="e">
        <f t="shared" si="4"/>
        <v>#NUM!</v>
      </c>
      <c r="C42" s="72" t="e">
        <f t="shared" si="1"/>
        <v>#NUM!</v>
      </c>
      <c r="D42" s="1">
        <v>2</v>
      </c>
      <c r="E42">
        <f t="shared" si="5"/>
        <v>30</v>
      </c>
      <c r="F42" s="72" t="e">
        <f t="shared" si="2"/>
        <v>#NUM!</v>
      </c>
      <c r="G42" s="72" t="e">
        <f t="shared" si="3"/>
        <v>#NUM!</v>
      </c>
      <c r="H42" s="1" t="s">
        <v>1239</v>
      </c>
    </row>
    <row r="43" spans="1:8" ht="15.75" customHeight="1" x14ac:dyDescent="0.2">
      <c r="A43" s="11" t="s">
        <v>1156</v>
      </c>
      <c r="B43" s="72" t="e">
        <f t="shared" si="4"/>
        <v>#NUM!</v>
      </c>
      <c r="C43" s="72" t="e">
        <f t="shared" si="1"/>
        <v>#NUM!</v>
      </c>
      <c r="D43" s="1">
        <v>96</v>
      </c>
      <c r="E43">
        <f t="shared" si="5"/>
        <v>32</v>
      </c>
      <c r="F43" s="72" t="e">
        <f t="shared" si="2"/>
        <v>#NUM!</v>
      </c>
      <c r="G43" s="72" t="e">
        <f t="shared" si="3"/>
        <v>#NUM!</v>
      </c>
      <c r="H43" s="1" t="s">
        <v>1241</v>
      </c>
    </row>
    <row r="44" spans="1:8" ht="15.75" customHeight="1" x14ac:dyDescent="0.2">
      <c r="D44">
        <f>D43*2</f>
        <v>192</v>
      </c>
    </row>
    <row r="45" spans="1:8" ht="15.75" customHeight="1" x14ac:dyDescent="0.2">
      <c r="D45">
        <f>D44/8</f>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K62"/>
  <sheetViews>
    <sheetView workbookViewId="0">
      <selection activeCell="F51" sqref="F51"/>
    </sheetView>
  </sheetViews>
  <sheetFormatPr defaultColWidth="12.5703125" defaultRowHeight="15.75" customHeight="1" x14ac:dyDescent="0.2"/>
  <cols>
    <col min="1" max="1" width="5.42578125" customWidth="1"/>
    <col min="3" max="3" width="31.5703125" customWidth="1"/>
    <col min="5" max="5" width="1.85546875" customWidth="1"/>
    <col min="6" max="6" width="17" customWidth="1"/>
  </cols>
  <sheetData>
    <row r="1" spans="1:10" ht="17.25" x14ac:dyDescent="0.4">
      <c r="A1" s="1"/>
      <c r="B1" s="1"/>
      <c r="C1" s="1" t="s">
        <v>63</v>
      </c>
      <c r="D1" s="4">
        <f ca="1">(G1-TODAY())/7</f>
        <v>-3</v>
      </c>
      <c r="E1" s="1"/>
      <c r="F1" s="1" t="s">
        <v>64</v>
      </c>
      <c r="G1" s="5">
        <v>44662</v>
      </c>
      <c r="H1" s="1" t="s">
        <v>65</v>
      </c>
      <c r="I1" s="6">
        <f ca="1">(G1-TODAY())</f>
        <v>-21</v>
      </c>
      <c r="J1" s="1"/>
    </row>
    <row r="2" spans="1:10" ht="12.75" x14ac:dyDescent="0.2">
      <c r="A2" s="1"/>
      <c r="B2" s="1"/>
      <c r="C2" s="1"/>
      <c r="D2" s="1"/>
      <c r="E2" s="1"/>
      <c r="F2" s="1"/>
      <c r="G2" s="1"/>
      <c r="H2" s="1"/>
      <c r="I2" s="1"/>
      <c r="J2" s="1"/>
    </row>
    <row r="3" spans="1:10" ht="12.75" x14ac:dyDescent="0.2">
      <c r="A3" s="1"/>
      <c r="B3" s="1"/>
      <c r="C3" s="1"/>
      <c r="D3" s="1"/>
      <c r="E3" s="1"/>
      <c r="F3" s="1">
        <f>SUM(F5:F48)</f>
        <v>16</v>
      </c>
      <c r="G3" s="1"/>
      <c r="H3" s="1"/>
      <c r="I3" s="1"/>
      <c r="J3" s="1"/>
    </row>
    <row r="4" spans="1:10" ht="12.75" x14ac:dyDescent="0.2">
      <c r="A4" s="1" t="s">
        <v>66</v>
      </c>
      <c r="B4" s="1" t="s">
        <v>67</v>
      </c>
      <c r="C4" s="1" t="s">
        <v>68</v>
      </c>
      <c r="D4" s="1" t="s">
        <v>69</v>
      </c>
      <c r="E4" s="1"/>
      <c r="F4" s="1" t="s">
        <v>70</v>
      </c>
      <c r="G4" s="1" t="s">
        <v>71</v>
      </c>
      <c r="H4" s="1" t="s">
        <v>72</v>
      </c>
      <c r="I4" s="1" t="s">
        <v>73</v>
      </c>
      <c r="J4" s="1" t="s">
        <v>74</v>
      </c>
    </row>
    <row r="5" spans="1:10" ht="12.75" x14ac:dyDescent="0.2">
      <c r="A5" s="1">
        <v>3</v>
      </c>
      <c r="B5" s="1" t="s">
        <v>75</v>
      </c>
      <c r="C5" s="1" t="s">
        <v>76</v>
      </c>
      <c r="D5" s="1" t="s">
        <v>77</v>
      </c>
      <c r="F5" s="1" t="s">
        <v>78</v>
      </c>
    </row>
    <row r="6" spans="1:10" ht="12.75" x14ac:dyDescent="0.2">
      <c r="A6" s="1">
        <v>8</v>
      </c>
      <c r="B6" s="1" t="s">
        <v>75</v>
      </c>
      <c r="C6" s="1" t="s">
        <v>79</v>
      </c>
      <c r="D6" s="1" t="s">
        <v>77</v>
      </c>
    </row>
    <row r="7" spans="1:10" ht="12.75" x14ac:dyDescent="0.2">
      <c r="A7" s="1">
        <v>9</v>
      </c>
      <c r="B7" s="1" t="s">
        <v>75</v>
      </c>
      <c r="C7" s="1" t="s">
        <v>80</v>
      </c>
      <c r="D7" s="1" t="s">
        <v>81</v>
      </c>
      <c r="G7" s="1">
        <v>10</v>
      </c>
    </row>
    <row r="8" spans="1:10" ht="12.75" x14ac:dyDescent="0.2">
      <c r="A8" s="1" t="s">
        <v>82</v>
      </c>
      <c r="B8" s="7" t="s">
        <v>83</v>
      </c>
      <c r="C8" s="1" t="s">
        <v>84</v>
      </c>
      <c r="D8" s="1" t="s">
        <v>81</v>
      </c>
    </row>
    <row r="9" spans="1:10" ht="12.75" x14ac:dyDescent="0.2">
      <c r="A9" s="1">
        <v>13</v>
      </c>
      <c r="B9" s="7" t="s">
        <v>83</v>
      </c>
      <c r="C9" s="1" t="s">
        <v>85</v>
      </c>
      <c r="D9" s="8" t="s">
        <v>86</v>
      </c>
    </row>
    <row r="10" spans="1:10" ht="12.75" x14ac:dyDescent="0.2">
      <c r="B10" s="1" t="s">
        <v>75</v>
      </c>
      <c r="C10" s="1" t="s">
        <v>87</v>
      </c>
      <c r="D10" s="1" t="s">
        <v>77</v>
      </c>
    </row>
    <row r="17" spans="1:11" ht="12.75" x14ac:dyDescent="0.2">
      <c r="A17" s="1" t="s">
        <v>88</v>
      </c>
      <c r="B17" s="9" t="s">
        <v>89</v>
      </c>
      <c r="C17" s="10" t="s">
        <v>90</v>
      </c>
      <c r="D17" s="8" t="s">
        <v>86</v>
      </c>
      <c r="E17" s="1"/>
      <c r="F17" s="1">
        <v>0</v>
      </c>
      <c r="J17" s="1" t="s">
        <v>91</v>
      </c>
      <c r="K17" s="10" t="s">
        <v>90</v>
      </c>
    </row>
    <row r="18" spans="1:11" ht="12.75" x14ac:dyDescent="0.2">
      <c r="A18" s="1" t="s">
        <v>92</v>
      </c>
      <c r="B18" s="9" t="s">
        <v>89</v>
      </c>
      <c r="C18" s="10" t="s">
        <v>93</v>
      </c>
      <c r="D18" s="8" t="s">
        <v>86</v>
      </c>
      <c r="F18" s="1">
        <v>0</v>
      </c>
      <c r="J18" s="1" t="s">
        <v>91</v>
      </c>
      <c r="K18" s="10" t="s">
        <v>94</v>
      </c>
    </row>
    <row r="19" spans="1:11" ht="12.75" x14ac:dyDescent="0.2">
      <c r="A19" s="1">
        <v>5</v>
      </c>
      <c r="B19" s="9" t="s">
        <v>89</v>
      </c>
      <c r="C19" s="1" t="s">
        <v>95</v>
      </c>
      <c r="D19" s="8" t="s">
        <v>86</v>
      </c>
      <c r="E19" s="1"/>
      <c r="F19" s="1">
        <v>4</v>
      </c>
    </row>
    <row r="20" spans="1:11" ht="12.75" x14ac:dyDescent="0.2">
      <c r="A20" s="1" t="s">
        <v>96</v>
      </c>
      <c r="B20" s="9" t="s">
        <v>89</v>
      </c>
      <c r="C20" s="10" t="s">
        <v>97</v>
      </c>
      <c r="D20" s="8" t="s">
        <v>86</v>
      </c>
      <c r="E20" s="1"/>
      <c r="F20" s="1">
        <v>0</v>
      </c>
      <c r="J20" s="1" t="s">
        <v>91</v>
      </c>
      <c r="K20" s="10" t="s">
        <v>98</v>
      </c>
    </row>
    <row r="21" spans="1:11" ht="12.75" x14ac:dyDescent="0.2">
      <c r="A21" s="1" t="s">
        <v>99</v>
      </c>
      <c r="B21" s="9" t="s">
        <v>89</v>
      </c>
      <c r="C21" s="10" t="s">
        <v>100</v>
      </c>
      <c r="D21" s="8" t="s">
        <v>86</v>
      </c>
      <c r="E21" s="1"/>
      <c r="F21" s="1">
        <v>0</v>
      </c>
      <c r="J21" s="1" t="s">
        <v>91</v>
      </c>
      <c r="K21" s="10" t="s">
        <v>100</v>
      </c>
    </row>
    <row r="22" spans="1:11" ht="12.75" x14ac:dyDescent="0.2">
      <c r="A22" s="1">
        <v>16</v>
      </c>
      <c r="B22" s="9" t="s">
        <v>89</v>
      </c>
      <c r="C22" s="1" t="s">
        <v>101</v>
      </c>
      <c r="D22" s="8" t="s">
        <v>86</v>
      </c>
    </row>
    <row r="23" spans="1:11" ht="12.75" x14ac:dyDescent="0.2">
      <c r="A23" s="1">
        <v>17</v>
      </c>
      <c r="B23" s="9" t="s">
        <v>89</v>
      </c>
      <c r="C23" s="1" t="s">
        <v>102</v>
      </c>
      <c r="D23" s="1" t="s">
        <v>77</v>
      </c>
      <c r="E23" s="1">
        <v>1</v>
      </c>
      <c r="F23" s="1" t="s">
        <v>103</v>
      </c>
    </row>
    <row r="24" spans="1:11" ht="12.75" x14ac:dyDescent="0.2">
      <c r="A24" s="1">
        <v>21</v>
      </c>
      <c r="B24" s="9" t="s">
        <v>89</v>
      </c>
      <c r="C24" s="1" t="s">
        <v>104</v>
      </c>
      <c r="D24" s="1" t="s">
        <v>77</v>
      </c>
      <c r="E24" s="1">
        <v>1</v>
      </c>
      <c r="F24" s="1" t="s">
        <v>103</v>
      </c>
      <c r="J24" s="1" t="s">
        <v>105</v>
      </c>
    </row>
    <row r="25" spans="1:11" ht="12.75" x14ac:dyDescent="0.2">
      <c r="A25" s="1">
        <v>20</v>
      </c>
      <c r="B25" s="9" t="s">
        <v>89</v>
      </c>
      <c r="C25" s="1" t="s">
        <v>106</v>
      </c>
      <c r="D25" s="1" t="s">
        <v>77</v>
      </c>
      <c r="E25" s="1">
        <v>1</v>
      </c>
      <c r="F25" s="1" t="s">
        <v>103</v>
      </c>
      <c r="J25" s="1" t="s">
        <v>107</v>
      </c>
    </row>
    <row r="26" spans="1:11" ht="12.75" x14ac:dyDescent="0.2">
      <c r="A26" s="1" t="s">
        <v>108</v>
      </c>
      <c r="B26" s="9" t="s">
        <v>89</v>
      </c>
      <c r="C26" s="10" t="s">
        <v>109</v>
      </c>
      <c r="D26" s="8" t="s">
        <v>86</v>
      </c>
      <c r="E26" s="1"/>
      <c r="F26" s="1">
        <v>0</v>
      </c>
      <c r="J26" s="1" t="s">
        <v>91</v>
      </c>
      <c r="K26" s="10" t="s">
        <v>109</v>
      </c>
    </row>
    <row r="27" spans="1:11" ht="12.75" x14ac:dyDescent="0.2">
      <c r="A27" s="1">
        <v>1</v>
      </c>
      <c r="B27" s="9" t="s">
        <v>89</v>
      </c>
      <c r="C27" s="1" t="s">
        <v>110</v>
      </c>
      <c r="D27" s="8" t="s">
        <v>86</v>
      </c>
      <c r="E27" s="1"/>
      <c r="F27" s="1">
        <v>6</v>
      </c>
      <c r="G27" s="1">
        <v>8</v>
      </c>
    </row>
    <row r="28" spans="1:11" ht="12.75" x14ac:dyDescent="0.2">
      <c r="A28" s="1">
        <v>2</v>
      </c>
      <c r="B28" s="9" t="s">
        <v>89</v>
      </c>
      <c r="C28" s="1" t="s">
        <v>111</v>
      </c>
      <c r="D28" s="8" t="s">
        <v>86</v>
      </c>
      <c r="E28" s="1"/>
      <c r="F28" s="1">
        <v>1</v>
      </c>
      <c r="G28" s="1">
        <v>1</v>
      </c>
    </row>
    <row r="29" spans="1:11" ht="12.75" x14ac:dyDescent="0.2">
      <c r="A29" s="1">
        <v>4</v>
      </c>
      <c r="B29" s="9" t="s">
        <v>89</v>
      </c>
      <c r="C29" s="1" t="s">
        <v>112</v>
      </c>
      <c r="D29" s="8" t="s">
        <v>86</v>
      </c>
      <c r="E29" s="1"/>
      <c r="F29" s="1">
        <v>4</v>
      </c>
    </row>
    <row r="30" spans="1:11" ht="12.75" x14ac:dyDescent="0.2">
      <c r="A30" s="1" t="s">
        <v>113</v>
      </c>
      <c r="B30" s="9" t="s">
        <v>89</v>
      </c>
      <c r="C30" s="10" t="s">
        <v>114</v>
      </c>
      <c r="D30" s="8" t="s">
        <v>86</v>
      </c>
      <c r="E30" s="1"/>
      <c r="F30" s="1">
        <v>0</v>
      </c>
      <c r="J30" s="1" t="s">
        <v>91</v>
      </c>
      <c r="K30" s="10" t="s">
        <v>114</v>
      </c>
    </row>
    <row r="31" spans="1:11" ht="12.75" x14ac:dyDescent="0.2">
      <c r="A31" s="1">
        <v>7</v>
      </c>
      <c r="B31" s="9" t="s">
        <v>89</v>
      </c>
      <c r="C31" s="1" t="s">
        <v>115</v>
      </c>
      <c r="D31" s="1" t="s">
        <v>77</v>
      </c>
      <c r="E31" s="1">
        <v>1</v>
      </c>
      <c r="J31" s="1" t="s">
        <v>116</v>
      </c>
    </row>
    <row r="32" spans="1:11" ht="12.75" x14ac:dyDescent="0.2">
      <c r="A32" s="1" t="s">
        <v>117</v>
      </c>
      <c r="B32" s="9" t="s">
        <v>89</v>
      </c>
      <c r="C32" s="11" t="s">
        <v>118</v>
      </c>
      <c r="D32" s="1" t="s">
        <v>77</v>
      </c>
      <c r="E32" s="1">
        <v>1</v>
      </c>
      <c r="J32" s="1" t="s">
        <v>119</v>
      </c>
    </row>
    <row r="33" spans="1:10" ht="12.75" x14ac:dyDescent="0.2">
      <c r="A33" s="1" t="s">
        <v>120</v>
      </c>
      <c r="B33" s="9" t="s">
        <v>89</v>
      </c>
      <c r="C33" s="11" t="s">
        <v>121</v>
      </c>
      <c r="D33" s="1" t="s">
        <v>77</v>
      </c>
      <c r="E33" s="1">
        <v>1</v>
      </c>
      <c r="J33" s="1" t="s">
        <v>122</v>
      </c>
    </row>
    <row r="34" spans="1:10" ht="12.75" x14ac:dyDescent="0.2">
      <c r="A34" s="1" t="s">
        <v>123</v>
      </c>
      <c r="B34" s="9" t="s">
        <v>89</v>
      </c>
      <c r="C34" s="11" t="s">
        <v>124</v>
      </c>
      <c r="D34" s="1" t="s">
        <v>77</v>
      </c>
      <c r="E34" s="1">
        <v>1</v>
      </c>
    </row>
    <row r="35" spans="1:10" ht="12.75" x14ac:dyDescent="0.2">
      <c r="A35" s="1" t="s">
        <v>125</v>
      </c>
      <c r="B35" s="9" t="s">
        <v>89</v>
      </c>
      <c r="C35" s="11" t="s">
        <v>126</v>
      </c>
      <c r="D35" s="1" t="s">
        <v>77</v>
      </c>
      <c r="E35" s="1">
        <v>1</v>
      </c>
    </row>
    <row r="36" spans="1:10" ht="12.75" x14ac:dyDescent="0.2">
      <c r="A36" s="1" t="s">
        <v>127</v>
      </c>
      <c r="B36" s="9" t="s">
        <v>89</v>
      </c>
      <c r="C36" s="11" t="s">
        <v>128</v>
      </c>
      <c r="D36" s="1" t="s">
        <v>77</v>
      </c>
      <c r="E36" s="1">
        <v>1</v>
      </c>
    </row>
    <row r="37" spans="1:10" ht="12.75" x14ac:dyDescent="0.2">
      <c r="A37" s="1" t="s">
        <v>129</v>
      </c>
      <c r="B37" s="9" t="s">
        <v>89</v>
      </c>
      <c r="C37" s="11" t="s">
        <v>130</v>
      </c>
      <c r="D37" s="1" t="s">
        <v>77</v>
      </c>
      <c r="E37" s="1">
        <v>1</v>
      </c>
    </row>
    <row r="38" spans="1:10" ht="12.75" x14ac:dyDescent="0.2">
      <c r="A38" s="1" t="s">
        <v>131</v>
      </c>
      <c r="B38" s="9" t="s">
        <v>89</v>
      </c>
      <c r="C38" s="11" t="s">
        <v>132</v>
      </c>
      <c r="D38" s="1" t="s">
        <v>77</v>
      </c>
      <c r="E38" s="1">
        <v>1</v>
      </c>
      <c r="J38" s="1" t="s">
        <v>132</v>
      </c>
    </row>
    <row r="39" spans="1:10" ht="12.75" x14ac:dyDescent="0.2">
      <c r="A39" s="1" t="s">
        <v>133</v>
      </c>
      <c r="B39" s="9" t="s">
        <v>89</v>
      </c>
      <c r="C39" s="11" t="s">
        <v>134</v>
      </c>
      <c r="D39" s="1" t="s">
        <v>77</v>
      </c>
      <c r="E39" s="1">
        <v>1</v>
      </c>
    </row>
    <row r="40" spans="1:10" ht="12.75" x14ac:dyDescent="0.2">
      <c r="A40" s="1" t="s">
        <v>135</v>
      </c>
      <c r="B40" s="9" t="s">
        <v>89</v>
      </c>
      <c r="C40" s="11" t="s">
        <v>136</v>
      </c>
      <c r="D40" s="1" t="s">
        <v>77</v>
      </c>
      <c r="E40" s="1">
        <v>1</v>
      </c>
    </row>
    <row r="41" spans="1:10" ht="12.75" x14ac:dyDescent="0.2">
      <c r="A41" s="1" t="s">
        <v>137</v>
      </c>
      <c r="B41" s="9" t="s">
        <v>89</v>
      </c>
      <c r="C41" s="11" t="s">
        <v>138</v>
      </c>
      <c r="D41" s="1" t="s">
        <v>77</v>
      </c>
      <c r="E41" s="1">
        <v>1</v>
      </c>
    </row>
    <row r="42" spans="1:10" ht="12.75" x14ac:dyDescent="0.2">
      <c r="A42" s="1" t="s">
        <v>139</v>
      </c>
      <c r="B42" s="9" t="s">
        <v>89</v>
      </c>
      <c r="C42" s="11" t="s">
        <v>140</v>
      </c>
      <c r="D42" s="1" t="s">
        <v>77</v>
      </c>
      <c r="E42" s="1">
        <v>1</v>
      </c>
      <c r="J42" s="1" t="s">
        <v>141</v>
      </c>
    </row>
    <row r="43" spans="1:10" ht="12.75" x14ac:dyDescent="0.2">
      <c r="A43" s="1" t="s">
        <v>142</v>
      </c>
      <c r="B43" s="9" t="s">
        <v>89</v>
      </c>
      <c r="C43" s="11" t="s">
        <v>143</v>
      </c>
      <c r="D43" s="1" t="s">
        <v>77</v>
      </c>
      <c r="E43" s="1">
        <v>1</v>
      </c>
    </row>
    <row r="44" spans="1:10" ht="12.75" x14ac:dyDescent="0.2">
      <c r="A44" s="1" t="s">
        <v>144</v>
      </c>
      <c r="B44" s="9" t="s">
        <v>89</v>
      </c>
      <c r="C44" s="11" t="s">
        <v>145</v>
      </c>
      <c r="D44" s="1" t="s">
        <v>77</v>
      </c>
      <c r="E44" s="1">
        <v>1</v>
      </c>
      <c r="J44" s="1" t="s">
        <v>146</v>
      </c>
    </row>
    <row r="45" spans="1:10" ht="12.75" x14ac:dyDescent="0.2">
      <c r="A45" s="1" t="s">
        <v>147</v>
      </c>
      <c r="B45" s="9" t="s">
        <v>89</v>
      </c>
      <c r="C45" s="11" t="s">
        <v>148</v>
      </c>
      <c r="D45" s="8" t="s">
        <v>86</v>
      </c>
      <c r="E45" s="1"/>
      <c r="F45" s="1">
        <v>1</v>
      </c>
    </row>
    <row r="46" spans="1:10" ht="12.75" x14ac:dyDescent="0.2">
      <c r="A46" s="1">
        <v>14</v>
      </c>
      <c r="B46" s="9" t="s">
        <v>89</v>
      </c>
      <c r="C46" s="1" t="s">
        <v>149</v>
      </c>
      <c r="D46" s="1" t="s">
        <v>77</v>
      </c>
      <c r="E46" s="1">
        <v>1</v>
      </c>
      <c r="G46" s="1">
        <v>2</v>
      </c>
    </row>
    <row r="47" spans="1:10" ht="12.75" x14ac:dyDescent="0.2">
      <c r="A47" s="1">
        <v>18</v>
      </c>
      <c r="B47" s="9" t="s">
        <v>89</v>
      </c>
      <c r="C47" s="11" t="s">
        <v>150</v>
      </c>
      <c r="D47" s="1" t="s">
        <v>77</v>
      </c>
      <c r="E47" s="1">
        <v>1</v>
      </c>
    </row>
    <row r="48" spans="1:10" ht="12.75" x14ac:dyDescent="0.2">
      <c r="A48" s="1">
        <v>19</v>
      </c>
      <c r="B48" s="9" t="s">
        <v>89</v>
      </c>
      <c r="C48" s="11" t="s">
        <v>151</v>
      </c>
      <c r="D48" s="1" t="s">
        <v>77</v>
      </c>
      <c r="E48" s="1">
        <v>1</v>
      </c>
      <c r="J48" s="1" t="s">
        <v>152</v>
      </c>
    </row>
    <row r="49" spans="1:7" ht="15" customHeight="1" x14ac:dyDescent="0.2">
      <c r="A49" s="1">
        <v>23</v>
      </c>
      <c r="B49" s="9" t="s">
        <v>89</v>
      </c>
      <c r="C49" s="1" t="s">
        <v>153</v>
      </c>
      <c r="D49" s="1" t="s">
        <v>77</v>
      </c>
      <c r="E49" s="1">
        <v>1</v>
      </c>
      <c r="F49" s="1" t="s">
        <v>103</v>
      </c>
    </row>
    <row r="50" spans="1:7" ht="12.75" x14ac:dyDescent="0.2">
      <c r="A50" s="1">
        <v>10</v>
      </c>
      <c r="B50" s="9" t="s">
        <v>89</v>
      </c>
      <c r="C50" s="1" t="s">
        <v>154</v>
      </c>
      <c r="D50" s="1" t="s">
        <v>155</v>
      </c>
      <c r="E50" s="1">
        <v>1</v>
      </c>
    </row>
    <row r="51" spans="1:7" ht="12.75" x14ac:dyDescent="0.2">
      <c r="A51" s="1">
        <v>12</v>
      </c>
      <c r="B51" s="9" t="s">
        <v>89</v>
      </c>
      <c r="C51" s="1" t="s">
        <v>156</v>
      </c>
      <c r="D51" s="1" t="s">
        <v>81</v>
      </c>
      <c r="E51" s="1">
        <v>1</v>
      </c>
      <c r="F51" s="1" t="s">
        <v>103</v>
      </c>
    </row>
    <row r="52" spans="1:7" ht="12.75" x14ac:dyDescent="0.2">
      <c r="A52" s="1" t="s">
        <v>82</v>
      </c>
      <c r="B52" s="9" t="s">
        <v>89</v>
      </c>
      <c r="C52" s="1" t="s">
        <v>157</v>
      </c>
      <c r="D52" s="1" t="s">
        <v>81</v>
      </c>
      <c r="E52" s="1">
        <v>1</v>
      </c>
      <c r="F52" s="1" t="s">
        <v>103</v>
      </c>
    </row>
    <row r="53" spans="1:7" ht="12.75" x14ac:dyDescent="0.2">
      <c r="A53" s="1" t="s">
        <v>82</v>
      </c>
      <c r="B53" s="9" t="s">
        <v>89</v>
      </c>
      <c r="C53" s="1" t="s">
        <v>158</v>
      </c>
      <c r="D53" s="1" t="s">
        <v>81</v>
      </c>
      <c r="E53" s="1">
        <v>1</v>
      </c>
      <c r="F53" s="1" t="s">
        <v>103</v>
      </c>
    </row>
    <row r="54" spans="1:7" ht="12.75" x14ac:dyDescent="0.2">
      <c r="A54" s="1" t="s">
        <v>82</v>
      </c>
      <c r="B54" s="9" t="s">
        <v>89</v>
      </c>
      <c r="C54" s="1" t="s">
        <v>159</v>
      </c>
      <c r="D54" s="1" t="s">
        <v>81</v>
      </c>
      <c r="E54" s="1">
        <v>1</v>
      </c>
      <c r="F54" s="1" t="s">
        <v>103</v>
      </c>
    </row>
    <row r="55" spans="1:7" ht="12.75" x14ac:dyDescent="0.2">
      <c r="A55" s="1">
        <v>11</v>
      </c>
      <c r="B55" s="9" t="s">
        <v>89</v>
      </c>
      <c r="C55" s="1" t="s">
        <v>160</v>
      </c>
      <c r="D55" s="8" t="s">
        <v>86</v>
      </c>
      <c r="G55" s="1">
        <v>10</v>
      </c>
    </row>
    <row r="56" spans="1:7" ht="12.75" x14ac:dyDescent="0.2">
      <c r="A56" s="1">
        <v>15</v>
      </c>
      <c r="B56" s="9" t="s">
        <v>89</v>
      </c>
      <c r="C56" s="1" t="s">
        <v>161</v>
      </c>
      <c r="D56" s="1" t="s">
        <v>162</v>
      </c>
      <c r="E56" s="1">
        <v>1</v>
      </c>
      <c r="F56" s="1" t="s">
        <v>78</v>
      </c>
    </row>
    <row r="57" spans="1:7" ht="12.75" x14ac:dyDescent="0.2">
      <c r="A57" s="1">
        <v>22</v>
      </c>
      <c r="B57" s="9" t="s">
        <v>89</v>
      </c>
      <c r="C57" s="1" t="s">
        <v>163</v>
      </c>
      <c r="D57" s="1" t="s">
        <v>162</v>
      </c>
      <c r="E57" s="1">
        <v>1</v>
      </c>
    </row>
    <row r="58" spans="1:7" ht="12.75" x14ac:dyDescent="0.2">
      <c r="A58" s="1">
        <v>24</v>
      </c>
      <c r="B58" s="9" t="s">
        <v>89</v>
      </c>
      <c r="C58" s="1" t="s">
        <v>164</v>
      </c>
      <c r="D58" s="1" t="s">
        <v>77</v>
      </c>
      <c r="E58" s="1">
        <v>1</v>
      </c>
    </row>
    <row r="59" spans="1:7" ht="12.75" x14ac:dyDescent="0.2">
      <c r="B59" s="9" t="s">
        <v>89</v>
      </c>
      <c r="C59" s="1" t="s">
        <v>165</v>
      </c>
      <c r="D59" s="1" t="s">
        <v>77</v>
      </c>
      <c r="E59" s="1">
        <v>1</v>
      </c>
    </row>
    <row r="60" spans="1:7" ht="12.75" x14ac:dyDescent="0.2">
      <c r="A60" s="1">
        <v>6</v>
      </c>
      <c r="B60" s="9" t="s">
        <v>89</v>
      </c>
      <c r="C60" s="1" t="s">
        <v>166</v>
      </c>
      <c r="D60" s="8" t="s">
        <v>86</v>
      </c>
    </row>
    <row r="61" spans="1:7" ht="12.75" x14ac:dyDescent="0.2">
      <c r="B61" s="9" t="s">
        <v>89</v>
      </c>
      <c r="C61" s="1" t="s">
        <v>167</v>
      </c>
      <c r="D61" s="8" t="s">
        <v>86</v>
      </c>
    </row>
    <row r="62" spans="1:7" ht="12.75" x14ac:dyDescent="0.2">
      <c r="B62" s="9" t="s">
        <v>89</v>
      </c>
      <c r="C62" s="1" t="s">
        <v>168</v>
      </c>
      <c r="D62" s="8" t="s">
        <v>86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B31"/>
  <sheetViews>
    <sheetView workbookViewId="0"/>
  </sheetViews>
  <sheetFormatPr defaultColWidth="12.5703125" defaultRowHeight="15.75" customHeight="1" x14ac:dyDescent="0.2"/>
  <sheetData>
    <row r="1" spans="1:2" ht="15.75" customHeight="1" x14ac:dyDescent="0.2">
      <c r="A1" s="1" t="s">
        <v>1242</v>
      </c>
    </row>
    <row r="2" spans="1:2" ht="15.75" customHeight="1" x14ac:dyDescent="0.2">
      <c r="B2" s="1" t="s">
        <v>1243</v>
      </c>
    </row>
    <row r="3" spans="1:2" ht="15.75" customHeight="1" x14ac:dyDescent="0.2">
      <c r="B3" s="1" t="s">
        <v>1244</v>
      </c>
    </row>
    <row r="4" spans="1:2" ht="15.75" customHeight="1" x14ac:dyDescent="0.2">
      <c r="A4" s="1" t="s">
        <v>1245</v>
      </c>
    </row>
    <row r="5" spans="1:2" ht="15.75" customHeight="1" x14ac:dyDescent="0.2">
      <c r="B5" s="1" t="s">
        <v>1246</v>
      </c>
    </row>
    <row r="6" spans="1:2" ht="15.75" customHeight="1" x14ac:dyDescent="0.2">
      <c r="B6" s="1" t="s">
        <v>1247</v>
      </c>
    </row>
    <row r="7" spans="1:2" ht="15.75" customHeight="1" x14ac:dyDescent="0.2">
      <c r="B7" s="1" t="s">
        <v>1248</v>
      </c>
    </row>
    <row r="8" spans="1:2" ht="15.75" customHeight="1" x14ac:dyDescent="0.2">
      <c r="B8" s="1" t="s">
        <v>1249</v>
      </c>
    </row>
    <row r="9" spans="1:2" ht="15.75" customHeight="1" x14ac:dyDescent="0.2">
      <c r="A9" s="1" t="s">
        <v>1250</v>
      </c>
    </row>
    <row r="10" spans="1:2" ht="15.75" customHeight="1" x14ac:dyDescent="0.2">
      <c r="B10" s="1" t="s">
        <v>1246</v>
      </c>
    </row>
    <row r="11" spans="1:2" ht="15.75" customHeight="1" x14ac:dyDescent="0.2">
      <c r="B11" s="1" t="s">
        <v>1247</v>
      </c>
    </row>
    <row r="12" spans="1:2" ht="15.75" customHeight="1" x14ac:dyDescent="0.2">
      <c r="B12" s="1" t="s">
        <v>1251</v>
      </c>
    </row>
    <row r="13" spans="1:2" ht="15.75" customHeight="1" x14ac:dyDescent="0.2">
      <c r="B13" s="1" t="s">
        <v>1252</v>
      </c>
    </row>
    <row r="14" spans="1:2" ht="15.75" customHeight="1" x14ac:dyDescent="0.2">
      <c r="B14" s="1" t="s">
        <v>1253</v>
      </c>
    </row>
    <row r="15" spans="1:2" ht="15.75" customHeight="1" x14ac:dyDescent="0.2">
      <c r="A15" s="1" t="s">
        <v>1254</v>
      </c>
    </row>
    <row r="16" spans="1:2" ht="15.75" customHeight="1" x14ac:dyDescent="0.2">
      <c r="B16" s="1" t="s">
        <v>1255</v>
      </c>
    </row>
    <row r="17" spans="1:2" ht="15.75" customHeight="1" x14ac:dyDescent="0.2">
      <c r="B17" s="1" t="s">
        <v>1256</v>
      </c>
    </row>
    <row r="18" spans="1:2" ht="15.75" customHeight="1" x14ac:dyDescent="0.2">
      <c r="B18" s="1" t="s">
        <v>1257</v>
      </c>
    </row>
    <row r="19" spans="1:2" ht="15.75" customHeight="1" x14ac:dyDescent="0.2">
      <c r="A19" s="1" t="s">
        <v>332</v>
      </c>
    </row>
    <row r="20" spans="1:2" ht="15.75" customHeight="1" x14ac:dyDescent="0.2">
      <c r="B20" s="1" t="s">
        <v>1258</v>
      </c>
    </row>
    <row r="21" spans="1:2" ht="15.75" customHeight="1" x14ac:dyDescent="0.2">
      <c r="B21" s="1" t="s">
        <v>1259</v>
      </c>
    </row>
    <row r="22" spans="1:2" ht="15.75" customHeight="1" x14ac:dyDescent="0.2">
      <c r="B22" s="1" t="s">
        <v>1260</v>
      </c>
    </row>
    <row r="23" spans="1:2" ht="15.75" customHeight="1" x14ac:dyDescent="0.2">
      <c r="B23" s="1" t="s">
        <v>1261</v>
      </c>
    </row>
    <row r="24" spans="1:2" ht="15.75" customHeight="1" x14ac:dyDescent="0.2">
      <c r="B24" s="1" t="s">
        <v>1262</v>
      </c>
    </row>
    <row r="25" spans="1:2" ht="15.75" customHeight="1" x14ac:dyDescent="0.2">
      <c r="B25" s="1" t="s">
        <v>1263</v>
      </c>
    </row>
    <row r="26" spans="1:2" ht="15.75" customHeight="1" x14ac:dyDescent="0.2">
      <c r="B26" s="1" t="s">
        <v>1264</v>
      </c>
    </row>
    <row r="27" spans="1:2" ht="15.75" customHeight="1" x14ac:dyDescent="0.2">
      <c r="B27" s="1" t="s">
        <v>1265</v>
      </c>
    </row>
    <row r="28" spans="1:2" ht="15.75" customHeight="1" x14ac:dyDescent="0.2">
      <c r="B28" s="1" t="s">
        <v>1266</v>
      </c>
    </row>
    <row r="29" spans="1:2" ht="15.75" customHeight="1" x14ac:dyDescent="0.2">
      <c r="B29" s="1" t="s">
        <v>1267</v>
      </c>
    </row>
    <row r="30" spans="1:2" ht="15.75" customHeight="1" x14ac:dyDescent="0.2">
      <c r="B30" s="1" t="s">
        <v>1268</v>
      </c>
    </row>
    <row r="31" spans="1:2" ht="15.75" customHeight="1" x14ac:dyDescent="0.2">
      <c r="B31" s="1" t="s">
        <v>1269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K76"/>
  <sheetViews>
    <sheetView workbookViewId="0"/>
  </sheetViews>
  <sheetFormatPr defaultColWidth="12.5703125" defaultRowHeight="15.75" customHeight="1" x14ac:dyDescent="0.2"/>
  <cols>
    <col min="2" max="2" width="18.42578125" customWidth="1"/>
    <col min="11" max="11" width="14.7109375" customWidth="1"/>
  </cols>
  <sheetData>
    <row r="1" spans="1:11" ht="15.75" customHeight="1" x14ac:dyDescent="0.2">
      <c r="A1" s="1" t="s">
        <v>1270</v>
      </c>
      <c r="B1" s="1" t="s">
        <v>8</v>
      </c>
    </row>
    <row r="2" spans="1:11" ht="15.75" customHeight="1" x14ac:dyDescent="0.2">
      <c r="A2" s="1" t="s">
        <v>1271</v>
      </c>
      <c r="B2" s="1" t="s">
        <v>1272</v>
      </c>
    </row>
    <row r="3" spans="1:11" ht="15.75" customHeight="1" x14ac:dyDescent="0.2">
      <c r="A3" s="1" t="s">
        <v>1273</v>
      </c>
      <c r="B3" s="1" t="s">
        <v>1274</v>
      </c>
    </row>
    <row r="4" spans="1:11" ht="15.75" customHeight="1" x14ac:dyDescent="0.2">
      <c r="A4" s="1" t="s">
        <v>1275</v>
      </c>
      <c r="B4" s="1" t="s">
        <v>1276</v>
      </c>
    </row>
    <row r="8" spans="1:11" ht="15.75" customHeight="1" x14ac:dyDescent="0.2">
      <c r="A8" s="1" t="s">
        <v>1277</v>
      </c>
    </row>
    <row r="9" spans="1:11" ht="15.75" customHeight="1" x14ac:dyDescent="0.2">
      <c r="A9" s="1">
        <v>72</v>
      </c>
      <c r="B9" s="1" t="s">
        <v>1278</v>
      </c>
      <c r="E9" s="1">
        <v>32</v>
      </c>
      <c r="F9" s="1" t="s">
        <v>1279</v>
      </c>
    </row>
    <row r="10" spans="1:11" ht="15.75" customHeight="1" x14ac:dyDescent="0.2">
      <c r="A10" s="1">
        <v>40</v>
      </c>
      <c r="B10" s="1" t="s">
        <v>1280</v>
      </c>
      <c r="E10">
        <f>E9/8</f>
        <v>4</v>
      </c>
      <c r="F10" s="1" t="s">
        <v>1281</v>
      </c>
      <c r="I10" s="1" t="s">
        <v>1042</v>
      </c>
      <c r="J10" s="1" t="s">
        <v>1282</v>
      </c>
    </row>
    <row r="11" spans="1:11" ht="15.75" customHeight="1" x14ac:dyDescent="0.2">
      <c r="A11" s="1">
        <v>1</v>
      </c>
      <c r="B11" s="1" t="s">
        <v>1283</v>
      </c>
      <c r="E11">
        <f>E10*1024*1024</f>
        <v>4194304</v>
      </c>
      <c r="F11" s="1" t="s">
        <v>536</v>
      </c>
      <c r="I11" s="1">
        <v>5</v>
      </c>
      <c r="J11" s="1">
        <v>4</v>
      </c>
      <c r="K11">
        <f>J11*I11</f>
        <v>20</v>
      </c>
    </row>
    <row r="12" spans="1:11" ht="15.75" customHeight="1" x14ac:dyDescent="0.2">
      <c r="A12">
        <f>(A11*A10*A9)/8</f>
        <v>360</v>
      </c>
      <c r="B12" s="1" t="s">
        <v>1284</v>
      </c>
      <c r="E12">
        <f>E11/A12</f>
        <v>11650.844444444445</v>
      </c>
      <c r="F12" s="1" t="s">
        <v>1285</v>
      </c>
      <c r="H12">
        <f>E12/K11</f>
        <v>582.54222222222222</v>
      </c>
      <c r="I12" s="1" t="s">
        <v>1286</v>
      </c>
    </row>
    <row r="13" spans="1:11" ht="15.75" customHeight="1" x14ac:dyDescent="0.2">
      <c r="A13" s="1">
        <v>361</v>
      </c>
      <c r="B13" t="str">
        <f>DEC2HEX(A13)</f>
        <v>169</v>
      </c>
      <c r="E13" t="str">
        <f>DEC2HEX(E11)</f>
        <v>400000</v>
      </c>
      <c r="F13" s="1" t="s">
        <v>1287</v>
      </c>
      <c r="H13">
        <f>H12/16</f>
        <v>36.408888888888889</v>
      </c>
      <c r="I13" s="1" t="s">
        <v>1288</v>
      </c>
    </row>
    <row r="15" spans="1:11" ht="15.75" customHeight="1" x14ac:dyDescent="0.2">
      <c r="A15" s="1">
        <v>16</v>
      </c>
      <c r="B15" s="1" t="s">
        <v>1289</v>
      </c>
    </row>
    <row r="16" spans="1:11" ht="15.75" customHeight="1" x14ac:dyDescent="0.2">
      <c r="A16" s="1">
        <v>4</v>
      </c>
      <c r="B16" s="1" t="s">
        <v>1290</v>
      </c>
      <c r="C16" t="str">
        <f>DEC2HEX(A16)</f>
        <v>4</v>
      </c>
      <c r="D16" s="1" t="s">
        <v>1291</v>
      </c>
    </row>
    <row r="17" spans="1:10" ht="15.75" customHeight="1" x14ac:dyDescent="0.2">
      <c r="A17" s="1">
        <v>16</v>
      </c>
      <c r="B17" s="1" t="s">
        <v>1292</v>
      </c>
      <c r="C17" t="str">
        <f>DEC2HEX(A17*A16)</f>
        <v>40</v>
      </c>
      <c r="D17" s="1" t="s">
        <v>1291</v>
      </c>
      <c r="E17">
        <f>A17*A16</f>
        <v>64</v>
      </c>
      <c r="I17" s="1">
        <v>32</v>
      </c>
      <c r="J17" s="1" t="s">
        <v>1293</v>
      </c>
    </row>
    <row r="18" spans="1:10" ht="15.75" customHeight="1" x14ac:dyDescent="0.2">
      <c r="A18" s="1">
        <v>20</v>
      </c>
      <c r="B18" s="1" t="s">
        <v>1294</v>
      </c>
      <c r="I18">
        <f>I17/4</f>
        <v>8</v>
      </c>
      <c r="J18" s="1" t="s">
        <v>1295</v>
      </c>
    </row>
    <row r="19" spans="1:10" ht="15.75" customHeight="1" x14ac:dyDescent="0.2">
      <c r="A19">
        <f>A18*A17*A16+A15</f>
        <v>1296</v>
      </c>
      <c r="B19" s="1" t="s">
        <v>1296</v>
      </c>
      <c r="C19" t="str">
        <f>DEC2HEX(A19)</f>
        <v>510</v>
      </c>
      <c r="D19" s="1" t="s">
        <v>1297</v>
      </c>
      <c r="I19">
        <f>1/(I18*1000000)</f>
        <v>1.2499999999999999E-7</v>
      </c>
      <c r="J19" s="1" t="s">
        <v>1025</v>
      </c>
    </row>
    <row r="20" spans="1:10" ht="15.75" customHeight="1" x14ac:dyDescent="0.2">
      <c r="I20" s="1">
        <v>6</v>
      </c>
    </row>
    <row r="21" spans="1:10" ht="15.75" customHeight="1" x14ac:dyDescent="0.2">
      <c r="A21" s="1">
        <v>0.05</v>
      </c>
      <c r="B21" s="1" t="s">
        <v>1025</v>
      </c>
      <c r="I21" s="1">
        <v>1024</v>
      </c>
    </row>
    <row r="22" spans="1:10" ht="15.75" customHeight="1" x14ac:dyDescent="0.2">
      <c r="A22" s="1">
        <v>255</v>
      </c>
      <c r="B22" s="1" t="s">
        <v>1298</v>
      </c>
      <c r="I22">
        <f>I21*I20*I19</f>
        <v>7.6800000000000002E-4</v>
      </c>
    </row>
    <row r="23" spans="1:10" ht="15.75" customHeight="1" x14ac:dyDescent="0.2">
      <c r="A23">
        <f>A22*A21</f>
        <v>12.75</v>
      </c>
    </row>
    <row r="26" spans="1:10" ht="15.75" customHeight="1" x14ac:dyDescent="0.2">
      <c r="A26" s="1" t="s">
        <v>1299</v>
      </c>
    </row>
    <row r="27" spans="1:10" ht="15.75" customHeight="1" x14ac:dyDescent="0.2">
      <c r="A27" s="1" t="s">
        <v>1174</v>
      </c>
      <c r="B27" s="1">
        <v>0</v>
      </c>
      <c r="C27" s="1">
        <v>1</v>
      </c>
      <c r="D27" s="1">
        <v>2</v>
      </c>
      <c r="E27" s="1">
        <v>3</v>
      </c>
      <c r="F27" s="1" t="s">
        <v>1300</v>
      </c>
      <c r="G27" s="1">
        <v>16</v>
      </c>
      <c r="H27" t="str">
        <f>DEC2HEX(G27)</f>
        <v>10</v>
      </c>
    </row>
    <row r="28" spans="1:10" ht="15.75" customHeight="1" x14ac:dyDescent="0.2">
      <c r="A28" s="1" t="s">
        <v>1301</v>
      </c>
      <c r="B28" s="1" t="s">
        <v>1302</v>
      </c>
      <c r="C28" s="1" t="s">
        <v>1303</v>
      </c>
      <c r="D28" s="1" t="s">
        <v>1304</v>
      </c>
      <c r="E28" s="1" t="s">
        <v>1304</v>
      </c>
      <c r="F28" s="1" t="s">
        <v>1305</v>
      </c>
    </row>
    <row r="30" spans="1:10" ht="15.75" customHeight="1" x14ac:dyDescent="0.2">
      <c r="A30" s="1" t="s">
        <v>1306</v>
      </c>
      <c r="B30" s="1" t="s">
        <v>1307</v>
      </c>
    </row>
    <row r="31" spans="1:10" ht="15.75" customHeight="1" x14ac:dyDescent="0.2">
      <c r="A31" s="1" t="s">
        <v>1174</v>
      </c>
      <c r="B31" s="1" t="s">
        <v>1308</v>
      </c>
      <c r="C31" s="1" t="s">
        <v>1309</v>
      </c>
      <c r="D31" s="1" t="s">
        <v>1310</v>
      </c>
      <c r="E31" s="1" t="s">
        <v>1311</v>
      </c>
    </row>
    <row r="32" spans="1:10" ht="15.75" customHeight="1" x14ac:dyDescent="0.2">
      <c r="A32" s="1" t="s">
        <v>1301</v>
      </c>
      <c r="B32" s="1" t="s">
        <v>1312</v>
      </c>
      <c r="C32" s="1" t="s">
        <v>1313</v>
      </c>
      <c r="D32" s="1" t="s">
        <v>1314</v>
      </c>
      <c r="E32" s="1" t="s">
        <v>1315</v>
      </c>
    </row>
    <row r="35" spans="1:6" ht="15.75" customHeight="1" x14ac:dyDescent="0.2">
      <c r="A35" s="1" t="s">
        <v>1316</v>
      </c>
      <c r="B35" s="1" t="s">
        <v>1317</v>
      </c>
      <c r="C35" s="1">
        <v>360</v>
      </c>
    </row>
    <row r="36" spans="1:6" ht="15.75" customHeight="1" x14ac:dyDescent="0.2">
      <c r="B36" s="1" t="s">
        <v>1318</v>
      </c>
      <c r="C36" s="1" t="s">
        <v>1319</v>
      </c>
      <c r="E36" s="1" t="s">
        <v>1320</v>
      </c>
      <c r="F36">
        <f>0.05*255</f>
        <v>12.75</v>
      </c>
    </row>
    <row r="38" spans="1:6" ht="15.75" customHeight="1" x14ac:dyDescent="0.2">
      <c r="A38" s="1" t="s">
        <v>1321</v>
      </c>
    </row>
    <row r="39" spans="1:6" ht="15.75" customHeight="1" x14ac:dyDescent="0.2">
      <c r="B39" s="1" t="s">
        <v>1322</v>
      </c>
    </row>
    <row r="40" spans="1:6" ht="15.75" customHeight="1" x14ac:dyDescent="0.2">
      <c r="B40" s="1" t="s">
        <v>1323</v>
      </c>
      <c r="C40" s="1" t="s">
        <v>1324</v>
      </c>
    </row>
    <row r="41" spans="1:6" ht="15.75" customHeight="1" x14ac:dyDescent="0.2">
      <c r="B41" s="1" t="s">
        <v>1325</v>
      </c>
      <c r="C41" s="1">
        <v>0</v>
      </c>
    </row>
    <row r="42" spans="1:6" ht="15.75" customHeight="1" x14ac:dyDescent="0.2">
      <c r="C42" s="1">
        <v>1</v>
      </c>
    </row>
    <row r="43" spans="1:6" ht="15.75" customHeight="1" x14ac:dyDescent="0.2">
      <c r="C43" s="1">
        <v>2</v>
      </c>
    </row>
    <row r="44" spans="1:6" ht="15.75" customHeight="1" x14ac:dyDescent="0.2">
      <c r="C44" s="1">
        <v>3</v>
      </c>
    </row>
    <row r="45" spans="1:6" ht="15.75" customHeight="1" x14ac:dyDescent="0.2">
      <c r="C45" s="1">
        <v>4</v>
      </c>
    </row>
    <row r="46" spans="1:6" ht="15.75" customHeight="1" x14ac:dyDescent="0.2">
      <c r="C46" s="1">
        <v>5</v>
      </c>
    </row>
    <row r="47" spans="1:6" ht="15.75" customHeight="1" x14ac:dyDescent="0.2">
      <c r="C47" s="1">
        <v>6</v>
      </c>
    </row>
    <row r="48" spans="1:6" ht="15.75" customHeight="1" x14ac:dyDescent="0.2">
      <c r="B48" s="1" t="s">
        <v>1326</v>
      </c>
      <c r="C48" s="1">
        <v>7</v>
      </c>
    </row>
    <row r="49" spans="1:5" ht="15.75" customHeight="1" x14ac:dyDescent="0.2">
      <c r="B49" s="1" t="s">
        <v>1327</v>
      </c>
    </row>
    <row r="50" spans="1:5" ht="15.75" customHeight="1" x14ac:dyDescent="0.2">
      <c r="B50" s="1" t="s">
        <v>1328</v>
      </c>
    </row>
    <row r="53" spans="1:5" ht="15.75" customHeight="1" x14ac:dyDescent="0.2">
      <c r="B53" s="1" t="s">
        <v>128</v>
      </c>
      <c r="C53" s="1" t="s">
        <v>582</v>
      </c>
      <c r="D53" s="1" t="s">
        <v>749</v>
      </c>
      <c r="E53" s="1" t="s">
        <v>148</v>
      </c>
    </row>
    <row r="54" spans="1:5" ht="15.75" customHeight="1" x14ac:dyDescent="0.2">
      <c r="A54" s="1" t="s">
        <v>1329</v>
      </c>
      <c r="B54" s="157">
        <v>0</v>
      </c>
      <c r="C54" s="158" t="s">
        <v>732</v>
      </c>
      <c r="D54" s="157">
        <v>1</v>
      </c>
    </row>
    <row r="55" spans="1:5" ht="15.75" customHeight="1" x14ac:dyDescent="0.2">
      <c r="A55" s="1" t="s">
        <v>124</v>
      </c>
      <c r="B55" s="159">
        <v>1</v>
      </c>
      <c r="C55" s="160"/>
      <c r="D55" s="159" t="s">
        <v>1330</v>
      </c>
    </row>
    <row r="56" spans="1:5" ht="15.75" customHeight="1" x14ac:dyDescent="0.2">
      <c r="A56" s="1" t="s">
        <v>128</v>
      </c>
      <c r="B56" s="159">
        <v>2</v>
      </c>
      <c r="C56" s="160"/>
      <c r="D56" s="158" t="s">
        <v>1331</v>
      </c>
    </row>
    <row r="57" spans="1:5" ht="12.75" x14ac:dyDescent="0.2">
      <c r="A57" s="1" t="s">
        <v>132</v>
      </c>
      <c r="B57" s="159" t="s">
        <v>1332</v>
      </c>
      <c r="C57" s="160"/>
      <c r="D57" s="158" t="s">
        <v>1331</v>
      </c>
    </row>
    <row r="58" spans="1:5" ht="12.75" x14ac:dyDescent="0.2">
      <c r="A58" s="1" t="s">
        <v>136</v>
      </c>
      <c r="B58" s="160"/>
      <c r="C58" s="160"/>
      <c r="D58" s="158" t="s">
        <v>1333</v>
      </c>
    </row>
    <row r="62" spans="1:5" ht="12.75" x14ac:dyDescent="0.2">
      <c r="A62" s="1" t="s">
        <v>1334</v>
      </c>
      <c r="B62" s="1" t="s">
        <v>1335</v>
      </c>
      <c r="C62" s="1" t="s">
        <v>1336</v>
      </c>
    </row>
    <row r="63" spans="1:5" ht="12.75" x14ac:dyDescent="0.2">
      <c r="A63" s="1">
        <v>0</v>
      </c>
      <c r="B63" s="11" t="s">
        <v>118</v>
      </c>
      <c r="C63" s="1" t="s">
        <v>132</v>
      </c>
    </row>
    <row r="64" spans="1:5" ht="12.75" x14ac:dyDescent="0.2">
      <c r="A64" s="1">
        <v>1</v>
      </c>
      <c r="B64" s="11" t="s">
        <v>121</v>
      </c>
      <c r="C64" s="1" t="s">
        <v>122</v>
      </c>
    </row>
    <row r="65" spans="1:3" ht="12.75" x14ac:dyDescent="0.2">
      <c r="A65" s="1">
        <v>2</v>
      </c>
      <c r="B65" s="11" t="s">
        <v>124</v>
      </c>
    </row>
    <row r="66" spans="1:3" ht="12.75" x14ac:dyDescent="0.2">
      <c r="A66" s="1">
        <v>3</v>
      </c>
      <c r="B66" s="68" t="s">
        <v>126</v>
      </c>
    </row>
    <row r="67" spans="1:3" ht="12.75" x14ac:dyDescent="0.2">
      <c r="A67" s="1">
        <v>4</v>
      </c>
      <c r="B67" s="11" t="s">
        <v>128</v>
      </c>
    </row>
    <row r="68" spans="1:3" ht="12.75" x14ac:dyDescent="0.2">
      <c r="A68" s="1">
        <v>5</v>
      </c>
      <c r="B68" s="68" t="s">
        <v>130</v>
      </c>
    </row>
    <row r="69" spans="1:3" ht="12.75" x14ac:dyDescent="0.2">
      <c r="A69" s="1">
        <v>6</v>
      </c>
      <c r="B69" s="11" t="s">
        <v>132</v>
      </c>
      <c r="C69" s="1" t="s">
        <v>132</v>
      </c>
    </row>
    <row r="70" spans="1:3" ht="12.75" x14ac:dyDescent="0.2">
      <c r="A70" s="1">
        <v>7</v>
      </c>
      <c r="B70" s="68" t="s">
        <v>134</v>
      </c>
    </row>
    <row r="71" spans="1:3" ht="12.75" x14ac:dyDescent="0.2">
      <c r="A71" s="1">
        <v>8</v>
      </c>
      <c r="B71" s="11" t="s">
        <v>136</v>
      </c>
    </row>
    <row r="72" spans="1:3" ht="12.75" x14ac:dyDescent="0.2">
      <c r="A72" s="1">
        <v>9</v>
      </c>
      <c r="B72" s="68" t="s">
        <v>138</v>
      </c>
    </row>
    <row r="73" spans="1:3" ht="12.75" x14ac:dyDescent="0.2">
      <c r="A73" s="1">
        <v>10</v>
      </c>
      <c r="B73" s="11" t="s">
        <v>140</v>
      </c>
    </row>
    <row r="74" spans="1:3" ht="12.75" x14ac:dyDescent="0.2">
      <c r="A74" s="1">
        <v>11</v>
      </c>
      <c r="B74" s="68" t="s">
        <v>143</v>
      </c>
    </row>
    <row r="75" spans="1:3" ht="12.75" x14ac:dyDescent="0.2">
      <c r="A75" s="1">
        <v>12</v>
      </c>
      <c r="B75" s="11" t="s">
        <v>145</v>
      </c>
      <c r="C75" s="1" t="s">
        <v>146</v>
      </c>
    </row>
    <row r="76" spans="1:3" ht="12.75" x14ac:dyDescent="0.2">
      <c r="A76" s="1">
        <v>13</v>
      </c>
      <c r="B76" s="11" t="s">
        <v>148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0:L48"/>
  <sheetViews>
    <sheetView workbookViewId="0"/>
  </sheetViews>
  <sheetFormatPr defaultColWidth="12.5703125" defaultRowHeight="15.75" customHeight="1" x14ac:dyDescent="0.2"/>
  <sheetData>
    <row r="10" spans="1:12" ht="15.75" customHeight="1" x14ac:dyDescent="0.2">
      <c r="A10" s="1" t="s">
        <v>1337</v>
      </c>
      <c r="B10" s="1" t="s">
        <v>1338</v>
      </c>
      <c r="C10" s="1" t="s">
        <v>1339</v>
      </c>
      <c r="D10" s="1" t="s">
        <v>1340</v>
      </c>
      <c r="F10" s="1" t="s">
        <v>1341</v>
      </c>
      <c r="G10" s="1" t="s">
        <v>1342</v>
      </c>
    </row>
    <row r="11" spans="1:12" ht="15.75" customHeight="1" x14ac:dyDescent="0.2">
      <c r="A11" s="1">
        <v>0</v>
      </c>
      <c r="B11" s="1">
        <v>80</v>
      </c>
      <c r="C11" s="1">
        <v>80</v>
      </c>
      <c r="G11" s="1" t="s">
        <v>1224</v>
      </c>
      <c r="H11" s="56" t="e">
        <f>HEX2DEC(G11)</f>
        <v>#NUM!</v>
      </c>
    </row>
    <row r="12" spans="1:12" ht="15.75" customHeight="1" x14ac:dyDescent="0.2">
      <c r="A12" s="1">
        <v>1</v>
      </c>
      <c r="B12" s="1">
        <v>80</v>
      </c>
      <c r="G12" s="56" t="e">
        <f t="shared" ref="G12:G23" si="0">DEC2HEX(H12)</f>
        <v>#NUM!</v>
      </c>
      <c r="H12" s="56" t="e">
        <f t="shared" ref="H12:H24" si="1">H11+B11</f>
        <v>#NUM!</v>
      </c>
    </row>
    <row r="13" spans="1:12" ht="15.75" customHeight="1" x14ac:dyDescent="0.2">
      <c r="A13" s="1">
        <v>2</v>
      </c>
      <c r="B13" s="1">
        <v>80</v>
      </c>
      <c r="C13" s="1">
        <v>80</v>
      </c>
      <c r="G13" s="56" t="e">
        <f t="shared" si="0"/>
        <v>#NUM!</v>
      </c>
      <c r="H13" s="56" t="e">
        <f t="shared" si="1"/>
        <v>#NUM!</v>
      </c>
    </row>
    <row r="14" spans="1:12" ht="15.75" customHeight="1" x14ac:dyDescent="0.2">
      <c r="A14" s="1">
        <v>3</v>
      </c>
      <c r="B14" s="1">
        <v>80</v>
      </c>
      <c r="G14" s="56" t="e">
        <f t="shared" si="0"/>
        <v>#NUM!</v>
      </c>
      <c r="H14" s="56" t="e">
        <f t="shared" si="1"/>
        <v>#NUM!</v>
      </c>
      <c r="K14" s="1" t="s">
        <v>1343</v>
      </c>
      <c r="L14" s="1" t="s">
        <v>1344</v>
      </c>
    </row>
    <row r="15" spans="1:12" ht="15.75" customHeight="1" x14ac:dyDescent="0.2">
      <c r="A15" s="1">
        <v>4</v>
      </c>
      <c r="B15" s="1">
        <v>80</v>
      </c>
      <c r="G15" s="56" t="e">
        <f t="shared" si="0"/>
        <v>#NUM!</v>
      </c>
      <c r="H15" s="56" t="e">
        <f t="shared" si="1"/>
        <v>#NUM!</v>
      </c>
    </row>
    <row r="16" spans="1:12" ht="15.75" customHeight="1" x14ac:dyDescent="0.2">
      <c r="A16" s="1">
        <v>5</v>
      </c>
      <c r="B16" s="1">
        <v>80</v>
      </c>
      <c r="G16" s="56" t="e">
        <f t="shared" si="0"/>
        <v>#NUM!</v>
      </c>
      <c r="H16" s="56" t="e">
        <f t="shared" si="1"/>
        <v>#NUM!</v>
      </c>
    </row>
    <row r="17" spans="1:12" ht="15.75" customHeight="1" x14ac:dyDescent="0.2">
      <c r="A17" s="1">
        <v>6</v>
      </c>
      <c r="B17" s="1">
        <v>80</v>
      </c>
      <c r="G17" s="56" t="e">
        <f t="shared" si="0"/>
        <v>#NUM!</v>
      </c>
      <c r="H17" s="56" t="e">
        <f t="shared" si="1"/>
        <v>#NUM!</v>
      </c>
    </row>
    <row r="18" spans="1:12" ht="15.75" customHeight="1" x14ac:dyDescent="0.2">
      <c r="A18" s="1">
        <v>7</v>
      </c>
      <c r="B18" s="1">
        <v>80</v>
      </c>
      <c r="G18" s="56" t="e">
        <f t="shared" si="0"/>
        <v>#NUM!</v>
      </c>
      <c r="H18" s="56" t="e">
        <f t="shared" si="1"/>
        <v>#NUM!</v>
      </c>
      <c r="K18" s="1" t="s">
        <v>1345</v>
      </c>
      <c r="L18" s="1" t="s">
        <v>1346</v>
      </c>
    </row>
    <row r="19" spans="1:12" ht="15.75" customHeight="1" x14ac:dyDescent="0.2">
      <c r="A19" s="1">
        <v>8</v>
      </c>
      <c r="B19" s="1">
        <v>80</v>
      </c>
      <c r="G19" s="56" t="e">
        <f t="shared" si="0"/>
        <v>#NUM!</v>
      </c>
      <c r="H19" s="56" t="e">
        <f t="shared" si="1"/>
        <v>#NUM!</v>
      </c>
    </row>
    <row r="20" spans="1:12" ht="15.75" customHeight="1" x14ac:dyDescent="0.2">
      <c r="A20" s="1">
        <v>9</v>
      </c>
      <c r="B20" s="1">
        <v>80</v>
      </c>
      <c r="F20" s="1">
        <v>78</v>
      </c>
      <c r="G20" s="56" t="e">
        <f t="shared" si="0"/>
        <v>#NUM!</v>
      </c>
      <c r="H20" s="56" t="e">
        <f t="shared" si="1"/>
        <v>#NUM!</v>
      </c>
    </row>
    <row r="21" spans="1:12" ht="15.75" customHeight="1" x14ac:dyDescent="0.2">
      <c r="A21" s="1">
        <v>10</v>
      </c>
      <c r="B21" s="1">
        <v>80</v>
      </c>
      <c r="D21" s="1">
        <v>15</v>
      </c>
      <c r="E21">
        <f>B21-D21</f>
        <v>65</v>
      </c>
      <c r="F21">
        <f>E21+F20</f>
        <v>143</v>
      </c>
      <c r="G21" s="56" t="e">
        <f t="shared" si="0"/>
        <v>#NUM!</v>
      </c>
      <c r="H21" s="56" t="e">
        <f t="shared" si="1"/>
        <v>#NUM!</v>
      </c>
      <c r="K21" s="1" t="s">
        <v>1347</v>
      </c>
      <c r="L21" s="1" t="s">
        <v>1348</v>
      </c>
    </row>
    <row r="22" spans="1:12" ht="15.75" customHeight="1" x14ac:dyDescent="0.2">
      <c r="A22" s="1">
        <v>11</v>
      </c>
      <c r="B22" s="1">
        <v>80</v>
      </c>
      <c r="D22">
        <f t="shared" ref="D22:D23" si="2">B22+D21</f>
        <v>95</v>
      </c>
      <c r="G22" s="56" t="e">
        <f t="shared" si="0"/>
        <v>#NUM!</v>
      </c>
      <c r="H22" s="56" t="e">
        <f t="shared" si="1"/>
        <v>#NUM!</v>
      </c>
    </row>
    <row r="23" spans="1:12" ht="15.75" customHeight="1" x14ac:dyDescent="0.2">
      <c r="A23" s="1">
        <v>12</v>
      </c>
      <c r="B23" s="1">
        <v>48</v>
      </c>
      <c r="D23">
        <f t="shared" si="2"/>
        <v>143</v>
      </c>
      <c r="G23" s="56" t="e">
        <f t="shared" si="0"/>
        <v>#NUM!</v>
      </c>
      <c r="H23" s="56" t="e">
        <f t="shared" si="1"/>
        <v>#NUM!</v>
      </c>
    </row>
    <row r="24" spans="1:12" ht="15.75" customHeight="1" x14ac:dyDescent="0.2">
      <c r="H24" s="56" t="e">
        <f t="shared" si="1"/>
        <v>#NUM!</v>
      </c>
    </row>
    <row r="34" spans="1:3" ht="15.75" customHeight="1" x14ac:dyDescent="0.2">
      <c r="A34" s="1" t="s">
        <v>1019</v>
      </c>
    </row>
    <row r="36" spans="1:3" ht="15.75" customHeight="1" x14ac:dyDescent="0.2">
      <c r="A36" s="1" t="s">
        <v>1023</v>
      </c>
      <c r="B36" s="1">
        <v>31000</v>
      </c>
      <c r="C36" s="1" t="s">
        <v>1024</v>
      </c>
    </row>
    <row r="37" spans="1:3" ht="15.75" customHeight="1" x14ac:dyDescent="0.2">
      <c r="A37" s="1" t="s">
        <v>1026</v>
      </c>
      <c r="B37" s="1">
        <v>5</v>
      </c>
    </row>
    <row r="38" spans="1:3" ht="15.75" customHeight="1" x14ac:dyDescent="0.2">
      <c r="A38" s="1" t="s">
        <v>1029</v>
      </c>
      <c r="B38" s="1">
        <v>1</v>
      </c>
    </row>
    <row r="39" spans="1:3" ht="15.75" customHeight="1" x14ac:dyDescent="0.2">
      <c r="A39" s="1" t="s">
        <v>1031</v>
      </c>
      <c r="B39" s="1">
        <v>30</v>
      </c>
      <c r="C39" s="1" t="s">
        <v>946</v>
      </c>
    </row>
    <row r="40" spans="1:3" ht="15.75" customHeight="1" x14ac:dyDescent="0.2">
      <c r="A40" s="1" t="s">
        <v>1030</v>
      </c>
      <c r="B40">
        <f>B36/(2^B37)/B38/HEX2DEC(B39)</f>
        <v>20.182291666666668</v>
      </c>
      <c r="C40" s="1" t="s">
        <v>1024</v>
      </c>
    </row>
    <row r="41" spans="1:3" ht="15.75" customHeight="1" x14ac:dyDescent="0.2">
      <c r="A41" s="1" t="s">
        <v>1033</v>
      </c>
      <c r="B41">
        <f>1/B40</f>
        <v>4.9548387096774192E-2</v>
      </c>
      <c r="C41" s="1" t="s">
        <v>1025</v>
      </c>
    </row>
    <row r="43" spans="1:3" ht="15.75" customHeight="1" x14ac:dyDescent="0.2">
      <c r="A43" s="1" t="s">
        <v>1349</v>
      </c>
      <c r="B43" s="1">
        <v>0.25</v>
      </c>
      <c r="C43" s="1" t="s">
        <v>1025</v>
      </c>
    </row>
    <row r="44" spans="1:3" ht="15.75" customHeight="1" x14ac:dyDescent="0.2">
      <c r="B44" s="1">
        <v>4</v>
      </c>
      <c r="C44" s="1" t="s">
        <v>946</v>
      </c>
    </row>
    <row r="45" spans="1:3" ht="15.75" customHeight="1" x14ac:dyDescent="0.2">
      <c r="B45">
        <f>HEX2DEC(B44)*B43</f>
        <v>1</v>
      </c>
      <c r="C45" s="1" t="s">
        <v>1025</v>
      </c>
    </row>
    <row r="46" spans="1:3" ht="15.75" customHeight="1" x14ac:dyDescent="0.2">
      <c r="B46" s="1">
        <v>0.05</v>
      </c>
      <c r="C46" s="1" t="s">
        <v>1025</v>
      </c>
    </row>
    <row r="47" spans="1:3" ht="15.75" customHeight="1" x14ac:dyDescent="0.2">
      <c r="B47">
        <f>B45/B46</f>
        <v>20</v>
      </c>
    </row>
    <row r="48" spans="1:3" ht="15.75" customHeight="1" x14ac:dyDescent="0.2">
      <c r="B48" t="str">
        <f>DEC2HEX(B47)</f>
        <v>14</v>
      </c>
      <c r="C48" s="1" t="s">
        <v>946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C980"/>
  <sheetViews>
    <sheetView workbookViewId="0">
      <selection activeCell="K5" sqref="K5"/>
    </sheetView>
  </sheetViews>
  <sheetFormatPr defaultColWidth="12.5703125" defaultRowHeight="15.75" customHeight="1" x14ac:dyDescent="0.2"/>
  <cols>
    <col min="1" max="1" width="22.140625" customWidth="1"/>
    <col min="2" max="2" width="5.42578125" customWidth="1"/>
    <col min="3" max="3" width="15.140625" customWidth="1"/>
  </cols>
  <sheetData>
    <row r="1" spans="1:29" ht="15.75" customHeight="1" x14ac:dyDescent="0.2">
      <c r="A1" s="128"/>
      <c r="B1" s="75" t="s">
        <v>799</v>
      </c>
      <c r="C1" s="76"/>
      <c r="D1" s="74"/>
      <c r="E1" s="77"/>
      <c r="F1" s="78"/>
      <c r="G1" s="78">
        <f t="shared" ref="G1:H1" si="0">SUM(G4:G36)</f>
        <v>119.438</v>
      </c>
      <c r="H1" s="78">
        <f t="shared" si="0"/>
        <v>22</v>
      </c>
      <c r="I1" s="78">
        <v>1</v>
      </c>
      <c r="J1" s="129">
        <f>SUM(J3:J31)</f>
        <v>16.542999999999999</v>
      </c>
      <c r="K1" s="130">
        <f>J1*I1</f>
        <v>16.542999999999999</v>
      </c>
      <c r="L1" s="82" t="s">
        <v>853</v>
      </c>
    </row>
    <row r="2" spans="1:29" ht="15.75" customHeight="1" x14ac:dyDescent="0.2">
      <c r="A2" s="128" t="s">
        <v>179</v>
      </c>
      <c r="B2" s="83"/>
      <c r="C2" s="76" t="s">
        <v>800</v>
      </c>
      <c r="D2" s="74" t="s">
        <v>801</v>
      </c>
      <c r="E2" s="77" t="s">
        <v>802</v>
      </c>
      <c r="F2" s="84" t="s">
        <v>803</v>
      </c>
      <c r="G2" s="84" t="s">
        <v>804</v>
      </c>
      <c r="H2" s="74" t="s">
        <v>805</v>
      </c>
      <c r="I2" s="84" t="s">
        <v>806</v>
      </c>
      <c r="J2" s="85" t="s">
        <v>807</v>
      </c>
      <c r="K2" s="74" t="s">
        <v>808</v>
      </c>
      <c r="L2" s="74"/>
    </row>
    <row r="3" spans="1:29" x14ac:dyDescent="0.25">
      <c r="A3" s="131"/>
      <c r="B3" s="87"/>
      <c r="C3" s="88" t="s">
        <v>855</v>
      </c>
      <c r="D3" s="89"/>
      <c r="E3" s="90"/>
      <c r="F3" s="91"/>
      <c r="G3" s="91"/>
      <c r="H3" s="91"/>
      <c r="I3" s="91"/>
      <c r="J3" s="90"/>
      <c r="K3" s="92"/>
      <c r="L3" s="93"/>
      <c r="M3" s="86"/>
      <c r="N3" s="86"/>
      <c r="O3" s="86"/>
      <c r="P3" s="86"/>
      <c r="Q3" s="86"/>
      <c r="R3" s="86"/>
      <c r="S3" s="86"/>
      <c r="T3" s="86"/>
      <c r="U3" s="86"/>
      <c r="V3" s="86"/>
      <c r="W3" s="86"/>
      <c r="X3" s="86"/>
      <c r="Y3" s="86"/>
      <c r="Z3" s="86"/>
      <c r="AA3" s="86"/>
      <c r="AB3" s="86"/>
      <c r="AC3" s="86"/>
    </row>
    <row r="4" spans="1:29" ht="15.75" customHeight="1" x14ac:dyDescent="0.2">
      <c r="A4" s="134" t="s">
        <v>810</v>
      </c>
      <c r="B4" s="95"/>
      <c r="C4" s="96">
        <v>0</v>
      </c>
      <c r="D4" s="97">
        <v>1</v>
      </c>
      <c r="E4" s="98">
        <f>C4/D4</f>
        <v>0</v>
      </c>
      <c r="F4" s="97">
        <v>2</v>
      </c>
      <c r="G4" s="97">
        <f t="shared" ref="G4:G5" si="1">F4*H4</f>
        <v>2</v>
      </c>
      <c r="H4" s="97">
        <v>1</v>
      </c>
      <c r="I4" s="99">
        <f t="shared" ref="I4:I5" si="2">H4*$I$1</f>
        <v>1</v>
      </c>
      <c r="J4" s="98">
        <f t="shared" ref="J4:J5" si="3">E4*H4</f>
        <v>0</v>
      </c>
      <c r="K4" s="97" t="s">
        <v>1479</v>
      </c>
      <c r="L4" s="138" t="s">
        <v>868</v>
      </c>
      <c r="M4" s="101"/>
      <c r="N4" s="101"/>
      <c r="O4" s="101"/>
      <c r="P4" s="101"/>
      <c r="Q4" s="101"/>
      <c r="R4" s="101"/>
      <c r="S4" s="101"/>
      <c r="T4" s="101"/>
      <c r="U4" s="101"/>
      <c r="V4" s="101"/>
      <c r="W4" s="101"/>
      <c r="X4" s="101"/>
      <c r="Y4" s="101"/>
      <c r="Z4" s="101"/>
      <c r="AA4" s="101"/>
      <c r="AB4" s="101"/>
      <c r="AC4" s="101"/>
    </row>
    <row r="5" spans="1:29" ht="15.75" customHeight="1" x14ac:dyDescent="0.2">
      <c r="A5" s="134" t="s">
        <v>869</v>
      </c>
      <c r="B5" s="95"/>
      <c r="C5" s="96">
        <v>0</v>
      </c>
      <c r="D5" s="97">
        <v>1</v>
      </c>
      <c r="E5" s="102">
        <v>0</v>
      </c>
      <c r="F5" s="97">
        <v>2</v>
      </c>
      <c r="G5" s="97">
        <f t="shared" si="1"/>
        <v>2</v>
      </c>
      <c r="H5" s="97">
        <v>1</v>
      </c>
      <c r="I5" s="99">
        <f t="shared" si="2"/>
        <v>1</v>
      </c>
      <c r="J5" s="98">
        <f t="shared" si="3"/>
        <v>0</v>
      </c>
      <c r="K5" s="97" t="s">
        <v>1479</v>
      </c>
      <c r="L5" s="138" t="s">
        <v>871</v>
      </c>
      <c r="M5" s="101"/>
      <c r="N5" s="101"/>
      <c r="O5" s="101"/>
      <c r="P5" s="101"/>
      <c r="Q5" s="101"/>
      <c r="R5" s="101"/>
      <c r="S5" s="101"/>
      <c r="T5" s="101"/>
      <c r="U5" s="101"/>
      <c r="V5" s="101"/>
      <c r="W5" s="101"/>
      <c r="X5" s="101"/>
      <c r="Y5" s="101"/>
      <c r="Z5" s="101"/>
      <c r="AA5" s="101"/>
      <c r="AB5" s="101"/>
      <c r="AC5" s="101"/>
    </row>
    <row r="6" spans="1:29" ht="15.75" customHeight="1" x14ac:dyDescent="0.2">
      <c r="A6" s="131"/>
      <c r="B6" s="103"/>
      <c r="C6" s="88" t="s">
        <v>813</v>
      </c>
      <c r="D6" s="104"/>
      <c r="E6" s="90"/>
      <c r="F6" s="91"/>
      <c r="G6" s="91"/>
      <c r="H6" s="91"/>
      <c r="I6" s="91"/>
      <c r="J6" s="90"/>
      <c r="K6" s="105"/>
      <c r="L6" s="86"/>
      <c r="M6" s="86"/>
      <c r="N6" s="86"/>
      <c r="O6" s="86"/>
      <c r="P6" s="86"/>
      <c r="Q6" s="86"/>
      <c r="R6" s="86"/>
      <c r="S6" s="86"/>
      <c r="T6" s="86"/>
      <c r="U6" s="86"/>
      <c r="V6" s="86"/>
      <c r="W6" s="86"/>
      <c r="X6" s="86"/>
      <c r="Y6" s="86"/>
      <c r="Z6" s="86"/>
      <c r="AA6" s="86"/>
      <c r="AB6" s="86"/>
      <c r="AC6" s="86"/>
    </row>
    <row r="7" spans="1:29" ht="15.75" customHeight="1" x14ac:dyDescent="0.2">
      <c r="A7" s="11" t="s">
        <v>814</v>
      </c>
      <c r="B7" s="95"/>
      <c r="C7" s="96">
        <v>1</v>
      </c>
      <c r="D7" s="11">
        <v>10</v>
      </c>
      <c r="E7" s="98">
        <f t="shared" ref="E7:E9" si="4">C7/D7</f>
        <v>0.1</v>
      </c>
      <c r="F7" s="97">
        <v>2</v>
      </c>
      <c r="G7" s="97">
        <f t="shared" ref="G7:G9" si="5">F7*H7</f>
        <v>2</v>
      </c>
      <c r="H7" s="99">
        <v>1</v>
      </c>
      <c r="I7" s="99">
        <f t="shared" ref="I7:I9" si="6">H7*$I$1</f>
        <v>1</v>
      </c>
      <c r="J7" s="98">
        <f t="shared" ref="J7:J9" si="7">E7*H7</f>
        <v>0.1</v>
      </c>
      <c r="K7" s="106" t="s">
        <v>815</v>
      </c>
      <c r="L7" s="101"/>
      <c r="M7" s="101"/>
      <c r="N7" s="101"/>
      <c r="O7" s="101"/>
      <c r="P7" s="101"/>
      <c r="Q7" s="101"/>
      <c r="R7" s="101"/>
      <c r="S7" s="101"/>
      <c r="T7" s="101"/>
      <c r="U7" s="101"/>
      <c r="V7" s="101"/>
      <c r="W7" s="101"/>
      <c r="X7" s="101"/>
      <c r="Y7" s="101"/>
      <c r="Z7" s="101"/>
      <c r="AA7" s="101"/>
      <c r="AB7" s="101"/>
      <c r="AC7" s="101"/>
    </row>
    <row r="8" spans="1:29" ht="15.75" customHeight="1" x14ac:dyDescent="0.2">
      <c r="A8" s="139" t="s">
        <v>816</v>
      </c>
      <c r="B8" s="107"/>
      <c r="C8" s="96">
        <v>1.4</v>
      </c>
      <c r="D8" s="11">
        <v>100</v>
      </c>
      <c r="E8" s="98">
        <f t="shared" si="4"/>
        <v>1.3999999999999999E-2</v>
      </c>
      <c r="F8" s="97">
        <v>2</v>
      </c>
      <c r="G8" s="97">
        <f t="shared" si="5"/>
        <v>2</v>
      </c>
      <c r="H8" s="99">
        <v>1</v>
      </c>
      <c r="I8" s="99">
        <f t="shared" si="6"/>
        <v>1</v>
      </c>
      <c r="J8" s="98">
        <f t="shared" si="7"/>
        <v>1.3999999999999999E-2</v>
      </c>
      <c r="K8" s="106" t="s">
        <v>817</v>
      </c>
      <c r="L8" s="11" t="s">
        <v>437</v>
      </c>
      <c r="M8" s="101"/>
      <c r="N8" s="101"/>
      <c r="O8" s="101"/>
      <c r="P8" s="101"/>
      <c r="Q8" s="101"/>
      <c r="R8" s="101"/>
      <c r="S8" s="101"/>
      <c r="T8" s="101"/>
      <c r="U8" s="101"/>
      <c r="V8" s="101"/>
      <c r="W8" s="101"/>
      <c r="X8" s="101"/>
      <c r="Y8" s="101"/>
      <c r="Z8" s="101"/>
      <c r="AA8" s="101"/>
      <c r="AB8" s="101"/>
      <c r="AC8" s="101"/>
    </row>
    <row r="9" spans="1:29" ht="15.75" customHeight="1" x14ac:dyDescent="0.2">
      <c r="A9" s="139" t="s">
        <v>877</v>
      </c>
      <c r="B9" s="95"/>
      <c r="C9" s="96">
        <v>229.5</v>
      </c>
      <c r="D9" s="11">
        <v>500</v>
      </c>
      <c r="E9" s="98">
        <f t="shared" si="4"/>
        <v>0.45900000000000002</v>
      </c>
      <c r="F9" s="97">
        <v>3</v>
      </c>
      <c r="G9" s="97">
        <f t="shared" si="5"/>
        <v>3</v>
      </c>
      <c r="H9" s="97">
        <v>1</v>
      </c>
      <c r="I9" s="99">
        <f t="shared" si="6"/>
        <v>1</v>
      </c>
      <c r="J9" s="98">
        <f t="shared" si="7"/>
        <v>0.45900000000000002</v>
      </c>
      <c r="K9" s="106" t="s">
        <v>819</v>
      </c>
      <c r="L9" s="11" t="s">
        <v>1350</v>
      </c>
      <c r="M9" s="101"/>
      <c r="N9" s="101"/>
      <c r="O9" s="101"/>
      <c r="P9" s="101"/>
      <c r="Q9" s="101"/>
      <c r="R9" s="101"/>
      <c r="S9" s="101"/>
      <c r="T9" s="101"/>
      <c r="U9" s="101"/>
      <c r="V9" s="101"/>
      <c r="W9" s="101"/>
      <c r="X9" s="101"/>
      <c r="Y9" s="101"/>
      <c r="Z9" s="101"/>
      <c r="AA9" s="101"/>
      <c r="AB9" s="101"/>
      <c r="AC9" s="101"/>
    </row>
    <row r="10" spans="1:29" ht="15.75" customHeight="1" x14ac:dyDescent="0.2">
      <c r="A10" s="131"/>
      <c r="B10" s="119"/>
      <c r="C10" s="88" t="s">
        <v>880</v>
      </c>
      <c r="D10" s="104">
        <v>1</v>
      </c>
      <c r="E10" s="90"/>
      <c r="F10" s="91"/>
      <c r="G10" s="91"/>
      <c r="H10" s="91"/>
      <c r="I10" s="91"/>
      <c r="J10" s="90"/>
      <c r="K10" s="86"/>
      <c r="L10" s="86"/>
      <c r="M10" s="86"/>
      <c r="N10" s="86"/>
      <c r="O10" s="86"/>
      <c r="P10" s="86"/>
      <c r="Q10" s="86"/>
      <c r="R10" s="86"/>
      <c r="S10" s="86"/>
      <c r="T10" s="86"/>
      <c r="U10" s="86"/>
      <c r="V10" s="86"/>
      <c r="W10" s="86"/>
      <c r="X10" s="86"/>
      <c r="Y10" s="86"/>
      <c r="Z10" s="86"/>
      <c r="AA10" s="86"/>
      <c r="AB10" s="86"/>
      <c r="AC10" s="86"/>
    </row>
    <row r="11" spans="1:29" ht="15.75" customHeight="1" x14ac:dyDescent="0.2">
      <c r="A11" s="139" t="s">
        <v>882</v>
      </c>
      <c r="B11" s="120"/>
      <c r="C11" s="96">
        <v>0</v>
      </c>
      <c r="D11" s="11">
        <v>1</v>
      </c>
      <c r="E11" s="98">
        <f>C11/D11</f>
        <v>0</v>
      </c>
      <c r="F11" s="97">
        <v>2</v>
      </c>
      <c r="G11" s="97">
        <f t="shared" ref="G11:G16" si="8">F11*H11</f>
        <v>2</v>
      </c>
      <c r="H11" s="97">
        <v>1</v>
      </c>
      <c r="I11" s="99">
        <f t="shared" ref="I11:I16" si="9">H11*$I$1</f>
        <v>1</v>
      </c>
      <c r="J11" s="98">
        <f t="shared" ref="J11:J16" si="10">E11*H11</f>
        <v>0</v>
      </c>
      <c r="K11" s="11" t="s">
        <v>1479</v>
      </c>
      <c r="L11" s="11" t="s">
        <v>884</v>
      </c>
      <c r="M11" s="101"/>
      <c r="N11" s="101"/>
      <c r="O11" s="101"/>
      <c r="P11" s="101"/>
      <c r="Q11" s="101"/>
      <c r="R11" s="101"/>
      <c r="S11" s="101"/>
      <c r="T11" s="101"/>
      <c r="U11" s="101"/>
      <c r="V11" s="101"/>
      <c r="W11" s="101"/>
      <c r="X11" s="101"/>
      <c r="Y11" s="101"/>
      <c r="Z11" s="101"/>
      <c r="AA11" s="101"/>
      <c r="AB11" s="101"/>
      <c r="AC11" s="101"/>
    </row>
    <row r="12" spans="1:29" ht="15.75" customHeight="1" x14ac:dyDescent="0.2">
      <c r="A12" s="134" t="s">
        <v>885</v>
      </c>
      <c r="B12" s="95"/>
      <c r="C12" s="96">
        <v>0</v>
      </c>
      <c r="D12" s="97">
        <v>2</v>
      </c>
      <c r="E12" s="102">
        <v>0</v>
      </c>
      <c r="F12" s="97">
        <v>2</v>
      </c>
      <c r="G12" s="97">
        <f t="shared" si="8"/>
        <v>6</v>
      </c>
      <c r="H12" s="97">
        <v>3</v>
      </c>
      <c r="I12" s="99">
        <f t="shared" si="9"/>
        <v>3</v>
      </c>
      <c r="J12" s="98">
        <f t="shared" si="10"/>
        <v>0</v>
      </c>
      <c r="K12" s="97" t="s">
        <v>1479</v>
      </c>
      <c r="L12" s="11" t="s">
        <v>887</v>
      </c>
      <c r="M12" s="101"/>
      <c r="N12" s="101"/>
      <c r="O12" s="101"/>
      <c r="P12" s="101"/>
      <c r="Q12" s="101"/>
      <c r="R12" s="101"/>
      <c r="S12" s="101"/>
      <c r="T12" s="101"/>
      <c r="U12" s="101"/>
      <c r="V12" s="101"/>
      <c r="W12" s="101"/>
      <c r="X12" s="101"/>
      <c r="Y12" s="101"/>
      <c r="Z12" s="101"/>
      <c r="AA12" s="101"/>
      <c r="AB12" s="101"/>
      <c r="AC12" s="101"/>
    </row>
    <row r="13" spans="1:29" ht="15.75" customHeight="1" x14ac:dyDescent="0.2">
      <c r="A13" s="139" t="s">
        <v>1351</v>
      </c>
      <c r="B13" s="120"/>
      <c r="C13" s="96">
        <v>0.65</v>
      </c>
      <c r="D13" s="11">
        <v>1</v>
      </c>
      <c r="E13" s="98">
        <f t="shared" ref="E13:E16" si="11">C13/D13</f>
        <v>0.65</v>
      </c>
      <c r="F13" s="97">
        <v>16</v>
      </c>
      <c r="G13" s="97">
        <f t="shared" si="8"/>
        <v>16</v>
      </c>
      <c r="H13" s="97">
        <v>1</v>
      </c>
      <c r="I13" s="99">
        <f t="shared" si="9"/>
        <v>1</v>
      </c>
      <c r="J13" s="98">
        <f t="shared" si="10"/>
        <v>0.65</v>
      </c>
      <c r="K13" s="106" t="s">
        <v>1352</v>
      </c>
      <c r="L13" s="11" t="s">
        <v>1353</v>
      </c>
      <c r="M13" s="101"/>
      <c r="N13" s="101"/>
      <c r="O13" s="101"/>
      <c r="P13" s="101"/>
      <c r="Q13" s="101"/>
      <c r="R13" s="101"/>
      <c r="S13" s="101"/>
      <c r="T13" s="101"/>
      <c r="U13" s="101"/>
      <c r="V13" s="101"/>
      <c r="W13" s="101"/>
      <c r="X13" s="101"/>
      <c r="Y13" s="101"/>
      <c r="Z13" s="101"/>
      <c r="AA13" s="101"/>
      <c r="AB13" s="101"/>
      <c r="AC13" s="101"/>
    </row>
    <row r="14" spans="1:29" ht="15.75" customHeight="1" x14ac:dyDescent="0.2">
      <c r="A14" s="139" t="s">
        <v>923</v>
      </c>
      <c r="B14" s="120"/>
      <c r="C14" s="96">
        <v>0</v>
      </c>
      <c r="D14" s="11">
        <v>1000</v>
      </c>
      <c r="E14" s="98">
        <f t="shared" si="11"/>
        <v>0</v>
      </c>
      <c r="F14" s="97">
        <v>2</v>
      </c>
      <c r="G14" s="97">
        <f t="shared" si="8"/>
        <v>10</v>
      </c>
      <c r="H14" s="97">
        <v>5</v>
      </c>
      <c r="I14" s="99">
        <f t="shared" si="9"/>
        <v>5</v>
      </c>
      <c r="J14" s="98">
        <f t="shared" si="10"/>
        <v>0</v>
      </c>
      <c r="K14" s="11" t="s">
        <v>851</v>
      </c>
      <c r="L14" s="11" t="s">
        <v>437</v>
      </c>
      <c r="M14" s="101"/>
      <c r="N14" s="101"/>
      <c r="O14" s="101"/>
      <c r="P14" s="101"/>
      <c r="Q14" s="101"/>
      <c r="R14" s="101"/>
      <c r="S14" s="101"/>
      <c r="T14" s="101"/>
      <c r="U14" s="101"/>
      <c r="V14" s="101"/>
      <c r="W14" s="101"/>
      <c r="X14" s="101"/>
      <c r="Y14" s="101"/>
      <c r="Z14" s="101"/>
      <c r="AA14" s="101"/>
      <c r="AB14" s="101"/>
      <c r="AC14" s="101"/>
    </row>
    <row r="15" spans="1:29" ht="15.75" customHeight="1" x14ac:dyDescent="0.2">
      <c r="A15" s="139" t="s">
        <v>1354</v>
      </c>
      <c r="B15" s="120"/>
      <c r="C15" s="96">
        <v>6.46</v>
      </c>
      <c r="D15" s="11">
        <v>1</v>
      </c>
      <c r="E15" s="98">
        <f t="shared" si="11"/>
        <v>6.46</v>
      </c>
      <c r="F15" s="97">
        <v>40</v>
      </c>
      <c r="G15" s="97">
        <f t="shared" si="8"/>
        <v>40</v>
      </c>
      <c r="H15" s="97">
        <v>1</v>
      </c>
      <c r="I15" s="99">
        <f t="shared" si="9"/>
        <v>1</v>
      </c>
      <c r="J15" s="98">
        <f t="shared" si="10"/>
        <v>6.46</v>
      </c>
      <c r="K15" s="106" t="s">
        <v>1355</v>
      </c>
      <c r="L15" s="11" t="s">
        <v>897</v>
      </c>
      <c r="M15" s="101"/>
      <c r="N15" s="101"/>
      <c r="O15" s="101"/>
      <c r="P15" s="101"/>
      <c r="Q15" s="101"/>
      <c r="R15" s="101"/>
      <c r="S15" s="101"/>
      <c r="T15" s="101"/>
      <c r="U15" s="101"/>
      <c r="V15" s="101"/>
      <c r="W15" s="101"/>
      <c r="X15" s="101"/>
      <c r="Y15" s="101"/>
      <c r="Z15" s="101"/>
      <c r="AA15" s="101"/>
      <c r="AB15" s="101"/>
      <c r="AC15" s="101"/>
    </row>
    <row r="16" spans="1:29" ht="15.75" customHeight="1" x14ac:dyDescent="0.2">
      <c r="A16" s="139" t="s">
        <v>1356</v>
      </c>
      <c r="B16" s="120"/>
      <c r="C16" s="96">
        <v>0.77</v>
      </c>
      <c r="D16" s="11">
        <v>1</v>
      </c>
      <c r="E16" s="98">
        <f t="shared" si="11"/>
        <v>0.77</v>
      </c>
      <c r="F16" s="97">
        <v>11</v>
      </c>
      <c r="G16" s="97">
        <f t="shared" si="8"/>
        <v>11</v>
      </c>
      <c r="H16" s="97">
        <v>1</v>
      </c>
      <c r="I16" s="99">
        <f t="shared" si="9"/>
        <v>1</v>
      </c>
      <c r="J16" s="98">
        <f t="shared" si="10"/>
        <v>0.77</v>
      </c>
      <c r="K16" s="106" t="s">
        <v>1357</v>
      </c>
      <c r="L16" s="11" t="s">
        <v>897</v>
      </c>
      <c r="M16" s="101"/>
      <c r="N16" s="101"/>
      <c r="O16" s="101"/>
      <c r="P16" s="101"/>
      <c r="Q16" s="101"/>
      <c r="R16" s="101"/>
      <c r="S16" s="101"/>
      <c r="T16" s="101"/>
      <c r="U16" s="101"/>
      <c r="V16" s="101"/>
      <c r="W16" s="101"/>
      <c r="X16" s="101"/>
      <c r="Y16" s="101"/>
      <c r="Z16" s="101"/>
      <c r="AA16" s="101"/>
      <c r="AB16" s="101"/>
      <c r="AC16" s="101"/>
    </row>
    <row r="17" spans="1:29" ht="15.75" customHeight="1" x14ac:dyDescent="0.2">
      <c r="A17" s="131"/>
      <c r="B17" s="119"/>
      <c r="C17" s="88" t="s">
        <v>824</v>
      </c>
      <c r="D17" s="86"/>
      <c r="E17" s="90"/>
      <c r="F17" s="91"/>
      <c r="G17" s="91"/>
      <c r="H17" s="91"/>
      <c r="I17" s="91"/>
      <c r="J17" s="90"/>
      <c r="K17" s="86"/>
      <c r="L17" s="86"/>
      <c r="M17" s="86"/>
      <c r="N17" s="86"/>
      <c r="O17" s="86"/>
      <c r="P17" s="86"/>
      <c r="Q17" s="86"/>
      <c r="R17" s="86"/>
      <c r="S17" s="86"/>
      <c r="T17" s="86"/>
      <c r="U17" s="86"/>
      <c r="V17" s="86"/>
      <c r="W17" s="86"/>
      <c r="X17" s="86"/>
      <c r="Y17" s="86"/>
      <c r="Z17" s="86"/>
      <c r="AA17" s="86"/>
      <c r="AB17" s="86"/>
      <c r="AC17" s="86"/>
    </row>
    <row r="18" spans="1:29" ht="15.75" customHeight="1" x14ac:dyDescent="0.2">
      <c r="A18" s="139" t="s">
        <v>1358</v>
      </c>
      <c r="B18" s="120"/>
      <c r="C18" s="96">
        <v>1.1399999999999999</v>
      </c>
      <c r="D18" s="11">
        <v>1</v>
      </c>
      <c r="E18" s="98">
        <f>C18/D18</f>
        <v>1.1399999999999999</v>
      </c>
      <c r="F18" s="97">
        <v>20</v>
      </c>
      <c r="G18" s="97">
        <f>F18*H18</f>
        <v>20</v>
      </c>
      <c r="H18" s="97">
        <v>1</v>
      </c>
      <c r="I18" s="99">
        <f>H18*$I$1</f>
        <v>1</v>
      </c>
      <c r="J18" s="98">
        <f>E18*H18</f>
        <v>1.1399999999999999</v>
      </c>
      <c r="K18" s="106" t="s">
        <v>1359</v>
      </c>
      <c r="L18" s="11" t="s">
        <v>1360</v>
      </c>
      <c r="M18" s="101"/>
      <c r="N18" s="101"/>
      <c r="O18" s="101"/>
      <c r="P18" s="101"/>
      <c r="Q18" s="101"/>
      <c r="R18" s="101"/>
      <c r="S18" s="101"/>
      <c r="T18" s="101"/>
      <c r="U18" s="101"/>
      <c r="V18" s="101"/>
      <c r="W18" s="101"/>
      <c r="X18" s="101"/>
      <c r="Y18" s="101"/>
      <c r="Z18" s="101"/>
      <c r="AA18" s="101"/>
      <c r="AB18" s="101"/>
      <c r="AC18" s="101"/>
    </row>
    <row r="19" spans="1:29" ht="15.75" customHeight="1" x14ac:dyDescent="0.2">
      <c r="A19" s="131"/>
      <c r="B19" s="119"/>
      <c r="C19" s="88" t="s">
        <v>514</v>
      </c>
      <c r="D19" s="104">
        <v>1</v>
      </c>
      <c r="E19" s="90"/>
      <c r="F19" s="91"/>
      <c r="G19" s="91"/>
      <c r="H19" s="91"/>
      <c r="I19" s="91"/>
      <c r="J19" s="90"/>
      <c r="K19" s="86"/>
      <c r="L19" s="86"/>
      <c r="M19" s="86"/>
      <c r="N19" s="86"/>
      <c r="O19" s="86"/>
      <c r="P19" s="86"/>
      <c r="Q19" s="86"/>
      <c r="R19" s="86"/>
      <c r="S19" s="86"/>
      <c r="T19" s="86"/>
      <c r="U19" s="86"/>
      <c r="V19" s="86"/>
      <c r="W19" s="86"/>
      <c r="X19" s="86"/>
      <c r="Y19" s="86"/>
      <c r="Z19" s="86"/>
      <c r="AA19" s="86"/>
      <c r="AB19" s="86"/>
      <c r="AC19" s="86"/>
    </row>
    <row r="20" spans="1:29" x14ac:dyDescent="0.25">
      <c r="A20" s="11" t="s">
        <v>831</v>
      </c>
      <c r="B20" s="120"/>
      <c r="C20" s="96">
        <v>0</v>
      </c>
      <c r="D20" s="11">
        <v>1</v>
      </c>
      <c r="E20" s="98">
        <f>C20/D20</f>
        <v>0</v>
      </c>
      <c r="F20" s="97">
        <v>2</v>
      </c>
      <c r="G20" s="97">
        <f>F20*H20</f>
        <v>2</v>
      </c>
      <c r="H20" s="97">
        <v>1</v>
      </c>
      <c r="I20" s="99">
        <f>H20*$I$1</f>
        <v>1</v>
      </c>
      <c r="J20" s="98">
        <f>E20*H20</f>
        <v>0</v>
      </c>
      <c r="K20" s="97" t="s">
        <v>1479</v>
      </c>
      <c r="L20" s="121" t="s">
        <v>832</v>
      </c>
    </row>
    <row r="21" spans="1:29" ht="15.75" customHeight="1" x14ac:dyDescent="0.2">
      <c r="A21" s="131"/>
      <c r="B21" s="119"/>
      <c r="C21" s="88" t="s">
        <v>839</v>
      </c>
      <c r="D21" s="86"/>
      <c r="E21" s="122"/>
      <c r="F21" s="86"/>
      <c r="G21" s="86"/>
      <c r="H21" s="86"/>
      <c r="I21" s="86"/>
      <c r="J21" s="122"/>
      <c r="K21" s="86"/>
      <c r="L21" s="86"/>
      <c r="M21" s="86"/>
      <c r="N21" s="86"/>
      <c r="O21" s="86"/>
      <c r="P21" s="86"/>
      <c r="Q21" s="86"/>
      <c r="R21" s="86"/>
      <c r="S21" s="86"/>
      <c r="T21" s="86"/>
      <c r="U21" s="86"/>
      <c r="V21" s="86"/>
      <c r="W21" s="86"/>
      <c r="X21" s="86"/>
      <c r="Y21" s="86"/>
      <c r="Z21" s="86"/>
      <c r="AA21" s="86"/>
      <c r="AB21" s="86"/>
      <c r="AC21" s="86"/>
    </row>
    <row r="22" spans="1:29" ht="15.75" customHeight="1" x14ac:dyDescent="0.2">
      <c r="A22" s="139" t="s">
        <v>840</v>
      </c>
      <c r="B22" s="120"/>
      <c r="C22" s="96">
        <f>1.2*3.475*(5/3)</f>
        <v>6.95</v>
      </c>
      <c r="D22" s="11">
        <v>1</v>
      </c>
      <c r="E22" s="98">
        <f t="shared" ref="E22:E24" si="12">C22/D22</f>
        <v>6.95</v>
      </c>
      <c r="F22" s="97"/>
      <c r="G22" s="97"/>
      <c r="H22" s="97">
        <v>1</v>
      </c>
      <c r="I22" s="99">
        <f t="shared" ref="I22:I24" si="13">H22*$I$1</f>
        <v>1</v>
      </c>
      <c r="J22" s="98">
        <f t="shared" ref="J22:J24" si="14">E22*H22</f>
        <v>6.95</v>
      </c>
      <c r="K22" s="11" t="s">
        <v>1361</v>
      </c>
      <c r="L22" s="101"/>
      <c r="M22" s="101"/>
      <c r="N22" s="101"/>
      <c r="O22" s="101"/>
      <c r="P22" s="101"/>
      <c r="Q22" s="101"/>
      <c r="R22" s="101"/>
      <c r="S22" s="101"/>
      <c r="T22" s="101"/>
      <c r="U22" s="101"/>
      <c r="V22" s="101"/>
      <c r="W22" s="101"/>
      <c r="X22" s="101"/>
      <c r="Y22" s="101"/>
      <c r="Z22" s="101"/>
      <c r="AA22" s="101"/>
      <c r="AB22" s="101"/>
      <c r="AC22" s="101"/>
    </row>
    <row r="23" spans="1:29" ht="15.75" customHeight="1" x14ac:dyDescent="0.2">
      <c r="A23" s="148" t="s">
        <v>478</v>
      </c>
      <c r="B23" s="123"/>
      <c r="C23" s="76">
        <v>0</v>
      </c>
      <c r="D23" s="1">
        <v>1</v>
      </c>
      <c r="E23" s="116">
        <f t="shared" si="12"/>
        <v>0</v>
      </c>
      <c r="F23" s="78"/>
      <c r="G23" s="78"/>
      <c r="H23" s="78">
        <v>1</v>
      </c>
      <c r="I23" s="118">
        <f t="shared" si="13"/>
        <v>1</v>
      </c>
      <c r="J23" s="116">
        <f t="shared" si="14"/>
        <v>0</v>
      </c>
    </row>
    <row r="24" spans="1:29" ht="15.75" customHeight="1" x14ac:dyDescent="0.2">
      <c r="A24" s="148" t="s">
        <v>841</v>
      </c>
      <c r="B24" s="123"/>
      <c r="C24" s="76"/>
      <c r="D24" s="1">
        <v>1</v>
      </c>
      <c r="E24" s="116">
        <f t="shared" si="12"/>
        <v>0</v>
      </c>
      <c r="F24" s="78"/>
      <c r="G24" s="78"/>
      <c r="H24" s="78">
        <v>1</v>
      </c>
      <c r="I24" s="118">
        <f t="shared" si="13"/>
        <v>1</v>
      </c>
      <c r="J24" s="116">
        <f t="shared" si="14"/>
        <v>0</v>
      </c>
    </row>
    <row r="25" spans="1:29" ht="15.75" customHeight="1" x14ac:dyDescent="0.2">
      <c r="A25" s="149"/>
      <c r="B25" s="123"/>
      <c r="C25" s="76"/>
      <c r="E25" s="124"/>
      <c r="J25" s="124"/>
    </row>
    <row r="26" spans="1:29" ht="15.75" customHeight="1" x14ac:dyDescent="0.2">
      <c r="A26" s="149"/>
      <c r="B26" s="123"/>
      <c r="C26" s="76"/>
      <c r="E26" s="124"/>
      <c r="J26" s="124"/>
    </row>
    <row r="27" spans="1:29" ht="15.75" customHeight="1" x14ac:dyDescent="0.2">
      <c r="A27" s="150"/>
      <c r="B27" s="123"/>
      <c r="C27" s="76" t="s">
        <v>935</v>
      </c>
      <c r="E27" s="124"/>
      <c r="J27" s="124"/>
    </row>
    <row r="28" spans="1:29" ht="15.75" customHeight="1" x14ac:dyDescent="0.2">
      <c r="A28" s="149"/>
      <c r="B28" s="123"/>
      <c r="C28" s="76"/>
      <c r="E28" s="124"/>
      <c r="J28" s="124"/>
    </row>
    <row r="29" spans="1:29" ht="15.75" customHeight="1" x14ac:dyDescent="0.2">
      <c r="A29" s="149"/>
      <c r="B29" s="123"/>
      <c r="C29" s="76"/>
      <c r="E29" s="124"/>
      <c r="G29" s="124">
        <f>SUM(G30:G42)</f>
        <v>0.71900000000000008</v>
      </c>
      <c r="J29" s="124"/>
    </row>
    <row r="30" spans="1:29" ht="15.75" customHeight="1" x14ac:dyDescent="0.2">
      <c r="A30" s="149"/>
      <c r="B30" s="123"/>
      <c r="C30" s="76"/>
      <c r="D30" s="1" t="s">
        <v>1362</v>
      </c>
      <c r="E30" s="126">
        <v>0.09</v>
      </c>
      <c r="F30" s="1">
        <v>2</v>
      </c>
      <c r="G30" s="124">
        <f t="shared" ref="G30:G33" si="15">F30*E30</f>
        <v>0.18</v>
      </c>
      <c r="J30" s="124"/>
    </row>
    <row r="31" spans="1:29" ht="15.75" customHeight="1" x14ac:dyDescent="0.2">
      <c r="A31" s="149"/>
      <c r="B31" s="123"/>
      <c r="C31" s="76"/>
      <c r="D31" s="1" t="s">
        <v>1363</v>
      </c>
      <c r="E31" s="126">
        <v>0.03</v>
      </c>
      <c r="F31" s="1">
        <v>11</v>
      </c>
      <c r="G31" s="124">
        <f t="shared" si="15"/>
        <v>0.32999999999999996</v>
      </c>
      <c r="J31" s="124"/>
    </row>
    <row r="32" spans="1:29" ht="15.75" customHeight="1" x14ac:dyDescent="0.2">
      <c r="A32" s="149"/>
      <c r="B32" s="123"/>
      <c r="C32" s="76"/>
      <c r="D32" s="1" t="s">
        <v>1364</v>
      </c>
      <c r="E32" s="126">
        <f>7/5000</f>
        <v>1.4E-3</v>
      </c>
      <c r="F32" s="1">
        <v>35</v>
      </c>
      <c r="G32" s="124">
        <f t="shared" si="15"/>
        <v>4.9000000000000002E-2</v>
      </c>
      <c r="J32" s="124"/>
    </row>
    <row r="33" spans="1:10" ht="15.75" customHeight="1" x14ac:dyDescent="0.2">
      <c r="A33" s="149"/>
      <c r="B33" s="123"/>
      <c r="C33" s="76"/>
      <c r="D33" s="1" t="s">
        <v>1365</v>
      </c>
      <c r="E33" s="124">
        <f>1.04 - 0.88</f>
        <v>0.16000000000000003</v>
      </c>
      <c r="F33" s="1">
        <v>1</v>
      </c>
      <c r="G33" s="124">
        <f t="shared" si="15"/>
        <v>0.16000000000000003</v>
      </c>
      <c r="J33" s="124"/>
    </row>
    <row r="34" spans="1:10" ht="15.75" customHeight="1" x14ac:dyDescent="0.2">
      <c r="A34" s="149"/>
      <c r="B34" s="123"/>
      <c r="C34" s="76"/>
      <c r="E34" s="124"/>
      <c r="J34" s="124"/>
    </row>
    <row r="35" spans="1:10" ht="15.75" customHeight="1" x14ac:dyDescent="0.2">
      <c r="A35" s="149"/>
      <c r="B35" s="123"/>
      <c r="C35" s="76"/>
      <c r="E35" s="124"/>
      <c r="J35" s="124"/>
    </row>
    <row r="36" spans="1:10" ht="15.75" customHeight="1" x14ac:dyDescent="0.2">
      <c r="A36" s="149"/>
      <c r="B36" s="123"/>
      <c r="C36" s="76"/>
      <c r="E36" s="124"/>
      <c r="J36" s="124"/>
    </row>
    <row r="37" spans="1:10" ht="15.75" customHeight="1" x14ac:dyDescent="0.2">
      <c r="A37" s="149"/>
      <c r="B37" s="123"/>
      <c r="C37" s="76"/>
      <c r="E37" s="124"/>
      <c r="J37" s="124"/>
    </row>
    <row r="38" spans="1:10" ht="15.75" customHeight="1" x14ac:dyDescent="0.2">
      <c r="A38" s="148" t="s">
        <v>936</v>
      </c>
      <c r="B38" s="123"/>
      <c r="C38" s="76"/>
      <c r="E38" s="124"/>
      <c r="J38" s="124"/>
    </row>
    <row r="39" spans="1:10" ht="15.75" customHeight="1" x14ac:dyDescent="0.2">
      <c r="A39" s="148" t="s">
        <v>937</v>
      </c>
      <c r="B39" s="123"/>
      <c r="C39" s="76">
        <v>30.5</v>
      </c>
      <c r="E39" s="124"/>
      <c r="J39" s="124"/>
    </row>
    <row r="40" spans="1:10" ht="15.75" customHeight="1" x14ac:dyDescent="0.2">
      <c r="A40" s="148" t="s">
        <v>938</v>
      </c>
      <c r="B40" s="123"/>
      <c r="C40" s="76">
        <v>44.5</v>
      </c>
      <c r="E40" s="124"/>
      <c r="J40" s="124"/>
    </row>
    <row r="41" spans="1:10" ht="15.75" customHeight="1" x14ac:dyDescent="0.2">
      <c r="A41" s="148" t="s">
        <v>939</v>
      </c>
      <c r="B41" s="123"/>
      <c r="C41" s="76">
        <v>67.87</v>
      </c>
      <c r="E41" s="124"/>
      <c r="J41" s="124"/>
    </row>
    <row r="42" spans="1:10" ht="15.75" customHeight="1" x14ac:dyDescent="0.2">
      <c r="A42" s="149"/>
      <c r="B42" s="123"/>
      <c r="C42" s="76"/>
      <c r="E42" s="124"/>
      <c r="J42" s="124"/>
    </row>
    <row r="43" spans="1:10" ht="15.75" customHeight="1" x14ac:dyDescent="0.2">
      <c r="A43" s="149"/>
      <c r="B43" s="123"/>
      <c r="C43" s="76"/>
      <c r="E43" s="124"/>
      <c r="J43" s="124"/>
    </row>
    <row r="44" spans="1:10" ht="15.75" customHeight="1" x14ac:dyDescent="0.2">
      <c r="A44" s="149"/>
      <c r="B44" s="123"/>
      <c r="C44" s="76"/>
      <c r="E44" s="124"/>
      <c r="J44" s="124"/>
    </row>
    <row r="45" spans="1:10" ht="15.75" customHeight="1" x14ac:dyDescent="0.2">
      <c r="A45" s="149"/>
      <c r="B45" s="123"/>
      <c r="C45" s="76"/>
      <c r="E45" s="124"/>
      <c r="J45" s="124"/>
    </row>
    <row r="46" spans="1:10" ht="15.75" customHeight="1" x14ac:dyDescent="0.2">
      <c r="A46" s="149"/>
      <c r="B46" s="123"/>
      <c r="C46" s="76"/>
      <c r="E46" s="124"/>
      <c r="J46" s="124"/>
    </row>
    <row r="47" spans="1:10" ht="15.75" customHeight="1" x14ac:dyDescent="0.2">
      <c r="A47" s="149"/>
      <c r="B47" s="123"/>
      <c r="C47" s="76"/>
      <c r="E47" s="124"/>
      <c r="J47" s="124"/>
    </row>
    <row r="48" spans="1:10" ht="15.75" customHeight="1" x14ac:dyDescent="0.2">
      <c r="A48" s="149"/>
      <c r="B48" s="123"/>
      <c r="C48" s="76"/>
      <c r="E48" s="124"/>
      <c r="J48" s="124"/>
    </row>
    <row r="49" spans="1:10" ht="15.75" customHeight="1" x14ac:dyDescent="0.2">
      <c r="A49" s="149"/>
      <c r="B49" s="123"/>
      <c r="C49" s="76"/>
      <c r="E49" s="124"/>
      <c r="J49" s="124"/>
    </row>
    <row r="50" spans="1:10" ht="15.75" customHeight="1" x14ac:dyDescent="0.2">
      <c r="A50" s="149"/>
      <c r="B50" s="123"/>
      <c r="C50" s="76"/>
      <c r="E50" s="124"/>
      <c r="J50" s="124"/>
    </row>
    <row r="51" spans="1:10" ht="15.75" customHeight="1" x14ac:dyDescent="0.2">
      <c r="A51" s="149"/>
      <c r="B51" s="123"/>
      <c r="C51" s="76"/>
      <c r="E51" s="124"/>
      <c r="J51" s="124"/>
    </row>
    <row r="52" spans="1:10" ht="15.75" customHeight="1" x14ac:dyDescent="0.2">
      <c r="A52" s="149"/>
      <c r="B52" s="123"/>
      <c r="C52" s="76"/>
      <c r="E52" s="124"/>
      <c r="J52" s="124"/>
    </row>
    <row r="53" spans="1:10" ht="15.75" customHeight="1" x14ac:dyDescent="0.2">
      <c r="A53" s="149"/>
      <c r="B53" s="123"/>
      <c r="C53" s="76"/>
      <c r="E53" s="124"/>
      <c r="J53" s="124"/>
    </row>
    <row r="54" spans="1:10" ht="15.75" customHeight="1" x14ac:dyDescent="0.2">
      <c r="A54" s="149"/>
      <c r="B54" s="123"/>
      <c r="C54" s="76"/>
      <c r="E54" s="124"/>
      <c r="J54" s="124"/>
    </row>
    <row r="55" spans="1:10" ht="15.75" customHeight="1" x14ac:dyDescent="0.2">
      <c r="A55" s="149"/>
      <c r="B55" s="123"/>
      <c r="C55" s="76"/>
      <c r="E55" s="124"/>
      <c r="J55" s="124"/>
    </row>
    <row r="56" spans="1:10" ht="15.75" customHeight="1" x14ac:dyDescent="0.2">
      <c r="A56" s="149"/>
      <c r="B56" s="123"/>
      <c r="C56" s="76"/>
      <c r="E56" s="124"/>
      <c r="J56" s="124"/>
    </row>
    <row r="57" spans="1:10" ht="12.75" x14ac:dyDescent="0.2">
      <c r="A57" s="149"/>
      <c r="B57" s="123"/>
      <c r="C57" s="76"/>
      <c r="E57" s="124"/>
      <c r="J57" s="124"/>
    </row>
    <row r="58" spans="1:10" ht="12.75" x14ac:dyDescent="0.2">
      <c r="A58" s="149"/>
      <c r="B58" s="123"/>
      <c r="C58" s="76"/>
      <c r="E58" s="124"/>
      <c r="J58" s="124"/>
    </row>
    <row r="59" spans="1:10" ht="12.75" x14ac:dyDescent="0.2">
      <c r="A59" s="149"/>
      <c r="B59" s="123"/>
      <c r="C59" s="76"/>
      <c r="E59" s="124"/>
      <c r="J59" s="124"/>
    </row>
    <row r="60" spans="1:10" ht="12.75" x14ac:dyDescent="0.2">
      <c r="A60" s="149"/>
      <c r="B60" s="123"/>
      <c r="C60" s="76"/>
      <c r="E60" s="124"/>
      <c r="J60" s="124"/>
    </row>
    <row r="61" spans="1:10" ht="12.75" x14ac:dyDescent="0.2">
      <c r="A61" s="149"/>
      <c r="B61" s="123"/>
      <c r="C61" s="76"/>
      <c r="E61" s="124"/>
      <c r="J61" s="124"/>
    </row>
    <row r="62" spans="1:10" ht="12.75" x14ac:dyDescent="0.2">
      <c r="A62" s="149"/>
      <c r="B62" s="123"/>
      <c r="C62" s="76"/>
      <c r="E62" s="124"/>
      <c r="J62" s="124"/>
    </row>
    <row r="63" spans="1:10" ht="12.75" x14ac:dyDescent="0.2">
      <c r="A63" s="149"/>
      <c r="B63" s="123"/>
      <c r="C63" s="76"/>
      <c r="E63" s="124"/>
      <c r="J63" s="124"/>
    </row>
    <row r="64" spans="1:10" ht="12.75" x14ac:dyDescent="0.2">
      <c r="A64" s="149"/>
      <c r="B64" s="123"/>
      <c r="C64" s="76"/>
      <c r="E64" s="124"/>
      <c r="J64" s="124"/>
    </row>
    <row r="65" spans="1:10" ht="12.75" x14ac:dyDescent="0.2">
      <c r="A65" s="149"/>
      <c r="B65" s="123"/>
      <c r="C65" s="76"/>
      <c r="E65" s="124"/>
      <c r="J65" s="124"/>
    </row>
    <row r="66" spans="1:10" ht="12.75" x14ac:dyDescent="0.2">
      <c r="A66" s="149"/>
      <c r="B66" s="123"/>
      <c r="C66" s="76"/>
      <c r="E66" s="124"/>
      <c r="J66" s="124"/>
    </row>
    <row r="67" spans="1:10" ht="12.75" x14ac:dyDescent="0.2">
      <c r="A67" s="149"/>
      <c r="B67" s="123"/>
      <c r="C67" s="76"/>
      <c r="E67" s="124"/>
      <c r="J67" s="124"/>
    </row>
    <row r="68" spans="1:10" ht="12.75" x14ac:dyDescent="0.2">
      <c r="A68" s="149"/>
      <c r="B68" s="123"/>
      <c r="C68" s="76"/>
      <c r="E68" s="124"/>
      <c r="J68" s="124"/>
    </row>
    <row r="69" spans="1:10" ht="12.75" x14ac:dyDescent="0.2">
      <c r="A69" s="149"/>
      <c r="B69" s="123"/>
      <c r="C69" s="76"/>
      <c r="E69" s="124"/>
      <c r="J69" s="124"/>
    </row>
    <row r="70" spans="1:10" ht="12.75" x14ac:dyDescent="0.2">
      <c r="A70" s="149"/>
      <c r="B70" s="123"/>
      <c r="C70" s="76"/>
      <c r="E70" s="124"/>
      <c r="J70" s="124"/>
    </row>
    <row r="71" spans="1:10" ht="12.75" x14ac:dyDescent="0.2">
      <c r="A71" s="149"/>
      <c r="B71" s="123"/>
      <c r="C71" s="76"/>
      <c r="E71" s="124"/>
      <c r="J71" s="124"/>
    </row>
    <row r="72" spans="1:10" ht="12.75" x14ac:dyDescent="0.2">
      <c r="A72" s="149"/>
      <c r="B72" s="123"/>
      <c r="C72" s="76"/>
      <c r="E72" s="124"/>
      <c r="J72" s="124"/>
    </row>
    <row r="73" spans="1:10" ht="12.75" x14ac:dyDescent="0.2">
      <c r="A73" s="149"/>
      <c r="B73" s="123"/>
      <c r="C73" s="76"/>
      <c r="E73" s="124"/>
      <c r="J73" s="124"/>
    </row>
    <row r="74" spans="1:10" ht="12.75" x14ac:dyDescent="0.2">
      <c r="A74" s="149"/>
      <c r="B74" s="123"/>
      <c r="C74" s="76"/>
      <c r="E74" s="124"/>
      <c r="J74" s="124"/>
    </row>
    <row r="75" spans="1:10" ht="12.75" x14ac:dyDescent="0.2">
      <c r="A75" s="149"/>
      <c r="B75" s="123"/>
      <c r="C75" s="76"/>
      <c r="E75" s="124"/>
      <c r="J75" s="124"/>
    </row>
    <row r="76" spans="1:10" ht="12.75" x14ac:dyDescent="0.2">
      <c r="A76" s="149"/>
      <c r="B76" s="123"/>
      <c r="C76" s="76"/>
      <c r="E76" s="124"/>
      <c r="J76" s="124"/>
    </row>
    <row r="77" spans="1:10" ht="12.75" x14ac:dyDescent="0.2">
      <c r="A77" s="149"/>
      <c r="B77" s="123"/>
      <c r="C77" s="76"/>
      <c r="E77" s="124"/>
      <c r="J77" s="124"/>
    </row>
    <row r="78" spans="1:10" ht="12.75" x14ac:dyDescent="0.2">
      <c r="A78" s="149"/>
      <c r="B78" s="123"/>
      <c r="C78" s="76"/>
      <c r="E78" s="124"/>
      <c r="J78" s="124"/>
    </row>
    <row r="79" spans="1:10" ht="12.75" x14ac:dyDescent="0.2">
      <c r="A79" s="149"/>
      <c r="B79" s="123"/>
      <c r="C79" s="76"/>
      <c r="E79" s="124"/>
      <c r="J79" s="124"/>
    </row>
    <row r="80" spans="1:10" ht="12.75" x14ac:dyDescent="0.2">
      <c r="A80" s="149"/>
      <c r="B80" s="123"/>
      <c r="C80" s="76"/>
      <c r="E80" s="124"/>
      <c r="J80" s="124"/>
    </row>
    <row r="81" spans="1:10" ht="12.75" x14ac:dyDescent="0.2">
      <c r="A81" s="149"/>
      <c r="B81" s="123"/>
      <c r="C81" s="76"/>
      <c r="E81" s="124"/>
      <c r="J81" s="124"/>
    </row>
    <row r="82" spans="1:10" ht="12.75" x14ac:dyDescent="0.2">
      <c r="A82" s="149"/>
      <c r="B82" s="123"/>
      <c r="C82" s="76"/>
      <c r="E82" s="124"/>
      <c r="J82" s="124"/>
    </row>
    <row r="83" spans="1:10" ht="12.75" x14ac:dyDescent="0.2">
      <c r="A83" s="149"/>
      <c r="B83" s="123"/>
      <c r="C83" s="76"/>
      <c r="E83" s="124"/>
      <c r="J83" s="124"/>
    </row>
    <row r="84" spans="1:10" ht="12.75" x14ac:dyDescent="0.2">
      <c r="A84" s="149"/>
      <c r="B84" s="123"/>
      <c r="C84" s="76"/>
      <c r="E84" s="124"/>
      <c r="J84" s="124"/>
    </row>
    <row r="85" spans="1:10" ht="12.75" x14ac:dyDescent="0.2">
      <c r="A85" s="149"/>
      <c r="B85" s="123"/>
      <c r="C85" s="76"/>
      <c r="E85" s="124"/>
      <c r="J85" s="124"/>
    </row>
    <row r="86" spans="1:10" ht="12.75" x14ac:dyDescent="0.2">
      <c r="A86" s="149"/>
      <c r="B86" s="123"/>
      <c r="C86" s="76"/>
      <c r="E86" s="124"/>
      <c r="J86" s="124"/>
    </row>
    <row r="87" spans="1:10" ht="12.75" x14ac:dyDescent="0.2">
      <c r="A87" s="149"/>
      <c r="B87" s="123"/>
      <c r="C87" s="76"/>
      <c r="E87" s="124"/>
      <c r="J87" s="124"/>
    </row>
    <row r="88" spans="1:10" ht="12.75" x14ac:dyDescent="0.2">
      <c r="A88" s="149"/>
      <c r="B88" s="123"/>
      <c r="C88" s="76"/>
      <c r="E88" s="124"/>
      <c r="J88" s="124"/>
    </row>
    <row r="89" spans="1:10" ht="12.75" x14ac:dyDescent="0.2">
      <c r="A89" s="149"/>
      <c r="B89" s="123"/>
      <c r="C89" s="76"/>
      <c r="E89" s="124"/>
      <c r="J89" s="124"/>
    </row>
    <row r="90" spans="1:10" ht="12.75" x14ac:dyDescent="0.2">
      <c r="A90" s="149"/>
      <c r="B90" s="123"/>
      <c r="C90" s="76"/>
      <c r="E90" s="124"/>
      <c r="J90" s="124"/>
    </row>
    <row r="91" spans="1:10" ht="12.75" x14ac:dyDescent="0.2">
      <c r="A91" s="149"/>
      <c r="B91" s="123"/>
      <c r="C91" s="76"/>
      <c r="E91" s="124"/>
      <c r="J91" s="124"/>
    </row>
    <row r="92" spans="1:10" ht="12.75" x14ac:dyDescent="0.2">
      <c r="A92" s="149"/>
      <c r="B92" s="123"/>
      <c r="C92" s="76"/>
      <c r="E92" s="124"/>
      <c r="J92" s="124"/>
    </row>
    <row r="93" spans="1:10" ht="12.75" x14ac:dyDescent="0.2">
      <c r="A93" s="149"/>
      <c r="B93" s="123"/>
      <c r="C93" s="76"/>
      <c r="E93" s="124"/>
      <c r="J93" s="124"/>
    </row>
    <row r="94" spans="1:10" ht="12.75" x14ac:dyDescent="0.2">
      <c r="A94" s="149"/>
      <c r="B94" s="123"/>
      <c r="C94" s="76"/>
      <c r="E94" s="124"/>
      <c r="J94" s="124"/>
    </row>
    <row r="95" spans="1:10" ht="12.75" x14ac:dyDescent="0.2">
      <c r="A95" s="149"/>
      <c r="B95" s="123"/>
      <c r="C95" s="76"/>
      <c r="E95" s="124"/>
      <c r="J95" s="124"/>
    </row>
    <row r="96" spans="1:10" ht="12.75" x14ac:dyDescent="0.2">
      <c r="A96" s="149"/>
      <c r="B96" s="123"/>
      <c r="C96" s="76"/>
      <c r="E96" s="124"/>
      <c r="J96" s="124"/>
    </row>
    <row r="97" spans="1:10" ht="12.75" x14ac:dyDescent="0.2">
      <c r="A97" s="149"/>
      <c r="B97" s="123"/>
      <c r="C97" s="76"/>
      <c r="E97" s="124"/>
      <c r="J97" s="124"/>
    </row>
    <row r="98" spans="1:10" ht="12.75" x14ac:dyDescent="0.2">
      <c r="A98" s="149"/>
      <c r="B98" s="123"/>
      <c r="C98" s="76"/>
      <c r="E98" s="124"/>
      <c r="J98" s="124"/>
    </row>
    <row r="99" spans="1:10" ht="12.75" x14ac:dyDescent="0.2">
      <c r="A99" s="149"/>
      <c r="B99" s="123"/>
      <c r="C99" s="76"/>
      <c r="E99" s="124"/>
      <c r="J99" s="124"/>
    </row>
    <row r="100" spans="1:10" ht="12.75" x14ac:dyDescent="0.2">
      <c r="A100" s="149"/>
      <c r="B100" s="123"/>
      <c r="C100" s="76"/>
      <c r="E100" s="124"/>
      <c r="J100" s="124"/>
    </row>
    <row r="101" spans="1:10" ht="12.75" x14ac:dyDescent="0.2">
      <c r="A101" s="149"/>
      <c r="B101" s="123"/>
      <c r="C101" s="76"/>
      <c r="E101" s="124"/>
      <c r="J101" s="124"/>
    </row>
    <row r="102" spans="1:10" ht="12.75" x14ac:dyDescent="0.2">
      <c r="A102" s="149"/>
      <c r="B102" s="123"/>
      <c r="C102" s="76"/>
      <c r="E102" s="124"/>
      <c r="J102" s="124"/>
    </row>
    <row r="103" spans="1:10" ht="12.75" x14ac:dyDescent="0.2">
      <c r="A103" s="149"/>
      <c r="B103" s="123"/>
      <c r="C103" s="76"/>
      <c r="E103" s="124"/>
      <c r="J103" s="124"/>
    </row>
    <row r="104" spans="1:10" ht="12.75" x14ac:dyDescent="0.2">
      <c r="A104" s="149"/>
      <c r="B104" s="123"/>
      <c r="C104" s="76"/>
      <c r="E104" s="124"/>
      <c r="J104" s="124"/>
    </row>
    <row r="105" spans="1:10" ht="12.75" x14ac:dyDescent="0.2">
      <c r="A105" s="149"/>
      <c r="B105" s="123"/>
      <c r="C105" s="76"/>
      <c r="E105" s="124"/>
      <c r="J105" s="124"/>
    </row>
    <row r="106" spans="1:10" ht="12.75" x14ac:dyDescent="0.2">
      <c r="A106" s="149"/>
      <c r="B106" s="123"/>
      <c r="C106" s="76"/>
      <c r="E106" s="124"/>
      <c r="J106" s="124"/>
    </row>
    <row r="107" spans="1:10" ht="12.75" x14ac:dyDescent="0.2">
      <c r="A107" s="149"/>
      <c r="B107" s="123"/>
      <c r="C107" s="76"/>
      <c r="E107" s="124"/>
      <c r="J107" s="124"/>
    </row>
    <row r="108" spans="1:10" ht="12.75" x14ac:dyDescent="0.2">
      <c r="A108" s="149"/>
      <c r="B108" s="123"/>
      <c r="C108" s="76"/>
      <c r="E108" s="124"/>
      <c r="J108" s="124"/>
    </row>
    <row r="109" spans="1:10" ht="12.75" x14ac:dyDescent="0.2">
      <c r="A109" s="149"/>
      <c r="B109" s="123"/>
      <c r="C109" s="76"/>
      <c r="E109" s="124"/>
      <c r="J109" s="124"/>
    </row>
    <row r="110" spans="1:10" ht="12.75" x14ac:dyDescent="0.2">
      <c r="A110" s="149"/>
      <c r="B110" s="123"/>
      <c r="C110" s="76"/>
      <c r="E110" s="124"/>
      <c r="J110" s="124"/>
    </row>
    <row r="111" spans="1:10" ht="12.75" x14ac:dyDescent="0.2">
      <c r="A111" s="149"/>
      <c r="B111" s="123"/>
      <c r="C111" s="76"/>
      <c r="E111" s="124"/>
      <c r="J111" s="124"/>
    </row>
    <row r="112" spans="1:10" ht="12.75" x14ac:dyDescent="0.2">
      <c r="A112" s="149"/>
      <c r="B112" s="123"/>
      <c r="C112" s="76"/>
      <c r="E112" s="124"/>
      <c r="J112" s="124"/>
    </row>
    <row r="113" spans="1:10" ht="12.75" x14ac:dyDescent="0.2">
      <c r="A113" s="149"/>
      <c r="B113" s="123"/>
      <c r="C113" s="76"/>
      <c r="E113" s="124"/>
      <c r="J113" s="124"/>
    </row>
    <row r="114" spans="1:10" ht="12.75" x14ac:dyDescent="0.2">
      <c r="A114" s="149"/>
      <c r="B114" s="123"/>
      <c r="C114" s="76"/>
      <c r="E114" s="124"/>
      <c r="J114" s="124"/>
    </row>
    <row r="115" spans="1:10" ht="12.75" x14ac:dyDescent="0.2">
      <c r="A115" s="149"/>
      <c r="B115" s="123"/>
      <c r="C115" s="76"/>
      <c r="E115" s="124"/>
      <c r="J115" s="124"/>
    </row>
    <row r="116" spans="1:10" ht="12.75" x14ac:dyDescent="0.2">
      <c r="A116" s="149"/>
      <c r="B116" s="123"/>
      <c r="C116" s="76"/>
      <c r="E116" s="124"/>
      <c r="J116" s="124"/>
    </row>
    <row r="117" spans="1:10" ht="12.75" x14ac:dyDescent="0.2">
      <c r="A117" s="149"/>
      <c r="B117" s="123"/>
      <c r="C117" s="76"/>
      <c r="E117" s="124"/>
      <c r="J117" s="124"/>
    </row>
    <row r="118" spans="1:10" ht="12.75" x14ac:dyDescent="0.2">
      <c r="A118" s="149"/>
      <c r="B118" s="123"/>
      <c r="C118" s="76"/>
      <c r="E118" s="124"/>
      <c r="J118" s="124"/>
    </row>
    <row r="119" spans="1:10" ht="12.75" x14ac:dyDescent="0.2">
      <c r="A119" s="149"/>
      <c r="B119" s="123"/>
      <c r="C119" s="76"/>
      <c r="E119" s="124"/>
      <c r="J119" s="124"/>
    </row>
    <row r="120" spans="1:10" ht="12.75" x14ac:dyDescent="0.2">
      <c r="A120" s="149"/>
      <c r="B120" s="123"/>
      <c r="C120" s="76"/>
      <c r="E120" s="124"/>
      <c r="J120" s="124"/>
    </row>
    <row r="121" spans="1:10" ht="12.75" x14ac:dyDescent="0.2">
      <c r="A121" s="149"/>
      <c r="B121" s="123"/>
      <c r="C121" s="76"/>
      <c r="E121" s="124"/>
      <c r="J121" s="124"/>
    </row>
    <row r="122" spans="1:10" ht="12.75" x14ac:dyDescent="0.2">
      <c r="A122" s="149"/>
      <c r="B122" s="123"/>
      <c r="C122" s="76"/>
      <c r="E122" s="124"/>
      <c r="J122" s="124"/>
    </row>
    <row r="123" spans="1:10" ht="12.75" x14ac:dyDescent="0.2">
      <c r="A123" s="149"/>
      <c r="B123" s="123"/>
      <c r="C123" s="76"/>
      <c r="E123" s="124"/>
      <c r="J123" s="124"/>
    </row>
    <row r="124" spans="1:10" ht="12.75" x14ac:dyDescent="0.2">
      <c r="A124" s="149"/>
      <c r="B124" s="123"/>
      <c r="C124" s="76"/>
      <c r="E124" s="124"/>
      <c r="J124" s="124"/>
    </row>
    <row r="125" spans="1:10" ht="12.75" x14ac:dyDescent="0.2">
      <c r="A125" s="149"/>
      <c r="B125" s="123"/>
      <c r="C125" s="76"/>
      <c r="E125" s="124"/>
      <c r="J125" s="124"/>
    </row>
    <row r="126" spans="1:10" ht="12.75" x14ac:dyDescent="0.2">
      <c r="A126" s="149"/>
      <c r="B126" s="123"/>
      <c r="C126" s="76"/>
      <c r="E126" s="124"/>
      <c r="J126" s="124"/>
    </row>
    <row r="127" spans="1:10" ht="12.75" x14ac:dyDescent="0.2">
      <c r="A127" s="149"/>
      <c r="B127" s="123"/>
      <c r="C127" s="76"/>
      <c r="E127" s="124"/>
      <c r="J127" s="124"/>
    </row>
    <row r="128" spans="1:10" ht="12.75" x14ac:dyDescent="0.2">
      <c r="A128" s="149"/>
      <c r="B128" s="123"/>
      <c r="C128" s="76"/>
      <c r="E128" s="124"/>
      <c r="J128" s="124"/>
    </row>
    <row r="129" spans="1:10" ht="12.75" x14ac:dyDescent="0.2">
      <c r="A129" s="149"/>
      <c r="B129" s="123"/>
      <c r="C129" s="76"/>
      <c r="E129" s="124"/>
      <c r="J129" s="124"/>
    </row>
    <row r="130" spans="1:10" ht="12.75" x14ac:dyDescent="0.2">
      <c r="A130" s="149"/>
      <c r="B130" s="123"/>
      <c r="C130" s="76"/>
      <c r="E130" s="124"/>
      <c r="J130" s="124"/>
    </row>
    <row r="131" spans="1:10" ht="12.75" x14ac:dyDescent="0.2">
      <c r="A131" s="149"/>
      <c r="B131" s="123"/>
      <c r="C131" s="76"/>
      <c r="E131" s="124"/>
      <c r="J131" s="124"/>
    </row>
    <row r="132" spans="1:10" ht="12.75" x14ac:dyDescent="0.2">
      <c r="A132" s="149"/>
      <c r="B132" s="123"/>
      <c r="C132" s="76"/>
      <c r="E132" s="124"/>
      <c r="J132" s="124"/>
    </row>
    <row r="133" spans="1:10" ht="12.75" x14ac:dyDescent="0.2">
      <c r="A133" s="149"/>
      <c r="B133" s="123"/>
      <c r="C133" s="76"/>
      <c r="E133" s="124"/>
      <c r="J133" s="124"/>
    </row>
    <row r="134" spans="1:10" ht="12.75" x14ac:dyDescent="0.2">
      <c r="A134" s="149"/>
      <c r="B134" s="123"/>
      <c r="C134" s="76"/>
      <c r="E134" s="124"/>
      <c r="J134" s="124"/>
    </row>
    <row r="135" spans="1:10" ht="12.75" x14ac:dyDescent="0.2">
      <c r="A135" s="149"/>
      <c r="B135" s="123"/>
      <c r="C135" s="76"/>
      <c r="E135" s="124"/>
      <c r="J135" s="124"/>
    </row>
    <row r="136" spans="1:10" ht="12.75" x14ac:dyDescent="0.2">
      <c r="A136" s="149"/>
      <c r="B136" s="123"/>
      <c r="C136" s="76"/>
      <c r="E136" s="124"/>
      <c r="J136" s="124"/>
    </row>
    <row r="137" spans="1:10" ht="12.75" x14ac:dyDescent="0.2">
      <c r="A137" s="149"/>
      <c r="B137" s="123"/>
      <c r="C137" s="76"/>
      <c r="E137" s="124"/>
      <c r="J137" s="124"/>
    </row>
    <row r="138" spans="1:10" ht="12.75" x14ac:dyDescent="0.2">
      <c r="A138" s="149"/>
      <c r="B138" s="123"/>
      <c r="C138" s="76"/>
      <c r="E138" s="124"/>
      <c r="J138" s="124"/>
    </row>
    <row r="139" spans="1:10" ht="12.75" x14ac:dyDescent="0.2">
      <c r="A139" s="149"/>
      <c r="B139" s="123"/>
      <c r="C139" s="76"/>
      <c r="E139" s="124"/>
      <c r="J139" s="124"/>
    </row>
    <row r="140" spans="1:10" ht="12.75" x14ac:dyDescent="0.2">
      <c r="A140" s="149"/>
      <c r="B140" s="123"/>
      <c r="C140" s="76"/>
      <c r="E140" s="124"/>
      <c r="J140" s="124"/>
    </row>
    <row r="141" spans="1:10" ht="12.75" x14ac:dyDescent="0.2">
      <c r="A141" s="149"/>
      <c r="B141" s="123"/>
      <c r="C141" s="76"/>
      <c r="E141" s="124"/>
      <c r="J141" s="124"/>
    </row>
    <row r="142" spans="1:10" ht="12.75" x14ac:dyDescent="0.2">
      <c r="A142" s="149"/>
      <c r="B142" s="123"/>
      <c r="C142" s="76"/>
      <c r="E142" s="124"/>
      <c r="J142" s="124"/>
    </row>
    <row r="143" spans="1:10" ht="12.75" x14ac:dyDescent="0.2">
      <c r="A143" s="149"/>
      <c r="B143" s="123"/>
      <c r="C143" s="76"/>
      <c r="E143" s="124"/>
      <c r="J143" s="124"/>
    </row>
    <row r="144" spans="1:10" ht="12.75" x14ac:dyDescent="0.2">
      <c r="A144" s="149"/>
      <c r="B144" s="123"/>
      <c r="C144" s="76"/>
      <c r="E144" s="124"/>
      <c r="J144" s="124"/>
    </row>
    <row r="145" spans="1:10" ht="12.75" x14ac:dyDescent="0.2">
      <c r="A145" s="149"/>
      <c r="B145" s="123"/>
      <c r="C145" s="76"/>
      <c r="E145" s="124"/>
      <c r="J145" s="124"/>
    </row>
    <row r="146" spans="1:10" ht="12.75" x14ac:dyDescent="0.2">
      <c r="A146" s="149"/>
      <c r="B146" s="123"/>
      <c r="C146" s="76"/>
      <c r="E146" s="124"/>
      <c r="J146" s="124"/>
    </row>
    <row r="147" spans="1:10" ht="12.75" x14ac:dyDescent="0.2">
      <c r="A147" s="149"/>
      <c r="B147" s="123"/>
      <c r="C147" s="76"/>
      <c r="E147" s="124"/>
      <c r="J147" s="124"/>
    </row>
    <row r="148" spans="1:10" ht="12.75" x14ac:dyDescent="0.2">
      <c r="A148" s="149"/>
      <c r="B148" s="123"/>
      <c r="C148" s="76"/>
      <c r="E148" s="124"/>
      <c r="J148" s="124"/>
    </row>
    <row r="149" spans="1:10" ht="12.75" x14ac:dyDescent="0.2">
      <c r="A149" s="149"/>
      <c r="B149" s="123"/>
      <c r="C149" s="76"/>
      <c r="E149" s="124"/>
      <c r="J149" s="124"/>
    </row>
    <row r="150" spans="1:10" ht="12.75" x14ac:dyDescent="0.2">
      <c r="A150" s="149"/>
      <c r="B150" s="123"/>
      <c r="C150" s="76"/>
      <c r="E150" s="124"/>
      <c r="J150" s="124"/>
    </row>
    <row r="151" spans="1:10" ht="12.75" x14ac:dyDescent="0.2">
      <c r="A151" s="149"/>
      <c r="B151" s="123"/>
      <c r="C151" s="76"/>
      <c r="E151" s="124"/>
      <c r="J151" s="124"/>
    </row>
    <row r="152" spans="1:10" ht="12.75" x14ac:dyDescent="0.2">
      <c r="A152" s="149"/>
      <c r="B152" s="123"/>
      <c r="C152" s="76"/>
      <c r="E152" s="124"/>
      <c r="J152" s="124"/>
    </row>
    <row r="153" spans="1:10" ht="12.75" x14ac:dyDescent="0.2">
      <c r="A153" s="149"/>
      <c r="B153" s="123"/>
      <c r="C153" s="76"/>
      <c r="E153" s="124"/>
      <c r="J153" s="124"/>
    </row>
    <row r="154" spans="1:10" ht="12.75" x14ac:dyDescent="0.2">
      <c r="A154" s="149"/>
      <c r="B154" s="123"/>
      <c r="C154" s="76"/>
      <c r="E154" s="124"/>
      <c r="J154" s="124"/>
    </row>
    <row r="155" spans="1:10" ht="12.75" x14ac:dyDescent="0.2">
      <c r="A155" s="149"/>
      <c r="B155" s="123"/>
      <c r="C155" s="76"/>
      <c r="E155" s="124"/>
      <c r="J155" s="124"/>
    </row>
    <row r="156" spans="1:10" ht="12.75" x14ac:dyDescent="0.2">
      <c r="A156" s="149"/>
      <c r="B156" s="123"/>
      <c r="C156" s="76"/>
      <c r="E156" s="124"/>
      <c r="J156" s="124"/>
    </row>
    <row r="157" spans="1:10" ht="12.75" x14ac:dyDescent="0.2">
      <c r="A157" s="149"/>
      <c r="B157" s="123"/>
      <c r="C157" s="76"/>
      <c r="E157" s="124"/>
      <c r="J157" s="124"/>
    </row>
    <row r="158" spans="1:10" ht="12.75" x14ac:dyDescent="0.2">
      <c r="A158" s="149"/>
      <c r="B158" s="123"/>
      <c r="C158" s="76"/>
      <c r="E158" s="124"/>
      <c r="J158" s="124"/>
    </row>
    <row r="159" spans="1:10" ht="12.75" x14ac:dyDescent="0.2">
      <c r="A159" s="149"/>
      <c r="B159" s="123"/>
      <c r="C159" s="76"/>
      <c r="E159" s="124"/>
      <c r="J159" s="124"/>
    </row>
    <row r="160" spans="1:10" ht="12.75" x14ac:dyDescent="0.2">
      <c r="A160" s="149"/>
      <c r="B160" s="123"/>
      <c r="C160" s="76"/>
      <c r="E160" s="124"/>
      <c r="J160" s="124"/>
    </row>
    <row r="161" spans="1:10" ht="12.75" x14ac:dyDescent="0.2">
      <c r="A161" s="149"/>
      <c r="B161" s="123"/>
      <c r="C161" s="76"/>
      <c r="E161" s="124"/>
      <c r="J161" s="124"/>
    </row>
    <row r="162" spans="1:10" ht="12.75" x14ac:dyDescent="0.2">
      <c r="A162" s="149"/>
      <c r="B162" s="123"/>
      <c r="C162" s="76"/>
      <c r="E162" s="124"/>
      <c r="J162" s="124"/>
    </row>
    <row r="163" spans="1:10" ht="12.75" x14ac:dyDescent="0.2">
      <c r="A163" s="149"/>
      <c r="B163" s="123"/>
      <c r="C163" s="76"/>
      <c r="E163" s="124"/>
      <c r="J163" s="124"/>
    </row>
    <row r="164" spans="1:10" ht="12.75" x14ac:dyDescent="0.2">
      <c r="A164" s="149"/>
      <c r="B164" s="123"/>
      <c r="C164" s="76"/>
      <c r="E164" s="124"/>
      <c r="J164" s="124"/>
    </row>
    <row r="165" spans="1:10" ht="12.75" x14ac:dyDescent="0.2">
      <c r="A165" s="149"/>
      <c r="B165" s="123"/>
      <c r="C165" s="76"/>
      <c r="E165" s="124"/>
      <c r="J165" s="124"/>
    </row>
    <row r="166" spans="1:10" ht="12.75" x14ac:dyDescent="0.2">
      <c r="A166" s="149"/>
      <c r="B166" s="123"/>
      <c r="C166" s="76"/>
      <c r="E166" s="124"/>
      <c r="J166" s="124"/>
    </row>
    <row r="167" spans="1:10" ht="12.75" x14ac:dyDescent="0.2">
      <c r="A167" s="149"/>
      <c r="B167" s="123"/>
      <c r="C167" s="76"/>
      <c r="E167" s="124"/>
      <c r="J167" s="124"/>
    </row>
    <row r="168" spans="1:10" ht="12.75" x14ac:dyDescent="0.2">
      <c r="A168" s="149"/>
      <c r="B168" s="123"/>
      <c r="C168" s="76"/>
      <c r="E168" s="124"/>
      <c r="J168" s="124"/>
    </row>
    <row r="169" spans="1:10" ht="12.75" x14ac:dyDescent="0.2">
      <c r="A169" s="149"/>
      <c r="B169" s="123"/>
      <c r="C169" s="76"/>
      <c r="E169" s="124"/>
      <c r="J169" s="124"/>
    </row>
    <row r="170" spans="1:10" ht="12.75" x14ac:dyDescent="0.2">
      <c r="A170" s="149"/>
      <c r="B170" s="123"/>
      <c r="C170" s="76"/>
      <c r="E170" s="124"/>
      <c r="J170" s="124"/>
    </row>
    <row r="171" spans="1:10" ht="12.75" x14ac:dyDescent="0.2">
      <c r="A171" s="149"/>
      <c r="B171" s="123"/>
      <c r="C171" s="76"/>
      <c r="E171" s="124"/>
      <c r="J171" s="124"/>
    </row>
    <row r="172" spans="1:10" ht="12.75" x14ac:dyDescent="0.2">
      <c r="A172" s="149"/>
      <c r="B172" s="123"/>
      <c r="C172" s="76"/>
      <c r="E172" s="124"/>
      <c r="J172" s="124"/>
    </row>
    <row r="173" spans="1:10" ht="12.75" x14ac:dyDescent="0.2">
      <c r="A173" s="149"/>
      <c r="B173" s="123"/>
      <c r="C173" s="76"/>
      <c r="E173" s="124"/>
      <c r="J173" s="124"/>
    </row>
    <row r="174" spans="1:10" ht="12.75" x14ac:dyDescent="0.2">
      <c r="A174" s="149"/>
      <c r="B174" s="123"/>
      <c r="C174" s="76"/>
      <c r="E174" s="124"/>
      <c r="J174" s="124"/>
    </row>
    <row r="175" spans="1:10" ht="12.75" x14ac:dyDescent="0.2">
      <c r="A175" s="149"/>
      <c r="B175" s="123"/>
      <c r="C175" s="76"/>
      <c r="E175" s="124"/>
      <c r="J175" s="124"/>
    </row>
    <row r="176" spans="1:10" ht="12.75" x14ac:dyDescent="0.2">
      <c r="A176" s="149"/>
      <c r="B176" s="123"/>
      <c r="C176" s="76"/>
      <c r="E176" s="124"/>
      <c r="J176" s="124"/>
    </row>
    <row r="177" spans="1:10" ht="12.75" x14ac:dyDescent="0.2">
      <c r="A177" s="149"/>
      <c r="B177" s="123"/>
      <c r="C177" s="76"/>
      <c r="E177" s="124"/>
      <c r="J177" s="124"/>
    </row>
    <row r="178" spans="1:10" ht="12.75" x14ac:dyDescent="0.2">
      <c r="A178" s="149"/>
      <c r="B178" s="123"/>
      <c r="C178" s="76"/>
      <c r="E178" s="124"/>
      <c r="J178" s="124"/>
    </row>
    <row r="179" spans="1:10" ht="12.75" x14ac:dyDescent="0.2">
      <c r="A179" s="149"/>
      <c r="B179" s="123"/>
      <c r="C179" s="76"/>
      <c r="E179" s="124"/>
      <c r="J179" s="124"/>
    </row>
    <row r="180" spans="1:10" ht="12.75" x14ac:dyDescent="0.2">
      <c r="A180" s="149"/>
      <c r="B180" s="123"/>
      <c r="C180" s="76"/>
      <c r="E180" s="124"/>
      <c r="J180" s="124"/>
    </row>
    <row r="181" spans="1:10" ht="12.75" x14ac:dyDescent="0.2">
      <c r="A181" s="149"/>
      <c r="B181" s="123"/>
      <c r="C181" s="76"/>
      <c r="E181" s="124"/>
      <c r="J181" s="124"/>
    </row>
    <row r="182" spans="1:10" ht="12.75" x14ac:dyDescent="0.2">
      <c r="A182" s="149"/>
      <c r="B182" s="123"/>
      <c r="C182" s="76"/>
      <c r="E182" s="124"/>
      <c r="J182" s="124"/>
    </row>
    <row r="183" spans="1:10" ht="12.75" x14ac:dyDescent="0.2">
      <c r="A183" s="149"/>
      <c r="B183" s="123"/>
      <c r="C183" s="76"/>
      <c r="E183" s="124"/>
      <c r="J183" s="124"/>
    </row>
    <row r="184" spans="1:10" ht="12.75" x14ac:dyDescent="0.2">
      <c r="A184" s="149"/>
      <c r="B184" s="123"/>
      <c r="C184" s="76"/>
      <c r="E184" s="124"/>
      <c r="J184" s="124"/>
    </row>
    <row r="185" spans="1:10" ht="12.75" x14ac:dyDescent="0.2">
      <c r="A185" s="149"/>
      <c r="B185" s="123"/>
      <c r="C185" s="76"/>
      <c r="E185" s="124"/>
      <c r="J185" s="124"/>
    </row>
    <row r="186" spans="1:10" ht="12.75" x14ac:dyDescent="0.2">
      <c r="A186" s="149"/>
      <c r="B186" s="123"/>
      <c r="C186" s="76"/>
      <c r="E186" s="124"/>
      <c r="J186" s="124"/>
    </row>
    <row r="187" spans="1:10" ht="12.75" x14ac:dyDescent="0.2">
      <c r="A187" s="149"/>
      <c r="B187" s="123"/>
      <c r="C187" s="76"/>
      <c r="E187" s="124"/>
      <c r="J187" s="124"/>
    </row>
    <row r="188" spans="1:10" ht="12.75" x14ac:dyDescent="0.2">
      <c r="A188" s="149"/>
      <c r="B188" s="123"/>
      <c r="C188" s="76"/>
      <c r="E188" s="124"/>
      <c r="J188" s="124"/>
    </row>
    <row r="189" spans="1:10" ht="12.75" x14ac:dyDescent="0.2">
      <c r="A189" s="149"/>
      <c r="B189" s="123"/>
      <c r="C189" s="76"/>
      <c r="E189" s="124"/>
      <c r="J189" s="124"/>
    </row>
    <row r="190" spans="1:10" ht="12.75" x14ac:dyDescent="0.2">
      <c r="A190" s="149"/>
      <c r="B190" s="123"/>
      <c r="C190" s="76"/>
      <c r="E190" s="124"/>
      <c r="J190" s="124"/>
    </row>
    <row r="191" spans="1:10" ht="12.75" x14ac:dyDescent="0.2">
      <c r="A191" s="149"/>
      <c r="B191" s="123"/>
      <c r="C191" s="76"/>
      <c r="E191" s="124"/>
      <c r="J191" s="124"/>
    </row>
    <row r="192" spans="1:10" ht="12.75" x14ac:dyDescent="0.2">
      <c r="A192" s="149"/>
      <c r="B192" s="123"/>
      <c r="C192" s="76"/>
      <c r="E192" s="124"/>
      <c r="J192" s="124"/>
    </row>
    <row r="193" spans="1:10" ht="12.75" x14ac:dyDescent="0.2">
      <c r="A193" s="149"/>
      <c r="B193" s="123"/>
      <c r="C193" s="76"/>
      <c r="E193" s="124"/>
      <c r="J193" s="124"/>
    </row>
    <row r="194" spans="1:10" ht="12.75" x14ac:dyDescent="0.2">
      <c r="A194" s="149"/>
      <c r="B194" s="123"/>
      <c r="C194" s="76"/>
      <c r="E194" s="124"/>
      <c r="J194" s="124"/>
    </row>
    <row r="195" spans="1:10" ht="12.75" x14ac:dyDescent="0.2">
      <c r="A195" s="149"/>
      <c r="B195" s="123"/>
      <c r="C195" s="76"/>
      <c r="E195" s="124"/>
      <c r="J195" s="124"/>
    </row>
    <row r="196" spans="1:10" ht="12.75" x14ac:dyDescent="0.2">
      <c r="A196" s="149"/>
      <c r="B196" s="123"/>
      <c r="C196" s="76"/>
      <c r="E196" s="124"/>
      <c r="J196" s="124"/>
    </row>
    <row r="197" spans="1:10" ht="12.75" x14ac:dyDescent="0.2">
      <c r="A197" s="149"/>
      <c r="B197" s="123"/>
      <c r="C197" s="76"/>
      <c r="E197" s="124"/>
      <c r="J197" s="124"/>
    </row>
    <row r="198" spans="1:10" ht="12.75" x14ac:dyDescent="0.2">
      <c r="A198" s="149"/>
      <c r="B198" s="123"/>
      <c r="C198" s="76"/>
      <c r="E198" s="124"/>
      <c r="J198" s="124"/>
    </row>
    <row r="199" spans="1:10" ht="12.75" x14ac:dyDescent="0.2">
      <c r="A199" s="149"/>
      <c r="B199" s="123"/>
      <c r="C199" s="76"/>
      <c r="E199" s="124"/>
      <c r="J199" s="124"/>
    </row>
    <row r="200" spans="1:10" ht="12.75" x14ac:dyDescent="0.2">
      <c r="A200" s="149"/>
      <c r="B200" s="123"/>
      <c r="C200" s="76"/>
      <c r="E200" s="124"/>
      <c r="J200" s="124"/>
    </row>
    <row r="201" spans="1:10" ht="12.75" x14ac:dyDescent="0.2">
      <c r="A201" s="149"/>
      <c r="B201" s="123"/>
      <c r="C201" s="76"/>
      <c r="E201" s="124"/>
      <c r="J201" s="124"/>
    </row>
    <row r="202" spans="1:10" ht="12.75" x14ac:dyDescent="0.2">
      <c r="A202" s="149"/>
      <c r="B202" s="123"/>
      <c r="C202" s="76"/>
      <c r="E202" s="124"/>
      <c r="J202" s="124"/>
    </row>
    <row r="203" spans="1:10" ht="12.75" x14ac:dyDescent="0.2">
      <c r="A203" s="149"/>
      <c r="B203" s="123"/>
      <c r="C203" s="76"/>
      <c r="E203" s="124"/>
      <c r="J203" s="124"/>
    </row>
    <row r="204" spans="1:10" ht="12.75" x14ac:dyDescent="0.2">
      <c r="A204" s="149"/>
      <c r="B204" s="123"/>
      <c r="C204" s="76"/>
      <c r="E204" s="124"/>
      <c r="J204" s="124"/>
    </row>
    <row r="205" spans="1:10" ht="12.75" x14ac:dyDescent="0.2">
      <c r="A205" s="149"/>
      <c r="B205" s="123"/>
      <c r="C205" s="76"/>
      <c r="E205" s="124"/>
      <c r="J205" s="124"/>
    </row>
    <row r="206" spans="1:10" ht="12.75" x14ac:dyDescent="0.2">
      <c r="A206" s="149"/>
      <c r="B206" s="123"/>
      <c r="C206" s="76"/>
      <c r="E206" s="124"/>
      <c r="J206" s="124"/>
    </row>
    <row r="207" spans="1:10" ht="12.75" x14ac:dyDescent="0.2">
      <c r="A207" s="149"/>
      <c r="B207" s="123"/>
      <c r="C207" s="76"/>
      <c r="E207" s="124"/>
      <c r="J207" s="124"/>
    </row>
    <row r="208" spans="1:10" ht="12.75" x14ac:dyDescent="0.2">
      <c r="A208" s="149"/>
      <c r="B208" s="123"/>
      <c r="C208" s="76"/>
      <c r="E208" s="124"/>
      <c r="J208" s="124"/>
    </row>
    <row r="209" spans="1:10" ht="12.75" x14ac:dyDescent="0.2">
      <c r="A209" s="149"/>
      <c r="B209" s="123"/>
      <c r="C209" s="76"/>
      <c r="E209" s="124"/>
      <c r="J209" s="124"/>
    </row>
    <row r="210" spans="1:10" ht="12.75" x14ac:dyDescent="0.2">
      <c r="A210" s="149"/>
      <c r="B210" s="123"/>
      <c r="C210" s="76"/>
      <c r="E210" s="124"/>
      <c r="J210" s="124"/>
    </row>
    <row r="211" spans="1:10" ht="12.75" x14ac:dyDescent="0.2">
      <c r="A211" s="149"/>
      <c r="B211" s="123"/>
      <c r="C211" s="76"/>
      <c r="E211" s="124"/>
      <c r="J211" s="124"/>
    </row>
    <row r="212" spans="1:10" ht="12.75" x14ac:dyDescent="0.2">
      <c r="A212" s="149"/>
      <c r="B212" s="123"/>
      <c r="C212" s="76"/>
      <c r="E212" s="124"/>
      <c r="J212" s="124"/>
    </row>
    <row r="213" spans="1:10" ht="12.75" x14ac:dyDescent="0.2">
      <c r="A213" s="149"/>
      <c r="B213" s="123"/>
      <c r="C213" s="76"/>
      <c r="E213" s="124"/>
      <c r="J213" s="124"/>
    </row>
    <row r="214" spans="1:10" ht="12.75" x14ac:dyDescent="0.2">
      <c r="A214" s="149"/>
      <c r="B214" s="123"/>
      <c r="C214" s="76"/>
      <c r="E214" s="124"/>
      <c r="J214" s="124"/>
    </row>
    <row r="215" spans="1:10" ht="12.75" x14ac:dyDescent="0.2">
      <c r="A215" s="149"/>
      <c r="B215" s="123"/>
      <c r="C215" s="76"/>
      <c r="E215" s="124"/>
      <c r="J215" s="124"/>
    </row>
    <row r="216" spans="1:10" ht="12.75" x14ac:dyDescent="0.2">
      <c r="A216" s="149"/>
      <c r="B216" s="123"/>
      <c r="C216" s="76"/>
      <c r="E216" s="124"/>
      <c r="J216" s="124"/>
    </row>
    <row r="217" spans="1:10" ht="12.75" x14ac:dyDescent="0.2">
      <c r="A217" s="149"/>
      <c r="B217" s="123"/>
      <c r="C217" s="76"/>
      <c r="E217" s="124"/>
      <c r="J217" s="124"/>
    </row>
    <row r="218" spans="1:10" ht="12.75" x14ac:dyDescent="0.2">
      <c r="A218" s="149"/>
      <c r="B218" s="123"/>
      <c r="C218" s="76"/>
      <c r="E218" s="124"/>
      <c r="J218" s="124"/>
    </row>
    <row r="219" spans="1:10" ht="12.75" x14ac:dyDescent="0.2">
      <c r="A219" s="149"/>
      <c r="B219" s="123"/>
      <c r="C219" s="76"/>
      <c r="E219" s="124"/>
      <c r="J219" s="124"/>
    </row>
    <row r="220" spans="1:10" ht="12.75" x14ac:dyDescent="0.2">
      <c r="A220" s="149"/>
      <c r="B220" s="123"/>
      <c r="C220" s="76"/>
      <c r="E220" s="124"/>
      <c r="J220" s="124"/>
    </row>
    <row r="221" spans="1:10" ht="12.75" x14ac:dyDescent="0.2">
      <c r="A221" s="149"/>
      <c r="B221" s="123"/>
      <c r="C221" s="76"/>
      <c r="E221" s="124"/>
      <c r="J221" s="124"/>
    </row>
    <row r="222" spans="1:10" ht="12.75" x14ac:dyDescent="0.2">
      <c r="A222" s="149"/>
      <c r="B222" s="123"/>
      <c r="C222" s="76"/>
      <c r="E222" s="124"/>
      <c r="J222" s="124"/>
    </row>
    <row r="223" spans="1:10" ht="12.75" x14ac:dyDescent="0.2">
      <c r="A223" s="149"/>
      <c r="B223" s="123"/>
      <c r="C223" s="76"/>
      <c r="E223" s="124"/>
      <c r="J223" s="124"/>
    </row>
    <row r="224" spans="1:10" ht="12.75" x14ac:dyDescent="0.2">
      <c r="A224" s="149"/>
      <c r="B224" s="123"/>
      <c r="C224" s="76"/>
      <c r="E224" s="124"/>
      <c r="J224" s="124"/>
    </row>
    <row r="225" spans="1:10" ht="12.75" x14ac:dyDescent="0.2">
      <c r="A225" s="149"/>
      <c r="B225" s="123"/>
      <c r="C225" s="76"/>
      <c r="E225" s="124"/>
      <c r="J225" s="124"/>
    </row>
    <row r="226" spans="1:10" ht="12.75" x14ac:dyDescent="0.2">
      <c r="A226" s="149"/>
      <c r="B226" s="123"/>
      <c r="C226" s="76"/>
      <c r="E226" s="124"/>
      <c r="J226" s="124"/>
    </row>
    <row r="227" spans="1:10" ht="12.75" x14ac:dyDescent="0.2">
      <c r="A227" s="149"/>
      <c r="B227" s="123"/>
      <c r="C227" s="76"/>
      <c r="E227" s="124"/>
      <c r="J227" s="124"/>
    </row>
    <row r="228" spans="1:10" ht="12.75" x14ac:dyDescent="0.2">
      <c r="A228" s="149"/>
      <c r="B228" s="123"/>
      <c r="C228" s="76"/>
      <c r="E228" s="124"/>
      <c r="J228" s="124"/>
    </row>
    <row r="229" spans="1:10" ht="12.75" x14ac:dyDescent="0.2">
      <c r="A229" s="149"/>
      <c r="B229" s="123"/>
      <c r="C229" s="76"/>
      <c r="E229" s="124"/>
      <c r="J229" s="124"/>
    </row>
    <row r="230" spans="1:10" ht="12.75" x14ac:dyDescent="0.2">
      <c r="A230" s="149"/>
      <c r="B230" s="123"/>
      <c r="C230" s="76"/>
      <c r="E230" s="124"/>
      <c r="J230" s="124"/>
    </row>
    <row r="231" spans="1:10" ht="12.75" x14ac:dyDescent="0.2">
      <c r="A231" s="149"/>
      <c r="B231" s="123"/>
      <c r="C231" s="76"/>
      <c r="E231" s="124"/>
      <c r="J231" s="124"/>
    </row>
    <row r="232" spans="1:10" ht="12.75" x14ac:dyDescent="0.2">
      <c r="A232" s="149"/>
      <c r="B232" s="123"/>
      <c r="C232" s="76"/>
      <c r="E232" s="124"/>
      <c r="J232" s="124"/>
    </row>
    <row r="233" spans="1:10" ht="12.75" x14ac:dyDescent="0.2">
      <c r="A233" s="149"/>
      <c r="B233" s="123"/>
      <c r="C233" s="76"/>
      <c r="E233" s="124"/>
      <c r="J233" s="124"/>
    </row>
    <row r="234" spans="1:10" ht="12.75" x14ac:dyDescent="0.2">
      <c r="A234" s="149"/>
      <c r="B234" s="123"/>
      <c r="C234" s="76"/>
      <c r="E234" s="124"/>
      <c r="J234" s="124"/>
    </row>
    <row r="235" spans="1:10" ht="12.75" x14ac:dyDescent="0.2">
      <c r="A235" s="149"/>
      <c r="B235" s="123"/>
      <c r="C235" s="76"/>
      <c r="E235" s="124"/>
      <c r="J235" s="124"/>
    </row>
    <row r="236" spans="1:10" ht="12.75" x14ac:dyDescent="0.2">
      <c r="A236" s="149"/>
      <c r="B236" s="123"/>
      <c r="C236" s="76"/>
      <c r="E236" s="124"/>
      <c r="J236" s="124"/>
    </row>
    <row r="237" spans="1:10" ht="12.75" x14ac:dyDescent="0.2">
      <c r="A237" s="149"/>
      <c r="B237" s="123"/>
      <c r="C237" s="76"/>
      <c r="E237" s="124"/>
      <c r="J237" s="124"/>
    </row>
    <row r="238" spans="1:10" ht="12.75" x14ac:dyDescent="0.2">
      <c r="A238" s="149"/>
      <c r="B238" s="123"/>
      <c r="C238" s="76"/>
      <c r="E238" s="124"/>
      <c r="J238" s="124"/>
    </row>
    <row r="239" spans="1:10" ht="12.75" x14ac:dyDescent="0.2">
      <c r="A239" s="149"/>
      <c r="B239" s="123"/>
      <c r="C239" s="76"/>
      <c r="E239" s="124"/>
      <c r="J239" s="124"/>
    </row>
    <row r="240" spans="1:10" ht="12.75" x14ac:dyDescent="0.2">
      <c r="A240" s="149"/>
      <c r="B240" s="123"/>
      <c r="C240" s="76"/>
      <c r="E240" s="124"/>
      <c r="J240" s="124"/>
    </row>
    <row r="241" spans="1:10" ht="12.75" x14ac:dyDescent="0.2">
      <c r="A241" s="149"/>
      <c r="B241" s="123"/>
      <c r="C241" s="76"/>
      <c r="E241" s="124"/>
      <c r="J241" s="124"/>
    </row>
    <row r="242" spans="1:10" ht="12.75" x14ac:dyDescent="0.2">
      <c r="A242" s="149"/>
      <c r="B242" s="123"/>
      <c r="C242" s="76"/>
      <c r="E242" s="124"/>
      <c r="J242" s="124"/>
    </row>
    <row r="243" spans="1:10" ht="12.75" x14ac:dyDescent="0.2">
      <c r="A243" s="149"/>
      <c r="B243" s="123"/>
      <c r="C243" s="76"/>
      <c r="E243" s="124"/>
      <c r="J243" s="124"/>
    </row>
    <row r="244" spans="1:10" ht="12.75" x14ac:dyDescent="0.2">
      <c r="A244" s="149"/>
      <c r="B244" s="123"/>
      <c r="C244" s="76"/>
      <c r="E244" s="124"/>
      <c r="J244" s="124"/>
    </row>
    <row r="245" spans="1:10" ht="12.75" x14ac:dyDescent="0.2">
      <c r="A245" s="149"/>
      <c r="B245" s="123"/>
      <c r="C245" s="76"/>
      <c r="E245" s="124"/>
      <c r="J245" s="124"/>
    </row>
    <row r="246" spans="1:10" ht="12.75" x14ac:dyDescent="0.2">
      <c r="A246" s="149"/>
      <c r="B246" s="123"/>
      <c r="C246" s="76"/>
      <c r="E246" s="124"/>
      <c r="J246" s="124"/>
    </row>
    <row r="247" spans="1:10" ht="12.75" x14ac:dyDescent="0.2">
      <c r="A247" s="149"/>
      <c r="B247" s="123"/>
      <c r="C247" s="76"/>
      <c r="E247" s="124"/>
      <c r="J247" s="124"/>
    </row>
    <row r="248" spans="1:10" ht="12.75" x14ac:dyDescent="0.2">
      <c r="A248" s="149"/>
      <c r="B248" s="123"/>
      <c r="C248" s="76"/>
      <c r="E248" s="124"/>
      <c r="J248" s="124"/>
    </row>
    <row r="249" spans="1:10" ht="12.75" x14ac:dyDescent="0.2">
      <c r="A249" s="149"/>
      <c r="B249" s="123"/>
      <c r="C249" s="76"/>
      <c r="E249" s="124"/>
      <c r="J249" s="124"/>
    </row>
    <row r="250" spans="1:10" ht="12.75" x14ac:dyDescent="0.2">
      <c r="A250" s="149"/>
      <c r="B250" s="123"/>
      <c r="C250" s="76"/>
      <c r="E250" s="124"/>
      <c r="J250" s="124"/>
    </row>
    <row r="251" spans="1:10" ht="12.75" x14ac:dyDescent="0.2">
      <c r="A251" s="149"/>
      <c r="B251" s="123"/>
      <c r="C251" s="76"/>
      <c r="E251" s="124"/>
      <c r="J251" s="124"/>
    </row>
    <row r="252" spans="1:10" ht="12.75" x14ac:dyDescent="0.2">
      <c r="A252" s="149"/>
      <c r="B252" s="123"/>
      <c r="C252" s="76"/>
      <c r="E252" s="124"/>
      <c r="J252" s="124"/>
    </row>
    <row r="253" spans="1:10" ht="12.75" x14ac:dyDescent="0.2">
      <c r="A253" s="149"/>
      <c r="B253" s="123"/>
      <c r="C253" s="76"/>
      <c r="E253" s="124"/>
      <c r="J253" s="124"/>
    </row>
    <row r="254" spans="1:10" ht="12.75" x14ac:dyDescent="0.2">
      <c r="A254" s="149"/>
      <c r="B254" s="123"/>
      <c r="C254" s="76"/>
      <c r="E254" s="124"/>
      <c r="J254" s="124"/>
    </row>
    <row r="255" spans="1:10" ht="12.75" x14ac:dyDescent="0.2">
      <c r="A255" s="149"/>
      <c r="B255" s="123"/>
      <c r="C255" s="76"/>
      <c r="E255" s="124"/>
      <c r="J255" s="124"/>
    </row>
    <row r="256" spans="1:10" ht="12.75" x14ac:dyDescent="0.2">
      <c r="A256" s="149"/>
      <c r="B256" s="123"/>
      <c r="C256" s="76"/>
      <c r="E256" s="124"/>
      <c r="J256" s="124"/>
    </row>
    <row r="257" spans="1:10" ht="12.75" x14ac:dyDescent="0.2">
      <c r="A257" s="149"/>
      <c r="B257" s="123"/>
      <c r="C257" s="76"/>
      <c r="E257" s="124"/>
      <c r="J257" s="124"/>
    </row>
    <row r="258" spans="1:10" ht="12.75" x14ac:dyDescent="0.2">
      <c r="A258" s="149"/>
      <c r="B258" s="123"/>
      <c r="C258" s="76"/>
      <c r="E258" s="124"/>
      <c r="J258" s="124"/>
    </row>
    <row r="259" spans="1:10" ht="12.75" x14ac:dyDescent="0.2">
      <c r="A259" s="149"/>
      <c r="B259" s="123"/>
      <c r="C259" s="76"/>
      <c r="E259" s="124"/>
      <c r="J259" s="124"/>
    </row>
    <row r="260" spans="1:10" ht="12.75" x14ac:dyDescent="0.2">
      <c r="A260" s="149"/>
      <c r="B260" s="123"/>
      <c r="C260" s="76"/>
      <c r="E260" s="124"/>
      <c r="J260" s="124"/>
    </row>
    <row r="261" spans="1:10" ht="12.75" x14ac:dyDescent="0.2">
      <c r="A261" s="149"/>
      <c r="B261" s="123"/>
      <c r="C261" s="76"/>
      <c r="E261" s="124"/>
      <c r="J261" s="124"/>
    </row>
    <row r="262" spans="1:10" ht="12.75" x14ac:dyDescent="0.2">
      <c r="A262" s="149"/>
      <c r="B262" s="123"/>
      <c r="C262" s="76"/>
      <c r="E262" s="124"/>
      <c r="J262" s="124"/>
    </row>
    <row r="263" spans="1:10" ht="12.75" x14ac:dyDescent="0.2">
      <c r="A263" s="149"/>
      <c r="B263" s="123"/>
      <c r="C263" s="76"/>
      <c r="E263" s="124"/>
      <c r="J263" s="124"/>
    </row>
    <row r="264" spans="1:10" ht="12.75" x14ac:dyDescent="0.2">
      <c r="A264" s="149"/>
      <c r="B264" s="123"/>
      <c r="C264" s="76"/>
      <c r="E264" s="124"/>
      <c r="J264" s="124"/>
    </row>
    <row r="265" spans="1:10" ht="12.75" x14ac:dyDescent="0.2">
      <c r="A265" s="149"/>
      <c r="B265" s="123"/>
      <c r="C265" s="76"/>
      <c r="E265" s="124"/>
      <c r="J265" s="124"/>
    </row>
    <row r="266" spans="1:10" ht="12.75" x14ac:dyDescent="0.2">
      <c r="A266" s="149"/>
      <c r="B266" s="123"/>
      <c r="C266" s="76"/>
      <c r="E266" s="124"/>
      <c r="J266" s="124"/>
    </row>
    <row r="267" spans="1:10" ht="12.75" x14ac:dyDescent="0.2">
      <c r="A267" s="149"/>
      <c r="B267" s="123"/>
      <c r="C267" s="76"/>
      <c r="E267" s="124"/>
      <c r="J267" s="124"/>
    </row>
    <row r="268" spans="1:10" ht="12.75" x14ac:dyDescent="0.2">
      <c r="A268" s="149"/>
      <c r="B268" s="123"/>
      <c r="C268" s="76"/>
      <c r="E268" s="124"/>
      <c r="J268" s="124"/>
    </row>
    <row r="269" spans="1:10" ht="12.75" x14ac:dyDescent="0.2">
      <c r="A269" s="149"/>
      <c r="B269" s="123"/>
      <c r="C269" s="76"/>
      <c r="E269" s="124"/>
      <c r="J269" s="124"/>
    </row>
    <row r="270" spans="1:10" ht="12.75" x14ac:dyDescent="0.2">
      <c r="A270" s="149"/>
      <c r="B270" s="123"/>
      <c r="C270" s="76"/>
      <c r="E270" s="124"/>
      <c r="J270" s="124"/>
    </row>
    <row r="271" spans="1:10" ht="12.75" x14ac:dyDescent="0.2">
      <c r="A271" s="149"/>
      <c r="B271" s="123"/>
      <c r="C271" s="76"/>
      <c r="E271" s="124"/>
      <c r="J271" s="124"/>
    </row>
    <row r="272" spans="1:10" ht="12.75" x14ac:dyDescent="0.2">
      <c r="A272" s="149"/>
      <c r="B272" s="123"/>
      <c r="C272" s="76"/>
      <c r="E272" s="124"/>
      <c r="J272" s="124"/>
    </row>
    <row r="273" spans="1:10" ht="12.75" x14ac:dyDescent="0.2">
      <c r="A273" s="149"/>
      <c r="B273" s="123"/>
      <c r="C273" s="76"/>
      <c r="E273" s="124"/>
      <c r="J273" s="124"/>
    </row>
    <row r="274" spans="1:10" ht="12.75" x14ac:dyDescent="0.2">
      <c r="A274" s="149"/>
      <c r="B274" s="123"/>
      <c r="C274" s="76"/>
      <c r="E274" s="124"/>
      <c r="J274" s="124"/>
    </row>
    <row r="275" spans="1:10" ht="12.75" x14ac:dyDescent="0.2">
      <c r="A275" s="149"/>
      <c r="B275" s="123"/>
      <c r="C275" s="76"/>
      <c r="E275" s="124"/>
      <c r="J275" s="124"/>
    </row>
    <row r="276" spans="1:10" ht="12.75" x14ac:dyDescent="0.2">
      <c r="A276" s="149"/>
      <c r="B276" s="123"/>
      <c r="C276" s="76"/>
      <c r="E276" s="124"/>
      <c r="J276" s="124"/>
    </row>
    <row r="277" spans="1:10" ht="12.75" x14ac:dyDescent="0.2">
      <c r="A277" s="149"/>
      <c r="B277" s="123"/>
      <c r="C277" s="76"/>
      <c r="E277" s="124"/>
      <c r="J277" s="124"/>
    </row>
    <row r="278" spans="1:10" ht="12.75" x14ac:dyDescent="0.2">
      <c r="A278" s="149"/>
      <c r="B278" s="123"/>
      <c r="C278" s="76"/>
      <c r="E278" s="124"/>
      <c r="J278" s="124"/>
    </row>
    <row r="279" spans="1:10" ht="12.75" x14ac:dyDescent="0.2">
      <c r="A279" s="149"/>
      <c r="B279" s="123"/>
      <c r="C279" s="76"/>
      <c r="E279" s="124"/>
      <c r="J279" s="124"/>
    </row>
    <row r="280" spans="1:10" ht="12.75" x14ac:dyDescent="0.2">
      <c r="A280" s="149"/>
      <c r="B280" s="123"/>
      <c r="C280" s="76"/>
      <c r="E280" s="124"/>
      <c r="J280" s="124"/>
    </row>
    <row r="281" spans="1:10" ht="12.75" x14ac:dyDescent="0.2">
      <c r="A281" s="149"/>
      <c r="B281" s="123"/>
      <c r="C281" s="76"/>
      <c r="E281" s="124"/>
      <c r="J281" s="124"/>
    </row>
    <row r="282" spans="1:10" ht="12.75" x14ac:dyDescent="0.2">
      <c r="A282" s="149"/>
      <c r="B282" s="123"/>
      <c r="C282" s="76"/>
      <c r="E282" s="124"/>
      <c r="J282" s="124"/>
    </row>
    <row r="283" spans="1:10" ht="12.75" x14ac:dyDescent="0.2">
      <c r="A283" s="149"/>
      <c r="B283" s="123"/>
      <c r="C283" s="76"/>
      <c r="E283" s="124"/>
      <c r="J283" s="124"/>
    </row>
    <row r="284" spans="1:10" ht="12.75" x14ac:dyDescent="0.2">
      <c r="A284" s="149"/>
      <c r="B284" s="123"/>
      <c r="C284" s="76"/>
      <c r="E284" s="124"/>
      <c r="J284" s="124"/>
    </row>
    <row r="285" spans="1:10" ht="12.75" x14ac:dyDescent="0.2">
      <c r="A285" s="149"/>
      <c r="B285" s="123"/>
      <c r="C285" s="76"/>
      <c r="E285" s="124"/>
      <c r="J285" s="124"/>
    </row>
    <row r="286" spans="1:10" ht="12.75" x14ac:dyDescent="0.2">
      <c r="A286" s="149"/>
      <c r="B286" s="123"/>
      <c r="C286" s="76"/>
      <c r="E286" s="124"/>
      <c r="J286" s="124"/>
    </row>
    <row r="287" spans="1:10" ht="12.75" x14ac:dyDescent="0.2">
      <c r="A287" s="149"/>
      <c r="B287" s="123"/>
      <c r="C287" s="76"/>
      <c r="E287" s="124"/>
      <c r="J287" s="124"/>
    </row>
    <row r="288" spans="1:10" ht="12.75" x14ac:dyDescent="0.2">
      <c r="A288" s="149"/>
      <c r="B288" s="123"/>
      <c r="C288" s="76"/>
      <c r="E288" s="124"/>
      <c r="J288" s="124"/>
    </row>
    <row r="289" spans="1:10" ht="12.75" x14ac:dyDescent="0.2">
      <c r="A289" s="149"/>
      <c r="B289" s="123"/>
      <c r="C289" s="76"/>
      <c r="E289" s="124"/>
      <c r="J289" s="124"/>
    </row>
    <row r="290" spans="1:10" ht="12.75" x14ac:dyDescent="0.2">
      <c r="A290" s="149"/>
      <c r="B290" s="123"/>
      <c r="C290" s="76"/>
      <c r="E290" s="124"/>
      <c r="J290" s="124"/>
    </row>
    <row r="291" spans="1:10" ht="12.75" x14ac:dyDescent="0.2">
      <c r="A291" s="149"/>
      <c r="B291" s="123"/>
      <c r="C291" s="76"/>
      <c r="E291" s="124"/>
      <c r="J291" s="124"/>
    </row>
    <row r="292" spans="1:10" ht="12.75" x14ac:dyDescent="0.2">
      <c r="A292" s="149"/>
      <c r="B292" s="123"/>
      <c r="C292" s="76"/>
      <c r="E292" s="124"/>
      <c r="J292" s="124"/>
    </row>
    <row r="293" spans="1:10" ht="12.75" x14ac:dyDescent="0.2">
      <c r="A293" s="149"/>
      <c r="B293" s="123"/>
      <c r="C293" s="76"/>
      <c r="E293" s="124"/>
      <c r="J293" s="124"/>
    </row>
    <row r="294" spans="1:10" ht="12.75" x14ac:dyDescent="0.2">
      <c r="A294" s="149"/>
      <c r="B294" s="123"/>
      <c r="C294" s="76"/>
      <c r="E294" s="124"/>
      <c r="J294" s="124"/>
    </row>
    <row r="295" spans="1:10" ht="12.75" x14ac:dyDescent="0.2">
      <c r="A295" s="149"/>
      <c r="B295" s="123"/>
      <c r="C295" s="76"/>
      <c r="E295" s="124"/>
      <c r="J295" s="124"/>
    </row>
    <row r="296" spans="1:10" ht="12.75" x14ac:dyDescent="0.2">
      <c r="A296" s="149"/>
      <c r="B296" s="123"/>
      <c r="C296" s="76"/>
      <c r="E296" s="124"/>
      <c r="J296" s="124"/>
    </row>
    <row r="297" spans="1:10" ht="12.75" x14ac:dyDescent="0.2">
      <c r="A297" s="149"/>
      <c r="B297" s="123"/>
      <c r="C297" s="76"/>
      <c r="E297" s="124"/>
      <c r="J297" s="124"/>
    </row>
    <row r="298" spans="1:10" ht="12.75" x14ac:dyDescent="0.2">
      <c r="A298" s="149"/>
      <c r="B298" s="123"/>
      <c r="C298" s="76"/>
      <c r="E298" s="124"/>
      <c r="J298" s="124"/>
    </row>
    <row r="299" spans="1:10" ht="12.75" x14ac:dyDescent="0.2">
      <c r="A299" s="149"/>
      <c r="B299" s="123"/>
      <c r="C299" s="76"/>
      <c r="E299" s="124"/>
      <c r="J299" s="124"/>
    </row>
    <row r="300" spans="1:10" ht="12.75" x14ac:dyDescent="0.2">
      <c r="A300" s="149"/>
      <c r="B300" s="123"/>
      <c r="C300" s="76"/>
      <c r="E300" s="124"/>
      <c r="J300" s="124"/>
    </row>
    <row r="301" spans="1:10" ht="12.75" x14ac:dyDescent="0.2">
      <c r="A301" s="149"/>
      <c r="B301" s="123"/>
      <c r="C301" s="76"/>
      <c r="E301" s="124"/>
      <c r="J301" s="124"/>
    </row>
    <row r="302" spans="1:10" ht="12.75" x14ac:dyDescent="0.2">
      <c r="A302" s="149"/>
      <c r="B302" s="123"/>
      <c r="C302" s="76"/>
      <c r="E302" s="124"/>
      <c r="J302" s="124"/>
    </row>
    <row r="303" spans="1:10" ht="12.75" x14ac:dyDescent="0.2">
      <c r="A303" s="149"/>
      <c r="B303" s="123"/>
      <c r="C303" s="76"/>
      <c r="E303" s="124"/>
      <c r="J303" s="124"/>
    </row>
    <row r="304" spans="1:10" ht="12.75" x14ac:dyDescent="0.2">
      <c r="A304" s="149"/>
      <c r="B304" s="123"/>
      <c r="C304" s="76"/>
      <c r="E304" s="124"/>
      <c r="J304" s="124"/>
    </row>
    <row r="305" spans="1:10" ht="12.75" x14ac:dyDescent="0.2">
      <c r="A305" s="149"/>
      <c r="B305" s="123"/>
      <c r="C305" s="76"/>
      <c r="E305" s="124"/>
      <c r="J305" s="124"/>
    </row>
    <row r="306" spans="1:10" ht="12.75" x14ac:dyDescent="0.2">
      <c r="A306" s="149"/>
      <c r="B306" s="123"/>
      <c r="C306" s="76"/>
      <c r="E306" s="124"/>
      <c r="J306" s="124"/>
    </row>
    <row r="307" spans="1:10" ht="12.75" x14ac:dyDescent="0.2">
      <c r="A307" s="149"/>
      <c r="B307" s="123"/>
      <c r="C307" s="76"/>
      <c r="E307" s="124"/>
      <c r="J307" s="124"/>
    </row>
    <row r="308" spans="1:10" ht="12.75" x14ac:dyDescent="0.2">
      <c r="A308" s="149"/>
      <c r="B308" s="123"/>
      <c r="C308" s="76"/>
      <c r="E308" s="124"/>
      <c r="J308" s="124"/>
    </row>
    <row r="309" spans="1:10" ht="12.75" x14ac:dyDescent="0.2">
      <c r="A309" s="149"/>
      <c r="B309" s="123"/>
      <c r="C309" s="76"/>
      <c r="E309" s="124"/>
      <c r="J309" s="124"/>
    </row>
    <row r="310" spans="1:10" ht="12.75" x14ac:dyDescent="0.2">
      <c r="A310" s="149"/>
      <c r="B310" s="123"/>
      <c r="C310" s="76"/>
      <c r="E310" s="124"/>
      <c r="J310" s="124"/>
    </row>
    <row r="311" spans="1:10" ht="12.75" x14ac:dyDescent="0.2">
      <c r="A311" s="149"/>
      <c r="B311" s="123"/>
      <c r="C311" s="76"/>
      <c r="E311" s="124"/>
      <c r="J311" s="124"/>
    </row>
    <row r="312" spans="1:10" ht="12.75" x14ac:dyDescent="0.2">
      <c r="A312" s="149"/>
      <c r="B312" s="123"/>
      <c r="C312" s="76"/>
      <c r="E312" s="124"/>
      <c r="J312" s="124"/>
    </row>
    <row r="313" spans="1:10" ht="12.75" x14ac:dyDescent="0.2">
      <c r="A313" s="149"/>
      <c r="B313" s="123"/>
      <c r="C313" s="76"/>
      <c r="E313" s="124"/>
      <c r="J313" s="124"/>
    </row>
    <row r="314" spans="1:10" ht="12.75" x14ac:dyDescent="0.2">
      <c r="A314" s="149"/>
      <c r="B314" s="123"/>
      <c r="C314" s="76"/>
      <c r="E314" s="124"/>
      <c r="J314" s="124"/>
    </row>
    <row r="315" spans="1:10" ht="12.75" x14ac:dyDescent="0.2">
      <c r="A315" s="149"/>
      <c r="B315" s="123"/>
      <c r="C315" s="76"/>
      <c r="E315" s="124"/>
      <c r="J315" s="124"/>
    </row>
    <row r="316" spans="1:10" ht="12.75" x14ac:dyDescent="0.2">
      <c r="A316" s="149"/>
      <c r="B316" s="123"/>
      <c r="C316" s="76"/>
      <c r="E316" s="124"/>
      <c r="J316" s="124"/>
    </row>
    <row r="317" spans="1:10" ht="12.75" x14ac:dyDescent="0.2">
      <c r="A317" s="149"/>
      <c r="B317" s="123"/>
      <c r="C317" s="76"/>
      <c r="E317" s="124"/>
      <c r="J317" s="124"/>
    </row>
    <row r="318" spans="1:10" ht="12.75" x14ac:dyDescent="0.2">
      <c r="A318" s="149"/>
      <c r="B318" s="123"/>
      <c r="C318" s="76"/>
      <c r="E318" s="124"/>
      <c r="J318" s="124"/>
    </row>
    <row r="319" spans="1:10" ht="12.75" x14ac:dyDescent="0.2">
      <c r="A319" s="149"/>
      <c r="B319" s="123"/>
      <c r="C319" s="76"/>
      <c r="E319" s="124"/>
      <c r="J319" s="124"/>
    </row>
    <row r="320" spans="1:10" ht="12.75" x14ac:dyDescent="0.2">
      <c r="A320" s="149"/>
      <c r="B320" s="123"/>
      <c r="C320" s="76"/>
      <c r="E320" s="124"/>
      <c r="J320" s="124"/>
    </row>
    <row r="321" spans="1:10" ht="12.75" x14ac:dyDescent="0.2">
      <c r="A321" s="149"/>
      <c r="B321" s="123"/>
      <c r="C321" s="76"/>
      <c r="E321" s="124"/>
      <c r="J321" s="124"/>
    </row>
    <row r="322" spans="1:10" ht="12.75" x14ac:dyDescent="0.2">
      <c r="A322" s="149"/>
      <c r="B322" s="123"/>
      <c r="C322" s="76"/>
      <c r="E322" s="124"/>
      <c r="J322" s="124"/>
    </row>
    <row r="323" spans="1:10" ht="12.75" x14ac:dyDescent="0.2">
      <c r="A323" s="149"/>
      <c r="B323" s="123"/>
      <c r="C323" s="76"/>
      <c r="E323" s="124"/>
      <c r="J323" s="124"/>
    </row>
    <row r="324" spans="1:10" ht="12.75" x14ac:dyDescent="0.2">
      <c r="A324" s="149"/>
      <c r="B324" s="123"/>
      <c r="C324" s="76"/>
      <c r="E324" s="124"/>
      <c r="J324" s="124"/>
    </row>
    <row r="325" spans="1:10" ht="12.75" x14ac:dyDescent="0.2">
      <c r="A325" s="149"/>
      <c r="B325" s="123"/>
      <c r="C325" s="76"/>
      <c r="E325" s="124"/>
      <c r="J325" s="124"/>
    </row>
    <row r="326" spans="1:10" ht="12.75" x14ac:dyDescent="0.2">
      <c r="A326" s="149"/>
      <c r="B326" s="123"/>
      <c r="C326" s="76"/>
      <c r="E326" s="124"/>
      <c r="J326" s="124"/>
    </row>
    <row r="327" spans="1:10" ht="12.75" x14ac:dyDescent="0.2">
      <c r="A327" s="149"/>
      <c r="B327" s="123"/>
      <c r="C327" s="76"/>
      <c r="E327" s="124"/>
      <c r="J327" s="124"/>
    </row>
    <row r="328" spans="1:10" ht="12.75" x14ac:dyDescent="0.2">
      <c r="A328" s="149"/>
      <c r="B328" s="123"/>
      <c r="C328" s="76"/>
      <c r="E328" s="124"/>
      <c r="J328" s="124"/>
    </row>
    <row r="329" spans="1:10" ht="12.75" x14ac:dyDescent="0.2">
      <c r="A329" s="149"/>
      <c r="B329" s="123"/>
      <c r="C329" s="76"/>
      <c r="E329" s="124"/>
      <c r="J329" s="124"/>
    </row>
    <row r="330" spans="1:10" ht="12.75" x14ac:dyDescent="0.2">
      <c r="A330" s="149"/>
      <c r="B330" s="123"/>
      <c r="C330" s="76"/>
      <c r="E330" s="124"/>
      <c r="J330" s="124"/>
    </row>
    <row r="331" spans="1:10" ht="12.75" x14ac:dyDescent="0.2">
      <c r="A331" s="149"/>
      <c r="B331" s="123"/>
      <c r="C331" s="76"/>
      <c r="E331" s="124"/>
      <c r="J331" s="124"/>
    </row>
    <row r="332" spans="1:10" ht="12.75" x14ac:dyDescent="0.2">
      <c r="A332" s="149"/>
      <c r="B332" s="123"/>
      <c r="C332" s="76"/>
      <c r="E332" s="124"/>
      <c r="J332" s="124"/>
    </row>
    <row r="333" spans="1:10" ht="12.75" x14ac:dyDescent="0.2">
      <c r="A333" s="149"/>
      <c r="B333" s="123"/>
      <c r="C333" s="76"/>
      <c r="E333" s="124"/>
      <c r="J333" s="124"/>
    </row>
    <row r="334" spans="1:10" ht="12.75" x14ac:dyDescent="0.2">
      <c r="A334" s="149"/>
      <c r="B334" s="123"/>
      <c r="C334" s="76"/>
      <c r="E334" s="124"/>
      <c r="J334" s="124"/>
    </row>
    <row r="335" spans="1:10" ht="12.75" x14ac:dyDescent="0.2">
      <c r="A335" s="149"/>
      <c r="B335" s="123"/>
      <c r="C335" s="76"/>
      <c r="E335" s="124"/>
      <c r="J335" s="124"/>
    </row>
    <row r="336" spans="1:10" ht="12.75" x14ac:dyDescent="0.2">
      <c r="A336" s="149"/>
      <c r="B336" s="123"/>
      <c r="C336" s="76"/>
      <c r="E336" s="124"/>
      <c r="J336" s="124"/>
    </row>
    <row r="337" spans="1:10" ht="12.75" x14ac:dyDescent="0.2">
      <c r="A337" s="149"/>
      <c r="B337" s="123"/>
      <c r="C337" s="76"/>
      <c r="E337" s="124"/>
      <c r="J337" s="124"/>
    </row>
    <row r="338" spans="1:10" ht="12.75" x14ac:dyDescent="0.2">
      <c r="A338" s="149"/>
      <c r="B338" s="123"/>
      <c r="C338" s="76"/>
      <c r="E338" s="124"/>
      <c r="J338" s="124"/>
    </row>
    <row r="339" spans="1:10" ht="12.75" x14ac:dyDescent="0.2">
      <c r="A339" s="149"/>
      <c r="B339" s="123"/>
      <c r="C339" s="76"/>
      <c r="E339" s="124"/>
      <c r="J339" s="124"/>
    </row>
    <row r="340" spans="1:10" ht="12.75" x14ac:dyDescent="0.2">
      <c r="A340" s="149"/>
      <c r="B340" s="123"/>
      <c r="C340" s="76"/>
      <c r="E340" s="124"/>
      <c r="J340" s="124"/>
    </row>
    <row r="341" spans="1:10" ht="12.75" x14ac:dyDescent="0.2">
      <c r="A341" s="149"/>
      <c r="B341" s="123"/>
      <c r="C341" s="76"/>
      <c r="E341" s="124"/>
      <c r="J341" s="124"/>
    </row>
    <row r="342" spans="1:10" ht="12.75" x14ac:dyDescent="0.2">
      <c r="A342" s="149"/>
      <c r="B342" s="123"/>
      <c r="C342" s="76"/>
      <c r="E342" s="124"/>
      <c r="J342" s="124"/>
    </row>
    <row r="343" spans="1:10" ht="12.75" x14ac:dyDescent="0.2">
      <c r="A343" s="149"/>
      <c r="B343" s="123"/>
      <c r="C343" s="76"/>
      <c r="E343" s="124"/>
      <c r="J343" s="124"/>
    </row>
    <row r="344" spans="1:10" ht="12.75" x14ac:dyDescent="0.2">
      <c r="A344" s="149"/>
      <c r="B344" s="123"/>
      <c r="C344" s="76"/>
      <c r="E344" s="124"/>
      <c r="J344" s="124"/>
    </row>
    <row r="345" spans="1:10" ht="12.75" x14ac:dyDescent="0.2">
      <c r="A345" s="149"/>
      <c r="B345" s="123"/>
      <c r="C345" s="76"/>
      <c r="E345" s="124"/>
      <c r="J345" s="124"/>
    </row>
    <row r="346" spans="1:10" ht="12.75" x14ac:dyDescent="0.2">
      <c r="A346" s="149"/>
      <c r="B346" s="123"/>
      <c r="C346" s="76"/>
      <c r="E346" s="124"/>
      <c r="J346" s="124"/>
    </row>
    <row r="347" spans="1:10" ht="12.75" x14ac:dyDescent="0.2">
      <c r="A347" s="149"/>
      <c r="B347" s="123"/>
      <c r="C347" s="76"/>
      <c r="E347" s="124"/>
      <c r="J347" s="124"/>
    </row>
    <row r="348" spans="1:10" ht="12.75" x14ac:dyDescent="0.2">
      <c r="A348" s="149"/>
      <c r="B348" s="123"/>
      <c r="C348" s="76"/>
      <c r="E348" s="124"/>
      <c r="J348" s="124"/>
    </row>
    <row r="349" spans="1:10" ht="12.75" x14ac:dyDescent="0.2">
      <c r="A349" s="149"/>
      <c r="B349" s="123"/>
      <c r="C349" s="76"/>
      <c r="E349" s="124"/>
      <c r="J349" s="124"/>
    </row>
    <row r="350" spans="1:10" ht="12.75" x14ac:dyDescent="0.2">
      <c r="A350" s="149"/>
      <c r="B350" s="123"/>
      <c r="C350" s="76"/>
      <c r="E350" s="124"/>
      <c r="J350" s="124"/>
    </row>
    <row r="351" spans="1:10" ht="12.75" x14ac:dyDescent="0.2">
      <c r="A351" s="149"/>
      <c r="B351" s="123"/>
      <c r="C351" s="76"/>
      <c r="E351" s="124"/>
      <c r="J351" s="124"/>
    </row>
    <row r="352" spans="1:10" ht="12.75" x14ac:dyDescent="0.2">
      <c r="A352" s="149"/>
      <c r="B352" s="123"/>
      <c r="C352" s="76"/>
      <c r="E352" s="124"/>
      <c r="J352" s="124"/>
    </row>
    <row r="353" spans="1:10" ht="12.75" x14ac:dyDescent="0.2">
      <c r="A353" s="149"/>
      <c r="B353" s="123"/>
      <c r="C353" s="76"/>
      <c r="E353" s="124"/>
      <c r="J353" s="124"/>
    </row>
    <row r="354" spans="1:10" ht="12.75" x14ac:dyDescent="0.2">
      <c r="A354" s="149"/>
      <c r="B354" s="123"/>
      <c r="C354" s="76"/>
      <c r="E354" s="124"/>
      <c r="J354" s="124"/>
    </row>
    <row r="355" spans="1:10" ht="12.75" x14ac:dyDescent="0.2">
      <c r="A355" s="149"/>
      <c r="B355" s="123"/>
      <c r="C355" s="76"/>
      <c r="E355" s="124"/>
      <c r="J355" s="124"/>
    </row>
    <row r="356" spans="1:10" ht="12.75" x14ac:dyDescent="0.2">
      <c r="A356" s="149"/>
      <c r="B356" s="123"/>
      <c r="C356" s="76"/>
      <c r="E356" s="124"/>
      <c r="J356" s="124"/>
    </row>
    <row r="357" spans="1:10" ht="12.75" x14ac:dyDescent="0.2">
      <c r="A357" s="149"/>
      <c r="B357" s="123"/>
      <c r="C357" s="76"/>
      <c r="E357" s="124"/>
      <c r="J357" s="124"/>
    </row>
    <row r="358" spans="1:10" ht="12.75" x14ac:dyDescent="0.2">
      <c r="A358" s="149"/>
      <c r="B358" s="123"/>
      <c r="C358" s="76"/>
      <c r="E358" s="124"/>
      <c r="J358" s="124"/>
    </row>
    <row r="359" spans="1:10" ht="12.75" x14ac:dyDescent="0.2">
      <c r="A359" s="149"/>
      <c r="B359" s="123"/>
      <c r="C359" s="76"/>
      <c r="E359" s="124"/>
      <c r="J359" s="124"/>
    </row>
    <row r="360" spans="1:10" ht="12.75" x14ac:dyDescent="0.2">
      <c r="A360" s="149"/>
      <c r="B360" s="123"/>
      <c r="C360" s="76"/>
      <c r="E360" s="124"/>
      <c r="J360" s="124"/>
    </row>
    <row r="361" spans="1:10" ht="12.75" x14ac:dyDescent="0.2">
      <c r="A361" s="149"/>
      <c r="B361" s="123"/>
      <c r="C361" s="76"/>
      <c r="E361" s="124"/>
      <c r="J361" s="124"/>
    </row>
    <row r="362" spans="1:10" ht="12.75" x14ac:dyDescent="0.2">
      <c r="A362" s="149"/>
      <c r="B362" s="123"/>
      <c r="C362" s="76"/>
      <c r="E362" s="124"/>
      <c r="J362" s="124"/>
    </row>
    <row r="363" spans="1:10" ht="12.75" x14ac:dyDescent="0.2">
      <c r="A363" s="149"/>
      <c r="B363" s="123"/>
      <c r="C363" s="76"/>
      <c r="E363" s="124"/>
      <c r="J363" s="124"/>
    </row>
    <row r="364" spans="1:10" ht="12.75" x14ac:dyDescent="0.2">
      <c r="A364" s="149"/>
      <c r="B364" s="123"/>
      <c r="C364" s="76"/>
      <c r="E364" s="124"/>
      <c r="J364" s="124"/>
    </row>
    <row r="365" spans="1:10" ht="12.75" x14ac:dyDescent="0.2">
      <c r="A365" s="149"/>
      <c r="B365" s="123"/>
      <c r="C365" s="76"/>
      <c r="E365" s="124"/>
      <c r="J365" s="124"/>
    </row>
    <row r="366" spans="1:10" ht="12.75" x14ac:dyDescent="0.2">
      <c r="A366" s="149"/>
      <c r="B366" s="123"/>
      <c r="C366" s="76"/>
      <c r="E366" s="124"/>
      <c r="J366" s="124"/>
    </row>
    <row r="367" spans="1:10" ht="12.75" x14ac:dyDescent="0.2">
      <c r="A367" s="149"/>
      <c r="B367" s="123"/>
      <c r="C367" s="76"/>
      <c r="E367" s="124"/>
      <c r="J367" s="124"/>
    </row>
    <row r="368" spans="1:10" ht="12.75" x14ac:dyDescent="0.2">
      <c r="A368" s="149"/>
      <c r="B368" s="123"/>
      <c r="C368" s="76"/>
      <c r="E368" s="124"/>
      <c r="J368" s="124"/>
    </row>
    <row r="369" spans="1:10" ht="12.75" x14ac:dyDescent="0.2">
      <c r="A369" s="149"/>
      <c r="B369" s="123"/>
      <c r="C369" s="76"/>
      <c r="E369" s="124"/>
      <c r="J369" s="124"/>
    </row>
    <row r="370" spans="1:10" ht="12.75" x14ac:dyDescent="0.2">
      <c r="A370" s="149"/>
      <c r="B370" s="123"/>
      <c r="C370" s="76"/>
      <c r="E370" s="124"/>
      <c r="J370" s="124"/>
    </row>
    <row r="371" spans="1:10" ht="12.75" x14ac:dyDescent="0.2">
      <c r="A371" s="149"/>
      <c r="B371" s="123"/>
      <c r="C371" s="76"/>
      <c r="E371" s="124"/>
      <c r="J371" s="124"/>
    </row>
    <row r="372" spans="1:10" ht="12.75" x14ac:dyDescent="0.2">
      <c r="A372" s="149"/>
      <c r="B372" s="123"/>
      <c r="C372" s="76"/>
      <c r="E372" s="124"/>
      <c r="J372" s="124"/>
    </row>
    <row r="373" spans="1:10" ht="12.75" x14ac:dyDescent="0.2">
      <c r="A373" s="149"/>
      <c r="B373" s="123"/>
      <c r="C373" s="76"/>
      <c r="E373" s="124"/>
      <c r="J373" s="124"/>
    </row>
    <row r="374" spans="1:10" ht="12.75" x14ac:dyDescent="0.2">
      <c r="A374" s="149"/>
      <c r="B374" s="123"/>
      <c r="C374" s="76"/>
      <c r="E374" s="124"/>
      <c r="J374" s="124"/>
    </row>
    <row r="375" spans="1:10" ht="12.75" x14ac:dyDescent="0.2">
      <c r="A375" s="149"/>
      <c r="B375" s="123"/>
      <c r="C375" s="76"/>
      <c r="E375" s="124"/>
      <c r="J375" s="124"/>
    </row>
    <row r="376" spans="1:10" ht="12.75" x14ac:dyDescent="0.2">
      <c r="A376" s="149"/>
      <c r="B376" s="123"/>
      <c r="C376" s="76"/>
      <c r="E376" s="124"/>
      <c r="J376" s="124"/>
    </row>
    <row r="377" spans="1:10" ht="12.75" x14ac:dyDescent="0.2">
      <c r="A377" s="149"/>
      <c r="B377" s="123"/>
      <c r="C377" s="76"/>
      <c r="E377" s="124"/>
      <c r="J377" s="124"/>
    </row>
    <row r="378" spans="1:10" ht="12.75" x14ac:dyDescent="0.2">
      <c r="A378" s="149"/>
      <c r="B378" s="123"/>
      <c r="C378" s="76"/>
      <c r="E378" s="124"/>
      <c r="J378" s="124"/>
    </row>
    <row r="379" spans="1:10" ht="12.75" x14ac:dyDescent="0.2">
      <c r="A379" s="149"/>
      <c r="B379" s="123"/>
      <c r="C379" s="76"/>
      <c r="E379" s="124"/>
      <c r="J379" s="124"/>
    </row>
    <row r="380" spans="1:10" ht="12.75" x14ac:dyDescent="0.2">
      <c r="A380" s="149"/>
      <c r="B380" s="123"/>
      <c r="C380" s="76"/>
      <c r="E380" s="124"/>
      <c r="J380" s="124"/>
    </row>
    <row r="381" spans="1:10" ht="12.75" x14ac:dyDescent="0.2">
      <c r="A381" s="149"/>
      <c r="B381" s="123"/>
      <c r="C381" s="76"/>
      <c r="E381" s="124"/>
      <c r="J381" s="124"/>
    </row>
    <row r="382" spans="1:10" ht="12.75" x14ac:dyDescent="0.2">
      <c r="A382" s="149"/>
      <c r="B382" s="123"/>
      <c r="C382" s="76"/>
      <c r="E382" s="124"/>
      <c r="J382" s="124"/>
    </row>
    <row r="383" spans="1:10" ht="12.75" x14ac:dyDescent="0.2">
      <c r="A383" s="149"/>
      <c r="B383" s="123"/>
      <c r="C383" s="76"/>
      <c r="E383" s="124"/>
      <c r="J383" s="124"/>
    </row>
    <row r="384" spans="1:10" ht="12.75" x14ac:dyDescent="0.2">
      <c r="A384" s="149"/>
      <c r="B384" s="123"/>
      <c r="C384" s="76"/>
      <c r="E384" s="124"/>
      <c r="J384" s="124"/>
    </row>
    <row r="385" spans="1:10" ht="12.75" x14ac:dyDescent="0.2">
      <c r="A385" s="149"/>
      <c r="B385" s="123"/>
      <c r="C385" s="76"/>
      <c r="E385" s="124"/>
      <c r="J385" s="124"/>
    </row>
    <row r="386" spans="1:10" ht="12.75" x14ac:dyDescent="0.2">
      <c r="A386" s="149"/>
      <c r="B386" s="123"/>
      <c r="C386" s="76"/>
      <c r="E386" s="124"/>
      <c r="J386" s="124"/>
    </row>
    <row r="387" spans="1:10" ht="12.75" x14ac:dyDescent="0.2">
      <c r="A387" s="149"/>
      <c r="B387" s="123"/>
      <c r="C387" s="76"/>
      <c r="E387" s="124"/>
      <c r="J387" s="124"/>
    </row>
    <row r="388" spans="1:10" ht="12.75" x14ac:dyDescent="0.2">
      <c r="A388" s="149"/>
      <c r="B388" s="123"/>
      <c r="C388" s="76"/>
      <c r="E388" s="124"/>
      <c r="J388" s="124"/>
    </row>
    <row r="389" spans="1:10" ht="12.75" x14ac:dyDescent="0.2">
      <c r="A389" s="149"/>
      <c r="B389" s="123"/>
      <c r="C389" s="76"/>
      <c r="E389" s="124"/>
      <c r="J389" s="124"/>
    </row>
    <row r="390" spans="1:10" ht="12.75" x14ac:dyDescent="0.2">
      <c r="A390" s="149"/>
      <c r="B390" s="123"/>
      <c r="C390" s="76"/>
      <c r="E390" s="124"/>
      <c r="J390" s="124"/>
    </row>
    <row r="391" spans="1:10" ht="12.75" x14ac:dyDescent="0.2">
      <c r="A391" s="149"/>
      <c r="B391" s="123"/>
      <c r="C391" s="76"/>
      <c r="E391" s="124"/>
      <c r="J391" s="124"/>
    </row>
    <row r="392" spans="1:10" ht="12.75" x14ac:dyDescent="0.2">
      <c r="A392" s="149"/>
      <c r="B392" s="123"/>
      <c r="C392" s="76"/>
      <c r="E392" s="124"/>
      <c r="J392" s="124"/>
    </row>
    <row r="393" spans="1:10" ht="12.75" x14ac:dyDescent="0.2">
      <c r="A393" s="149"/>
      <c r="B393" s="123"/>
      <c r="C393" s="76"/>
      <c r="E393" s="124"/>
      <c r="J393" s="124"/>
    </row>
    <row r="394" spans="1:10" ht="12.75" x14ac:dyDescent="0.2">
      <c r="A394" s="149"/>
      <c r="B394" s="123"/>
      <c r="C394" s="76"/>
      <c r="E394" s="124"/>
      <c r="J394" s="124"/>
    </row>
    <row r="395" spans="1:10" ht="12.75" x14ac:dyDescent="0.2">
      <c r="A395" s="149"/>
      <c r="B395" s="123"/>
      <c r="C395" s="76"/>
      <c r="E395" s="124"/>
      <c r="J395" s="124"/>
    </row>
    <row r="396" spans="1:10" ht="12.75" x14ac:dyDescent="0.2">
      <c r="A396" s="149"/>
      <c r="B396" s="123"/>
      <c r="C396" s="76"/>
      <c r="E396" s="124"/>
      <c r="J396" s="124"/>
    </row>
    <row r="397" spans="1:10" ht="12.75" x14ac:dyDescent="0.2">
      <c r="A397" s="149"/>
      <c r="B397" s="123"/>
      <c r="C397" s="76"/>
      <c r="E397" s="124"/>
      <c r="J397" s="124"/>
    </row>
    <row r="398" spans="1:10" ht="12.75" x14ac:dyDescent="0.2">
      <c r="A398" s="149"/>
      <c r="B398" s="123"/>
      <c r="C398" s="76"/>
      <c r="E398" s="124"/>
      <c r="J398" s="124"/>
    </row>
    <row r="399" spans="1:10" ht="12.75" x14ac:dyDescent="0.2">
      <c r="A399" s="149"/>
      <c r="B399" s="123"/>
      <c r="C399" s="76"/>
      <c r="E399" s="124"/>
      <c r="J399" s="124"/>
    </row>
    <row r="400" spans="1:10" ht="12.75" x14ac:dyDescent="0.2">
      <c r="A400" s="149"/>
      <c r="B400" s="123"/>
      <c r="C400" s="76"/>
      <c r="E400" s="124"/>
      <c r="J400" s="124"/>
    </row>
    <row r="401" spans="1:10" ht="12.75" x14ac:dyDescent="0.2">
      <c r="A401" s="149"/>
      <c r="B401" s="123"/>
      <c r="C401" s="76"/>
      <c r="E401" s="124"/>
      <c r="J401" s="124"/>
    </row>
    <row r="402" spans="1:10" ht="12.75" x14ac:dyDescent="0.2">
      <c r="A402" s="149"/>
      <c r="B402" s="123"/>
      <c r="C402" s="76"/>
      <c r="E402" s="124"/>
      <c r="J402" s="124"/>
    </row>
    <row r="403" spans="1:10" ht="12.75" x14ac:dyDescent="0.2">
      <c r="A403" s="149"/>
      <c r="B403" s="123"/>
      <c r="C403" s="76"/>
      <c r="E403" s="124"/>
      <c r="J403" s="124"/>
    </row>
    <row r="404" spans="1:10" ht="12.75" x14ac:dyDescent="0.2">
      <c r="A404" s="149"/>
      <c r="B404" s="123"/>
      <c r="C404" s="76"/>
      <c r="E404" s="124"/>
      <c r="J404" s="124"/>
    </row>
    <row r="405" spans="1:10" ht="12.75" x14ac:dyDescent="0.2">
      <c r="A405" s="149"/>
      <c r="B405" s="123"/>
      <c r="C405" s="76"/>
      <c r="E405" s="124"/>
      <c r="J405" s="124"/>
    </row>
    <row r="406" spans="1:10" ht="12.75" x14ac:dyDescent="0.2">
      <c r="A406" s="149"/>
      <c r="B406" s="123"/>
      <c r="C406" s="76"/>
      <c r="E406" s="124"/>
      <c r="J406" s="124"/>
    </row>
    <row r="407" spans="1:10" ht="12.75" x14ac:dyDescent="0.2">
      <c r="A407" s="149"/>
      <c r="B407" s="123"/>
      <c r="C407" s="76"/>
      <c r="E407" s="124"/>
      <c r="J407" s="124"/>
    </row>
    <row r="408" spans="1:10" ht="12.75" x14ac:dyDescent="0.2">
      <c r="A408" s="149"/>
      <c r="B408" s="123"/>
      <c r="C408" s="76"/>
      <c r="E408" s="124"/>
      <c r="J408" s="124"/>
    </row>
    <row r="409" spans="1:10" ht="12.75" x14ac:dyDescent="0.2">
      <c r="A409" s="149"/>
      <c r="B409" s="123"/>
      <c r="C409" s="76"/>
      <c r="E409" s="124"/>
      <c r="J409" s="124"/>
    </row>
    <row r="410" spans="1:10" ht="12.75" x14ac:dyDescent="0.2">
      <c r="A410" s="149"/>
      <c r="B410" s="123"/>
      <c r="C410" s="76"/>
      <c r="E410" s="124"/>
      <c r="J410" s="124"/>
    </row>
    <row r="411" spans="1:10" ht="12.75" x14ac:dyDescent="0.2">
      <c r="A411" s="149"/>
      <c r="B411" s="123"/>
      <c r="C411" s="76"/>
      <c r="E411" s="124"/>
      <c r="J411" s="124"/>
    </row>
    <row r="412" spans="1:10" ht="12.75" x14ac:dyDescent="0.2">
      <c r="A412" s="149"/>
      <c r="B412" s="123"/>
      <c r="C412" s="76"/>
      <c r="E412" s="124"/>
      <c r="J412" s="124"/>
    </row>
    <row r="413" spans="1:10" ht="12.75" x14ac:dyDescent="0.2">
      <c r="A413" s="149"/>
      <c r="B413" s="123"/>
      <c r="C413" s="76"/>
      <c r="E413" s="124"/>
      <c r="J413" s="124"/>
    </row>
    <row r="414" spans="1:10" ht="12.75" x14ac:dyDescent="0.2">
      <c r="A414" s="149"/>
      <c r="B414" s="123"/>
      <c r="C414" s="76"/>
      <c r="E414" s="124"/>
      <c r="J414" s="124"/>
    </row>
    <row r="415" spans="1:10" ht="12.75" x14ac:dyDescent="0.2">
      <c r="A415" s="149"/>
      <c r="B415" s="123"/>
      <c r="C415" s="76"/>
      <c r="E415" s="124"/>
      <c r="J415" s="124"/>
    </row>
    <row r="416" spans="1:10" ht="12.75" x14ac:dyDescent="0.2">
      <c r="A416" s="149"/>
      <c r="B416" s="123"/>
      <c r="C416" s="76"/>
      <c r="E416" s="124"/>
      <c r="J416" s="124"/>
    </row>
    <row r="417" spans="1:10" ht="12.75" x14ac:dyDescent="0.2">
      <c r="A417" s="149"/>
      <c r="B417" s="123"/>
      <c r="C417" s="76"/>
      <c r="E417" s="124"/>
      <c r="J417" s="124"/>
    </row>
    <row r="418" spans="1:10" ht="12.75" x14ac:dyDescent="0.2">
      <c r="A418" s="149"/>
      <c r="B418" s="123"/>
      <c r="C418" s="76"/>
      <c r="E418" s="124"/>
      <c r="J418" s="124"/>
    </row>
    <row r="419" spans="1:10" ht="12.75" x14ac:dyDescent="0.2">
      <c r="A419" s="149"/>
      <c r="B419" s="123"/>
      <c r="C419" s="76"/>
      <c r="E419" s="124"/>
      <c r="J419" s="124"/>
    </row>
    <row r="420" spans="1:10" ht="12.75" x14ac:dyDescent="0.2">
      <c r="A420" s="149"/>
      <c r="B420" s="123"/>
      <c r="C420" s="76"/>
      <c r="E420" s="124"/>
      <c r="J420" s="124"/>
    </row>
    <row r="421" spans="1:10" ht="12.75" x14ac:dyDescent="0.2">
      <c r="A421" s="149"/>
      <c r="B421" s="123"/>
      <c r="C421" s="76"/>
      <c r="E421" s="124"/>
      <c r="J421" s="124"/>
    </row>
    <row r="422" spans="1:10" ht="12.75" x14ac:dyDescent="0.2">
      <c r="A422" s="149"/>
      <c r="B422" s="123"/>
      <c r="C422" s="76"/>
      <c r="E422" s="124"/>
      <c r="J422" s="124"/>
    </row>
    <row r="423" spans="1:10" ht="12.75" x14ac:dyDescent="0.2">
      <c r="A423" s="149"/>
      <c r="B423" s="123"/>
      <c r="C423" s="76"/>
      <c r="E423" s="124"/>
      <c r="J423" s="124"/>
    </row>
    <row r="424" spans="1:10" ht="12.75" x14ac:dyDescent="0.2">
      <c r="A424" s="149"/>
      <c r="B424" s="123"/>
      <c r="C424" s="76"/>
      <c r="E424" s="124"/>
      <c r="J424" s="124"/>
    </row>
    <row r="425" spans="1:10" ht="12.75" x14ac:dyDescent="0.2">
      <c r="A425" s="149"/>
      <c r="B425" s="123"/>
      <c r="C425" s="76"/>
      <c r="E425" s="124"/>
      <c r="J425" s="124"/>
    </row>
    <row r="426" spans="1:10" ht="12.75" x14ac:dyDescent="0.2">
      <c r="A426" s="149"/>
      <c r="B426" s="123"/>
      <c r="C426" s="76"/>
      <c r="E426" s="124"/>
      <c r="J426" s="124"/>
    </row>
    <row r="427" spans="1:10" ht="12.75" x14ac:dyDescent="0.2">
      <c r="A427" s="149"/>
      <c r="B427" s="123"/>
      <c r="C427" s="76"/>
      <c r="E427" s="124"/>
      <c r="J427" s="124"/>
    </row>
    <row r="428" spans="1:10" ht="12.75" x14ac:dyDescent="0.2">
      <c r="A428" s="149"/>
      <c r="B428" s="123"/>
      <c r="C428" s="76"/>
      <c r="E428" s="124"/>
      <c r="J428" s="124"/>
    </row>
    <row r="429" spans="1:10" ht="12.75" x14ac:dyDescent="0.2">
      <c r="A429" s="149"/>
      <c r="B429" s="123"/>
      <c r="C429" s="76"/>
      <c r="E429" s="124"/>
      <c r="J429" s="124"/>
    </row>
    <row r="430" spans="1:10" ht="12.75" x14ac:dyDescent="0.2">
      <c r="A430" s="149"/>
      <c r="B430" s="123"/>
      <c r="C430" s="76"/>
      <c r="E430" s="124"/>
      <c r="J430" s="124"/>
    </row>
    <row r="431" spans="1:10" ht="12.75" x14ac:dyDescent="0.2">
      <c r="A431" s="149"/>
      <c r="B431" s="123"/>
      <c r="C431" s="76"/>
      <c r="E431" s="124"/>
      <c r="J431" s="124"/>
    </row>
    <row r="432" spans="1:10" ht="12.75" x14ac:dyDescent="0.2">
      <c r="A432" s="149"/>
      <c r="B432" s="123"/>
      <c r="C432" s="76"/>
      <c r="E432" s="124"/>
      <c r="J432" s="124"/>
    </row>
    <row r="433" spans="1:10" ht="12.75" x14ac:dyDescent="0.2">
      <c r="A433" s="149"/>
      <c r="B433" s="123"/>
      <c r="C433" s="76"/>
      <c r="E433" s="124"/>
      <c r="J433" s="124"/>
    </row>
    <row r="434" spans="1:10" ht="12.75" x14ac:dyDescent="0.2">
      <c r="A434" s="149"/>
      <c r="B434" s="123"/>
      <c r="C434" s="76"/>
      <c r="E434" s="124"/>
      <c r="J434" s="124"/>
    </row>
    <row r="435" spans="1:10" ht="12.75" x14ac:dyDescent="0.2">
      <c r="A435" s="149"/>
      <c r="B435" s="123"/>
      <c r="C435" s="76"/>
      <c r="E435" s="124"/>
      <c r="J435" s="124"/>
    </row>
    <row r="436" spans="1:10" ht="12.75" x14ac:dyDescent="0.2">
      <c r="A436" s="149"/>
      <c r="B436" s="123"/>
      <c r="C436" s="76"/>
      <c r="E436" s="124"/>
      <c r="J436" s="124"/>
    </row>
    <row r="437" spans="1:10" ht="12.75" x14ac:dyDescent="0.2">
      <c r="A437" s="149"/>
      <c r="B437" s="123"/>
      <c r="C437" s="76"/>
      <c r="E437" s="124"/>
      <c r="J437" s="124"/>
    </row>
    <row r="438" spans="1:10" ht="12.75" x14ac:dyDescent="0.2">
      <c r="A438" s="149"/>
      <c r="B438" s="123"/>
      <c r="C438" s="76"/>
      <c r="E438" s="124"/>
      <c r="J438" s="124"/>
    </row>
    <row r="439" spans="1:10" ht="12.75" x14ac:dyDescent="0.2">
      <c r="A439" s="149"/>
      <c r="B439" s="123"/>
      <c r="C439" s="76"/>
      <c r="E439" s="124"/>
      <c r="J439" s="124"/>
    </row>
    <row r="440" spans="1:10" ht="12.75" x14ac:dyDescent="0.2">
      <c r="A440" s="149"/>
      <c r="B440" s="123"/>
      <c r="C440" s="76"/>
      <c r="E440" s="124"/>
      <c r="J440" s="124"/>
    </row>
    <row r="441" spans="1:10" ht="12.75" x14ac:dyDescent="0.2">
      <c r="A441" s="149"/>
      <c r="B441" s="123"/>
      <c r="C441" s="76"/>
      <c r="E441" s="124"/>
      <c r="J441" s="124"/>
    </row>
    <row r="442" spans="1:10" ht="12.75" x14ac:dyDescent="0.2">
      <c r="A442" s="149"/>
      <c r="B442" s="123"/>
      <c r="C442" s="76"/>
      <c r="E442" s="124"/>
      <c r="J442" s="124"/>
    </row>
    <row r="443" spans="1:10" ht="12.75" x14ac:dyDescent="0.2">
      <c r="A443" s="149"/>
      <c r="B443" s="123"/>
      <c r="C443" s="76"/>
      <c r="E443" s="124"/>
      <c r="J443" s="124"/>
    </row>
    <row r="444" spans="1:10" ht="12.75" x14ac:dyDescent="0.2">
      <c r="A444" s="149"/>
      <c r="B444" s="123"/>
      <c r="C444" s="76"/>
      <c r="E444" s="124"/>
      <c r="J444" s="124"/>
    </row>
    <row r="445" spans="1:10" ht="12.75" x14ac:dyDescent="0.2">
      <c r="A445" s="149"/>
      <c r="B445" s="123"/>
      <c r="C445" s="76"/>
      <c r="E445" s="124"/>
      <c r="J445" s="124"/>
    </row>
    <row r="446" spans="1:10" ht="12.75" x14ac:dyDescent="0.2">
      <c r="A446" s="149"/>
      <c r="B446" s="123"/>
      <c r="C446" s="76"/>
      <c r="E446" s="124"/>
      <c r="J446" s="124"/>
    </row>
    <row r="447" spans="1:10" ht="12.75" x14ac:dyDescent="0.2">
      <c r="A447" s="149"/>
      <c r="B447" s="123"/>
      <c r="C447" s="76"/>
      <c r="E447" s="124"/>
      <c r="J447" s="124"/>
    </row>
    <row r="448" spans="1:10" ht="12.75" x14ac:dyDescent="0.2">
      <c r="A448" s="149"/>
      <c r="B448" s="123"/>
      <c r="C448" s="76"/>
      <c r="E448" s="124"/>
      <c r="J448" s="124"/>
    </row>
    <row r="449" spans="1:10" ht="12.75" x14ac:dyDescent="0.2">
      <c r="A449" s="149"/>
      <c r="B449" s="123"/>
      <c r="C449" s="76"/>
      <c r="E449" s="124"/>
      <c r="J449" s="124"/>
    </row>
    <row r="450" spans="1:10" ht="12.75" x14ac:dyDescent="0.2">
      <c r="A450" s="149"/>
      <c r="B450" s="123"/>
      <c r="C450" s="76"/>
      <c r="E450" s="124"/>
      <c r="J450" s="124"/>
    </row>
    <row r="451" spans="1:10" ht="12.75" x14ac:dyDescent="0.2">
      <c r="A451" s="149"/>
      <c r="B451" s="123"/>
      <c r="C451" s="76"/>
      <c r="E451" s="124"/>
      <c r="J451" s="124"/>
    </row>
    <row r="452" spans="1:10" ht="12.75" x14ac:dyDescent="0.2">
      <c r="A452" s="149"/>
      <c r="B452" s="123"/>
      <c r="C452" s="76"/>
      <c r="E452" s="124"/>
      <c r="J452" s="124"/>
    </row>
    <row r="453" spans="1:10" ht="12.75" x14ac:dyDescent="0.2">
      <c r="A453" s="149"/>
      <c r="B453" s="123"/>
      <c r="C453" s="76"/>
      <c r="E453" s="124"/>
      <c r="J453" s="124"/>
    </row>
    <row r="454" spans="1:10" ht="12.75" x14ac:dyDescent="0.2">
      <c r="A454" s="149"/>
      <c r="B454" s="123"/>
      <c r="C454" s="76"/>
      <c r="E454" s="124"/>
      <c r="J454" s="124"/>
    </row>
    <row r="455" spans="1:10" ht="12.75" x14ac:dyDescent="0.2">
      <c r="A455" s="149"/>
      <c r="B455" s="123"/>
      <c r="C455" s="76"/>
      <c r="E455" s="124"/>
      <c r="J455" s="124"/>
    </row>
    <row r="456" spans="1:10" ht="12.75" x14ac:dyDescent="0.2">
      <c r="A456" s="149"/>
      <c r="B456" s="123"/>
      <c r="C456" s="76"/>
      <c r="E456" s="124"/>
      <c r="J456" s="124"/>
    </row>
    <row r="457" spans="1:10" ht="12.75" x14ac:dyDescent="0.2">
      <c r="A457" s="149"/>
      <c r="B457" s="123"/>
      <c r="C457" s="76"/>
      <c r="E457" s="124"/>
      <c r="J457" s="124"/>
    </row>
    <row r="458" spans="1:10" ht="12.75" x14ac:dyDescent="0.2">
      <c r="A458" s="149"/>
      <c r="B458" s="123"/>
      <c r="C458" s="76"/>
      <c r="E458" s="124"/>
      <c r="J458" s="124"/>
    </row>
    <row r="459" spans="1:10" ht="12.75" x14ac:dyDescent="0.2">
      <c r="A459" s="149"/>
      <c r="B459" s="123"/>
      <c r="C459" s="76"/>
      <c r="E459" s="124"/>
      <c r="J459" s="124"/>
    </row>
    <row r="460" spans="1:10" ht="12.75" x14ac:dyDescent="0.2">
      <c r="A460" s="149"/>
      <c r="B460" s="123"/>
      <c r="C460" s="76"/>
      <c r="E460" s="124"/>
      <c r="J460" s="124"/>
    </row>
    <row r="461" spans="1:10" ht="12.75" x14ac:dyDescent="0.2">
      <c r="A461" s="149"/>
      <c r="B461" s="123"/>
      <c r="C461" s="76"/>
      <c r="E461" s="124"/>
      <c r="J461" s="124"/>
    </row>
    <row r="462" spans="1:10" ht="12.75" x14ac:dyDescent="0.2">
      <c r="A462" s="149"/>
      <c r="B462" s="123"/>
      <c r="C462" s="76"/>
      <c r="E462" s="124"/>
      <c r="J462" s="124"/>
    </row>
    <row r="463" spans="1:10" ht="12.75" x14ac:dyDescent="0.2">
      <c r="A463" s="149"/>
      <c r="B463" s="123"/>
      <c r="C463" s="76"/>
      <c r="E463" s="124"/>
      <c r="J463" s="124"/>
    </row>
    <row r="464" spans="1:10" ht="12.75" x14ac:dyDescent="0.2">
      <c r="A464" s="149"/>
      <c r="B464" s="123"/>
      <c r="C464" s="76"/>
      <c r="E464" s="124"/>
      <c r="J464" s="124"/>
    </row>
    <row r="465" spans="1:10" ht="12.75" x14ac:dyDescent="0.2">
      <c r="A465" s="149"/>
      <c r="B465" s="123"/>
      <c r="C465" s="76"/>
      <c r="E465" s="124"/>
      <c r="J465" s="124"/>
    </row>
    <row r="466" spans="1:10" ht="12.75" x14ac:dyDescent="0.2">
      <c r="A466" s="149"/>
      <c r="B466" s="123"/>
      <c r="C466" s="76"/>
      <c r="E466" s="124"/>
      <c r="J466" s="124"/>
    </row>
    <row r="467" spans="1:10" ht="12.75" x14ac:dyDescent="0.2">
      <c r="A467" s="149"/>
      <c r="B467" s="123"/>
      <c r="C467" s="76"/>
      <c r="E467" s="124"/>
      <c r="J467" s="124"/>
    </row>
    <row r="468" spans="1:10" ht="12.75" x14ac:dyDescent="0.2">
      <c r="A468" s="149"/>
      <c r="B468" s="123"/>
      <c r="C468" s="76"/>
      <c r="E468" s="124"/>
      <c r="J468" s="124"/>
    </row>
    <row r="469" spans="1:10" ht="12.75" x14ac:dyDescent="0.2">
      <c r="A469" s="149"/>
      <c r="B469" s="123"/>
      <c r="C469" s="76"/>
      <c r="E469" s="124"/>
      <c r="J469" s="124"/>
    </row>
    <row r="470" spans="1:10" ht="12.75" x14ac:dyDescent="0.2">
      <c r="A470" s="149"/>
      <c r="B470" s="123"/>
      <c r="C470" s="76"/>
      <c r="E470" s="124"/>
      <c r="J470" s="124"/>
    </row>
    <row r="471" spans="1:10" ht="12.75" x14ac:dyDescent="0.2">
      <c r="A471" s="149"/>
      <c r="B471" s="123"/>
      <c r="C471" s="76"/>
      <c r="E471" s="124"/>
      <c r="J471" s="124"/>
    </row>
    <row r="472" spans="1:10" ht="12.75" x14ac:dyDescent="0.2">
      <c r="A472" s="149"/>
      <c r="B472" s="123"/>
      <c r="C472" s="76"/>
      <c r="E472" s="124"/>
      <c r="J472" s="124"/>
    </row>
    <row r="473" spans="1:10" ht="12.75" x14ac:dyDescent="0.2">
      <c r="A473" s="149"/>
      <c r="B473" s="123"/>
      <c r="C473" s="76"/>
      <c r="E473" s="124"/>
      <c r="J473" s="124"/>
    </row>
    <row r="474" spans="1:10" ht="12.75" x14ac:dyDescent="0.2">
      <c r="A474" s="149"/>
      <c r="B474" s="123"/>
      <c r="C474" s="76"/>
      <c r="E474" s="124"/>
      <c r="J474" s="124"/>
    </row>
    <row r="475" spans="1:10" ht="12.75" x14ac:dyDescent="0.2">
      <c r="A475" s="149"/>
      <c r="B475" s="123"/>
      <c r="C475" s="76"/>
      <c r="E475" s="124"/>
      <c r="J475" s="124"/>
    </row>
    <row r="476" spans="1:10" ht="12.75" x14ac:dyDescent="0.2">
      <c r="A476" s="149"/>
      <c r="B476" s="123"/>
      <c r="C476" s="76"/>
      <c r="E476" s="124"/>
      <c r="J476" s="124"/>
    </row>
    <row r="477" spans="1:10" ht="12.75" x14ac:dyDescent="0.2">
      <c r="A477" s="149"/>
      <c r="B477" s="123"/>
      <c r="C477" s="76"/>
      <c r="E477" s="124"/>
      <c r="J477" s="124"/>
    </row>
    <row r="478" spans="1:10" ht="12.75" x14ac:dyDescent="0.2">
      <c r="A478" s="149"/>
      <c r="B478" s="123"/>
      <c r="C478" s="76"/>
      <c r="E478" s="124"/>
      <c r="J478" s="124"/>
    </row>
    <row r="479" spans="1:10" ht="12.75" x14ac:dyDescent="0.2">
      <c r="A479" s="149"/>
      <c r="B479" s="123"/>
      <c r="C479" s="76"/>
      <c r="E479" s="124"/>
      <c r="J479" s="124"/>
    </row>
    <row r="480" spans="1:10" ht="12.75" x14ac:dyDescent="0.2">
      <c r="A480" s="149"/>
      <c r="B480" s="123"/>
      <c r="C480" s="76"/>
      <c r="E480" s="124"/>
      <c r="J480" s="124"/>
    </row>
    <row r="481" spans="1:10" ht="12.75" x14ac:dyDescent="0.2">
      <c r="A481" s="149"/>
      <c r="B481" s="123"/>
      <c r="C481" s="76"/>
      <c r="E481" s="124"/>
      <c r="J481" s="124"/>
    </row>
    <row r="482" spans="1:10" ht="12.75" x14ac:dyDescent="0.2">
      <c r="A482" s="149"/>
      <c r="B482" s="123"/>
      <c r="C482" s="76"/>
      <c r="E482" s="124"/>
      <c r="J482" s="124"/>
    </row>
    <row r="483" spans="1:10" ht="12.75" x14ac:dyDescent="0.2">
      <c r="A483" s="149"/>
      <c r="B483" s="123"/>
      <c r="C483" s="76"/>
      <c r="E483" s="124"/>
      <c r="J483" s="124"/>
    </row>
    <row r="484" spans="1:10" ht="12.75" x14ac:dyDescent="0.2">
      <c r="A484" s="149"/>
      <c r="B484" s="123"/>
      <c r="C484" s="76"/>
      <c r="E484" s="124"/>
      <c r="J484" s="124"/>
    </row>
    <row r="485" spans="1:10" ht="12.75" x14ac:dyDescent="0.2">
      <c r="A485" s="149"/>
      <c r="B485" s="123"/>
      <c r="C485" s="76"/>
      <c r="E485" s="124"/>
      <c r="J485" s="124"/>
    </row>
    <row r="486" spans="1:10" ht="12.75" x14ac:dyDescent="0.2">
      <c r="A486" s="149"/>
      <c r="B486" s="123"/>
      <c r="C486" s="76"/>
      <c r="E486" s="124"/>
      <c r="J486" s="124"/>
    </row>
    <row r="487" spans="1:10" ht="12.75" x14ac:dyDescent="0.2">
      <c r="A487" s="149"/>
      <c r="B487" s="123"/>
      <c r="C487" s="76"/>
      <c r="E487" s="124"/>
      <c r="J487" s="124"/>
    </row>
    <row r="488" spans="1:10" ht="12.75" x14ac:dyDescent="0.2">
      <c r="A488" s="149"/>
      <c r="B488" s="123"/>
      <c r="C488" s="76"/>
      <c r="E488" s="124"/>
      <c r="J488" s="124"/>
    </row>
    <row r="489" spans="1:10" ht="12.75" x14ac:dyDescent="0.2">
      <c r="A489" s="149"/>
      <c r="B489" s="123"/>
      <c r="C489" s="76"/>
      <c r="E489" s="124"/>
      <c r="J489" s="124"/>
    </row>
    <row r="490" spans="1:10" ht="12.75" x14ac:dyDescent="0.2">
      <c r="A490" s="149"/>
      <c r="B490" s="123"/>
      <c r="C490" s="76"/>
      <c r="E490" s="124"/>
      <c r="J490" s="124"/>
    </row>
    <row r="491" spans="1:10" ht="12.75" x14ac:dyDescent="0.2">
      <c r="A491" s="149"/>
      <c r="B491" s="123"/>
      <c r="C491" s="76"/>
      <c r="E491" s="124"/>
      <c r="J491" s="124"/>
    </row>
    <row r="492" spans="1:10" ht="12.75" x14ac:dyDescent="0.2">
      <c r="A492" s="149"/>
      <c r="B492" s="123"/>
      <c r="C492" s="76"/>
      <c r="E492" s="124"/>
      <c r="J492" s="124"/>
    </row>
    <row r="493" spans="1:10" ht="12.75" x14ac:dyDescent="0.2">
      <c r="A493" s="149"/>
      <c r="B493" s="123"/>
      <c r="C493" s="76"/>
      <c r="E493" s="124"/>
      <c r="J493" s="124"/>
    </row>
    <row r="494" spans="1:10" ht="12.75" x14ac:dyDescent="0.2">
      <c r="A494" s="149"/>
      <c r="B494" s="123"/>
      <c r="C494" s="76"/>
      <c r="E494" s="124"/>
      <c r="J494" s="124"/>
    </row>
    <row r="495" spans="1:10" ht="12.75" x14ac:dyDescent="0.2">
      <c r="A495" s="149"/>
      <c r="B495" s="123"/>
      <c r="C495" s="76"/>
      <c r="E495" s="124"/>
      <c r="J495" s="124"/>
    </row>
    <row r="496" spans="1:10" ht="12.75" x14ac:dyDescent="0.2">
      <c r="A496" s="149"/>
      <c r="B496" s="123"/>
      <c r="C496" s="76"/>
      <c r="E496" s="124"/>
      <c r="J496" s="124"/>
    </row>
    <row r="497" spans="1:10" ht="12.75" x14ac:dyDescent="0.2">
      <c r="A497" s="149"/>
      <c r="B497" s="123"/>
      <c r="C497" s="76"/>
      <c r="E497" s="124"/>
      <c r="J497" s="124"/>
    </row>
    <row r="498" spans="1:10" ht="12.75" x14ac:dyDescent="0.2">
      <c r="A498" s="149"/>
      <c r="B498" s="123"/>
      <c r="C498" s="76"/>
      <c r="E498" s="124"/>
      <c r="J498" s="124"/>
    </row>
    <row r="499" spans="1:10" ht="12.75" x14ac:dyDescent="0.2">
      <c r="A499" s="149"/>
      <c r="B499" s="123"/>
      <c r="C499" s="76"/>
      <c r="E499" s="124"/>
      <c r="J499" s="124"/>
    </row>
    <row r="500" spans="1:10" ht="12.75" x14ac:dyDescent="0.2">
      <c r="A500" s="149"/>
      <c r="B500" s="123"/>
      <c r="C500" s="76"/>
      <c r="E500" s="124"/>
      <c r="J500" s="124"/>
    </row>
    <row r="501" spans="1:10" ht="12.75" x14ac:dyDescent="0.2">
      <c r="A501" s="149"/>
      <c r="B501" s="123"/>
      <c r="C501" s="76"/>
      <c r="E501" s="124"/>
      <c r="J501" s="124"/>
    </row>
    <row r="502" spans="1:10" ht="12.75" x14ac:dyDescent="0.2">
      <c r="A502" s="149"/>
      <c r="B502" s="123"/>
      <c r="C502" s="76"/>
      <c r="E502" s="124"/>
      <c r="J502" s="124"/>
    </row>
    <row r="503" spans="1:10" ht="12.75" x14ac:dyDescent="0.2">
      <c r="A503" s="149"/>
      <c r="B503" s="123"/>
      <c r="C503" s="76"/>
      <c r="E503" s="124"/>
      <c r="J503" s="124"/>
    </row>
    <row r="504" spans="1:10" ht="12.75" x14ac:dyDescent="0.2">
      <c r="A504" s="149"/>
      <c r="B504" s="123"/>
      <c r="C504" s="76"/>
      <c r="E504" s="124"/>
      <c r="J504" s="124"/>
    </row>
    <row r="505" spans="1:10" ht="12.75" x14ac:dyDescent="0.2">
      <c r="A505" s="149"/>
      <c r="B505" s="123"/>
      <c r="C505" s="76"/>
      <c r="E505" s="124"/>
      <c r="J505" s="124"/>
    </row>
    <row r="506" spans="1:10" ht="12.75" x14ac:dyDescent="0.2">
      <c r="A506" s="149"/>
      <c r="B506" s="123"/>
      <c r="C506" s="76"/>
      <c r="E506" s="124"/>
      <c r="J506" s="124"/>
    </row>
    <row r="507" spans="1:10" ht="12.75" x14ac:dyDescent="0.2">
      <c r="A507" s="149"/>
      <c r="B507" s="123"/>
      <c r="C507" s="76"/>
      <c r="E507" s="124"/>
      <c r="J507" s="124"/>
    </row>
    <row r="508" spans="1:10" ht="12.75" x14ac:dyDescent="0.2">
      <c r="A508" s="149"/>
      <c r="B508" s="123"/>
      <c r="C508" s="76"/>
      <c r="E508" s="124"/>
      <c r="J508" s="124"/>
    </row>
    <row r="509" spans="1:10" ht="12.75" x14ac:dyDescent="0.2">
      <c r="A509" s="149"/>
      <c r="B509" s="123"/>
      <c r="C509" s="76"/>
      <c r="E509" s="124"/>
      <c r="J509" s="124"/>
    </row>
    <row r="510" spans="1:10" ht="12.75" x14ac:dyDescent="0.2">
      <c r="A510" s="149"/>
      <c r="B510" s="123"/>
      <c r="C510" s="76"/>
      <c r="E510" s="124"/>
      <c r="J510" s="124"/>
    </row>
    <row r="511" spans="1:10" ht="12.75" x14ac:dyDescent="0.2">
      <c r="A511" s="149"/>
      <c r="B511" s="123"/>
      <c r="C511" s="76"/>
      <c r="E511" s="124"/>
      <c r="J511" s="124"/>
    </row>
    <row r="512" spans="1:10" ht="12.75" x14ac:dyDescent="0.2">
      <c r="A512" s="149"/>
      <c r="B512" s="123"/>
      <c r="C512" s="76"/>
      <c r="E512" s="124"/>
      <c r="J512" s="124"/>
    </row>
    <row r="513" spans="1:10" ht="12.75" x14ac:dyDescent="0.2">
      <c r="A513" s="149"/>
      <c r="B513" s="123"/>
      <c r="C513" s="76"/>
      <c r="E513" s="124"/>
      <c r="J513" s="124"/>
    </row>
    <row r="514" spans="1:10" ht="12.75" x14ac:dyDescent="0.2">
      <c r="A514" s="149"/>
      <c r="B514" s="123"/>
      <c r="C514" s="76"/>
      <c r="E514" s="124"/>
      <c r="J514" s="124"/>
    </row>
    <row r="515" spans="1:10" ht="12.75" x14ac:dyDescent="0.2">
      <c r="A515" s="149"/>
      <c r="B515" s="123"/>
      <c r="C515" s="76"/>
      <c r="E515" s="124"/>
      <c r="J515" s="124"/>
    </row>
    <row r="516" spans="1:10" ht="12.75" x14ac:dyDescent="0.2">
      <c r="A516" s="149"/>
      <c r="B516" s="123"/>
      <c r="C516" s="76"/>
      <c r="E516" s="124"/>
      <c r="J516" s="124"/>
    </row>
    <row r="517" spans="1:10" ht="12.75" x14ac:dyDescent="0.2">
      <c r="A517" s="149"/>
      <c r="B517" s="123"/>
      <c r="C517" s="76"/>
      <c r="E517" s="124"/>
      <c r="J517" s="124"/>
    </row>
    <row r="518" spans="1:10" ht="12.75" x14ac:dyDescent="0.2">
      <c r="A518" s="149"/>
      <c r="B518" s="123"/>
      <c r="C518" s="76"/>
      <c r="E518" s="124"/>
      <c r="J518" s="124"/>
    </row>
    <row r="519" spans="1:10" ht="12.75" x14ac:dyDescent="0.2">
      <c r="A519" s="149"/>
      <c r="B519" s="123"/>
      <c r="C519" s="76"/>
      <c r="E519" s="124"/>
      <c r="J519" s="124"/>
    </row>
    <row r="520" spans="1:10" ht="12.75" x14ac:dyDescent="0.2">
      <c r="A520" s="149"/>
      <c r="B520" s="123"/>
      <c r="C520" s="76"/>
      <c r="E520" s="124"/>
      <c r="J520" s="124"/>
    </row>
    <row r="521" spans="1:10" ht="12.75" x14ac:dyDescent="0.2">
      <c r="A521" s="149"/>
      <c r="B521" s="123"/>
      <c r="C521" s="76"/>
      <c r="E521" s="124"/>
      <c r="J521" s="124"/>
    </row>
    <row r="522" spans="1:10" ht="12.75" x14ac:dyDescent="0.2">
      <c r="A522" s="149"/>
      <c r="B522" s="123"/>
      <c r="C522" s="76"/>
      <c r="E522" s="124"/>
      <c r="J522" s="124"/>
    </row>
    <row r="523" spans="1:10" ht="12.75" x14ac:dyDescent="0.2">
      <c r="A523" s="149"/>
      <c r="B523" s="123"/>
      <c r="C523" s="76"/>
      <c r="E523" s="124"/>
      <c r="J523" s="124"/>
    </row>
    <row r="524" spans="1:10" ht="12.75" x14ac:dyDescent="0.2">
      <c r="A524" s="149"/>
      <c r="B524" s="123"/>
      <c r="C524" s="76"/>
      <c r="E524" s="124"/>
      <c r="J524" s="124"/>
    </row>
    <row r="525" spans="1:10" ht="12.75" x14ac:dyDescent="0.2">
      <c r="A525" s="149"/>
      <c r="B525" s="123"/>
      <c r="C525" s="76"/>
      <c r="E525" s="124"/>
      <c r="J525" s="124"/>
    </row>
    <row r="526" spans="1:10" ht="12.75" x14ac:dyDescent="0.2">
      <c r="A526" s="149"/>
      <c r="B526" s="123"/>
      <c r="C526" s="76"/>
      <c r="E526" s="124"/>
      <c r="J526" s="124"/>
    </row>
    <row r="527" spans="1:10" ht="12.75" x14ac:dyDescent="0.2">
      <c r="A527" s="149"/>
      <c r="B527" s="123"/>
      <c r="C527" s="76"/>
      <c r="E527" s="124"/>
      <c r="J527" s="124"/>
    </row>
    <row r="528" spans="1:10" ht="12.75" x14ac:dyDescent="0.2">
      <c r="A528" s="149"/>
      <c r="B528" s="123"/>
      <c r="C528" s="76"/>
      <c r="E528" s="124"/>
      <c r="J528" s="124"/>
    </row>
    <row r="529" spans="1:10" ht="12.75" x14ac:dyDescent="0.2">
      <c r="A529" s="149"/>
      <c r="B529" s="123"/>
      <c r="C529" s="76"/>
      <c r="E529" s="124"/>
      <c r="J529" s="124"/>
    </row>
    <row r="530" spans="1:10" ht="12.75" x14ac:dyDescent="0.2">
      <c r="A530" s="149"/>
      <c r="B530" s="123"/>
      <c r="C530" s="76"/>
      <c r="E530" s="124"/>
      <c r="J530" s="124"/>
    </row>
    <row r="531" spans="1:10" ht="12.75" x14ac:dyDescent="0.2">
      <c r="A531" s="149"/>
      <c r="B531" s="123"/>
      <c r="C531" s="76"/>
      <c r="E531" s="124"/>
      <c r="J531" s="124"/>
    </row>
    <row r="532" spans="1:10" ht="12.75" x14ac:dyDescent="0.2">
      <c r="A532" s="149"/>
      <c r="B532" s="123"/>
      <c r="C532" s="76"/>
      <c r="E532" s="124"/>
      <c r="J532" s="124"/>
    </row>
    <row r="533" spans="1:10" ht="12.75" x14ac:dyDescent="0.2">
      <c r="A533" s="149"/>
      <c r="B533" s="123"/>
      <c r="C533" s="76"/>
      <c r="E533" s="124"/>
      <c r="J533" s="124"/>
    </row>
    <row r="534" spans="1:10" ht="12.75" x14ac:dyDescent="0.2">
      <c r="A534" s="149"/>
      <c r="B534" s="123"/>
      <c r="C534" s="76"/>
      <c r="E534" s="124"/>
      <c r="J534" s="124"/>
    </row>
    <row r="535" spans="1:10" ht="12.75" x14ac:dyDescent="0.2">
      <c r="A535" s="149"/>
      <c r="B535" s="123"/>
      <c r="C535" s="76"/>
      <c r="E535" s="124"/>
      <c r="J535" s="124"/>
    </row>
    <row r="536" spans="1:10" ht="12.75" x14ac:dyDescent="0.2">
      <c r="A536" s="149"/>
      <c r="B536" s="123"/>
      <c r="C536" s="76"/>
      <c r="E536" s="124"/>
      <c r="J536" s="124"/>
    </row>
    <row r="537" spans="1:10" ht="12.75" x14ac:dyDescent="0.2">
      <c r="A537" s="149"/>
      <c r="B537" s="123"/>
      <c r="C537" s="76"/>
      <c r="E537" s="124"/>
      <c r="J537" s="124"/>
    </row>
    <row r="538" spans="1:10" ht="12.75" x14ac:dyDescent="0.2">
      <c r="A538" s="149"/>
      <c r="B538" s="123"/>
      <c r="C538" s="76"/>
      <c r="E538" s="124"/>
      <c r="J538" s="124"/>
    </row>
    <row r="539" spans="1:10" ht="12.75" x14ac:dyDescent="0.2">
      <c r="A539" s="149"/>
      <c r="B539" s="123"/>
      <c r="C539" s="76"/>
      <c r="E539" s="124"/>
      <c r="J539" s="124"/>
    </row>
    <row r="540" spans="1:10" ht="12.75" x14ac:dyDescent="0.2">
      <c r="A540" s="149"/>
      <c r="B540" s="123"/>
      <c r="C540" s="76"/>
      <c r="E540" s="124"/>
      <c r="J540" s="124"/>
    </row>
    <row r="541" spans="1:10" ht="12.75" x14ac:dyDescent="0.2">
      <c r="A541" s="149"/>
      <c r="B541" s="123"/>
      <c r="C541" s="76"/>
      <c r="E541" s="124"/>
      <c r="J541" s="124"/>
    </row>
    <row r="542" spans="1:10" ht="12.75" x14ac:dyDescent="0.2">
      <c r="A542" s="149"/>
      <c r="B542" s="123"/>
      <c r="C542" s="76"/>
      <c r="E542" s="124"/>
      <c r="J542" s="124"/>
    </row>
    <row r="543" spans="1:10" ht="12.75" x14ac:dyDescent="0.2">
      <c r="A543" s="149"/>
      <c r="B543" s="123"/>
      <c r="C543" s="76"/>
      <c r="E543" s="124"/>
      <c r="J543" s="124"/>
    </row>
    <row r="544" spans="1:10" ht="12.75" x14ac:dyDescent="0.2">
      <c r="A544" s="149"/>
      <c r="B544" s="123"/>
      <c r="C544" s="76"/>
      <c r="E544" s="124"/>
      <c r="J544" s="124"/>
    </row>
    <row r="545" spans="1:10" ht="12.75" x14ac:dyDescent="0.2">
      <c r="A545" s="149"/>
      <c r="B545" s="123"/>
      <c r="C545" s="76"/>
      <c r="E545" s="124"/>
      <c r="J545" s="124"/>
    </row>
    <row r="546" spans="1:10" ht="12.75" x14ac:dyDescent="0.2">
      <c r="A546" s="149"/>
      <c r="B546" s="123"/>
      <c r="C546" s="76"/>
      <c r="E546" s="124"/>
      <c r="J546" s="124"/>
    </row>
    <row r="547" spans="1:10" ht="12.75" x14ac:dyDescent="0.2">
      <c r="A547" s="149"/>
      <c r="B547" s="123"/>
      <c r="C547" s="76"/>
      <c r="E547" s="124"/>
      <c r="J547" s="124"/>
    </row>
    <row r="548" spans="1:10" ht="12.75" x14ac:dyDescent="0.2">
      <c r="A548" s="149"/>
      <c r="B548" s="123"/>
      <c r="C548" s="76"/>
      <c r="E548" s="124"/>
      <c r="J548" s="124"/>
    </row>
    <row r="549" spans="1:10" ht="12.75" x14ac:dyDescent="0.2">
      <c r="A549" s="149"/>
      <c r="B549" s="123"/>
      <c r="C549" s="76"/>
      <c r="E549" s="124"/>
      <c r="J549" s="124"/>
    </row>
    <row r="550" spans="1:10" ht="12.75" x14ac:dyDescent="0.2">
      <c r="A550" s="149"/>
      <c r="B550" s="123"/>
      <c r="C550" s="76"/>
      <c r="E550" s="124"/>
      <c r="J550" s="124"/>
    </row>
    <row r="551" spans="1:10" ht="12.75" x14ac:dyDescent="0.2">
      <c r="A551" s="149"/>
      <c r="B551" s="123"/>
      <c r="C551" s="76"/>
      <c r="E551" s="124"/>
      <c r="J551" s="124"/>
    </row>
    <row r="552" spans="1:10" ht="12.75" x14ac:dyDescent="0.2">
      <c r="A552" s="149"/>
      <c r="B552" s="123"/>
      <c r="C552" s="76"/>
      <c r="E552" s="124"/>
      <c r="J552" s="124"/>
    </row>
    <row r="553" spans="1:10" ht="12.75" x14ac:dyDescent="0.2">
      <c r="A553" s="149"/>
      <c r="B553" s="123"/>
      <c r="C553" s="76"/>
      <c r="E553" s="124"/>
      <c r="J553" s="124"/>
    </row>
    <row r="554" spans="1:10" ht="12.75" x14ac:dyDescent="0.2">
      <c r="A554" s="149"/>
      <c r="B554" s="123"/>
      <c r="C554" s="76"/>
      <c r="E554" s="124"/>
      <c r="J554" s="124"/>
    </row>
    <row r="555" spans="1:10" ht="12.75" x14ac:dyDescent="0.2">
      <c r="A555" s="149"/>
      <c r="B555" s="123"/>
      <c r="C555" s="76"/>
      <c r="E555" s="124"/>
      <c r="J555" s="124"/>
    </row>
    <row r="556" spans="1:10" ht="12.75" x14ac:dyDescent="0.2">
      <c r="A556" s="149"/>
      <c r="B556" s="123"/>
      <c r="C556" s="76"/>
      <c r="E556" s="124"/>
      <c r="J556" s="124"/>
    </row>
    <row r="557" spans="1:10" ht="12.75" x14ac:dyDescent="0.2">
      <c r="A557" s="149"/>
      <c r="B557" s="123"/>
      <c r="C557" s="76"/>
      <c r="E557" s="124"/>
      <c r="J557" s="124"/>
    </row>
    <row r="558" spans="1:10" ht="12.75" x14ac:dyDescent="0.2">
      <c r="A558" s="149"/>
      <c r="B558" s="123"/>
      <c r="C558" s="76"/>
      <c r="E558" s="124"/>
      <c r="J558" s="124"/>
    </row>
    <row r="559" spans="1:10" ht="12.75" x14ac:dyDescent="0.2">
      <c r="A559" s="149"/>
      <c r="B559" s="123"/>
      <c r="C559" s="76"/>
      <c r="E559" s="124"/>
      <c r="J559" s="124"/>
    </row>
    <row r="560" spans="1:10" ht="12.75" x14ac:dyDescent="0.2">
      <c r="A560" s="149"/>
      <c r="B560" s="123"/>
      <c r="C560" s="76"/>
      <c r="E560" s="124"/>
      <c r="J560" s="124"/>
    </row>
    <row r="561" spans="1:10" ht="12.75" x14ac:dyDescent="0.2">
      <c r="A561" s="149"/>
      <c r="B561" s="123"/>
      <c r="C561" s="76"/>
      <c r="E561" s="124"/>
      <c r="J561" s="124"/>
    </row>
    <row r="562" spans="1:10" ht="12.75" x14ac:dyDescent="0.2">
      <c r="A562" s="149"/>
      <c r="B562" s="123"/>
      <c r="C562" s="76"/>
      <c r="E562" s="124"/>
      <c r="J562" s="124"/>
    </row>
    <row r="563" spans="1:10" ht="12.75" x14ac:dyDescent="0.2">
      <c r="A563" s="149"/>
      <c r="B563" s="123"/>
      <c r="C563" s="76"/>
      <c r="E563" s="124"/>
      <c r="J563" s="124"/>
    </row>
    <row r="564" spans="1:10" ht="12.75" x14ac:dyDescent="0.2">
      <c r="A564" s="149"/>
      <c r="B564" s="123"/>
      <c r="C564" s="76"/>
      <c r="E564" s="124"/>
      <c r="J564" s="124"/>
    </row>
    <row r="565" spans="1:10" ht="12.75" x14ac:dyDescent="0.2">
      <c r="A565" s="149"/>
      <c r="B565" s="123"/>
      <c r="C565" s="76"/>
      <c r="E565" s="124"/>
      <c r="J565" s="124"/>
    </row>
    <row r="566" spans="1:10" ht="12.75" x14ac:dyDescent="0.2">
      <c r="A566" s="149"/>
      <c r="B566" s="123"/>
      <c r="C566" s="76"/>
      <c r="E566" s="124"/>
      <c r="J566" s="124"/>
    </row>
    <row r="567" spans="1:10" ht="12.75" x14ac:dyDescent="0.2">
      <c r="A567" s="149"/>
      <c r="B567" s="123"/>
      <c r="C567" s="76"/>
      <c r="E567" s="124"/>
      <c r="J567" s="124"/>
    </row>
    <row r="568" spans="1:10" ht="12.75" x14ac:dyDescent="0.2">
      <c r="A568" s="149"/>
      <c r="B568" s="123"/>
      <c r="C568" s="76"/>
      <c r="E568" s="124"/>
      <c r="J568" s="124"/>
    </row>
    <row r="569" spans="1:10" ht="12.75" x14ac:dyDescent="0.2">
      <c r="A569" s="149"/>
      <c r="B569" s="123"/>
      <c r="C569" s="76"/>
      <c r="E569" s="124"/>
      <c r="J569" s="124"/>
    </row>
    <row r="570" spans="1:10" ht="12.75" x14ac:dyDescent="0.2">
      <c r="A570" s="149"/>
      <c r="B570" s="123"/>
      <c r="C570" s="76"/>
      <c r="E570" s="124"/>
      <c r="J570" s="124"/>
    </row>
    <row r="571" spans="1:10" ht="12.75" x14ac:dyDescent="0.2">
      <c r="A571" s="149"/>
      <c r="B571" s="123"/>
      <c r="C571" s="76"/>
      <c r="E571" s="124"/>
      <c r="J571" s="124"/>
    </row>
    <row r="572" spans="1:10" ht="12.75" x14ac:dyDescent="0.2">
      <c r="A572" s="149"/>
      <c r="B572" s="123"/>
      <c r="C572" s="76"/>
      <c r="E572" s="124"/>
      <c r="J572" s="124"/>
    </row>
    <row r="573" spans="1:10" ht="12.75" x14ac:dyDescent="0.2">
      <c r="A573" s="149"/>
      <c r="B573" s="123"/>
      <c r="C573" s="76"/>
      <c r="E573" s="124"/>
      <c r="J573" s="124"/>
    </row>
    <row r="574" spans="1:10" ht="12.75" x14ac:dyDescent="0.2">
      <c r="A574" s="149"/>
      <c r="B574" s="123"/>
      <c r="C574" s="76"/>
      <c r="E574" s="124"/>
      <c r="J574" s="124"/>
    </row>
    <row r="575" spans="1:10" ht="12.75" x14ac:dyDescent="0.2">
      <c r="A575" s="149"/>
      <c r="B575" s="123"/>
      <c r="C575" s="76"/>
      <c r="E575" s="124"/>
      <c r="J575" s="124"/>
    </row>
    <row r="576" spans="1:10" ht="12.75" x14ac:dyDescent="0.2">
      <c r="A576" s="149"/>
      <c r="B576" s="123"/>
      <c r="C576" s="76"/>
      <c r="E576" s="124"/>
      <c r="J576" s="124"/>
    </row>
    <row r="577" spans="1:10" ht="12.75" x14ac:dyDescent="0.2">
      <c r="A577" s="149"/>
      <c r="B577" s="123"/>
      <c r="C577" s="76"/>
      <c r="E577" s="124"/>
      <c r="J577" s="124"/>
    </row>
    <row r="578" spans="1:10" ht="12.75" x14ac:dyDescent="0.2">
      <c r="A578" s="149"/>
      <c r="B578" s="123"/>
      <c r="C578" s="76"/>
      <c r="E578" s="124"/>
      <c r="J578" s="124"/>
    </row>
    <row r="579" spans="1:10" ht="12.75" x14ac:dyDescent="0.2">
      <c r="A579" s="149"/>
      <c r="B579" s="123"/>
      <c r="C579" s="76"/>
      <c r="E579" s="124"/>
      <c r="J579" s="124"/>
    </row>
    <row r="580" spans="1:10" ht="12.75" x14ac:dyDescent="0.2">
      <c r="A580" s="149"/>
      <c r="B580" s="123"/>
      <c r="C580" s="76"/>
      <c r="E580" s="124"/>
      <c r="J580" s="124"/>
    </row>
    <row r="581" spans="1:10" ht="12.75" x14ac:dyDescent="0.2">
      <c r="A581" s="149"/>
      <c r="B581" s="123"/>
      <c r="C581" s="76"/>
      <c r="E581" s="124"/>
      <c r="J581" s="124"/>
    </row>
    <row r="582" spans="1:10" ht="12.75" x14ac:dyDescent="0.2">
      <c r="A582" s="149"/>
      <c r="B582" s="123"/>
      <c r="C582" s="76"/>
      <c r="E582" s="124"/>
      <c r="J582" s="124"/>
    </row>
    <row r="583" spans="1:10" ht="12.75" x14ac:dyDescent="0.2">
      <c r="A583" s="149"/>
      <c r="B583" s="123"/>
      <c r="C583" s="76"/>
      <c r="E583" s="124"/>
      <c r="J583" s="124"/>
    </row>
    <row r="584" spans="1:10" ht="12.75" x14ac:dyDescent="0.2">
      <c r="A584" s="149"/>
      <c r="B584" s="123"/>
      <c r="C584" s="76"/>
      <c r="E584" s="124"/>
      <c r="J584" s="124"/>
    </row>
    <row r="585" spans="1:10" ht="12.75" x14ac:dyDescent="0.2">
      <c r="A585" s="149"/>
      <c r="B585" s="123"/>
      <c r="C585" s="76"/>
      <c r="E585" s="124"/>
      <c r="J585" s="124"/>
    </row>
    <row r="586" spans="1:10" ht="12.75" x14ac:dyDescent="0.2">
      <c r="A586" s="149"/>
      <c r="B586" s="123"/>
      <c r="C586" s="76"/>
      <c r="E586" s="124"/>
      <c r="J586" s="124"/>
    </row>
    <row r="587" spans="1:10" ht="12.75" x14ac:dyDescent="0.2">
      <c r="A587" s="149"/>
      <c r="B587" s="123"/>
      <c r="C587" s="76"/>
      <c r="E587" s="124"/>
      <c r="J587" s="124"/>
    </row>
    <row r="588" spans="1:10" ht="12.75" x14ac:dyDescent="0.2">
      <c r="A588" s="149"/>
      <c r="B588" s="123"/>
      <c r="C588" s="76"/>
      <c r="E588" s="124"/>
      <c r="J588" s="124"/>
    </row>
    <row r="589" spans="1:10" ht="12.75" x14ac:dyDescent="0.2">
      <c r="A589" s="149"/>
      <c r="B589" s="123"/>
      <c r="C589" s="76"/>
      <c r="E589" s="124"/>
      <c r="J589" s="124"/>
    </row>
    <row r="590" spans="1:10" ht="12.75" x14ac:dyDescent="0.2">
      <c r="A590" s="149"/>
      <c r="B590" s="123"/>
      <c r="C590" s="76"/>
      <c r="E590" s="124"/>
      <c r="J590" s="124"/>
    </row>
    <row r="591" spans="1:10" ht="12.75" x14ac:dyDescent="0.2">
      <c r="A591" s="149"/>
      <c r="B591" s="123"/>
      <c r="C591" s="76"/>
      <c r="E591" s="124"/>
      <c r="J591" s="124"/>
    </row>
    <row r="592" spans="1:10" ht="12.75" x14ac:dyDescent="0.2">
      <c r="A592" s="149"/>
      <c r="B592" s="123"/>
      <c r="C592" s="76"/>
      <c r="E592" s="124"/>
      <c r="J592" s="124"/>
    </row>
    <row r="593" spans="1:10" ht="12.75" x14ac:dyDescent="0.2">
      <c r="A593" s="149"/>
      <c r="B593" s="123"/>
      <c r="C593" s="76"/>
      <c r="E593" s="124"/>
      <c r="J593" s="124"/>
    </row>
    <row r="594" spans="1:10" ht="12.75" x14ac:dyDescent="0.2">
      <c r="A594" s="149"/>
      <c r="B594" s="123"/>
      <c r="C594" s="76"/>
      <c r="E594" s="124"/>
      <c r="J594" s="124"/>
    </row>
    <row r="595" spans="1:10" ht="12.75" x14ac:dyDescent="0.2">
      <c r="A595" s="149"/>
      <c r="B595" s="123"/>
      <c r="C595" s="76"/>
      <c r="E595" s="124"/>
      <c r="J595" s="124"/>
    </row>
    <row r="596" spans="1:10" ht="12.75" x14ac:dyDescent="0.2">
      <c r="A596" s="149"/>
      <c r="B596" s="123"/>
      <c r="C596" s="76"/>
      <c r="E596" s="124"/>
      <c r="J596" s="124"/>
    </row>
    <row r="597" spans="1:10" ht="12.75" x14ac:dyDescent="0.2">
      <c r="A597" s="149"/>
      <c r="B597" s="123"/>
      <c r="C597" s="76"/>
      <c r="E597" s="124"/>
      <c r="J597" s="124"/>
    </row>
    <row r="598" spans="1:10" ht="12.75" x14ac:dyDescent="0.2">
      <c r="A598" s="149"/>
      <c r="B598" s="123"/>
      <c r="C598" s="76"/>
      <c r="E598" s="124"/>
      <c r="J598" s="124"/>
    </row>
    <row r="599" spans="1:10" ht="12.75" x14ac:dyDescent="0.2">
      <c r="A599" s="149"/>
      <c r="B599" s="123"/>
      <c r="C599" s="76"/>
      <c r="E599" s="124"/>
      <c r="J599" s="124"/>
    </row>
    <row r="600" spans="1:10" ht="12.75" x14ac:dyDescent="0.2">
      <c r="A600" s="149"/>
      <c r="B600" s="123"/>
      <c r="C600" s="76"/>
      <c r="E600" s="124"/>
      <c r="J600" s="124"/>
    </row>
    <row r="601" spans="1:10" ht="12.75" x14ac:dyDescent="0.2">
      <c r="A601" s="149"/>
      <c r="B601" s="123"/>
      <c r="C601" s="76"/>
      <c r="E601" s="124"/>
      <c r="J601" s="124"/>
    </row>
    <row r="602" spans="1:10" ht="12.75" x14ac:dyDescent="0.2">
      <c r="A602" s="149"/>
      <c r="B602" s="123"/>
      <c r="C602" s="76"/>
      <c r="E602" s="124"/>
      <c r="J602" s="124"/>
    </row>
    <row r="603" spans="1:10" ht="12.75" x14ac:dyDescent="0.2">
      <c r="A603" s="149"/>
      <c r="B603" s="123"/>
      <c r="C603" s="76"/>
      <c r="E603" s="124"/>
      <c r="J603" s="124"/>
    </row>
    <row r="604" spans="1:10" ht="12.75" x14ac:dyDescent="0.2">
      <c r="A604" s="149"/>
      <c r="B604" s="123"/>
      <c r="C604" s="76"/>
      <c r="E604" s="124"/>
      <c r="J604" s="124"/>
    </row>
    <row r="605" spans="1:10" ht="12.75" x14ac:dyDescent="0.2">
      <c r="A605" s="149"/>
      <c r="B605" s="123"/>
      <c r="C605" s="76"/>
      <c r="E605" s="124"/>
      <c r="J605" s="124"/>
    </row>
    <row r="606" spans="1:10" ht="12.75" x14ac:dyDescent="0.2">
      <c r="A606" s="149"/>
      <c r="B606" s="123"/>
      <c r="C606" s="76"/>
      <c r="E606" s="124"/>
      <c r="J606" s="124"/>
    </row>
    <row r="607" spans="1:10" ht="12.75" x14ac:dyDescent="0.2">
      <c r="A607" s="149"/>
      <c r="B607" s="123"/>
      <c r="C607" s="76"/>
      <c r="E607" s="124"/>
      <c r="J607" s="124"/>
    </row>
    <row r="608" spans="1:10" ht="12.75" x14ac:dyDescent="0.2">
      <c r="A608" s="149"/>
      <c r="B608" s="123"/>
      <c r="C608" s="76"/>
      <c r="E608" s="124"/>
      <c r="J608" s="124"/>
    </row>
    <row r="609" spans="1:10" ht="12.75" x14ac:dyDescent="0.2">
      <c r="A609" s="149"/>
      <c r="B609" s="123"/>
      <c r="C609" s="76"/>
      <c r="E609" s="124"/>
      <c r="J609" s="124"/>
    </row>
    <row r="610" spans="1:10" ht="12.75" x14ac:dyDescent="0.2">
      <c r="A610" s="149"/>
      <c r="B610" s="123"/>
      <c r="C610" s="76"/>
      <c r="E610" s="124"/>
      <c r="J610" s="124"/>
    </row>
    <row r="611" spans="1:10" ht="12.75" x14ac:dyDescent="0.2">
      <c r="A611" s="149"/>
      <c r="B611" s="123"/>
      <c r="C611" s="76"/>
      <c r="E611" s="124"/>
      <c r="J611" s="124"/>
    </row>
    <row r="612" spans="1:10" ht="12.75" x14ac:dyDescent="0.2">
      <c r="A612" s="149"/>
      <c r="B612" s="123"/>
      <c r="C612" s="76"/>
      <c r="E612" s="124"/>
      <c r="J612" s="124"/>
    </row>
    <row r="613" spans="1:10" ht="12.75" x14ac:dyDescent="0.2">
      <c r="A613" s="149"/>
      <c r="B613" s="123"/>
      <c r="C613" s="76"/>
      <c r="E613" s="124"/>
      <c r="J613" s="124"/>
    </row>
    <row r="614" spans="1:10" ht="12.75" x14ac:dyDescent="0.2">
      <c r="A614" s="149"/>
      <c r="B614" s="123"/>
      <c r="C614" s="76"/>
      <c r="E614" s="124"/>
      <c r="J614" s="124"/>
    </row>
    <row r="615" spans="1:10" ht="12.75" x14ac:dyDescent="0.2">
      <c r="A615" s="149"/>
      <c r="B615" s="123"/>
      <c r="C615" s="76"/>
      <c r="E615" s="124"/>
      <c r="J615" s="124"/>
    </row>
    <row r="616" spans="1:10" ht="12.75" x14ac:dyDescent="0.2">
      <c r="A616" s="149"/>
      <c r="B616" s="123"/>
      <c r="C616" s="76"/>
      <c r="E616" s="124"/>
      <c r="J616" s="124"/>
    </row>
    <row r="617" spans="1:10" ht="12.75" x14ac:dyDescent="0.2">
      <c r="A617" s="149"/>
      <c r="B617" s="123"/>
      <c r="C617" s="76"/>
      <c r="E617" s="124"/>
      <c r="J617" s="124"/>
    </row>
    <row r="618" spans="1:10" ht="12.75" x14ac:dyDescent="0.2">
      <c r="A618" s="149"/>
      <c r="B618" s="123"/>
      <c r="C618" s="76"/>
      <c r="E618" s="124"/>
      <c r="J618" s="124"/>
    </row>
    <row r="619" spans="1:10" ht="12.75" x14ac:dyDescent="0.2">
      <c r="A619" s="149"/>
      <c r="B619" s="123"/>
      <c r="C619" s="76"/>
      <c r="E619" s="124"/>
      <c r="J619" s="124"/>
    </row>
    <row r="620" spans="1:10" ht="12.75" x14ac:dyDescent="0.2">
      <c r="A620" s="149"/>
      <c r="B620" s="123"/>
      <c r="C620" s="76"/>
      <c r="E620" s="124"/>
      <c r="J620" s="124"/>
    </row>
    <row r="621" spans="1:10" ht="12.75" x14ac:dyDescent="0.2">
      <c r="A621" s="149"/>
      <c r="B621" s="123"/>
      <c r="C621" s="76"/>
      <c r="E621" s="124"/>
      <c r="J621" s="124"/>
    </row>
    <row r="622" spans="1:10" ht="12.75" x14ac:dyDescent="0.2">
      <c r="A622" s="149"/>
      <c r="B622" s="123"/>
      <c r="C622" s="76"/>
      <c r="E622" s="124"/>
      <c r="J622" s="124"/>
    </row>
    <row r="623" spans="1:10" ht="12.75" x14ac:dyDescent="0.2">
      <c r="A623" s="149"/>
      <c r="B623" s="123"/>
      <c r="C623" s="76"/>
      <c r="E623" s="124"/>
      <c r="J623" s="124"/>
    </row>
    <row r="624" spans="1:10" ht="12.75" x14ac:dyDescent="0.2">
      <c r="A624" s="149"/>
      <c r="B624" s="123"/>
      <c r="C624" s="76"/>
      <c r="E624" s="124"/>
      <c r="J624" s="124"/>
    </row>
    <row r="625" spans="1:10" ht="12.75" x14ac:dyDescent="0.2">
      <c r="A625" s="149"/>
      <c r="B625" s="123"/>
      <c r="C625" s="76"/>
      <c r="E625" s="124"/>
      <c r="J625" s="124"/>
    </row>
    <row r="626" spans="1:10" ht="12.75" x14ac:dyDescent="0.2">
      <c r="A626" s="149"/>
      <c r="B626" s="123"/>
      <c r="C626" s="76"/>
      <c r="E626" s="124"/>
      <c r="J626" s="124"/>
    </row>
    <row r="627" spans="1:10" ht="12.75" x14ac:dyDescent="0.2">
      <c r="A627" s="149"/>
      <c r="B627" s="123"/>
      <c r="C627" s="76"/>
      <c r="E627" s="124"/>
      <c r="J627" s="124"/>
    </row>
    <row r="628" spans="1:10" ht="12.75" x14ac:dyDescent="0.2">
      <c r="A628" s="149"/>
      <c r="B628" s="123"/>
      <c r="C628" s="76"/>
      <c r="E628" s="124"/>
      <c r="J628" s="124"/>
    </row>
    <row r="629" spans="1:10" ht="12.75" x14ac:dyDescent="0.2">
      <c r="A629" s="149"/>
      <c r="B629" s="123"/>
      <c r="C629" s="76"/>
      <c r="E629" s="124"/>
      <c r="J629" s="124"/>
    </row>
    <row r="630" spans="1:10" ht="12.75" x14ac:dyDescent="0.2">
      <c r="A630" s="149"/>
      <c r="B630" s="123"/>
      <c r="C630" s="76"/>
      <c r="E630" s="124"/>
      <c r="J630" s="124"/>
    </row>
    <row r="631" spans="1:10" ht="12.75" x14ac:dyDescent="0.2">
      <c r="A631" s="149"/>
      <c r="B631" s="123"/>
      <c r="C631" s="76"/>
      <c r="E631" s="124"/>
      <c r="J631" s="124"/>
    </row>
    <row r="632" spans="1:10" ht="12.75" x14ac:dyDescent="0.2">
      <c r="A632" s="149"/>
      <c r="B632" s="123"/>
      <c r="C632" s="76"/>
      <c r="E632" s="124"/>
      <c r="J632" s="124"/>
    </row>
    <row r="633" spans="1:10" ht="12.75" x14ac:dyDescent="0.2">
      <c r="A633" s="149"/>
      <c r="B633" s="123"/>
      <c r="C633" s="76"/>
      <c r="E633" s="124"/>
      <c r="J633" s="124"/>
    </row>
    <row r="634" spans="1:10" ht="12.75" x14ac:dyDescent="0.2">
      <c r="A634" s="149"/>
      <c r="B634" s="123"/>
      <c r="C634" s="76"/>
      <c r="E634" s="124"/>
      <c r="J634" s="124"/>
    </row>
    <row r="635" spans="1:10" ht="12.75" x14ac:dyDescent="0.2">
      <c r="A635" s="149"/>
      <c r="B635" s="123"/>
      <c r="C635" s="76"/>
      <c r="E635" s="124"/>
      <c r="J635" s="124"/>
    </row>
    <row r="636" spans="1:10" ht="12.75" x14ac:dyDescent="0.2">
      <c r="A636" s="149"/>
      <c r="B636" s="123"/>
      <c r="C636" s="76"/>
      <c r="E636" s="124"/>
      <c r="J636" s="124"/>
    </row>
    <row r="637" spans="1:10" ht="12.75" x14ac:dyDescent="0.2">
      <c r="A637" s="149"/>
      <c r="B637" s="123"/>
      <c r="C637" s="76"/>
      <c r="E637" s="124"/>
      <c r="J637" s="124"/>
    </row>
    <row r="638" spans="1:10" ht="12.75" x14ac:dyDescent="0.2">
      <c r="A638" s="149"/>
      <c r="B638" s="123"/>
      <c r="C638" s="76"/>
      <c r="E638" s="124"/>
      <c r="J638" s="124"/>
    </row>
    <row r="639" spans="1:10" ht="12.75" x14ac:dyDescent="0.2">
      <c r="A639" s="149"/>
      <c r="B639" s="123"/>
      <c r="C639" s="76"/>
      <c r="E639" s="124"/>
      <c r="J639" s="124"/>
    </row>
    <row r="640" spans="1:10" ht="12.75" x14ac:dyDescent="0.2">
      <c r="A640" s="149"/>
      <c r="B640" s="123"/>
      <c r="C640" s="76"/>
      <c r="E640" s="124"/>
      <c r="J640" s="124"/>
    </row>
    <row r="641" spans="1:10" ht="12.75" x14ac:dyDescent="0.2">
      <c r="A641" s="149"/>
      <c r="B641" s="123"/>
      <c r="C641" s="76"/>
      <c r="E641" s="124"/>
      <c r="J641" s="124"/>
    </row>
    <row r="642" spans="1:10" ht="12.75" x14ac:dyDescent="0.2">
      <c r="A642" s="149"/>
      <c r="B642" s="123"/>
      <c r="C642" s="76"/>
      <c r="E642" s="124"/>
      <c r="J642" s="124"/>
    </row>
    <row r="643" spans="1:10" ht="12.75" x14ac:dyDescent="0.2">
      <c r="A643" s="149"/>
      <c r="B643" s="123"/>
      <c r="C643" s="76"/>
      <c r="E643" s="124"/>
      <c r="J643" s="124"/>
    </row>
    <row r="644" spans="1:10" ht="12.75" x14ac:dyDescent="0.2">
      <c r="A644" s="149"/>
      <c r="B644" s="123"/>
      <c r="C644" s="76"/>
      <c r="E644" s="124"/>
      <c r="J644" s="124"/>
    </row>
    <row r="645" spans="1:10" ht="12.75" x14ac:dyDescent="0.2">
      <c r="A645" s="149"/>
      <c r="B645" s="123"/>
      <c r="C645" s="76"/>
      <c r="E645" s="124"/>
      <c r="J645" s="124"/>
    </row>
    <row r="646" spans="1:10" ht="12.75" x14ac:dyDescent="0.2">
      <c r="A646" s="149"/>
      <c r="B646" s="123"/>
      <c r="C646" s="76"/>
      <c r="E646" s="124"/>
      <c r="J646" s="124"/>
    </row>
    <row r="647" spans="1:10" ht="12.75" x14ac:dyDescent="0.2">
      <c r="A647" s="149"/>
      <c r="B647" s="123"/>
      <c r="C647" s="76"/>
      <c r="E647" s="124"/>
      <c r="J647" s="124"/>
    </row>
    <row r="648" spans="1:10" ht="12.75" x14ac:dyDescent="0.2">
      <c r="A648" s="149"/>
      <c r="B648" s="123"/>
      <c r="C648" s="76"/>
      <c r="E648" s="124"/>
      <c r="J648" s="124"/>
    </row>
    <row r="649" spans="1:10" ht="12.75" x14ac:dyDescent="0.2">
      <c r="A649" s="149"/>
      <c r="B649" s="123"/>
      <c r="C649" s="76"/>
      <c r="E649" s="124"/>
      <c r="J649" s="124"/>
    </row>
    <row r="650" spans="1:10" ht="12.75" x14ac:dyDescent="0.2">
      <c r="A650" s="149"/>
      <c r="B650" s="123"/>
      <c r="C650" s="76"/>
      <c r="E650" s="124"/>
      <c r="J650" s="124"/>
    </row>
    <row r="651" spans="1:10" ht="12.75" x14ac:dyDescent="0.2">
      <c r="A651" s="149"/>
      <c r="B651" s="123"/>
      <c r="C651" s="76"/>
      <c r="E651" s="124"/>
      <c r="J651" s="124"/>
    </row>
    <row r="652" spans="1:10" ht="12.75" x14ac:dyDescent="0.2">
      <c r="A652" s="149"/>
      <c r="B652" s="123"/>
      <c r="C652" s="76"/>
      <c r="E652" s="124"/>
      <c r="J652" s="124"/>
    </row>
    <row r="653" spans="1:10" ht="12.75" x14ac:dyDescent="0.2">
      <c r="A653" s="149"/>
      <c r="B653" s="123"/>
      <c r="C653" s="76"/>
      <c r="E653" s="124"/>
      <c r="J653" s="124"/>
    </row>
    <row r="654" spans="1:10" ht="12.75" x14ac:dyDescent="0.2">
      <c r="A654" s="149"/>
      <c r="B654" s="123"/>
      <c r="C654" s="76"/>
      <c r="E654" s="124"/>
      <c r="J654" s="124"/>
    </row>
    <row r="655" spans="1:10" ht="12.75" x14ac:dyDescent="0.2">
      <c r="A655" s="149"/>
      <c r="B655" s="123"/>
      <c r="C655" s="76"/>
      <c r="E655" s="124"/>
      <c r="J655" s="124"/>
    </row>
    <row r="656" spans="1:10" ht="12.75" x14ac:dyDescent="0.2">
      <c r="A656" s="149"/>
      <c r="B656" s="123"/>
      <c r="C656" s="76"/>
      <c r="E656" s="124"/>
      <c r="J656" s="124"/>
    </row>
    <row r="657" spans="1:10" ht="12.75" x14ac:dyDescent="0.2">
      <c r="A657" s="149"/>
      <c r="B657" s="123"/>
      <c r="C657" s="76"/>
      <c r="E657" s="124"/>
      <c r="J657" s="124"/>
    </row>
    <row r="658" spans="1:10" ht="12.75" x14ac:dyDescent="0.2">
      <c r="A658" s="149"/>
      <c r="B658" s="123"/>
      <c r="C658" s="76"/>
      <c r="E658" s="124"/>
      <c r="J658" s="124"/>
    </row>
    <row r="659" spans="1:10" ht="12.75" x14ac:dyDescent="0.2">
      <c r="A659" s="149"/>
      <c r="B659" s="123"/>
      <c r="C659" s="76"/>
      <c r="E659" s="124"/>
      <c r="J659" s="124"/>
    </row>
    <row r="660" spans="1:10" ht="12.75" x14ac:dyDescent="0.2">
      <c r="A660" s="149"/>
      <c r="B660" s="123"/>
      <c r="C660" s="76"/>
      <c r="E660" s="124"/>
      <c r="J660" s="124"/>
    </row>
    <row r="661" spans="1:10" ht="12.75" x14ac:dyDescent="0.2">
      <c r="A661" s="149"/>
      <c r="B661" s="123"/>
      <c r="C661" s="76"/>
      <c r="E661" s="124"/>
      <c r="J661" s="124"/>
    </row>
    <row r="662" spans="1:10" ht="12.75" x14ac:dyDescent="0.2">
      <c r="A662" s="149"/>
      <c r="B662" s="123"/>
      <c r="C662" s="76"/>
      <c r="E662" s="124"/>
      <c r="J662" s="124"/>
    </row>
    <row r="663" spans="1:10" ht="12.75" x14ac:dyDescent="0.2">
      <c r="A663" s="149"/>
      <c r="B663" s="123"/>
      <c r="C663" s="76"/>
      <c r="E663" s="124"/>
      <c r="J663" s="124"/>
    </row>
    <row r="664" spans="1:10" ht="12.75" x14ac:dyDescent="0.2">
      <c r="A664" s="149"/>
      <c r="B664" s="123"/>
      <c r="C664" s="76"/>
      <c r="E664" s="124"/>
      <c r="J664" s="124"/>
    </row>
    <row r="665" spans="1:10" ht="12.75" x14ac:dyDescent="0.2">
      <c r="A665" s="149"/>
      <c r="B665" s="123"/>
      <c r="C665" s="76"/>
      <c r="E665" s="124"/>
      <c r="J665" s="124"/>
    </row>
    <row r="666" spans="1:10" ht="12.75" x14ac:dyDescent="0.2">
      <c r="A666" s="149"/>
      <c r="B666" s="123"/>
      <c r="C666" s="76"/>
      <c r="E666" s="124"/>
      <c r="J666" s="124"/>
    </row>
    <row r="667" spans="1:10" ht="12.75" x14ac:dyDescent="0.2">
      <c r="A667" s="149"/>
      <c r="B667" s="123"/>
      <c r="C667" s="76"/>
      <c r="E667" s="124"/>
      <c r="J667" s="124"/>
    </row>
    <row r="668" spans="1:10" ht="12.75" x14ac:dyDescent="0.2">
      <c r="A668" s="149"/>
      <c r="B668" s="123"/>
      <c r="C668" s="76"/>
      <c r="E668" s="124"/>
      <c r="J668" s="124"/>
    </row>
    <row r="669" spans="1:10" ht="12.75" x14ac:dyDescent="0.2">
      <c r="A669" s="149"/>
      <c r="B669" s="123"/>
      <c r="C669" s="76"/>
      <c r="E669" s="124"/>
      <c r="J669" s="124"/>
    </row>
    <row r="670" spans="1:10" ht="12.75" x14ac:dyDescent="0.2">
      <c r="A670" s="149"/>
      <c r="B670" s="123"/>
      <c r="C670" s="76"/>
      <c r="E670" s="124"/>
      <c r="J670" s="124"/>
    </row>
    <row r="671" spans="1:10" ht="12.75" x14ac:dyDescent="0.2">
      <c r="A671" s="149"/>
      <c r="B671" s="123"/>
      <c r="C671" s="76"/>
      <c r="E671" s="124"/>
      <c r="J671" s="124"/>
    </row>
    <row r="672" spans="1:10" ht="12.75" x14ac:dyDescent="0.2">
      <c r="A672" s="149"/>
      <c r="B672" s="123"/>
      <c r="C672" s="76"/>
      <c r="E672" s="124"/>
      <c r="J672" s="124"/>
    </row>
    <row r="673" spans="1:10" ht="12.75" x14ac:dyDescent="0.2">
      <c r="A673" s="149"/>
      <c r="B673" s="123"/>
      <c r="C673" s="76"/>
      <c r="E673" s="124"/>
      <c r="J673" s="124"/>
    </row>
    <row r="674" spans="1:10" ht="12.75" x14ac:dyDescent="0.2">
      <c r="A674" s="149"/>
      <c r="B674" s="123"/>
      <c r="C674" s="76"/>
      <c r="E674" s="124"/>
      <c r="J674" s="124"/>
    </row>
    <row r="675" spans="1:10" ht="12.75" x14ac:dyDescent="0.2">
      <c r="A675" s="149"/>
      <c r="B675" s="123"/>
      <c r="C675" s="76"/>
      <c r="E675" s="124"/>
      <c r="J675" s="124"/>
    </row>
    <row r="676" spans="1:10" ht="12.75" x14ac:dyDescent="0.2">
      <c r="A676" s="149"/>
      <c r="B676" s="123"/>
      <c r="C676" s="76"/>
      <c r="E676" s="124"/>
      <c r="J676" s="124"/>
    </row>
    <row r="677" spans="1:10" ht="12.75" x14ac:dyDescent="0.2">
      <c r="A677" s="149"/>
      <c r="B677" s="123"/>
      <c r="C677" s="76"/>
      <c r="E677" s="124"/>
      <c r="J677" s="124"/>
    </row>
    <row r="678" spans="1:10" ht="12.75" x14ac:dyDescent="0.2">
      <c r="A678" s="149"/>
      <c r="B678" s="123"/>
      <c r="C678" s="76"/>
      <c r="E678" s="124"/>
      <c r="J678" s="124"/>
    </row>
    <row r="679" spans="1:10" ht="12.75" x14ac:dyDescent="0.2">
      <c r="A679" s="149"/>
      <c r="B679" s="123"/>
      <c r="C679" s="76"/>
      <c r="E679" s="124"/>
      <c r="J679" s="124"/>
    </row>
    <row r="680" spans="1:10" ht="12.75" x14ac:dyDescent="0.2">
      <c r="A680" s="149"/>
      <c r="B680" s="123"/>
      <c r="C680" s="76"/>
      <c r="E680" s="124"/>
      <c r="J680" s="124"/>
    </row>
    <row r="681" spans="1:10" ht="12.75" x14ac:dyDescent="0.2">
      <c r="A681" s="149"/>
      <c r="B681" s="123"/>
      <c r="C681" s="76"/>
      <c r="E681" s="124"/>
      <c r="J681" s="124"/>
    </row>
    <row r="682" spans="1:10" ht="12.75" x14ac:dyDescent="0.2">
      <c r="A682" s="149"/>
      <c r="B682" s="123"/>
      <c r="C682" s="76"/>
      <c r="E682" s="124"/>
      <c r="J682" s="124"/>
    </row>
    <row r="683" spans="1:10" ht="12.75" x14ac:dyDescent="0.2">
      <c r="A683" s="149"/>
      <c r="B683" s="123"/>
      <c r="C683" s="76"/>
      <c r="E683" s="124"/>
      <c r="J683" s="124"/>
    </row>
    <row r="684" spans="1:10" ht="12.75" x14ac:dyDescent="0.2">
      <c r="A684" s="149"/>
      <c r="B684" s="123"/>
      <c r="C684" s="76"/>
      <c r="E684" s="124"/>
      <c r="J684" s="124"/>
    </row>
    <row r="685" spans="1:10" ht="12.75" x14ac:dyDescent="0.2">
      <c r="A685" s="149"/>
      <c r="B685" s="123"/>
      <c r="C685" s="76"/>
      <c r="E685" s="124"/>
      <c r="J685" s="124"/>
    </row>
    <row r="686" spans="1:10" ht="12.75" x14ac:dyDescent="0.2">
      <c r="A686" s="149"/>
      <c r="B686" s="123"/>
      <c r="C686" s="76"/>
      <c r="E686" s="124"/>
      <c r="J686" s="124"/>
    </row>
    <row r="687" spans="1:10" ht="12.75" x14ac:dyDescent="0.2">
      <c r="A687" s="149"/>
      <c r="B687" s="123"/>
      <c r="C687" s="76"/>
      <c r="E687" s="124"/>
      <c r="J687" s="124"/>
    </row>
    <row r="688" spans="1:10" ht="12.75" x14ac:dyDescent="0.2">
      <c r="A688" s="149"/>
      <c r="B688" s="123"/>
      <c r="C688" s="76"/>
      <c r="E688" s="124"/>
      <c r="J688" s="124"/>
    </row>
    <row r="689" spans="1:10" ht="12.75" x14ac:dyDescent="0.2">
      <c r="A689" s="149"/>
      <c r="B689" s="123"/>
      <c r="C689" s="76"/>
      <c r="E689" s="124"/>
      <c r="J689" s="124"/>
    </row>
    <row r="690" spans="1:10" ht="12.75" x14ac:dyDescent="0.2">
      <c r="A690" s="149"/>
      <c r="B690" s="123"/>
      <c r="C690" s="76"/>
      <c r="E690" s="124"/>
      <c r="J690" s="124"/>
    </row>
    <row r="691" spans="1:10" ht="12.75" x14ac:dyDescent="0.2">
      <c r="A691" s="149"/>
      <c r="B691" s="123"/>
      <c r="C691" s="76"/>
      <c r="E691" s="124"/>
      <c r="J691" s="124"/>
    </row>
    <row r="692" spans="1:10" ht="12.75" x14ac:dyDescent="0.2">
      <c r="A692" s="149"/>
      <c r="B692" s="123"/>
      <c r="C692" s="76"/>
      <c r="E692" s="124"/>
      <c r="J692" s="124"/>
    </row>
    <row r="693" spans="1:10" ht="12.75" x14ac:dyDescent="0.2">
      <c r="A693" s="149"/>
      <c r="B693" s="123"/>
      <c r="C693" s="76"/>
      <c r="E693" s="124"/>
      <c r="J693" s="124"/>
    </row>
    <row r="694" spans="1:10" ht="12.75" x14ac:dyDescent="0.2">
      <c r="A694" s="149"/>
      <c r="B694" s="123"/>
      <c r="C694" s="76"/>
      <c r="E694" s="124"/>
      <c r="J694" s="124"/>
    </row>
    <row r="695" spans="1:10" ht="12.75" x14ac:dyDescent="0.2">
      <c r="A695" s="149"/>
      <c r="B695" s="123"/>
      <c r="C695" s="76"/>
      <c r="E695" s="124"/>
      <c r="J695" s="124"/>
    </row>
    <row r="696" spans="1:10" ht="12.75" x14ac:dyDescent="0.2">
      <c r="A696" s="149"/>
      <c r="B696" s="123"/>
      <c r="C696" s="76"/>
      <c r="E696" s="124"/>
      <c r="J696" s="124"/>
    </row>
    <row r="697" spans="1:10" ht="12.75" x14ac:dyDescent="0.2">
      <c r="A697" s="149"/>
      <c r="B697" s="123"/>
      <c r="C697" s="76"/>
      <c r="E697" s="124"/>
      <c r="J697" s="124"/>
    </row>
    <row r="698" spans="1:10" ht="12.75" x14ac:dyDescent="0.2">
      <c r="A698" s="149"/>
      <c r="B698" s="123"/>
      <c r="C698" s="76"/>
      <c r="E698" s="124"/>
      <c r="J698" s="124"/>
    </row>
    <row r="699" spans="1:10" ht="12.75" x14ac:dyDescent="0.2">
      <c r="A699" s="149"/>
      <c r="B699" s="123"/>
      <c r="C699" s="76"/>
      <c r="E699" s="124"/>
      <c r="J699" s="124"/>
    </row>
    <row r="700" spans="1:10" ht="12.75" x14ac:dyDescent="0.2">
      <c r="A700" s="149"/>
      <c r="B700" s="123"/>
      <c r="C700" s="76"/>
      <c r="E700" s="124"/>
      <c r="J700" s="124"/>
    </row>
    <row r="701" spans="1:10" ht="12.75" x14ac:dyDescent="0.2">
      <c r="A701" s="149"/>
      <c r="B701" s="123"/>
      <c r="C701" s="76"/>
      <c r="E701" s="124"/>
      <c r="J701" s="124"/>
    </row>
    <row r="702" spans="1:10" ht="12.75" x14ac:dyDescent="0.2">
      <c r="A702" s="149"/>
      <c r="B702" s="123"/>
      <c r="C702" s="76"/>
      <c r="E702" s="124"/>
      <c r="J702" s="124"/>
    </row>
    <row r="703" spans="1:10" ht="12.75" x14ac:dyDescent="0.2">
      <c r="A703" s="149"/>
      <c r="B703" s="123"/>
      <c r="C703" s="76"/>
      <c r="E703" s="124"/>
      <c r="J703" s="124"/>
    </row>
    <row r="704" spans="1:10" ht="12.75" x14ac:dyDescent="0.2">
      <c r="A704" s="149"/>
      <c r="B704" s="123"/>
      <c r="C704" s="76"/>
      <c r="E704" s="124"/>
      <c r="J704" s="124"/>
    </row>
    <row r="705" spans="1:10" ht="12.75" x14ac:dyDescent="0.2">
      <c r="A705" s="149"/>
      <c r="B705" s="123"/>
      <c r="C705" s="76"/>
      <c r="E705" s="124"/>
      <c r="J705" s="124"/>
    </row>
    <row r="706" spans="1:10" ht="12.75" x14ac:dyDescent="0.2">
      <c r="A706" s="149"/>
      <c r="B706" s="123"/>
      <c r="C706" s="76"/>
      <c r="E706" s="124"/>
      <c r="J706" s="124"/>
    </row>
    <row r="707" spans="1:10" ht="12.75" x14ac:dyDescent="0.2">
      <c r="A707" s="149"/>
      <c r="B707" s="123"/>
      <c r="C707" s="76"/>
      <c r="E707" s="124"/>
      <c r="J707" s="124"/>
    </row>
    <row r="708" spans="1:10" ht="12.75" x14ac:dyDescent="0.2">
      <c r="A708" s="149"/>
      <c r="B708" s="123"/>
      <c r="C708" s="76"/>
      <c r="E708" s="124"/>
      <c r="J708" s="124"/>
    </row>
    <row r="709" spans="1:10" ht="12.75" x14ac:dyDescent="0.2">
      <c r="A709" s="149"/>
      <c r="B709" s="123"/>
      <c r="C709" s="76"/>
      <c r="E709" s="124"/>
      <c r="J709" s="124"/>
    </row>
    <row r="710" spans="1:10" ht="12.75" x14ac:dyDescent="0.2">
      <c r="A710" s="149"/>
      <c r="B710" s="123"/>
      <c r="C710" s="76"/>
      <c r="E710" s="124"/>
      <c r="J710" s="124"/>
    </row>
    <row r="711" spans="1:10" ht="12.75" x14ac:dyDescent="0.2">
      <c r="A711" s="149"/>
      <c r="B711" s="123"/>
      <c r="C711" s="76"/>
      <c r="E711" s="124"/>
      <c r="J711" s="124"/>
    </row>
    <row r="712" spans="1:10" ht="12.75" x14ac:dyDescent="0.2">
      <c r="A712" s="149"/>
      <c r="B712" s="123"/>
      <c r="C712" s="76"/>
      <c r="E712" s="124"/>
      <c r="J712" s="124"/>
    </row>
    <row r="713" spans="1:10" ht="12.75" x14ac:dyDescent="0.2">
      <c r="A713" s="149"/>
      <c r="B713" s="123"/>
      <c r="C713" s="76"/>
      <c r="E713" s="124"/>
      <c r="J713" s="124"/>
    </row>
    <row r="714" spans="1:10" ht="12.75" x14ac:dyDescent="0.2">
      <c r="A714" s="149"/>
      <c r="B714" s="123"/>
      <c r="C714" s="76"/>
      <c r="E714" s="124"/>
      <c r="J714" s="124"/>
    </row>
    <row r="715" spans="1:10" ht="12.75" x14ac:dyDescent="0.2">
      <c r="A715" s="149"/>
      <c r="B715" s="123"/>
      <c r="C715" s="76"/>
      <c r="E715" s="124"/>
      <c r="J715" s="124"/>
    </row>
    <row r="716" spans="1:10" ht="12.75" x14ac:dyDescent="0.2">
      <c r="A716" s="149"/>
      <c r="B716" s="123"/>
      <c r="C716" s="76"/>
      <c r="E716" s="124"/>
      <c r="J716" s="124"/>
    </row>
    <row r="717" spans="1:10" ht="12.75" x14ac:dyDescent="0.2">
      <c r="A717" s="149"/>
      <c r="B717" s="123"/>
      <c r="C717" s="76"/>
      <c r="E717" s="124"/>
      <c r="J717" s="124"/>
    </row>
    <row r="718" spans="1:10" ht="12.75" x14ac:dyDescent="0.2">
      <c r="A718" s="149"/>
      <c r="B718" s="123"/>
      <c r="C718" s="76"/>
      <c r="E718" s="124"/>
      <c r="J718" s="124"/>
    </row>
    <row r="719" spans="1:10" ht="12.75" x14ac:dyDescent="0.2">
      <c r="A719" s="149"/>
      <c r="B719" s="123"/>
      <c r="C719" s="76"/>
      <c r="E719" s="124"/>
      <c r="J719" s="124"/>
    </row>
    <row r="720" spans="1:10" ht="12.75" x14ac:dyDescent="0.2">
      <c r="A720" s="149"/>
      <c r="B720" s="123"/>
      <c r="C720" s="76"/>
      <c r="E720" s="124"/>
      <c r="J720" s="124"/>
    </row>
    <row r="721" spans="1:10" ht="12.75" x14ac:dyDescent="0.2">
      <c r="A721" s="149"/>
      <c r="B721" s="123"/>
      <c r="C721" s="76"/>
      <c r="E721" s="124"/>
      <c r="J721" s="124"/>
    </row>
    <row r="722" spans="1:10" ht="12.75" x14ac:dyDescent="0.2">
      <c r="A722" s="149"/>
      <c r="B722" s="123"/>
      <c r="C722" s="76"/>
      <c r="E722" s="124"/>
      <c r="J722" s="124"/>
    </row>
    <row r="723" spans="1:10" ht="12.75" x14ac:dyDescent="0.2">
      <c r="A723" s="149"/>
      <c r="B723" s="123"/>
      <c r="C723" s="76"/>
      <c r="E723" s="124"/>
      <c r="J723" s="124"/>
    </row>
    <row r="724" spans="1:10" ht="12.75" x14ac:dyDescent="0.2">
      <c r="A724" s="149"/>
      <c r="B724" s="123"/>
      <c r="C724" s="76"/>
      <c r="E724" s="124"/>
      <c r="J724" s="124"/>
    </row>
    <row r="725" spans="1:10" ht="12.75" x14ac:dyDescent="0.2">
      <c r="A725" s="149"/>
      <c r="B725" s="123"/>
      <c r="C725" s="76"/>
      <c r="E725" s="124"/>
      <c r="J725" s="124"/>
    </row>
    <row r="726" spans="1:10" ht="12.75" x14ac:dyDescent="0.2">
      <c r="A726" s="149"/>
      <c r="B726" s="123"/>
      <c r="C726" s="76"/>
      <c r="E726" s="124"/>
      <c r="J726" s="124"/>
    </row>
    <row r="727" spans="1:10" ht="12.75" x14ac:dyDescent="0.2">
      <c r="A727" s="149"/>
      <c r="B727" s="123"/>
      <c r="C727" s="76"/>
      <c r="E727" s="124"/>
      <c r="J727" s="124"/>
    </row>
    <row r="728" spans="1:10" ht="12.75" x14ac:dyDescent="0.2">
      <c r="A728" s="149"/>
      <c r="B728" s="123"/>
      <c r="C728" s="76"/>
      <c r="E728" s="124"/>
      <c r="J728" s="124"/>
    </row>
    <row r="729" spans="1:10" ht="12.75" x14ac:dyDescent="0.2">
      <c r="A729" s="149"/>
      <c r="B729" s="123"/>
      <c r="C729" s="76"/>
      <c r="E729" s="124"/>
      <c r="J729" s="124"/>
    </row>
    <row r="730" spans="1:10" ht="12.75" x14ac:dyDescent="0.2">
      <c r="A730" s="149"/>
      <c r="B730" s="123"/>
      <c r="C730" s="76"/>
      <c r="E730" s="124"/>
      <c r="J730" s="124"/>
    </row>
    <row r="731" spans="1:10" ht="12.75" x14ac:dyDescent="0.2">
      <c r="A731" s="149"/>
      <c r="B731" s="123"/>
      <c r="C731" s="76"/>
      <c r="E731" s="124"/>
      <c r="J731" s="124"/>
    </row>
    <row r="732" spans="1:10" ht="12.75" x14ac:dyDescent="0.2">
      <c r="A732" s="149"/>
      <c r="B732" s="123"/>
      <c r="C732" s="76"/>
      <c r="E732" s="124"/>
      <c r="J732" s="124"/>
    </row>
    <row r="733" spans="1:10" ht="12.75" x14ac:dyDescent="0.2">
      <c r="A733" s="149"/>
      <c r="B733" s="123"/>
      <c r="C733" s="76"/>
      <c r="E733" s="124"/>
      <c r="J733" s="124"/>
    </row>
    <row r="734" spans="1:10" ht="12.75" x14ac:dyDescent="0.2">
      <c r="A734" s="149"/>
      <c r="B734" s="123"/>
      <c r="C734" s="76"/>
      <c r="E734" s="124"/>
      <c r="J734" s="124"/>
    </row>
    <row r="735" spans="1:10" ht="12.75" x14ac:dyDescent="0.2">
      <c r="A735" s="149"/>
      <c r="B735" s="123"/>
      <c r="C735" s="76"/>
      <c r="E735" s="124"/>
      <c r="J735" s="124"/>
    </row>
    <row r="736" spans="1:10" ht="12.75" x14ac:dyDescent="0.2">
      <c r="A736" s="149"/>
      <c r="B736" s="123"/>
      <c r="C736" s="76"/>
      <c r="E736" s="124"/>
      <c r="J736" s="124"/>
    </row>
    <row r="737" spans="1:10" ht="12.75" x14ac:dyDescent="0.2">
      <c r="A737" s="149"/>
      <c r="B737" s="123"/>
      <c r="C737" s="76"/>
      <c r="E737" s="124"/>
      <c r="J737" s="124"/>
    </row>
    <row r="738" spans="1:10" ht="12.75" x14ac:dyDescent="0.2">
      <c r="A738" s="149"/>
      <c r="B738" s="123"/>
      <c r="C738" s="76"/>
      <c r="E738" s="124"/>
      <c r="J738" s="124"/>
    </row>
    <row r="739" spans="1:10" ht="12.75" x14ac:dyDescent="0.2">
      <c r="A739" s="149"/>
      <c r="B739" s="123"/>
      <c r="C739" s="76"/>
      <c r="E739" s="124"/>
      <c r="J739" s="124"/>
    </row>
    <row r="740" spans="1:10" ht="12.75" x14ac:dyDescent="0.2">
      <c r="A740" s="149"/>
      <c r="B740" s="123"/>
      <c r="C740" s="76"/>
      <c r="E740" s="124"/>
      <c r="J740" s="124"/>
    </row>
    <row r="741" spans="1:10" ht="12.75" x14ac:dyDescent="0.2">
      <c r="A741" s="149"/>
      <c r="B741" s="123"/>
      <c r="C741" s="76"/>
      <c r="E741" s="124"/>
      <c r="J741" s="124"/>
    </row>
    <row r="742" spans="1:10" ht="12.75" x14ac:dyDescent="0.2">
      <c r="A742" s="149"/>
      <c r="B742" s="123"/>
      <c r="C742" s="76"/>
      <c r="E742" s="124"/>
      <c r="J742" s="124"/>
    </row>
    <row r="743" spans="1:10" ht="12.75" x14ac:dyDescent="0.2">
      <c r="A743" s="149"/>
      <c r="B743" s="123"/>
      <c r="C743" s="76"/>
      <c r="E743" s="124"/>
      <c r="J743" s="124"/>
    </row>
    <row r="744" spans="1:10" ht="12.75" x14ac:dyDescent="0.2">
      <c r="A744" s="149"/>
      <c r="B744" s="123"/>
      <c r="C744" s="76"/>
      <c r="E744" s="124"/>
      <c r="J744" s="124"/>
    </row>
    <row r="745" spans="1:10" ht="12.75" x14ac:dyDescent="0.2">
      <c r="A745" s="149"/>
      <c r="B745" s="123"/>
      <c r="C745" s="76"/>
      <c r="E745" s="124"/>
      <c r="J745" s="124"/>
    </row>
    <row r="746" spans="1:10" ht="12.75" x14ac:dyDescent="0.2">
      <c r="A746" s="149"/>
      <c r="B746" s="123"/>
      <c r="C746" s="76"/>
      <c r="E746" s="124"/>
      <c r="J746" s="124"/>
    </row>
    <row r="747" spans="1:10" ht="12.75" x14ac:dyDescent="0.2">
      <c r="A747" s="149"/>
      <c r="B747" s="123"/>
      <c r="C747" s="76"/>
      <c r="E747" s="124"/>
      <c r="J747" s="124"/>
    </row>
    <row r="748" spans="1:10" ht="12.75" x14ac:dyDescent="0.2">
      <c r="A748" s="149"/>
      <c r="B748" s="123"/>
      <c r="C748" s="76"/>
      <c r="E748" s="124"/>
      <c r="J748" s="124"/>
    </row>
    <row r="749" spans="1:10" ht="12.75" x14ac:dyDescent="0.2">
      <c r="A749" s="149"/>
      <c r="B749" s="123"/>
      <c r="C749" s="76"/>
      <c r="E749" s="124"/>
      <c r="J749" s="124"/>
    </row>
    <row r="750" spans="1:10" ht="12.75" x14ac:dyDescent="0.2">
      <c r="A750" s="149"/>
      <c r="B750" s="123"/>
      <c r="C750" s="76"/>
      <c r="E750" s="124"/>
      <c r="J750" s="124"/>
    </row>
    <row r="751" spans="1:10" ht="12.75" x14ac:dyDescent="0.2">
      <c r="A751" s="149"/>
      <c r="B751" s="123"/>
      <c r="C751" s="76"/>
      <c r="E751" s="124"/>
      <c r="J751" s="124"/>
    </row>
    <row r="752" spans="1:10" ht="12.75" x14ac:dyDescent="0.2">
      <c r="A752" s="149"/>
      <c r="B752" s="123"/>
      <c r="C752" s="76"/>
      <c r="E752" s="124"/>
      <c r="J752" s="124"/>
    </row>
    <row r="753" spans="1:10" ht="12.75" x14ac:dyDescent="0.2">
      <c r="A753" s="149"/>
      <c r="B753" s="123"/>
      <c r="C753" s="76"/>
      <c r="E753" s="124"/>
      <c r="J753" s="124"/>
    </row>
    <row r="754" spans="1:10" ht="12.75" x14ac:dyDescent="0.2">
      <c r="A754" s="149"/>
      <c r="B754" s="123"/>
      <c r="C754" s="76"/>
      <c r="E754" s="124"/>
      <c r="J754" s="124"/>
    </row>
    <row r="755" spans="1:10" ht="12.75" x14ac:dyDescent="0.2">
      <c r="A755" s="149"/>
      <c r="B755" s="123"/>
      <c r="C755" s="76"/>
      <c r="E755" s="124"/>
      <c r="J755" s="124"/>
    </row>
    <row r="756" spans="1:10" ht="12.75" x14ac:dyDescent="0.2">
      <c r="A756" s="149"/>
      <c r="B756" s="123"/>
      <c r="C756" s="76"/>
      <c r="E756" s="124"/>
      <c r="J756" s="124"/>
    </row>
    <row r="757" spans="1:10" ht="12.75" x14ac:dyDescent="0.2">
      <c r="A757" s="149"/>
      <c r="B757" s="123"/>
      <c r="C757" s="76"/>
      <c r="E757" s="124"/>
      <c r="J757" s="124"/>
    </row>
    <row r="758" spans="1:10" ht="12.75" x14ac:dyDescent="0.2">
      <c r="A758" s="149"/>
      <c r="B758" s="123"/>
      <c r="C758" s="76"/>
      <c r="E758" s="124"/>
      <c r="J758" s="124"/>
    </row>
    <row r="759" spans="1:10" ht="12.75" x14ac:dyDescent="0.2">
      <c r="A759" s="149"/>
      <c r="B759" s="123"/>
      <c r="C759" s="76"/>
      <c r="E759" s="124"/>
      <c r="J759" s="124"/>
    </row>
    <row r="760" spans="1:10" ht="12.75" x14ac:dyDescent="0.2">
      <c r="A760" s="149"/>
      <c r="B760" s="123"/>
      <c r="C760" s="76"/>
      <c r="E760" s="124"/>
      <c r="J760" s="124"/>
    </row>
    <row r="761" spans="1:10" ht="12.75" x14ac:dyDescent="0.2">
      <c r="A761" s="149"/>
      <c r="B761" s="123"/>
      <c r="C761" s="76"/>
      <c r="E761" s="124"/>
      <c r="J761" s="124"/>
    </row>
    <row r="762" spans="1:10" ht="12.75" x14ac:dyDescent="0.2">
      <c r="A762" s="149"/>
      <c r="B762" s="123"/>
      <c r="C762" s="76"/>
      <c r="E762" s="124"/>
      <c r="J762" s="124"/>
    </row>
    <row r="763" spans="1:10" ht="12.75" x14ac:dyDescent="0.2">
      <c r="A763" s="149"/>
      <c r="B763" s="123"/>
      <c r="C763" s="76"/>
      <c r="E763" s="124"/>
      <c r="J763" s="124"/>
    </row>
    <row r="764" spans="1:10" ht="12.75" x14ac:dyDescent="0.2">
      <c r="A764" s="149"/>
      <c r="B764" s="123"/>
      <c r="C764" s="76"/>
      <c r="E764" s="124"/>
      <c r="J764" s="124"/>
    </row>
    <row r="765" spans="1:10" ht="12.75" x14ac:dyDescent="0.2">
      <c r="A765" s="149"/>
      <c r="B765" s="123"/>
      <c r="C765" s="76"/>
      <c r="E765" s="124"/>
      <c r="J765" s="124"/>
    </row>
    <row r="766" spans="1:10" ht="12.75" x14ac:dyDescent="0.2">
      <c r="A766" s="149"/>
      <c r="B766" s="123"/>
      <c r="C766" s="76"/>
      <c r="E766" s="124"/>
      <c r="J766" s="124"/>
    </row>
    <row r="767" spans="1:10" ht="12.75" x14ac:dyDescent="0.2">
      <c r="A767" s="149"/>
      <c r="B767" s="123"/>
      <c r="C767" s="76"/>
      <c r="E767" s="124"/>
      <c r="J767" s="124"/>
    </row>
    <row r="768" spans="1:10" ht="12.75" x14ac:dyDescent="0.2">
      <c r="A768" s="149"/>
      <c r="B768" s="123"/>
      <c r="C768" s="76"/>
      <c r="E768" s="124"/>
      <c r="J768" s="124"/>
    </row>
    <row r="769" spans="1:10" ht="12.75" x14ac:dyDescent="0.2">
      <c r="A769" s="149"/>
      <c r="B769" s="123"/>
      <c r="C769" s="76"/>
      <c r="E769" s="124"/>
      <c r="J769" s="124"/>
    </row>
    <row r="770" spans="1:10" ht="12.75" x14ac:dyDescent="0.2">
      <c r="A770" s="149"/>
      <c r="B770" s="123"/>
      <c r="C770" s="76"/>
      <c r="E770" s="124"/>
      <c r="J770" s="124"/>
    </row>
    <row r="771" spans="1:10" ht="12.75" x14ac:dyDescent="0.2">
      <c r="A771" s="149"/>
      <c r="B771" s="123"/>
      <c r="C771" s="76"/>
      <c r="E771" s="124"/>
      <c r="J771" s="124"/>
    </row>
    <row r="772" spans="1:10" ht="12.75" x14ac:dyDescent="0.2">
      <c r="A772" s="149"/>
      <c r="B772" s="123"/>
      <c r="C772" s="76"/>
      <c r="E772" s="124"/>
      <c r="J772" s="124"/>
    </row>
    <row r="773" spans="1:10" ht="12.75" x14ac:dyDescent="0.2">
      <c r="A773" s="149"/>
      <c r="B773" s="123"/>
      <c r="C773" s="76"/>
      <c r="E773" s="124"/>
      <c r="J773" s="124"/>
    </row>
    <row r="774" spans="1:10" ht="12.75" x14ac:dyDescent="0.2">
      <c r="A774" s="149"/>
      <c r="B774" s="123"/>
      <c r="C774" s="76"/>
      <c r="E774" s="124"/>
      <c r="J774" s="124"/>
    </row>
    <row r="775" spans="1:10" ht="12.75" x14ac:dyDescent="0.2">
      <c r="A775" s="149"/>
      <c r="B775" s="123"/>
      <c r="C775" s="76"/>
      <c r="E775" s="124"/>
      <c r="J775" s="124"/>
    </row>
    <row r="776" spans="1:10" ht="12.75" x14ac:dyDescent="0.2">
      <c r="A776" s="149"/>
      <c r="B776" s="123"/>
      <c r="C776" s="76"/>
      <c r="E776" s="124"/>
      <c r="J776" s="124"/>
    </row>
    <row r="777" spans="1:10" ht="12.75" x14ac:dyDescent="0.2">
      <c r="A777" s="149"/>
      <c r="B777" s="123"/>
      <c r="C777" s="76"/>
      <c r="E777" s="124"/>
      <c r="J777" s="124"/>
    </row>
    <row r="778" spans="1:10" ht="12.75" x14ac:dyDescent="0.2">
      <c r="A778" s="149"/>
      <c r="B778" s="123"/>
      <c r="C778" s="76"/>
      <c r="E778" s="124"/>
      <c r="J778" s="124"/>
    </row>
    <row r="779" spans="1:10" ht="12.75" x14ac:dyDescent="0.2">
      <c r="A779" s="149"/>
      <c r="B779" s="123"/>
      <c r="C779" s="76"/>
      <c r="E779" s="124"/>
      <c r="J779" s="124"/>
    </row>
    <row r="780" spans="1:10" ht="12.75" x14ac:dyDescent="0.2">
      <c r="A780" s="149"/>
      <c r="B780" s="123"/>
      <c r="C780" s="76"/>
      <c r="E780" s="124"/>
      <c r="J780" s="124"/>
    </row>
    <row r="781" spans="1:10" ht="12.75" x14ac:dyDescent="0.2">
      <c r="A781" s="149"/>
      <c r="B781" s="123"/>
      <c r="C781" s="76"/>
      <c r="E781" s="124"/>
      <c r="J781" s="124"/>
    </row>
    <row r="782" spans="1:10" ht="12.75" x14ac:dyDescent="0.2">
      <c r="A782" s="149"/>
      <c r="B782" s="123"/>
      <c r="C782" s="76"/>
      <c r="E782" s="124"/>
      <c r="J782" s="124"/>
    </row>
    <row r="783" spans="1:10" ht="12.75" x14ac:dyDescent="0.2">
      <c r="A783" s="149"/>
      <c r="B783" s="123"/>
      <c r="C783" s="76"/>
      <c r="E783" s="124"/>
      <c r="J783" s="124"/>
    </row>
    <row r="784" spans="1:10" ht="12.75" x14ac:dyDescent="0.2">
      <c r="A784" s="149"/>
      <c r="B784" s="123"/>
      <c r="C784" s="76"/>
      <c r="E784" s="124"/>
      <c r="J784" s="124"/>
    </row>
    <row r="785" spans="1:10" ht="12.75" x14ac:dyDescent="0.2">
      <c r="A785" s="149"/>
      <c r="B785" s="123"/>
      <c r="C785" s="76"/>
      <c r="E785" s="124"/>
      <c r="J785" s="124"/>
    </row>
    <row r="786" spans="1:10" ht="12.75" x14ac:dyDescent="0.2">
      <c r="A786" s="149"/>
      <c r="B786" s="123"/>
      <c r="C786" s="76"/>
      <c r="E786" s="124"/>
      <c r="J786" s="124"/>
    </row>
    <row r="787" spans="1:10" ht="12.75" x14ac:dyDescent="0.2">
      <c r="A787" s="149"/>
      <c r="B787" s="123"/>
      <c r="C787" s="76"/>
      <c r="E787" s="124"/>
      <c r="J787" s="124"/>
    </row>
    <row r="788" spans="1:10" ht="12.75" x14ac:dyDescent="0.2">
      <c r="A788" s="149"/>
      <c r="B788" s="123"/>
      <c r="C788" s="76"/>
      <c r="E788" s="124"/>
      <c r="J788" s="124"/>
    </row>
    <row r="789" spans="1:10" ht="12.75" x14ac:dyDescent="0.2">
      <c r="A789" s="149"/>
      <c r="B789" s="123"/>
      <c r="C789" s="76"/>
      <c r="E789" s="124"/>
      <c r="J789" s="124"/>
    </row>
    <row r="790" spans="1:10" ht="12.75" x14ac:dyDescent="0.2">
      <c r="A790" s="149"/>
      <c r="B790" s="123"/>
      <c r="C790" s="76"/>
      <c r="E790" s="124"/>
      <c r="J790" s="124"/>
    </row>
    <row r="791" spans="1:10" ht="12.75" x14ac:dyDescent="0.2">
      <c r="A791" s="149"/>
      <c r="B791" s="123"/>
      <c r="C791" s="76"/>
      <c r="E791" s="124"/>
      <c r="J791" s="124"/>
    </row>
    <row r="792" spans="1:10" ht="12.75" x14ac:dyDescent="0.2">
      <c r="A792" s="149"/>
      <c r="B792" s="123"/>
      <c r="C792" s="76"/>
      <c r="E792" s="124"/>
      <c r="J792" s="124"/>
    </row>
    <row r="793" spans="1:10" ht="12.75" x14ac:dyDescent="0.2">
      <c r="A793" s="149"/>
      <c r="B793" s="123"/>
      <c r="C793" s="76"/>
      <c r="E793" s="124"/>
      <c r="J793" s="124"/>
    </row>
    <row r="794" spans="1:10" ht="12.75" x14ac:dyDescent="0.2">
      <c r="A794" s="149"/>
      <c r="B794" s="123"/>
      <c r="C794" s="76"/>
      <c r="E794" s="124"/>
      <c r="J794" s="124"/>
    </row>
    <row r="795" spans="1:10" ht="12.75" x14ac:dyDescent="0.2">
      <c r="A795" s="149"/>
      <c r="B795" s="123"/>
      <c r="C795" s="76"/>
      <c r="E795" s="124"/>
      <c r="J795" s="124"/>
    </row>
    <row r="796" spans="1:10" ht="12.75" x14ac:dyDescent="0.2">
      <c r="A796" s="149"/>
      <c r="B796" s="123"/>
      <c r="C796" s="76"/>
      <c r="E796" s="124"/>
      <c r="J796" s="124"/>
    </row>
    <row r="797" spans="1:10" ht="12.75" x14ac:dyDescent="0.2">
      <c r="A797" s="149"/>
      <c r="B797" s="123"/>
      <c r="C797" s="76"/>
      <c r="E797" s="124"/>
      <c r="J797" s="124"/>
    </row>
    <row r="798" spans="1:10" ht="12.75" x14ac:dyDescent="0.2">
      <c r="A798" s="149"/>
      <c r="B798" s="123"/>
      <c r="C798" s="76"/>
      <c r="E798" s="124"/>
      <c r="J798" s="124"/>
    </row>
    <row r="799" spans="1:10" ht="12.75" x14ac:dyDescent="0.2">
      <c r="A799" s="149"/>
      <c r="B799" s="123"/>
      <c r="C799" s="76"/>
      <c r="E799" s="124"/>
      <c r="J799" s="124"/>
    </row>
    <row r="800" spans="1:10" ht="12.75" x14ac:dyDescent="0.2">
      <c r="A800" s="149"/>
      <c r="B800" s="123"/>
      <c r="C800" s="76"/>
      <c r="E800" s="124"/>
      <c r="J800" s="124"/>
    </row>
    <row r="801" spans="1:10" ht="12.75" x14ac:dyDescent="0.2">
      <c r="A801" s="149"/>
      <c r="B801" s="123"/>
      <c r="C801" s="76"/>
      <c r="E801" s="124"/>
      <c r="J801" s="124"/>
    </row>
    <row r="802" spans="1:10" ht="12.75" x14ac:dyDescent="0.2">
      <c r="A802" s="149"/>
      <c r="B802" s="123"/>
      <c r="C802" s="76"/>
      <c r="E802" s="124"/>
      <c r="J802" s="124"/>
    </row>
    <row r="803" spans="1:10" ht="12.75" x14ac:dyDescent="0.2">
      <c r="A803" s="149"/>
      <c r="B803" s="123"/>
      <c r="C803" s="76"/>
      <c r="E803" s="124"/>
      <c r="J803" s="124"/>
    </row>
    <row r="804" spans="1:10" ht="12.75" x14ac:dyDescent="0.2">
      <c r="A804" s="149"/>
      <c r="B804" s="123"/>
      <c r="C804" s="76"/>
      <c r="E804" s="124"/>
      <c r="J804" s="124"/>
    </row>
    <row r="805" spans="1:10" ht="12.75" x14ac:dyDescent="0.2">
      <c r="A805" s="149"/>
      <c r="B805" s="123"/>
      <c r="C805" s="76"/>
      <c r="E805" s="124"/>
      <c r="J805" s="124"/>
    </row>
    <row r="806" spans="1:10" ht="12.75" x14ac:dyDescent="0.2">
      <c r="A806" s="149"/>
      <c r="B806" s="123"/>
      <c r="C806" s="76"/>
      <c r="E806" s="124"/>
      <c r="J806" s="124"/>
    </row>
    <row r="807" spans="1:10" ht="12.75" x14ac:dyDescent="0.2">
      <c r="A807" s="149"/>
      <c r="B807" s="123"/>
      <c r="C807" s="76"/>
      <c r="E807" s="124"/>
      <c r="J807" s="124"/>
    </row>
    <row r="808" spans="1:10" ht="12.75" x14ac:dyDescent="0.2">
      <c r="A808" s="149"/>
      <c r="B808" s="123"/>
      <c r="C808" s="76"/>
      <c r="E808" s="124"/>
      <c r="J808" s="124"/>
    </row>
    <row r="809" spans="1:10" ht="12.75" x14ac:dyDescent="0.2">
      <c r="A809" s="149"/>
      <c r="B809" s="123"/>
      <c r="C809" s="76"/>
      <c r="E809" s="124"/>
      <c r="J809" s="124"/>
    </row>
    <row r="810" spans="1:10" ht="12.75" x14ac:dyDescent="0.2">
      <c r="A810" s="149"/>
      <c r="B810" s="123"/>
      <c r="C810" s="76"/>
      <c r="E810" s="124"/>
      <c r="J810" s="124"/>
    </row>
    <row r="811" spans="1:10" ht="12.75" x14ac:dyDescent="0.2">
      <c r="A811" s="149"/>
      <c r="B811" s="123"/>
      <c r="C811" s="76"/>
      <c r="E811" s="124"/>
      <c r="J811" s="124"/>
    </row>
    <row r="812" spans="1:10" ht="12.75" x14ac:dyDescent="0.2">
      <c r="A812" s="149"/>
      <c r="B812" s="123"/>
      <c r="C812" s="76"/>
      <c r="E812" s="124"/>
      <c r="J812" s="124"/>
    </row>
    <row r="813" spans="1:10" ht="12.75" x14ac:dyDescent="0.2">
      <c r="A813" s="149"/>
      <c r="B813" s="123"/>
      <c r="C813" s="76"/>
      <c r="E813" s="124"/>
      <c r="J813" s="124"/>
    </row>
    <row r="814" spans="1:10" ht="12.75" x14ac:dyDescent="0.2">
      <c r="A814" s="149"/>
      <c r="B814" s="123"/>
      <c r="C814" s="76"/>
      <c r="E814" s="124"/>
      <c r="J814" s="124"/>
    </row>
    <row r="815" spans="1:10" ht="12.75" x14ac:dyDescent="0.2">
      <c r="A815" s="149"/>
      <c r="B815" s="123"/>
      <c r="C815" s="76"/>
      <c r="E815" s="124"/>
      <c r="J815" s="124"/>
    </row>
    <row r="816" spans="1:10" ht="12.75" x14ac:dyDescent="0.2">
      <c r="A816" s="149"/>
      <c r="B816" s="123"/>
      <c r="C816" s="76"/>
      <c r="E816" s="124"/>
      <c r="J816" s="124"/>
    </row>
    <row r="817" spans="1:10" ht="12.75" x14ac:dyDescent="0.2">
      <c r="A817" s="149"/>
      <c r="B817" s="123"/>
      <c r="C817" s="76"/>
      <c r="E817" s="124"/>
      <c r="J817" s="124"/>
    </row>
    <row r="818" spans="1:10" ht="12.75" x14ac:dyDescent="0.2">
      <c r="A818" s="149"/>
      <c r="B818" s="123"/>
      <c r="C818" s="76"/>
      <c r="E818" s="124"/>
      <c r="J818" s="124"/>
    </row>
    <row r="819" spans="1:10" ht="12.75" x14ac:dyDescent="0.2">
      <c r="A819" s="149"/>
      <c r="B819" s="123"/>
      <c r="C819" s="76"/>
      <c r="E819" s="124"/>
      <c r="J819" s="124"/>
    </row>
    <row r="820" spans="1:10" ht="12.75" x14ac:dyDescent="0.2">
      <c r="A820" s="149"/>
      <c r="B820" s="123"/>
      <c r="C820" s="76"/>
      <c r="E820" s="124"/>
      <c r="J820" s="124"/>
    </row>
    <row r="821" spans="1:10" ht="12.75" x14ac:dyDescent="0.2">
      <c r="A821" s="149"/>
      <c r="B821" s="123"/>
      <c r="C821" s="76"/>
      <c r="E821" s="124"/>
      <c r="J821" s="124"/>
    </row>
    <row r="822" spans="1:10" ht="12.75" x14ac:dyDescent="0.2">
      <c r="A822" s="149"/>
      <c r="B822" s="123"/>
      <c r="C822" s="76"/>
      <c r="E822" s="124"/>
      <c r="J822" s="124"/>
    </row>
    <row r="823" spans="1:10" ht="12.75" x14ac:dyDescent="0.2">
      <c r="A823" s="149"/>
      <c r="B823" s="123"/>
      <c r="C823" s="76"/>
      <c r="E823" s="124"/>
      <c r="J823" s="124"/>
    </row>
    <row r="824" spans="1:10" ht="12.75" x14ac:dyDescent="0.2">
      <c r="A824" s="149"/>
      <c r="B824" s="123"/>
      <c r="C824" s="76"/>
      <c r="E824" s="124"/>
      <c r="J824" s="124"/>
    </row>
    <row r="825" spans="1:10" ht="12.75" x14ac:dyDescent="0.2">
      <c r="A825" s="149"/>
      <c r="B825" s="123"/>
      <c r="C825" s="76"/>
      <c r="E825" s="124"/>
      <c r="J825" s="124"/>
    </row>
    <row r="826" spans="1:10" ht="12.75" x14ac:dyDescent="0.2">
      <c r="A826" s="149"/>
      <c r="B826" s="123"/>
      <c r="C826" s="76"/>
      <c r="E826" s="124"/>
      <c r="J826" s="124"/>
    </row>
    <row r="827" spans="1:10" ht="12.75" x14ac:dyDescent="0.2">
      <c r="A827" s="149"/>
      <c r="B827" s="123"/>
      <c r="C827" s="76"/>
      <c r="E827" s="124"/>
      <c r="J827" s="124"/>
    </row>
    <row r="828" spans="1:10" ht="12.75" x14ac:dyDescent="0.2">
      <c r="A828" s="149"/>
      <c r="B828" s="123"/>
      <c r="C828" s="76"/>
      <c r="E828" s="124"/>
      <c r="J828" s="124"/>
    </row>
    <row r="829" spans="1:10" ht="12.75" x14ac:dyDescent="0.2">
      <c r="A829" s="149"/>
      <c r="B829" s="123"/>
      <c r="C829" s="76"/>
      <c r="E829" s="124"/>
      <c r="J829" s="124"/>
    </row>
    <row r="830" spans="1:10" ht="12.75" x14ac:dyDescent="0.2">
      <c r="A830" s="149"/>
      <c r="B830" s="123"/>
      <c r="C830" s="76"/>
      <c r="E830" s="124"/>
      <c r="J830" s="124"/>
    </row>
    <row r="831" spans="1:10" ht="12.75" x14ac:dyDescent="0.2">
      <c r="A831" s="149"/>
      <c r="B831" s="123"/>
      <c r="C831" s="76"/>
      <c r="E831" s="124"/>
      <c r="J831" s="124"/>
    </row>
    <row r="832" spans="1:10" ht="12.75" x14ac:dyDescent="0.2">
      <c r="A832" s="149"/>
      <c r="B832" s="123"/>
      <c r="C832" s="76"/>
      <c r="E832" s="124"/>
      <c r="J832" s="124"/>
    </row>
    <row r="833" spans="1:10" ht="12.75" x14ac:dyDescent="0.2">
      <c r="A833" s="149"/>
      <c r="B833" s="123"/>
      <c r="C833" s="76"/>
      <c r="E833" s="124"/>
      <c r="J833" s="124"/>
    </row>
    <row r="834" spans="1:10" ht="12.75" x14ac:dyDescent="0.2">
      <c r="A834" s="149"/>
      <c r="B834" s="123"/>
      <c r="C834" s="76"/>
      <c r="E834" s="124"/>
      <c r="J834" s="124"/>
    </row>
    <row r="835" spans="1:10" ht="12.75" x14ac:dyDescent="0.2">
      <c r="A835" s="149"/>
      <c r="B835" s="123"/>
      <c r="C835" s="76"/>
      <c r="E835" s="124"/>
      <c r="J835" s="124"/>
    </row>
    <row r="836" spans="1:10" ht="12.75" x14ac:dyDescent="0.2">
      <c r="A836" s="149"/>
      <c r="B836" s="123"/>
      <c r="C836" s="76"/>
      <c r="E836" s="124"/>
      <c r="J836" s="124"/>
    </row>
    <row r="837" spans="1:10" ht="12.75" x14ac:dyDescent="0.2">
      <c r="A837" s="149"/>
      <c r="B837" s="123"/>
      <c r="C837" s="76"/>
      <c r="E837" s="124"/>
      <c r="J837" s="124"/>
    </row>
    <row r="838" spans="1:10" ht="12.75" x14ac:dyDescent="0.2">
      <c r="A838" s="149"/>
      <c r="B838" s="123"/>
      <c r="C838" s="76"/>
      <c r="E838" s="124"/>
      <c r="J838" s="124"/>
    </row>
    <row r="839" spans="1:10" ht="12.75" x14ac:dyDescent="0.2">
      <c r="A839" s="149"/>
      <c r="B839" s="123"/>
      <c r="C839" s="76"/>
      <c r="E839" s="124"/>
      <c r="J839" s="124"/>
    </row>
    <row r="840" spans="1:10" ht="12.75" x14ac:dyDescent="0.2">
      <c r="A840" s="149"/>
      <c r="B840" s="123"/>
      <c r="C840" s="76"/>
      <c r="E840" s="124"/>
      <c r="J840" s="124"/>
    </row>
    <row r="841" spans="1:10" ht="12.75" x14ac:dyDescent="0.2">
      <c r="A841" s="149"/>
      <c r="B841" s="123"/>
      <c r="C841" s="76"/>
      <c r="E841" s="124"/>
      <c r="J841" s="124"/>
    </row>
    <row r="842" spans="1:10" ht="12.75" x14ac:dyDescent="0.2">
      <c r="A842" s="149"/>
      <c r="B842" s="123"/>
      <c r="C842" s="76"/>
      <c r="E842" s="124"/>
      <c r="J842" s="124"/>
    </row>
    <row r="843" spans="1:10" ht="12.75" x14ac:dyDescent="0.2">
      <c r="A843" s="149"/>
      <c r="B843" s="123"/>
      <c r="C843" s="76"/>
      <c r="E843" s="124"/>
      <c r="J843" s="124"/>
    </row>
    <row r="844" spans="1:10" ht="12.75" x14ac:dyDescent="0.2">
      <c r="A844" s="149"/>
      <c r="B844" s="123"/>
      <c r="C844" s="76"/>
      <c r="E844" s="124"/>
      <c r="J844" s="124"/>
    </row>
    <row r="845" spans="1:10" ht="12.75" x14ac:dyDescent="0.2">
      <c r="A845" s="149"/>
      <c r="B845" s="123"/>
      <c r="C845" s="76"/>
      <c r="E845" s="124"/>
      <c r="J845" s="124"/>
    </row>
    <row r="846" spans="1:10" ht="12.75" x14ac:dyDescent="0.2">
      <c r="A846" s="149"/>
      <c r="B846" s="123"/>
      <c r="C846" s="76"/>
      <c r="E846" s="124"/>
      <c r="J846" s="124"/>
    </row>
    <row r="847" spans="1:10" ht="12.75" x14ac:dyDescent="0.2">
      <c r="A847" s="149"/>
      <c r="B847" s="123"/>
      <c r="C847" s="76"/>
      <c r="E847" s="124"/>
      <c r="J847" s="124"/>
    </row>
    <row r="848" spans="1:10" ht="12.75" x14ac:dyDescent="0.2">
      <c r="A848" s="149"/>
      <c r="B848" s="123"/>
      <c r="C848" s="76"/>
      <c r="E848" s="124"/>
      <c r="J848" s="124"/>
    </row>
    <row r="849" spans="1:10" ht="12.75" x14ac:dyDescent="0.2">
      <c r="A849" s="149"/>
      <c r="B849" s="123"/>
      <c r="C849" s="76"/>
      <c r="E849" s="124"/>
      <c r="J849" s="124"/>
    </row>
    <row r="850" spans="1:10" ht="12.75" x14ac:dyDescent="0.2">
      <c r="A850" s="149"/>
      <c r="B850" s="123"/>
      <c r="C850" s="76"/>
      <c r="E850" s="124"/>
      <c r="J850" s="124"/>
    </row>
    <row r="851" spans="1:10" ht="12.75" x14ac:dyDescent="0.2">
      <c r="A851" s="149"/>
      <c r="B851" s="123"/>
      <c r="C851" s="76"/>
      <c r="E851" s="124"/>
      <c r="J851" s="124"/>
    </row>
    <row r="852" spans="1:10" ht="12.75" x14ac:dyDescent="0.2">
      <c r="A852" s="149"/>
      <c r="B852" s="123"/>
      <c r="C852" s="76"/>
      <c r="E852" s="124"/>
      <c r="J852" s="124"/>
    </row>
    <row r="853" spans="1:10" ht="12.75" x14ac:dyDescent="0.2">
      <c r="A853" s="149"/>
      <c r="B853" s="123"/>
      <c r="C853" s="76"/>
      <c r="E853" s="124"/>
      <c r="J853" s="124"/>
    </row>
    <row r="854" spans="1:10" ht="12.75" x14ac:dyDescent="0.2">
      <c r="A854" s="149"/>
      <c r="B854" s="123"/>
      <c r="C854" s="76"/>
      <c r="E854" s="124"/>
      <c r="J854" s="124"/>
    </row>
    <row r="855" spans="1:10" ht="12.75" x14ac:dyDescent="0.2">
      <c r="A855" s="149"/>
      <c r="B855" s="123"/>
      <c r="C855" s="76"/>
      <c r="E855" s="124"/>
      <c r="J855" s="124"/>
    </row>
    <row r="856" spans="1:10" ht="12.75" x14ac:dyDescent="0.2">
      <c r="A856" s="149"/>
      <c r="B856" s="123"/>
      <c r="C856" s="76"/>
      <c r="E856" s="124"/>
      <c r="J856" s="124"/>
    </row>
    <row r="857" spans="1:10" ht="12.75" x14ac:dyDescent="0.2">
      <c r="A857" s="149"/>
      <c r="B857" s="123"/>
      <c r="C857" s="76"/>
      <c r="E857" s="124"/>
      <c r="J857" s="124"/>
    </row>
    <row r="858" spans="1:10" ht="12.75" x14ac:dyDescent="0.2">
      <c r="A858" s="149"/>
      <c r="B858" s="123"/>
      <c r="C858" s="76"/>
      <c r="E858" s="124"/>
      <c r="J858" s="124"/>
    </row>
    <row r="859" spans="1:10" ht="12.75" x14ac:dyDescent="0.2">
      <c r="A859" s="149"/>
      <c r="B859" s="123"/>
      <c r="C859" s="76"/>
      <c r="E859" s="124"/>
      <c r="J859" s="124"/>
    </row>
    <row r="860" spans="1:10" ht="12.75" x14ac:dyDescent="0.2">
      <c r="A860" s="149"/>
      <c r="B860" s="123"/>
      <c r="C860" s="76"/>
      <c r="E860" s="124"/>
      <c r="J860" s="124"/>
    </row>
    <row r="861" spans="1:10" ht="12.75" x14ac:dyDescent="0.2">
      <c r="A861" s="149"/>
      <c r="B861" s="123"/>
      <c r="C861" s="76"/>
      <c r="E861" s="124"/>
      <c r="J861" s="124"/>
    </row>
    <row r="862" spans="1:10" ht="12.75" x14ac:dyDescent="0.2">
      <c r="A862" s="149"/>
      <c r="B862" s="123"/>
      <c r="C862" s="76"/>
      <c r="E862" s="124"/>
      <c r="J862" s="124"/>
    </row>
    <row r="863" spans="1:10" ht="12.75" x14ac:dyDescent="0.2">
      <c r="A863" s="149"/>
      <c r="B863" s="123"/>
      <c r="C863" s="76"/>
      <c r="E863" s="124"/>
      <c r="J863" s="124"/>
    </row>
    <row r="864" spans="1:10" ht="12.75" x14ac:dyDescent="0.2">
      <c r="A864" s="149"/>
      <c r="B864" s="123"/>
      <c r="C864" s="76"/>
      <c r="E864" s="124"/>
      <c r="J864" s="124"/>
    </row>
    <row r="865" spans="1:10" ht="12.75" x14ac:dyDescent="0.2">
      <c r="A865" s="149"/>
      <c r="B865" s="123"/>
      <c r="C865" s="76"/>
      <c r="E865" s="124"/>
      <c r="J865" s="124"/>
    </row>
    <row r="866" spans="1:10" ht="12.75" x14ac:dyDescent="0.2">
      <c r="A866" s="149"/>
      <c r="B866" s="123"/>
      <c r="C866" s="76"/>
      <c r="E866" s="124"/>
      <c r="J866" s="124"/>
    </row>
    <row r="867" spans="1:10" ht="12.75" x14ac:dyDescent="0.2">
      <c r="A867" s="149"/>
      <c r="B867" s="123"/>
      <c r="C867" s="76"/>
      <c r="E867" s="124"/>
      <c r="J867" s="124"/>
    </row>
    <row r="868" spans="1:10" ht="12.75" x14ac:dyDescent="0.2">
      <c r="A868" s="149"/>
      <c r="B868" s="123"/>
      <c r="C868" s="76"/>
      <c r="E868" s="124"/>
      <c r="J868" s="124"/>
    </row>
    <row r="869" spans="1:10" ht="12.75" x14ac:dyDescent="0.2">
      <c r="A869" s="149"/>
      <c r="B869" s="123"/>
      <c r="C869" s="76"/>
      <c r="E869" s="124"/>
      <c r="J869" s="124"/>
    </row>
    <row r="870" spans="1:10" ht="12.75" x14ac:dyDescent="0.2">
      <c r="A870" s="149"/>
      <c r="B870" s="123"/>
      <c r="C870" s="76"/>
      <c r="E870" s="124"/>
      <c r="J870" s="124"/>
    </row>
    <row r="871" spans="1:10" ht="12.75" x14ac:dyDescent="0.2">
      <c r="A871" s="149"/>
      <c r="B871" s="123"/>
      <c r="C871" s="76"/>
      <c r="E871" s="124"/>
      <c r="J871" s="124"/>
    </row>
    <row r="872" spans="1:10" ht="12.75" x14ac:dyDescent="0.2">
      <c r="A872" s="149"/>
      <c r="B872" s="123"/>
      <c r="C872" s="76"/>
      <c r="E872" s="124"/>
      <c r="J872" s="124"/>
    </row>
    <row r="873" spans="1:10" ht="12.75" x14ac:dyDescent="0.2">
      <c r="A873" s="149"/>
      <c r="B873" s="123"/>
      <c r="C873" s="76"/>
      <c r="E873" s="124"/>
      <c r="J873" s="124"/>
    </row>
    <row r="874" spans="1:10" ht="12.75" x14ac:dyDescent="0.2">
      <c r="A874" s="149"/>
      <c r="B874" s="123"/>
      <c r="C874" s="76"/>
      <c r="E874" s="124"/>
      <c r="J874" s="124"/>
    </row>
    <row r="875" spans="1:10" ht="12.75" x14ac:dyDescent="0.2">
      <c r="A875" s="149"/>
      <c r="B875" s="123"/>
      <c r="C875" s="76"/>
      <c r="E875" s="124"/>
      <c r="J875" s="124"/>
    </row>
    <row r="876" spans="1:10" ht="12.75" x14ac:dyDescent="0.2">
      <c r="A876" s="149"/>
      <c r="B876" s="123"/>
      <c r="C876" s="76"/>
      <c r="E876" s="124"/>
      <c r="J876" s="124"/>
    </row>
    <row r="877" spans="1:10" ht="12.75" x14ac:dyDescent="0.2">
      <c r="A877" s="149"/>
      <c r="B877" s="123"/>
      <c r="C877" s="76"/>
      <c r="E877" s="124"/>
      <c r="J877" s="124"/>
    </row>
    <row r="878" spans="1:10" ht="12.75" x14ac:dyDescent="0.2">
      <c r="A878" s="149"/>
      <c r="B878" s="123"/>
      <c r="C878" s="76"/>
      <c r="E878" s="124"/>
      <c r="J878" s="124"/>
    </row>
    <row r="879" spans="1:10" ht="12.75" x14ac:dyDescent="0.2">
      <c r="A879" s="149"/>
      <c r="B879" s="123"/>
      <c r="C879" s="76"/>
      <c r="E879" s="124"/>
      <c r="J879" s="124"/>
    </row>
    <row r="880" spans="1:10" ht="12.75" x14ac:dyDescent="0.2">
      <c r="A880" s="149"/>
      <c r="B880" s="123"/>
      <c r="C880" s="76"/>
      <c r="E880" s="124"/>
      <c r="J880" s="124"/>
    </row>
    <row r="881" spans="1:10" ht="12.75" x14ac:dyDescent="0.2">
      <c r="A881" s="149"/>
      <c r="B881" s="123"/>
      <c r="C881" s="76"/>
      <c r="E881" s="124"/>
      <c r="J881" s="124"/>
    </row>
    <row r="882" spans="1:10" ht="12.75" x14ac:dyDescent="0.2">
      <c r="A882" s="149"/>
      <c r="B882" s="123"/>
      <c r="C882" s="76"/>
      <c r="E882" s="124"/>
      <c r="J882" s="124"/>
    </row>
    <row r="883" spans="1:10" ht="12.75" x14ac:dyDescent="0.2">
      <c r="A883" s="149"/>
      <c r="B883" s="123"/>
      <c r="C883" s="76"/>
      <c r="E883" s="124"/>
      <c r="J883" s="124"/>
    </row>
    <row r="884" spans="1:10" ht="12.75" x14ac:dyDescent="0.2">
      <c r="A884" s="149"/>
      <c r="B884" s="123"/>
      <c r="C884" s="76"/>
      <c r="E884" s="124"/>
      <c r="J884" s="124"/>
    </row>
    <row r="885" spans="1:10" ht="12.75" x14ac:dyDescent="0.2">
      <c r="A885" s="149"/>
      <c r="B885" s="123"/>
      <c r="C885" s="76"/>
      <c r="E885" s="124"/>
      <c r="J885" s="124"/>
    </row>
    <row r="886" spans="1:10" ht="12.75" x14ac:dyDescent="0.2">
      <c r="A886" s="149"/>
      <c r="B886" s="123"/>
      <c r="C886" s="76"/>
      <c r="E886" s="124"/>
      <c r="J886" s="124"/>
    </row>
    <row r="887" spans="1:10" ht="12.75" x14ac:dyDescent="0.2">
      <c r="A887" s="149"/>
      <c r="B887" s="123"/>
      <c r="C887" s="76"/>
      <c r="E887" s="124"/>
      <c r="J887" s="124"/>
    </row>
    <row r="888" spans="1:10" ht="12.75" x14ac:dyDescent="0.2">
      <c r="A888" s="149"/>
      <c r="B888" s="123"/>
      <c r="C888" s="76"/>
      <c r="E888" s="124"/>
      <c r="J888" s="124"/>
    </row>
    <row r="889" spans="1:10" ht="12.75" x14ac:dyDescent="0.2">
      <c r="A889" s="149"/>
      <c r="B889" s="123"/>
      <c r="C889" s="76"/>
      <c r="E889" s="124"/>
      <c r="J889" s="124"/>
    </row>
    <row r="890" spans="1:10" ht="12.75" x14ac:dyDescent="0.2">
      <c r="A890" s="149"/>
      <c r="B890" s="123"/>
      <c r="C890" s="76"/>
      <c r="E890" s="124"/>
      <c r="J890" s="124"/>
    </row>
    <row r="891" spans="1:10" ht="12.75" x14ac:dyDescent="0.2">
      <c r="A891" s="149"/>
      <c r="B891" s="123"/>
      <c r="C891" s="76"/>
      <c r="E891" s="124"/>
      <c r="J891" s="124"/>
    </row>
    <row r="892" spans="1:10" ht="12.75" x14ac:dyDescent="0.2">
      <c r="A892" s="149"/>
      <c r="B892" s="123"/>
      <c r="C892" s="76"/>
      <c r="E892" s="124"/>
      <c r="J892" s="124"/>
    </row>
    <row r="893" spans="1:10" ht="12.75" x14ac:dyDescent="0.2">
      <c r="A893" s="149"/>
      <c r="B893" s="123"/>
      <c r="C893" s="76"/>
      <c r="E893" s="124"/>
      <c r="J893" s="124"/>
    </row>
    <row r="894" spans="1:10" ht="12.75" x14ac:dyDescent="0.2">
      <c r="A894" s="149"/>
      <c r="B894" s="123"/>
      <c r="C894" s="76"/>
      <c r="E894" s="124"/>
      <c r="J894" s="124"/>
    </row>
    <row r="895" spans="1:10" ht="12.75" x14ac:dyDescent="0.2">
      <c r="A895" s="149"/>
      <c r="B895" s="123"/>
      <c r="C895" s="76"/>
      <c r="E895" s="124"/>
      <c r="J895" s="124"/>
    </row>
    <row r="896" spans="1:10" ht="12.75" x14ac:dyDescent="0.2">
      <c r="A896" s="149"/>
      <c r="B896" s="123"/>
      <c r="C896" s="76"/>
      <c r="E896" s="124"/>
      <c r="J896" s="124"/>
    </row>
    <row r="897" spans="1:10" ht="12.75" x14ac:dyDescent="0.2">
      <c r="A897" s="149"/>
      <c r="B897" s="123"/>
      <c r="C897" s="76"/>
      <c r="E897" s="124"/>
      <c r="J897" s="124"/>
    </row>
    <row r="898" spans="1:10" ht="12.75" x14ac:dyDescent="0.2">
      <c r="A898" s="149"/>
      <c r="B898" s="123"/>
      <c r="C898" s="76"/>
      <c r="E898" s="124"/>
      <c r="J898" s="124"/>
    </row>
    <row r="899" spans="1:10" ht="12.75" x14ac:dyDescent="0.2">
      <c r="A899" s="149"/>
      <c r="B899" s="123"/>
      <c r="C899" s="76"/>
      <c r="E899" s="124"/>
      <c r="J899" s="124"/>
    </row>
    <row r="900" spans="1:10" ht="12.75" x14ac:dyDescent="0.2">
      <c r="A900" s="149"/>
      <c r="B900" s="123"/>
      <c r="C900" s="76"/>
      <c r="E900" s="124"/>
      <c r="J900" s="124"/>
    </row>
    <row r="901" spans="1:10" ht="12.75" x14ac:dyDescent="0.2">
      <c r="A901" s="149"/>
      <c r="B901" s="123"/>
      <c r="C901" s="76"/>
      <c r="E901" s="124"/>
      <c r="J901" s="124"/>
    </row>
    <row r="902" spans="1:10" ht="12.75" x14ac:dyDescent="0.2">
      <c r="A902" s="149"/>
      <c r="B902" s="123"/>
      <c r="C902" s="76"/>
      <c r="E902" s="124"/>
      <c r="J902" s="124"/>
    </row>
    <row r="903" spans="1:10" ht="12.75" x14ac:dyDescent="0.2">
      <c r="A903" s="149"/>
      <c r="B903" s="123"/>
      <c r="C903" s="76"/>
      <c r="E903" s="124"/>
      <c r="J903" s="124"/>
    </row>
    <row r="904" spans="1:10" ht="12.75" x14ac:dyDescent="0.2">
      <c r="A904" s="149"/>
      <c r="B904" s="123"/>
      <c r="C904" s="76"/>
      <c r="E904" s="124"/>
      <c r="J904" s="124"/>
    </row>
    <row r="905" spans="1:10" ht="12.75" x14ac:dyDescent="0.2">
      <c r="A905" s="149"/>
      <c r="B905" s="123"/>
      <c r="C905" s="76"/>
      <c r="E905" s="124"/>
      <c r="J905" s="124"/>
    </row>
    <row r="906" spans="1:10" ht="12.75" x14ac:dyDescent="0.2">
      <c r="A906" s="149"/>
      <c r="B906" s="123"/>
      <c r="C906" s="76"/>
      <c r="E906" s="124"/>
      <c r="J906" s="124"/>
    </row>
    <row r="907" spans="1:10" ht="12.75" x14ac:dyDescent="0.2">
      <c r="A907" s="149"/>
      <c r="B907" s="123"/>
      <c r="C907" s="76"/>
      <c r="E907" s="124"/>
      <c r="J907" s="124"/>
    </row>
    <row r="908" spans="1:10" ht="12.75" x14ac:dyDescent="0.2">
      <c r="A908" s="149"/>
      <c r="B908" s="123"/>
      <c r="C908" s="76"/>
      <c r="E908" s="124"/>
      <c r="J908" s="124"/>
    </row>
    <row r="909" spans="1:10" ht="12.75" x14ac:dyDescent="0.2">
      <c r="A909" s="149"/>
      <c r="B909" s="123"/>
      <c r="C909" s="76"/>
      <c r="E909" s="124"/>
      <c r="J909" s="124"/>
    </row>
    <row r="910" spans="1:10" ht="12.75" x14ac:dyDescent="0.2">
      <c r="A910" s="149"/>
      <c r="B910" s="123"/>
      <c r="C910" s="76"/>
      <c r="E910" s="124"/>
      <c r="J910" s="124"/>
    </row>
    <row r="911" spans="1:10" ht="12.75" x14ac:dyDescent="0.2">
      <c r="A911" s="149"/>
      <c r="B911" s="123"/>
      <c r="C911" s="76"/>
      <c r="E911" s="124"/>
      <c r="J911" s="124"/>
    </row>
    <row r="912" spans="1:10" ht="12.75" x14ac:dyDescent="0.2">
      <c r="A912" s="149"/>
      <c r="B912" s="123"/>
      <c r="C912" s="76"/>
      <c r="E912" s="124"/>
      <c r="J912" s="124"/>
    </row>
    <row r="913" spans="1:10" ht="12.75" x14ac:dyDescent="0.2">
      <c r="A913" s="149"/>
      <c r="B913" s="123"/>
      <c r="C913" s="76"/>
      <c r="E913" s="124"/>
      <c r="J913" s="124"/>
    </row>
    <row r="914" spans="1:10" ht="12.75" x14ac:dyDescent="0.2">
      <c r="A914" s="149"/>
      <c r="B914" s="123"/>
      <c r="C914" s="76"/>
      <c r="E914" s="124"/>
      <c r="J914" s="124"/>
    </row>
    <row r="915" spans="1:10" ht="12.75" x14ac:dyDescent="0.2">
      <c r="A915" s="149"/>
      <c r="B915" s="123"/>
      <c r="C915" s="76"/>
      <c r="E915" s="124"/>
      <c r="J915" s="124"/>
    </row>
    <row r="916" spans="1:10" ht="12.75" x14ac:dyDescent="0.2">
      <c r="A916" s="149"/>
      <c r="B916" s="123"/>
      <c r="C916" s="76"/>
      <c r="E916" s="124"/>
      <c r="J916" s="124"/>
    </row>
    <row r="917" spans="1:10" ht="12.75" x14ac:dyDescent="0.2">
      <c r="A917" s="149"/>
      <c r="B917" s="123"/>
      <c r="C917" s="76"/>
      <c r="E917" s="124"/>
      <c r="J917" s="124"/>
    </row>
    <row r="918" spans="1:10" ht="12.75" x14ac:dyDescent="0.2">
      <c r="A918" s="149"/>
      <c r="B918" s="123"/>
      <c r="C918" s="76"/>
      <c r="E918" s="124"/>
      <c r="J918" s="124"/>
    </row>
    <row r="919" spans="1:10" ht="12.75" x14ac:dyDescent="0.2">
      <c r="A919" s="149"/>
      <c r="B919" s="123"/>
      <c r="C919" s="76"/>
      <c r="E919" s="124"/>
      <c r="J919" s="124"/>
    </row>
    <row r="920" spans="1:10" ht="12.75" x14ac:dyDescent="0.2">
      <c r="A920" s="149"/>
      <c r="B920" s="123"/>
      <c r="C920" s="76"/>
      <c r="E920" s="124"/>
      <c r="J920" s="124"/>
    </row>
    <row r="921" spans="1:10" ht="12.75" x14ac:dyDescent="0.2">
      <c r="A921" s="149"/>
      <c r="B921" s="123"/>
      <c r="C921" s="76"/>
      <c r="E921" s="124"/>
      <c r="J921" s="124"/>
    </row>
    <row r="922" spans="1:10" ht="12.75" x14ac:dyDescent="0.2">
      <c r="A922" s="149"/>
      <c r="B922" s="123"/>
      <c r="C922" s="76"/>
      <c r="E922" s="124"/>
      <c r="J922" s="124"/>
    </row>
    <row r="923" spans="1:10" ht="12.75" x14ac:dyDescent="0.2">
      <c r="A923" s="149"/>
      <c r="B923" s="123"/>
      <c r="C923" s="76"/>
      <c r="E923" s="124"/>
      <c r="J923" s="124"/>
    </row>
    <row r="924" spans="1:10" ht="12.75" x14ac:dyDescent="0.2">
      <c r="A924" s="149"/>
      <c r="B924" s="123"/>
      <c r="C924" s="76"/>
      <c r="E924" s="124"/>
      <c r="J924" s="124"/>
    </row>
    <row r="925" spans="1:10" ht="12.75" x14ac:dyDescent="0.2">
      <c r="A925" s="149"/>
      <c r="B925" s="123"/>
      <c r="C925" s="76"/>
      <c r="E925" s="124"/>
      <c r="J925" s="124"/>
    </row>
    <row r="926" spans="1:10" ht="12.75" x14ac:dyDescent="0.2">
      <c r="A926" s="149"/>
      <c r="B926" s="123"/>
      <c r="C926" s="76"/>
      <c r="E926" s="124"/>
      <c r="J926" s="124"/>
    </row>
    <row r="927" spans="1:10" ht="12.75" x14ac:dyDescent="0.2">
      <c r="A927" s="149"/>
      <c r="B927" s="123"/>
      <c r="C927" s="76"/>
      <c r="E927" s="124"/>
      <c r="J927" s="124"/>
    </row>
    <row r="928" spans="1:10" ht="12.75" x14ac:dyDescent="0.2">
      <c r="A928" s="149"/>
      <c r="B928" s="123"/>
      <c r="C928" s="76"/>
      <c r="E928" s="124"/>
      <c r="J928" s="124"/>
    </row>
    <row r="929" spans="1:10" ht="12.75" x14ac:dyDescent="0.2">
      <c r="A929" s="149"/>
      <c r="B929" s="123"/>
      <c r="C929" s="76"/>
      <c r="E929" s="124"/>
      <c r="J929" s="124"/>
    </row>
    <row r="930" spans="1:10" ht="12.75" x14ac:dyDescent="0.2">
      <c r="A930" s="149"/>
      <c r="B930" s="123"/>
      <c r="C930" s="76"/>
      <c r="E930" s="124"/>
      <c r="J930" s="124"/>
    </row>
    <row r="931" spans="1:10" ht="12.75" x14ac:dyDescent="0.2">
      <c r="A931" s="149"/>
      <c r="B931" s="123"/>
      <c r="C931" s="76"/>
      <c r="E931" s="124"/>
      <c r="J931" s="124"/>
    </row>
    <row r="932" spans="1:10" ht="12.75" x14ac:dyDescent="0.2">
      <c r="A932" s="149"/>
      <c r="B932" s="123"/>
      <c r="C932" s="76"/>
      <c r="E932" s="124"/>
      <c r="J932" s="124"/>
    </row>
    <row r="933" spans="1:10" ht="12.75" x14ac:dyDescent="0.2">
      <c r="A933" s="149"/>
      <c r="B933" s="123"/>
      <c r="C933" s="76"/>
      <c r="E933" s="124"/>
      <c r="J933" s="124"/>
    </row>
    <row r="934" spans="1:10" ht="12.75" x14ac:dyDescent="0.2">
      <c r="A934" s="149"/>
      <c r="B934" s="123"/>
      <c r="C934" s="76"/>
      <c r="E934" s="124"/>
      <c r="J934" s="124"/>
    </row>
    <row r="935" spans="1:10" ht="12.75" x14ac:dyDescent="0.2">
      <c r="A935" s="149"/>
      <c r="B935" s="123"/>
      <c r="C935" s="76"/>
      <c r="E935" s="124"/>
      <c r="J935" s="124"/>
    </row>
    <row r="936" spans="1:10" ht="12.75" x14ac:dyDescent="0.2">
      <c r="A936" s="149"/>
      <c r="B936" s="123"/>
      <c r="C936" s="76"/>
      <c r="E936" s="124"/>
      <c r="J936" s="124"/>
    </row>
    <row r="937" spans="1:10" ht="12.75" x14ac:dyDescent="0.2">
      <c r="A937" s="149"/>
      <c r="B937" s="123"/>
      <c r="C937" s="76"/>
      <c r="E937" s="124"/>
      <c r="J937" s="124"/>
    </row>
    <row r="938" spans="1:10" ht="12.75" x14ac:dyDescent="0.2">
      <c r="A938" s="149"/>
      <c r="B938" s="123"/>
      <c r="C938" s="76"/>
      <c r="E938" s="124"/>
      <c r="J938" s="124"/>
    </row>
    <row r="939" spans="1:10" ht="12.75" x14ac:dyDescent="0.2">
      <c r="A939" s="149"/>
      <c r="B939" s="123"/>
      <c r="C939" s="76"/>
      <c r="E939" s="124"/>
      <c r="J939" s="124"/>
    </row>
    <row r="940" spans="1:10" ht="12.75" x14ac:dyDescent="0.2">
      <c r="A940" s="149"/>
      <c r="B940" s="123"/>
      <c r="C940" s="76"/>
      <c r="E940" s="124"/>
      <c r="J940" s="124"/>
    </row>
    <row r="941" spans="1:10" ht="12.75" x14ac:dyDescent="0.2">
      <c r="A941" s="149"/>
      <c r="B941" s="123"/>
      <c r="C941" s="76"/>
      <c r="E941" s="124"/>
      <c r="J941" s="124"/>
    </row>
    <row r="942" spans="1:10" ht="12.75" x14ac:dyDescent="0.2">
      <c r="A942" s="149"/>
      <c r="B942" s="123"/>
      <c r="C942" s="76"/>
      <c r="E942" s="124"/>
      <c r="J942" s="124"/>
    </row>
    <row r="943" spans="1:10" ht="12.75" x14ac:dyDescent="0.2">
      <c r="A943" s="149"/>
      <c r="B943" s="123"/>
      <c r="C943" s="76"/>
      <c r="E943" s="124"/>
      <c r="J943" s="124"/>
    </row>
    <row r="944" spans="1:10" ht="12.75" x14ac:dyDescent="0.2">
      <c r="A944" s="149"/>
      <c r="B944" s="123"/>
      <c r="C944" s="76"/>
      <c r="E944" s="124"/>
      <c r="J944" s="124"/>
    </row>
    <row r="945" spans="1:10" ht="12.75" x14ac:dyDescent="0.2">
      <c r="A945" s="149"/>
      <c r="B945" s="123"/>
      <c r="C945" s="76"/>
      <c r="E945" s="124"/>
      <c r="J945" s="124"/>
    </row>
    <row r="946" spans="1:10" ht="12.75" x14ac:dyDescent="0.2">
      <c r="A946" s="149"/>
      <c r="B946" s="123"/>
      <c r="C946" s="76"/>
      <c r="E946" s="124"/>
      <c r="J946" s="124"/>
    </row>
    <row r="947" spans="1:10" ht="12.75" x14ac:dyDescent="0.2">
      <c r="A947" s="149"/>
      <c r="B947" s="123"/>
      <c r="C947" s="76"/>
      <c r="E947" s="124"/>
      <c r="J947" s="124"/>
    </row>
    <row r="948" spans="1:10" ht="12.75" x14ac:dyDescent="0.2">
      <c r="A948" s="149"/>
      <c r="B948" s="123"/>
      <c r="C948" s="76"/>
      <c r="E948" s="124"/>
      <c r="J948" s="124"/>
    </row>
    <row r="949" spans="1:10" ht="12.75" x14ac:dyDescent="0.2">
      <c r="A949" s="149"/>
      <c r="B949" s="123"/>
      <c r="C949" s="76"/>
      <c r="E949" s="124"/>
      <c r="J949" s="124"/>
    </row>
    <row r="950" spans="1:10" ht="12.75" x14ac:dyDescent="0.2">
      <c r="A950" s="149"/>
      <c r="B950" s="123"/>
      <c r="C950" s="76"/>
      <c r="E950" s="124"/>
      <c r="J950" s="124"/>
    </row>
    <row r="951" spans="1:10" ht="12.75" x14ac:dyDescent="0.2">
      <c r="A951" s="149"/>
      <c r="B951" s="123"/>
      <c r="C951" s="76"/>
      <c r="E951" s="124"/>
      <c r="J951" s="124"/>
    </row>
    <row r="952" spans="1:10" ht="12.75" x14ac:dyDescent="0.2">
      <c r="A952" s="149"/>
      <c r="B952" s="123"/>
      <c r="C952" s="76"/>
      <c r="E952" s="124"/>
      <c r="J952" s="124"/>
    </row>
    <row r="953" spans="1:10" ht="12.75" x14ac:dyDescent="0.2">
      <c r="A953" s="149"/>
      <c r="B953" s="123"/>
      <c r="C953" s="76"/>
      <c r="E953" s="124"/>
      <c r="J953" s="124"/>
    </row>
    <row r="954" spans="1:10" ht="12.75" x14ac:dyDescent="0.2">
      <c r="A954" s="149"/>
      <c r="B954" s="123"/>
      <c r="C954" s="76"/>
      <c r="E954" s="124"/>
      <c r="J954" s="124"/>
    </row>
    <row r="955" spans="1:10" ht="12.75" x14ac:dyDescent="0.2">
      <c r="A955" s="149"/>
      <c r="B955" s="123"/>
      <c r="C955" s="76"/>
      <c r="E955" s="124"/>
      <c r="J955" s="124"/>
    </row>
    <row r="956" spans="1:10" ht="12.75" x14ac:dyDescent="0.2">
      <c r="A956" s="149"/>
      <c r="B956" s="123"/>
      <c r="C956" s="76"/>
      <c r="E956" s="124"/>
      <c r="J956" s="124"/>
    </row>
    <row r="957" spans="1:10" ht="12.75" x14ac:dyDescent="0.2">
      <c r="A957" s="149"/>
      <c r="B957" s="123"/>
      <c r="C957" s="76"/>
      <c r="E957" s="124"/>
      <c r="J957" s="124"/>
    </row>
    <row r="958" spans="1:10" ht="12.75" x14ac:dyDescent="0.2">
      <c r="A958" s="149"/>
      <c r="B958" s="123"/>
      <c r="C958" s="76"/>
      <c r="E958" s="124"/>
      <c r="J958" s="124"/>
    </row>
    <row r="959" spans="1:10" ht="12.75" x14ac:dyDescent="0.2">
      <c r="A959" s="149"/>
      <c r="B959" s="123"/>
      <c r="C959" s="76"/>
      <c r="E959" s="124"/>
      <c r="J959" s="124"/>
    </row>
    <row r="960" spans="1:10" ht="12.75" x14ac:dyDescent="0.2">
      <c r="A960" s="149"/>
      <c r="B960" s="123"/>
      <c r="C960" s="76"/>
      <c r="E960" s="124"/>
      <c r="J960" s="124"/>
    </row>
    <row r="961" spans="1:10" ht="12.75" x14ac:dyDescent="0.2">
      <c r="A961" s="149"/>
      <c r="B961" s="123"/>
      <c r="C961" s="76"/>
      <c r="E961" s="124"/>
      <c r="J961" s="124"/>
    </row>
    <row r="962" spans="1:10" ht="12.75" x14ac:dyDescent="0.2">
      <c r="A962" s="149"/>
      <c r="B962" s="123"/>
      <c r="C962" s="76"/>
      <c r="E962" s="124"/>
      <c r="J962" s="124"/>
    </row>
    <row r="963" spans="1:10" ht="12.75" x14ac:dyDescent="0.2">
      <c r="A963" s="149"/>
      <c r="B963" s="123"/>
      <c r="C963" s="76"/>
      <c r="E963" s="124"/>
      <c r="J963" s="124"/>
    </row>
    <row r="964" spans="1:10" ht="12.75" x14ac:dyDescent="0.2">
      <c r="A964" s="149"/>
      <c r="B964" s="123"/>
      <c r="C964" s="76"/>
      <c r="E964" s="124"/>
      <c r="J964" s="124"/>
    </row>
    <row r="965" spans="1:10" ht="12.75" x14ac:dyDescent="0.2">
      <c r="A965" s="149"/>
      <c r="B965" s="123"/>
      <c r="C965" s="76"/>
      <c r="E965" s="124"/>
      <c r="J965" s="124"/>
    </row>
    <row r="966" spans="1:10" ht="12.75" x14ac:dyDescent="0.2">
      <c r="A966" s="149"/>
      <c r="B966" s="123"/>
      <c r="C966" s="76"/>
      <c r="E966" s="124"/>
      <c r="J966" s="124"/>
    </row>
    <row r="967" spans="1:10" ht="12.75" x14ac:dyDescent="0.2">
      <c r="A967" s="149"/>
      <c r="B967" s="123"/>
      <c r="C967" s="76"/>
      <c r="E967" s="124"/>
      <c r="J967" s="124"/>
    </row>
    <row r="968" spans="1:10" ht="12.75" x14ac:dyDescent="0.2">
      <c r="A968" s="149"/>
      <c r="B968" s="123"/>
      <c r="C968" s="76"/>
      <c r="E968" s="124"/>
      <c r="J968" s="124"/>
    </row>
    <row r="969" spans="1:10" ht="12.75" x14ac:dyDescent="0.2">
      <c r="A969" s="149"/>
      <c r="B969" s="123"/>
      <c r="C969" s="76"/>
      <c r="E969" s="124"/>
      <c r="J969" s="124"/>
    </row>
    <row r="970" spans="1:10" ht="12.75" x14ac:dyDescent="0.2">
      <c r="A970" s="149"/>
      <c r="B970" s="123"/>
      <c r="C970" s="76"/>
      <c r="E970" s="124"/>
      <c r="J970" s="124"/>
    </row>
    <row r="971" spans="1:10" ht="12.75" x14ac:dyDescent="0.2">
      <c r="A971" s="149"/>
      <c r="B971" s="123"/>
      <c r="C971" s="76"/>
      <c r="E971" s="124"/>
      <c r="J971" s="124"/>
    </row>
    <row r="972" spans="1:10" ht="12.75" x14ac:dyDescent="0.2">
      <c r="A972" s="149"/>
      <c r="B972" s="123"/>
      <c r="C972" s="76"/>
      <c r="E972" s="124"/>
      <c r="J972" s="124"/>
    </row>
    <row r="973" spans="1:10" ht="12.75" x14ac:dyDescent="0.2">
      <c r="A973" s="149"/>
      <c r="B973" s="123"/>
      <c r="C973" s="76"/>
      <c r="E973" s="124"/>
      <c r="J973" s="124"/>
    </row>
    <row r="974" spans="1:10" ht="12.75" x14ac:dyDescent="0.2">
      <c r="A974" s="149"/>
      <c r="B974" s="123"/>
      <c r="C974" s="76"/>
      <c r="E974" s="124"/>
      <c r="J974" s="124"/>
    </row>
    <row r="975" spans="1:10" ht="12.75" x14ac:dyDescent="0.2">
      <c r="A975" s="149"/>
      <c r="B975" s="123"/>
      <c r="C975" s="76"/>
      <c r="E975" s="124"/>
      <c r="J975" s="124"/>
    </row>
    <row r="976" spans="1:10" ht="12.75" x14ac:dyDescent="0.2">
      <c r="A976" s="149"/>
      <c r="B976" s="123"/>
      <c r="C976" s="76"/>
      <c r="E976" s="124"/>
      <c r="J976" s="124"/>
    </row>
    <row r="977" spans="1:10" ht="12.75" x14ac:dyDescent="0.2">
      <c r="A977" s="149"/>
      <c r="B977" s="123"/>
      <c r="C977" s="76"/>
      <c r="E977" s="124"/>
      <c r="J977" s="124"/>
    </row>
    <row r="978" spans="1:10" ht="12.75" x14ac:dyDescent="0.2">
      <c r="A978" s="149"/>
      <c r="B978" s="123"/>
      <c r="C978" s="76"/>
      <c r="E978" s="124"/>
      <c r="J978" s="124"/>
    </row>
    <row r="979" spans="1:10" ht="12.75" x14ac:dyDescent="0.2">
      <c r="A979" s="149"/>
      <c r="B979" s="123"/>
      <c r="C979" s="76"/>
      <c r="E979" s="124"/>
      <c r="J979" s="124"/>
    </row>
    <row r="980" spans="1:10" ht="12.75" x14ac:dyDescent="0.2">
      <c r="A980" s="149"/>
      <c r="B980" s="123"/>
      <c r="C980" s="76"/>
      <c r="E980" s="124"/>
      <c r="J980" s="124"/>
    </row>
  </sheetData>
  <hyperlinks>
    <hyperlink ref="K7" r:id="rId1" xr:uid="{00000000-0004-0000-1600-000000000000}"/>
    <hyperlink ref="K8" r:id="rId2" xr:uid="{00000000-0004-0000-1600-000001000000}"/>
    <hyperlink ref="K9" r:id="rId3" xr:uid="{00000000-0004-0000-1600-000002000000}"/>
    <hyperlink ref="K13" r:id="rId4" xr:uid="{00000000-0004-0000-1600-000003000000}"/>
    <hyperlink ref="K15" r:id="rId5" xr:uid="{00000000-0004-0000-1600-000004000000}"/>
    <hyperlink ref="K16" r:id="rId6" xr:uid="{00000000-0004-0000-1600-000005000000}"/>
    <hyperlink ref="K18" r:id="rId7" xr:uid="{00000000-0004-0000-1600-000006000000}"/>
    <hyperlink ref="L20" r:id="rId8" xr:uid="{00000000-0004-0000-1600-000007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A140"/>
  <sheetViews>
    <sheetView workbookViewId="0"/>
  </sheetViews>
  <sheetFormatPr defaultColWidth="12.5703125" defaultRowHeight="15.75" customHeight="1" x14ac:dyDescent="0.2"/>
  <cols>
    <col min="1" max="1" width="16.42578125" customWidth="1"/>
  </cols>
  <sheetData>
    <row r="1" spans="1:27" ht="15.75" customHeight="1" x14ac:dyDescent="0.2">
      <c r="A1" s="1" t="s">
        <v>0</v>
      </c>
      <c r="B1" s="1" t="s">
        <v>1366</v>
      </c>
    </row>
    <row r="4" spans="1:27" ht="15.75" customHeight="1" x14ac:dyDescent="0.2">
      <c r="A4" s="1" t="s">
        <v>1367</v>
      </c>
    </row>
    <row r="5" spans="1:27" ht="15.75" customHeight="1" x14ac:dyDescent="0.2">
      <c r="A5" s="1" t="s">
        <v>1368</v>
      </c>
      <c r="B5" s="1" t="s">
        <v>976</v>
      </c>
      <c r="C5" s="1" t="s">
        <v>846</v>
      </c>
      <c r="D5" s="1" t="s">
        <v>488</v>
      </c>
      <c r="E5" s="1" t="s">
        <v>1369</v>
      </c>
      <c r="F5" s="1" t="s">
        <v>1370</v>
      </c>
      <c r="G5" s="1" t="s">
        <v>1371</v>
      </c>
      <c r="H5" s="1" t="s">
        <v>1372</v>
      </c>
      <c r="I5" s="1" t="s">
        <v>1373</v>
      </c>
      <c r="J5" s="1" t="s">
        <v>1374</v>
      </c>
      <c r="K5" s="1" t="s">
        <v>1375</v>
      </c>
    </row>
    <row r="6" spans="1:27" ht="15.75" customHeight="1" x14ac:dyDescent="0.2">
      <c r="B6" s="1" t="s">
        <v>1376</v>
      </c>
      <c r="C6" s="1" t="s">
        <v>1377</v>
      </c>
      <c r="D6" s="1" t="s">
        <v>1378</v>
      </c>
      <c r="E6" s="1" t="s">
        <v>1379</v>
      </c>
      <c r="F6" s="1" t="s">
        <v>1380</v>
      </c>
      <c r="J6" s="1" t="s">
        <v>1381</v>
      </c>
      <c r="K6" s="1" t="s">
        <v>2</v>
      </c>
    </row>
    <row r="12" spans="1:27" ht="15.75" customHeight="1" x14ac:dyDescent="0.2">
      <c r="A12" s="104" t="s">
        <v>13</v>
      </c>
      <c r="B12" s="104" t="s">
        <v>1086</v>
      </c>
      <c r="C12" s="86"/>
      <c r="D12" s="86"/>
      <c r="E12" s="86"/>
      <c r="F12" s="86"/>
      <c r="G12" s="86"/>
      <c r="H12" s="86"/>
      <c r="I12" s="86"/>
      <c r="J12" s="86"/>
      <c r="K12" s="86"/>
      <c r="L12" s="86"/>
      <c r="M12" s="86"/>
      <c r="N12" s="86"/>
      <c r="O12" s="86"/>
      <c r="P12" s="86"/>
      <c r="Q12" s="86"/>
      <c r="R12" s="86"/>
      <c r="S12" s="86"/>
      <c r="T12" s="86"/>
      <c r="U12" s="86"/>
      <c r="V12" s="86"/>
      <c r="W12" s="86"/>
      <c r="X12" s="86"/>
      <c r="Y12" s="86"/>
      <c r="Z12" s="86"/>
      <c r="AA12" s="86"/>
    </row>
    <row r="17" spans="1:27" ht="15.75" customHeight="1" x14ac:dyDescent="0.2">
      <c r="A17" s="104" t="s">
        <v>1382</v>
      </c>
      <c r="B17" s="104" t="s">
        <v>1090</v>
      </c>
      <c r="C17" s="104" t="s">
        <v>1091</v>
      </c>
      <c r="D17" s="104"/>
      <c r="E17" s="104" t="s">
        <v>1093</v>
      </c>
      <c r="F17" s="86"/>
      <c r="G17" s="104" t="s">
        <v>1383</v>
      </c>
      <c r="H17" s="86"/>
      <c r="I17" s="86"/>
      <c r="J17" s="86"/>
      <c r="K17" s="86"/>
      <c r="L17" s="86"/>
      <c r="M17" s="86"/>
      <c r="N17" s="86"/>
      <c r="O17" s="86"/>
      <c r="P17" s="86"/>
      <c r="Q17" s="86"/>
      <c r="R17" s="86"/>
      <c r="S17" s="86"/>
      <c r="T17" s="86"/>
      <c r="U17" s="86"/>
      <c r="V17" s="86"/>
      <c r="W17" s="86"/>
      <c r="X17" s="86"/>
      <c r="Y17" s="86"/>
      <c r="Z17" s="86"/>
      <c r="AA17" s="86"/>
    </row>
    <row r="18" spans="1:27" ht="15.75" customHeight="1" x14ac:dyDescent="0.2">
      <c r="A18" s="9" t="s">
        <v>1384</v>
      </c>
      <c r="B18" s="9" t="s">
        <v>1095</v>
      </c>
      <c r="C18" s="9">
        <v>0</v>
      </c>
      <c r="D18" s="161"/>
      <c r="E18" s="9" t="s">
        <v>1385</v>
      </c>
      <c r="F18" s="161"/>
      <c r="G18" s="9" t="s">
        <v>1386</v>
      </c>
      <c r="H18" s="161"/>
      <c r="I18" s="161"/>
      <c r="J18" s="161"/>
      <c r="K18" s="161"/>
      <c r="L18" s="161"/>
      <c r="M18" s="161"/>
      <c r="N18" s="161"/>
      <c r="O18" s="161"/>
      <c r="P18" s="161"/>
      <c r="Q18" s="161"/>
      <c r="R18" s="161"/>
      <c r="S18" s="161"/>
      <c r="T18" s="161"/>
      <c r="U18" s="161"/>
      <c r="V18" s="161"/>
      <c r="W18" s="161"/>
      <c r="X18" s="161"/>
      <c r="Y18" s="161"/>
      <c r="Z18" s="161"/>
      <c r="AA18" s="161"/>
    </row>
    <row r="19" spans="1:27" ht="15.75" customHeight="1" x14ac:dyDescent="0.2">
      <c r="A19" s="1"/>
      <c r="B19" s="1"/>
      <c r="C19" s="1"/>
      <c r="E19" s="1"/>
      <c r="G19" s="1"/>
    </row>
    <row r="20" spans="1:27" ht="15.75" customHeight="1" x14ac:dyDescent="0.2">
      <c r="A20" s="9" t="s">
        <v>1387</v>
      </c>
      <c r="B20" s="9" t="s">
        <v>1081</v>
      </c>
      <c r="C20" s="9">
        <v>5</v>
      </c>
      <c r="D20" s="161"/>
      <c r="E20" s="9" t="s">
        <v>1388</v>
      </c>
      <c r="F20" s="161"/>
      <c r="G20" s="9" t="s">
        <v>1389</v>
      </c>
      <c r="H20" s="161"/>
      <c r="I20" s="161"/>
      <c r="J20" s="161"/>
      <c r="K20" s="161"/>
      <c r="L20" s="161"/>
      <c r="M20" s="161"/>
      <c r="N20" s="161"/>
      <c r="O20" s="161"/>
      <c r="P20" s="161"/>
      <c r="Q20" s="161"/>
      <c r="R20" s="161"/>
      <c r="S20" s="161"/>
      <c r="T20" s="161"/>
      <c r="U20" s="161"/>
      <c r="V20" s="161"/>
      <c r="W20" s="161"/>
      <c r="X20" s="161"/>
      <c r="Y20" s="161"/>
      <c r="Z20" s="161"/>
      <c r="AA20" s="161"/>
    </row>
    <row r="21" spans="1:27" ht="15.75" customHeight="1" x14ac:dyDescent="0.2">
      <c r="F21" s="1" t="s">
        <v>1390</v>
      </c>
    </row>
    <row r="22" spans="1:27" ht="15.75" customHeight="1" x14ac:dyDescent="0.2">
      <c r="G22" s="1" t="s">
        <v>1391</v>
      </c>
      <c r="H22" s="1" t="s">
        <v>1392</v>
      </c>
    </row>
    <row r="23" spans="1:27" ht="15.75" customHeight="1" x14ac:dyDescent="0.2">
      <c r="G23" s="9" t="s">
        <v>1393</v>
      </c>
      <c r="H23" s="1" t="s">
        <v>1394</v>
      </c>
      <c r="I23" s="1" t="s">
        <v>1395</v>
      </c>
    </row>
    <row r="24" spans="1:27" ht="15.75" customHeight="1" x14ac:dyDescent="0.2">
      <c r="G24" s="9" t="s">
        <v>1396</v>
      </c>
      <c r="H24" s="1" t="s">
        <v>1394</v>
      </c>
      <c r="I24" s="1" t="s">
        <v>1397</v>
      </c>
    </row>
    <row r="25" spans="1:27" ht="15.75" customHeight="1" x14ac:dyDescent="0.2">
      <c r="G25" s="9" t="s">
        <v>1398</v>
      </c>
      <c r="H25" s="1" t="s">
        <v>1394</v>
      </c>
      <c r="I25" s="1" t="s">
        <v>1399</v>
      </c>
    </row>
    <row r="26" spans="1:27" ht="15.75" customHeight="1" x14ac:dyDescent="0.2">
      <c r="G26" s="9" t="s">
        <v>1400</v>
      </c>
      <c r="H26" s="1" t="s">
        <v>1394</v>
      </c>
      <c r="I26" s="1" t="s">
        <v>1401</v>
      </c>
    </row>
    <row r="27" spans="1:27" ht="15.75" customHeight="1" x14ac:dyDescent="0.2">
      <c r="G27" s="9" t="s">
        <v>1402</v>
      </c>
      <c r="H27" s="1" t="s">
        <v>1394</v>
      </c>
      <c r="I27" s="1" t="s">
        <v>1403</v>
      </c>
    </row>
    <row r="28" spans="1:27" ht="15.75" customHeight="1" x14ac:dyDescent="0.2">
      <c r="G28" s="9" t="s">
        <v>1404</v>
      </c>
      <c r="H28" s="1" t="s">
        <v>1394</v>
      </c>
      <c r="I28" s="1" t="s">
        <v>1405</v>
      </c>
    </row>
    <row r="29" spans="1:27" ht="15.75" customHeight="1" x14ac:dyDescent="0.2">
      <c r="G29" s="9" t="s">
        <v>1406</v>
      </c>
      <c r="H29" s="1" t="s">
        <v>1394</v>
      </c>
      <c r="I29" s="1" t="s">
        <v>1407</v>
      </c>
    </row>
    <row r="30" spans="1:27" ht="15.75" customHeight="1" x14ac:dyDescent="0.2">
      <c r="F30" s="1" t="s">
        <v>1408</v>
      </c>
    </row>
    <row r="31" spans="1:27" ht="15.75" customHeight="1" x14ac:dyDescent="0.2">
      <c r="G31" s="9" t="s">
        <v>1391</v>
      </c>
      <c r="H31" s="1" t="s">
        <v>1394</v>
      </c>
      <c r="I31" s="1" t="s">
        <v>1409</v>
      </c>
    </row>
    <row r="32" spans="1:27" ht="15.75" customHeight="1" x14ac:dyDescent="0.2">
      <c r="G32" s="9" t="s">
        <v>1393</v>
      </c>
      <c r="H32" s="1" t="s">
        <v>1410</v>
      </c>
      <c r="I32" s="1" t="s">
        <v>1395</v>
      </c>
    </row>
    <row r="33" spans="6:9" ht="15.75" customHeight="1" x14ac:dyDescent="0.2">
      <c r="G33" s="9" t="s">
        <v>1396</v>
      </c>
      <c r="H33" s="1" t="s">
        <v>1410</v>
      </c>
      <c r="I33" s="1" t="s">
        <v>1397</v>
      </c>
    </row>
    <row r="34" spans="6:9" ht="15.75" customHeight="1" x14ac:dyDescent="0.2">
      <c r="G34" s="9" t="s">
        <v>1398</v>
      </c>
      <c r="H34" s="1" t="s">
        <v>1410</v>
      </c>
      <c r="I34" s="1" t="s">
        <v>1399</v>
      </c>
    </row>
    <row r="35" spans="6:9" ht="15.75" customHeight="1" x14ac:dyDescent="0.2">
      <c r="G35" s="9" t="s">
        <v>1400</v>
      </c>
      <c r="H35" s="1" t="s">
        <v>1410</v>
      </c>
      <c r="I35" s="1" t="s">
        <v>1401</v>
      </c>
    </row>
    <row r="36" spans="6:9" ht="15.75" customHeight="1" x14ac:dyDescent="0.2">
      <c r="G36" s="9" t="s">
        <v>1402</v>
      </c>
      <c r="H36" s="1" t="s">
        <v>1410</v>
      </c>
      <c r="I36" s="1" t="s">
        <v>1403</v>
      </c>
    </row>
    <row r="37" spans="6:9" ht="15.75" customHeight="1" x14ac:dyDescent="0.2">
      <c r="G37" s="9" t="s">
        <v>1404</v>
      </c>
      <c r="H37" s="1" t="s">
        <v>1410</v>
      </c>
      <c r="I37" s="1" t="s">
        <v>1405</v>
      </c>
    </row>
    <row r="38" spans="6:9" ht="15.75" customHeight="1" x14ac:dyDescent="0.2">
      <c r="G38" s="9" t="s">
        <v>1406</v>
      </c>
      <c r="H38" s="1" t="s">
        <v>1410</v>
      </c>
      <c r="I38" s="1" t="s">
        <v>1407</v>
      </c>
    </row>
    <row r="39" spans="6:9" ht="15.75" customHeight="1" x14ac:dyDescent="0.2">
      <c r="F39" s="1" t="s">
        <v>1411</v>
      </c>
    </row>
    <row r="40" spans="6:9" ht="15.75" customHeight="1" x14ac:dyDescent="0.2">
      <c r="G40" s="9" t="s">
        <v>1391</v>
      </c>
      <c r="H40" s="1" t="s">
        <v>1410</v>
      </c>
      <c r="I40" s="1" t="s">
        <v>1409</v>
      </c>
    </row>
    <row r="41" spans="6:9" ht="15.75" customHeight="1" x14ac:dyDescent="0.2">
      <c r="G41" s="9" t="s">
        <v>1393</v>
      </c>
      <c r="H41" s="1" t="s">
        <v>1412</v>
      </c>
      <c r="I41" s="1" t="s">
        <v>1395</v>
      </c>
    </row>
    <row r="42" spans="6:9" ht="15.75" customHeight="1" x14ac:dyDescent="0.2">
      <c r="G42" s="9" t="s">
        <v>1396</v>
      </c>
      <c r="H42" s="1" t="s">
        <v>1412</v>
      </c>
      <c r="I42" s="1" t="s">
        <v>1397</v>
      </c>
    </row>
    <row r="43" spans="6:9" ht="15.75" customHeight="1" x14ac:dyDescent="0.2">
      <c r="G43" s="9" t="s">
        <v>1398</v>
      </c>
      <c r="H43" s="1" t="s">
        <v>1412</v>
      </c>
      <c r="I43" s="1" t="s">
        <v>1399</v>
      </c>
    </row>
    <row r="44" spans="6:9" ht="15.75" customHeight="1" x14ac:dyDescent="0.2">
      <c r="G44" s="9" t="s">
        <v>1400</v>
      </c>
      <c r="H44" s="1" t="s">
        <v>1412</v>
      </c>
      <c r="I44" s="1" t="s">
        <v>1401</v>
      </c>
    </row>
    <row r="45" spans="6:9" ht="15.75" customHeight="1" x14ac:dyDescent="0.2">
      <c r="G45" s="9" t="s">
        <v>1402</v>
      </c>
      <c r="H45" s="1" t="s">
        <v>1412</v>
      </c>
      <c r="I45" s="1" t="s">
        <v>1403</v>
      </c>
    </row>
    <row r="46" spans="6:9" ht="15.75" customHeight="1" x14ac:dyDescent="0.2">
      <c r="G46" s="9" t="s">
        <v>1404</v>
      </c>
      <c r="H46" s="1" t="s">
        <v>1412</v>
      </c>
      <c r="I46" s="1" t="s">
        <v>1405</v>
      </c>
    </row>
    <row r="47" spans="6:9" ht="15.75" customHeight="1" x14ac:dyDescent="0.2">
      <c r="G47" s="9" t="s">
        <v>1406</v>
      </c>
      <c r="H47" s="1" t="s">
        <v>1412</v>
      </c>
      <c r="I47" s="1" t="s">
        <v>1407</v>
      </c>
    </row>
    <row r="48" spans="6:9" ht="15.75" customHeight="1" x14ac:dyDescent="0.2">
      <c r="F48" s="1" t="s">
        <v>1413</v>
      </c>
    </row>
    <row r="49" spans="6:9" ht="15.75" customHeight="1" x14ac:dyDescent="0.2">
      <c r="G49" s="9" t="s">
        <v>1391</v>
      </c>
      <c r="H49" s="1" t="s">
        <v>1412</v>
      </c>
      <c r="I49" s="1" t="s">
        <v>1409</v>
      </c>
    </row>
    <row r="50" spans="6:9" ht="15.75" customHeight="1" x14ac:dyDescent="0.2">
      <c r="G50" s="9" t="s">
        <v>1393</v>
      </c>
      <c r="H50" s="1" t="s">
        <v>1414</v>
      </c>
      <c r="I50" s="1" t="s">
        <v>1395</v>
      </c>
    </row>
    <row r="51" spans="6:9" ht="15.75" customHeight="1" x14ac:dyDescent="0.2">
      <c r="G51" s="9" t="s">
        <v>1396</v>
      </c>
      <c r="H51" s="1" t="s">
        <v>1414</v>
      </c>
      <c r="I51" s="1" t="s">
        <v>1397</v>
      </c>
    </row>
    <row r="52" spans="6:9" ht="15.75" customHeight="1" x14ac:dyDescent="0.2">
      <c r="G52" s="9" t="s">
        <v>1398</v>
      </c>
      <c r="H52" s="1" t="s">
        <v>1414</v>
      </c>
      <c r="I52" s="1" t="s">
        <v>1399</v>
      </c>
    </row>
    <row r="53" spans="6:9" ht="15.75" customHeight="1" x14ac:dyDescent="0.2">
      <c r="G53" s="9" t="s">
        <v>1400</v>
      </c>
      <c r="H53" s="1" t="s">
        <v>1414</v>
      </c>
      <c r="I53" s="1" t="s">
        <v>1401</v>
      </c>
    </row>
    <row r="54" spans="6:9" ht="15.75" customHeight="1" x14ac:dyDescent="0.2">
      <c r="G54" s="9" t="s">
        <v>1402</v>
      </c>
      <c r="H54" s="1" t="s">
        <v>1414</v>
      </c>
      <c r="I54" s="1" t="s">
        <v>1403</v>
      </c>
    </row>
    <row r="55" spans="6:9" ht="15.75" customHeight="1" x14ac:dyDescent="0.2">
      <c r="G55" s="9" t="s">
        <v>1404</v>
      </c>
      <c r="H55" s="1" t="s">
        <v>1414</v>
      </c>
      <c r="I55" s="1" t="s">
        <v>1405</v>
      </c>
    </row>
    <row r="56" spans="6:9" ht="15.75" customHeight="1" x14ac:dyDescent="0.2">
      <c r="G56" s="9" t="s">
        <v>1406</v>
      </c>
      <c r="H56" s="1" t="s">
        <v>1414</v>
      </c>
      <c r="I56" s="1" t="s">
        <v>1407</v>
      </c>
    </row>
    <row r="57" spans="6:9" ht="12.75" x14ac:dyDescent="0.2">
      <c r="F57" s="1" t="s">
        <v>1415</v>
      </c>
    </row>
    <row r="58" spans="6:9" ht="12.75" x14ac:dyDescent="0.2">
      <c r="G58" s="9" t="s">
        <v>1391</v>
      </c>
      <c r="H58" s="1" t="s">
        <v>1414</v>
      </c>
      <c r="I58" s="1" t="s">
        <v>1409</v>
      </c>
    </row>
    <row r="59" spans="6:9" ht="12.75" x14ac:dyDescent="0.2">
      <c r="G59" s="9" t="s">
        <v>1393</v>
      </c>
      <c r="H59" s="1" t="s">
        <v>1416</v>
      </c>
    </row>
    <row r="60" spans="6:9" ht="12.75" x14ac:dyDescent="0.2">
      <c r="G60" s="9" t="s">
        <v>1396</v>
      </c>
      <c r="H60" s="1" t="s">
        <v>1417</v>
      </c>
    </row>
    <row r="61" spans="6:9" ht="12.75" x14ac:dyDescent="0.2">
      <c r="G61" s="1" t="s">
        <v>1398</v>
      </c>
      <c r="H61" s="1" t="s">
        <v>1392</v>
      </c>
    </row>
    <row r="62" spans="6:9" ht="12.75" x14ac:dyDescent="0.2">
      <c r="G62" s="1" t="s">
        <v>1400</v>
      </c>
      <c r="H62" s="1" t="s">
        <v>1392</v>
      </c>
    </row>
    <row r="63" spans="6:9" ht="12.75" x14ac:dyDescent="0.2">
      <c r="G63" s="1" t="s">
        <v>1402</v>
      </c>
      <c r="H63" s="1" t="s">
        <v>1392</v>
      </c>
    </row>
    <row r="64" spans="6:9" ht="12.75" x14ac:dyDescent="0.2">
      <c r="G64" s="1" t="s">
        <v>1404</v>
      </c>
      <c r="H64" s="1" t="s">
        <v>1392</v>
      </c>
    </row>
    <row r="65" spans="1:27" ht="12.75" x14ac:dyDescent="0.2">
      <c r="G65" s="1" t="s">
        <v>1406</v>
      </c>
      <c r="H65" s="1" t="s">
        <v>1392</v>
      </c>
    </row>
    <row r="66" spans="1:27" ht="12.75" x14ac:dyDescent="0.2">
      <c r="G66" s="1"/>
      <c r="H66" s="1"/>
    </row>
    <row r="67" spans="1:27" ht="12.75" x14ac:dyDescent="0.2">
      <c r="G67" s="1"/>
      <c r="H67" s="1"/>
    </row>
    <row r="68" spans="1:27" ht="12.75" x14ac:dyDescent="0.2">
      <c r="A68" s="9" t="s">
        <v>1418</v>
      </c>
      <c r="B68" s="9" t="s">
        <v>1083</v>
      </c>
      <c r="C68" s="9">
        <v>2</v>
      </c>
      <c r="D68" s="161"/>
      <c r="E68" s="9" t="s">
        <v>1419</v>
      </c>
      <c r="F68" s="161"/>
      <c r="G68" s="9" t="s">
        <v>1389</v>
      </c>
      <c r="H68" s="161"/>
      <c r="I68" s="161"/>
      <c r="J68" s="161"/>
      <c r="K68" s="161"/>
      <c r="L68" s="161"/>
      <c r="M68" s="161"/>
      <c r="N68" s="161"/>
      <c r="O68" s="161"/>
      <c r="P68" s="161"/>
      <c r="Q68" s="161"/>
      <c r="R68" s="161"/>
      <c r="S68" s="161"/>
      <c r="T68" s="161"/>
      <c r="U68" s="161"/>
      <c r="V68" s="161"/>
      <c r="W68" s="161"/>
      <c r="X68" s="161"/>
      <c r="Y68" s="161"/>
      <c r="Z68" s="161"/>
      <c r="AA68" s="161"/>
    </row>
    <row r="69" spans="1:27" ht="12.75" x14ac:dyDescent="0.2">
      <c r="F69" s="1" t="s">
        <v>190</v>
      </c>
    </row>
    <row r="70" spans="1:27" ht="12.75" x14ac:dyDescent="0.2">
      <c r="G70" s="1">
        <v>0</v>
      </c>
      <c r="H70" s="1" t="s">
        <v>191</v>
      </c>
    </row>
    <row r="71" spans="1:27" ht="12.75" x14ac:dyDescent="0.2">
      <c r="G71" s="1">
        <v>1</v>
      </c>
      <c r="H71" s="1" t="s">
        <v>195</v>
      </c>
    </row>
    <row r="72" spans="1:27" ht="12.75" x14ac:dyDescent="0.2">
      <c r="G72" s="1">
        <v>2</v>
      </c>
      <c r="H72" s="1" t="s">
        <v>199</v>
      </c>
    </row>
    <row r="73" spans="1:27" ht="12.75" x14ac:dyDescent="0.2">
      <c r="G73" s="1">
        <v>3</v>
      </c>
      <c r="H73" s="1" t="s">
        <v>200</v>
      </c>
    </row>
    <row r="74" spans="1:27" ht="12.75" x14ac:dyDescent="0.2">
      <c r="G74" s="1">
        <v>4</v>
      </c>
      <c r="H74" s="1" t="s">
        <v>206</v>
      </c>
    </row>
    <row r="75" spans="1:27" ht="12.75" x14ac:dyDescent="0.2">
      <c r="G75" s="1">
        <v>5</v>
      </c>
      <c r="H75" s="1" t="s">
        <v>213</v>
      </c>
    </row>
    <row r="76" spans="1:27" ht="12.75" x14ac:dyDescent="0.2">
      <c r="G76" s="1">
        <v>6</v>
      </c>
      <c r="H76" s="1" t="s">
        <v>214</v>
      </c>
    </row>
    <row r="77" spans="1:27" ht="12.75" x14ac:dyDescent="0.2">
      <c r="G77" s="1">
        <v>7</v>
      </c>
      <c r="H77" s="1" t="s">
        <v>222</v>
      </c>
    </row>
    <row r="78" spans="1:27" ht="12.75" x14ac:dyDescent="0.2">
      <c r="G78" s="1" t="s">
        <v>1420</v>
      </c>
      <c r="H78" s="1" t="s">
        <v>1421</v>
      </c>
    </row>
    <row r="79" spans="1:27" ht="12.75" x14ac:dyDescent="0.2">
      <c r="F79" s="1" t="s">
        <v>229</v>
      </c>
    </row>
    <row r="80" spans="1:27" ht="12.75" x14ac:dyDescent="0.2">
      <c r="G80" s="1">
        <v>0</v>
      </c>
      <c r="H80" s="1" t="s">
        <v>239</v>
      </c>
    </row>
    <row r="81" spans="1:27" ht="12.75" x14ac:dyDescent="0.2">
      <c r="G81" s="1">
        <v>1</v>
      </c>
      <c r="H81" s="1" t="s">
        <v>245</v>
      </c>
    </row>
    <row r="82" spans="1:27" ht="12.75" x14ac:dyDescent="0.2">
      <c r="G82" s="1">
        <v>2</v>
      </c>
      <c r="H82" s="1" t="s">
        <v>246</v>
      </c>
    </row>
    <row r="83" spans="1:27" ht="12.75" x14ac:dyDescent="0.2">
      <c r="G83" s="1">
        <v>3</v>
      </c>
      <c r="H83" s="1" t="s">
        <v>256</v>
      </c>
    </row>
    <row r="84" spans="1:27" ht="12.75" x14ac:dyDescent="0.2">
      <c r="G84" s="1">
        <v>4</v>
      </c>
      <c r="H84" s="1" t="s">
        <v>257</v>
      </c>
    </row>
    <row r="85" spans="1:27" ht="12.75" x14ac:dyDescent="0.2">
      <c r="G85" s="1">
        <v>5</v>
      </c>
      <c r="H85" s="1" t="s">
        <v>264</v>
      </c>
    </row>
    <row r="86" spans="1:27" ht="12.75" x14ac:dyDescent="0.2">
      <c r="G86" s="1">
        <v>6</v>
      </c>
      <c r="H86" s="1" t="s">
        <v>266</v>
      </c>
    </row>
    <row r="87" spans="1:27" ht="12.75" x14ac:dyDescent="0.2">
      <c r="G87" s="1">
        <v>7</v>
      </c>
      <c r="H87" s="1" t="s">
        <v>269</v>
      </c>
    </row>
    <row r="88" spans="1:27" ht="12.75" x14ac:dyDescent="0.2">
      <c r="G88" s="1">
        <v>8</v>
      </c>
      <c r="H88" s="1" t="s">
        <v>271</v>
      </c>
    </row>
    <row r="89" spans="1:27" ht="12.75" x14ac:dyDescent="0.2">
      <c r="G89" s="1">
        <v>9</v>
      </c>
      <c r="H89" s="1" t="s">
        <v>273</v>
      </c>
    </row>
    <row r="90" spans="1:27" ht="12.75" x14ac:dyDescent="0.2">
      <c r="G90" s="1" t="s">
        <v>1422</v>
      </c>
      <c r="H90" s="1" t="s">
        <v>1421</v>
      </c>
    </row>
    <row r="91" spans="1:27" ht="12.75" x14ac:dyDescent="0.2">
      <c r="A91" s="1"/>
      <c r="B91" s="1"/>
      <c r="C91" s="1"/>
      <c r="E91" s="1"/>
      <c r="G91" s="1"/>
    </row>
    <row r="92" spans="1:27" ht="12.75" x14ac:dyDescent="0.2">
      <c r="A92" s="9" t="s">
        <v>13</v>
      </c>
      <c r="B92" s="9" t="s">
        <v>1099</v>
      </c>
      <c r="C92" s="9">
        <v>0</v>
      </c>
      <c r="D92" s="161"/>
      <c r="E92" s="9" t="s">
        <v>1423</v>
      </c>
      <c r="F92" s="161"/>
      <c r="G92" s="9" t="s">
        <v>1424</v>
      </c>
      <c r="H92" s="161"/>
      <c r="I92" s="161"/>
      <c r="J92" s="161"/>
      <c r="K92" s="161"/>
      <c r="L92" s="161"/>
      <c r="M92" s="161"/>
      <c r="N92" s="161"/>
      <c r="O92" s="161"/>
      <c r="P92" s="161"/>
      <c r="Q92" s="161"/>
      <c r="R92" s="161"/>
      <c r="S92" s="161"/>
      <c r="T92" s="161"/>
      <c r="U92" s="161"/>
      <c r="V92" s="161"/>
      <c r="W92" s="161"/>
      <c r="X92" s="161"/>
      <c r="Y92" s="161"/>
      <c r="Z92" s="161"/>
      <c r="AA92" s="161"/>
    </row>
    <row r="93" spans="1:27" ht="12.75" x14ac:dyDescent="0.2">
      <c r="F93" s="1" t="s">
        <v>1390</v>
      </c>
    </row>
    <row r="94" spans="1:27" ht="12.75" x14ac:dyDescent="0.2">
      <c r="F94" s="1"/>
      <c r="G94" s="9" t="s">
        <v>1406</v>
      </c>
      <c r="H94" s="1" t="s">
        <v>1425</v>
      </c>
    </row>
    <row r="95" spans="1:27" ht="12.75" x14ac:dyDescent="0.2">
      <c r="F95" s="1"/>
      <c r="G95" s="9" t="s">
        <v>1404</v>
      </c>
      <c r="H95" s="1" t="s">
        <v>1426</v>
      </c>
    </row>
    <row r="96" spans="1:27" ht="12.75" x14ac:dyDescent="0.2">
      <c r="F96" s="1"/>
      <c r="G96" s="9" t="s">
        <v>1402</v>
      </c>
      <c r="H96" s="1" t="s">
        <v>1427</v>
      </c>
    </row>
    <row r="97" spans="1:27" ht="12.75" x14ac:dyDescent="0.2">
      <c r="F97" s="1"/>
      <c r="G97" s="1"/>
    </row>
    <row r="98" spans="1:27" ht="12.75" x14ac:dyDescent="0.2">
      <c r="F98" s="1" t="s">
        <v>1428</v>
      </c>
      <c r="G98" s="1" t="s">
        <v>1389</v>
      </c>
    </row>
    <row r="99" spans="1:27" ht="12.75" x14ac:dyDescent="0.2">
      <c r="A99" s="1"/>
      <c r="B99" s="1"/>
      <c r="C99" s="1"/>
      <c r="E99" s="1"/>
      <c r="G99" s="1"/>
    </row>
    <row r="100" spans="1:27" ht="12.75" x14ac:dyDescent="0.2">
      <c r="A100" s="9" t="s">
        <v>1429</v>
      </c>
      <c r="B100" s="9" t="s">
        <v>1082</v>
      </c>
      <c r="C100" s="9">
        <v>0</v>
      </c>
      <c r="D100" s="161"/>
      <c r="E100" s="9" t="s">
        <v>1430</v>
      </c>
      <c r="F100" s="161"/>
      <c r="G100" s="9" t="s">
        <v>1431</v>
      </c>
      <c r="H100" s="161"/>
      <c r="I100" s="161"/>
      <c r="J100" s="161"/>
      <c r="K100" s="161"/>
      <c r="L100" s="161"/>
      <c r="M100" s="161"/>
      <c r="N100" s="161"/>
      <c r="O100" s="161"/>
      <c r="P100" s="161"/>
      <c r="Q100" s="161"/>
      <c r="R100" s="161"/>
      <c r="S100" s="161"/>
      <c r="T100" s="161"/>
      <c r="U100" s="161"/>
      <c r="V100" s="161"/>
      <c r="W100" s="161"/>
      <c r="X100" s="161"/>
      <c r="Y100" s="161"/>
      <c r="Z100" s="161"/>
      <c r="AA100" s="161"/>
    </row>
    <row r="101" spans="1:27" ht="12.75" x14ac:dyDescent="0.2">
      <c r="F101" s="1" t="s">
        <v>1390</v>
      </c>
      <c r="G101" s="1" t="s">
        <v>1432</v>
      </c>
    </row>
    <row r="102" spans="1:27" ht="12.75" x14ac:dyDescent="0.2">
      <c r="F102" s="1" t="s">
        <v>1433</v>
      </c>
      <c r="G102" s="1" t="s">
        <v>1434</v>
      </c>
    </row>
    <row r="103" spans="1:27" ht="12.75" x14ac:dyDescent="0.2">
      <c r="G103" s="1" t="s">
        <v>1435</v>
      </c>
      <c r="H103" s="1" t="s">
        <v>1436</v>
      </c>
    </row>
    <row r="104" spans="1:27" ht="12.75" x14ac:dyDescent="0.2">
      <c r="G104" s="1" t="s">
        <v>1095</v>
      </c>
      <c r="H104" s="1" t="s">
        <v>1437</v>
      </c>
    </row>
    <row r="105" spans="1:27" ht="12.75" x14ac:dyDescent="0.2">
      <c r="G105" s="1" t="s">
        <v>1081</v>
      </c>
      <c r="H105" s="162">
        <v>1</v>
      </c>
    </row>
    <row r="106" spans="1:27" ht="12.75" x14ac:dyDescent="0.2">
      <c r="G106" s="1" t="s">
        <v>1083</v>
      </c>
      <c r="H106" s="162">
        <v>2</v>
      </c>
    </row>
    <row r="107" spans="1:27" ht="12.75" x14ac:dyDescent="0.2">
      <c r="G107" s="1" t="s">
        <v>1099</v>
      </c>
      <c r="H107" s="162">
        <v>3</v>
      </c>
    </row>
    <row r="108" spans="1:27" ht="12.75" x14ac:dyDescent="0.2">
      <c r="G108" s="1" t="s">
        <v>1082</v>
      </c>
      <c r="H108" s="162">
        <v>4</v>
      </c>
    </row>
    <row r="109" spans="1:27" ht="12.75" x14ac:dyDescent="0.2">
      <c r="G109" s="1" t="s">
        <v>1102</v>
      </c>
      <c r="H109" s="162">
        <v>5</v>
      </c>
    </row>
    <row r="110" spans="1:27" ht="12.75" x14ac:dyDescent="0.2">
      <c r="G110" s="1" t="s">
        <v>1103</v>
      </c>
      <c r="H110" s="162">
        <v>6</v>
      </c>
    </row>
    <row r="111" spans="1:27" ht="12.75" x14ac:dyDescent="0.2">
      <c r="G111" s="1" t="s">
        <v>1106</v>
      </c>
      <c r="H111" s="162">
        <v>7</v>
      </c>
    </row>
    <row r="112" spans="1:27" ht="12.75" x14ac:dyDescent="0.2">
      <c r="G112" s="1" t="s">
        <v>1109</v>
      </c>
      <c r="H112" s="162">
        <v>8</v>
      </c>
    </row>
    <row r="113" spans="1:27" ht="12.75" x14ac:dyDescent="0.2">
      <c r="G113" s="1" t="s">
        <v>1112</v>
      </c>
      <c r="H113" s="162">
        <v>9</v>
      </c>
    </row>
    <row r="114" spans="1:27" ht="12.75" x14ac:dyDescent="0.2">
      <c r="G114" s="1" t="s">
        <v>2</v>
      </c>
      <c r="H114" s="162">
        <v>10</v>
      </c>
    </row>
    <row r="115" spans="1:27" ht="12.75" x14ac:dyDescent="0.2">
      <c r="G115" s="1" t="s">
        <v>1116</v>
      </c>
      <c r="H115" s="162" t="s">
        <v>957</v>
      </c>
    </row>
    <row r="116" spans="1:27" ht="12.75" x14ac:dyDescent="0.2">
      <c r="G116" s="1" t="s">
        <v>1118</v>
      </c>
      <c r="H116" s="162" t="s">
        <v>1438</v>
      </c>
    </row>
    <row r="117" spans="1:27" ht="12.75" x14ac:dyDescent="0.2">
      <c r="G117" s="1" t="s">
        <v>1381</v>
      </c>
      <c r="H117" s="162" t="s">
        <v>1439</v>
      </c>
    </row>
    <row r="118" spans="1:27" ht="12.75" x14ac:dyDescent="0.2">
      <c r="G118" s="1" t="s">
        <v>1440</v>
      </c>
      <c r="H118" s="162" t="s">
        <v>1441</v>
      </c>
    </row>
    <row r="119" spans="1:27" ht="12.75" x14ac:dyDescent="0.2">
      <c r="G119" s="1" t="s">
        <v>1442</v>
      </c>
      <c r="H119" s="162" t="s">
        <v>1443</v>
      </c>
    </row>
    <row r="120" spans="1:27" ht="12.75" x14ac:dyDescent="0.2">
      <c r="G120" s="1" t="s">
        <v>1444</v>
      </c>
      <c r="H120" s="162" t="s">
        <v>347</v>
      </c>
    </row>
    <row r="121" spans="1:27" ht="12.75" x14ac:dyDescent="0.2">
      <c r="G121" s="1" t="s">
        <v>1445</v>
      </c>
      <c r="H121" s="162" t="s">
        <v>1446</v>
      </c>
    </row>
    <row r="122" spans="1:27" ht="12.75" x14ac:dyDescent="0.2">
      <c r="G122" s="1" t="s">
        <v>1447</v>
      </c>
      <c r="H122" s="162" t="s">
        <v>1448</v>
      </c>
    </row>
    <row r="123" spans="1:27" ht="12.75" x14ac:dyDescent="0.2">
      <c r="G123" s="1" t="s">
        <v>1449</v>
      </c>
      <c r="H123" s="162" t="s">
        <v>1450</v>
      </c>
    </row>
    <row r="124" spans="1:27" ht="12.75" x14ac:dyDescent="0.2">
      <c r="G124" s="1" t="s">
        <v>1451</v>
      </c>
      <c r="H124" s="162" t="s">
        <v>1452</v>
      </c>
    </row>
    <row r="125" spans="1:27" ht="12.75" x14ac:dyDescent="0.2">
      <c r="G125" s="1" t="s">
        <v>1453</v>
      </c>
      <c r="H125" s="1" t="s">
        <v>1454</v>
      </c>
    </row>
    <row r="126" spans="1:27" ht="12.75" x14ac:dyDescent="0.2">
      <c r="F126" s="1" t="s">
        <v>1455</v>
      </c>
      <c r="G126" s="1" t="s">
        <v>1456</v>
      </c>
    </row>
    <row r="128" spans="1:27" ht="12.75" x14ac:dyDescent="0.2">
      <c r="A128" s="9" t="s">
        <v>1457</v>
      </c>
      <c r="B128" s="9" t="s">
        <v>1102</v>
      </c>
      <c r="C128" s="9" t="s">
        <v>1458</v>
      </c>
      <c r="D128" s="161"/>
      <c r="E128" s="9" t="s">
        <v>1459</v>
      </c>
      <c r="F128" s="161"/>
      <c r="G128" s="9" t="s">
        <v>1389</v>
      </c>
      <c r="H128" s="161"/>
      <c r="I128" s="161"/>
      <c r="J128" s="161"/>
      <c r="K128" s="161"/>
      <c r="L128" s="161"/>
      <c r="M128" s="161"/>
      <c r="N128" s="161"/>
      <c r="O128" s="161"/>
      <c r="P128" s="161"/>
      <c r="Q128" s="161"/>
      <c r="R128" s="161"/>
      <c r="S128" s="161"/>
      <c r="T128" s="161"/>
      <c r="U128" s="161"/>
      <c r="V128" s="161"/>
      <c r="W128" s="161"/>
      <c r="X128" s="161"/>
      <c r="Y128" s="161"/>
      <c r="Z128" s="161"/>
      <c r="AA128" s="161"/>
    </row>
    <row r="129" spans="1:27" ht="12.75" x14ac:dyDescent="0.2">
      <c r="E129" s="1" t="s">
        <v>1460</v>
      </c>
    </row>
    <row r="130" spans="1:27" ht="12.75" x14ac:dyDescent="0.2">
      <c r="E130" s="1" t="s">
        <v>9</v>
      </c>
      <c r="F130" s="1" t="s">
        <v>1461</v>
      </c>
      <c r="G130" s="1" t="s">
        <v>1462</v>
      </c>
    </row>
    <row r="131" spans="1:27" ht="12.75" x14ac:dyDescent="0.2">
      <c r="E131" s="1" t="s">
        <v>13</v>
      </c>
      <c r="F131" s="1" t="s">
        <v>1095</v>
      </c>
      <c r="G131" s="1" t="s">
        <v>1463</v>
      </c>
    </row>
    <row r="132" spans="1:27" ht="12.75" x14ac:dyDescent="0.2">
      <c r="E132" s="1" t="s">
        <v>1089</v>
      </c>
      <c r="F132" s="1" t="s">
        <v>1464</v>
      </c>
      <c r="G132" s="1" t="s">
        <v>1465</v>
      </c>
    </row>
    <row r="133" spans="1:27" ht="12.75" x14ac:dyDescent="0.2">
      <c r="E133" s="1" t="s">
        <v>17</v>
      </c>
      <c r="F133" s="1" t="s">
        <v>1466</v>
      </c>
      <c r="G133" s="1" t="s">
        <v>1467</v>
      </c>
    </row>
    <row r="134" spans="1:27" ht="12.75" x14ac:dyDescent="0.2">
      <c r="E134" s="1" t="s">
        <v>61</v>
      </c>
      <c r="F134" s="1" t="s">
        <v>1468</v>
      </c>
      <c r="G134" s="1" t="s">
        <v>1469</v>
      </c>
    </row>
    <row r="135" spans="1:27" ht="12.75" x14ac:dyDescent="0.2">
      <c r="E135" s="1" t="s">
        <v>1470</v>
      </c>
      <c r="F135" s="1" t="s">
        <v>1468</v>
      </c>
      <c r="G135" s="1" t="s">
        <v>1471</v>
      </c>
    </row>
    <row r="137" spans="1:27" ht="12.75" x14ac:dyDescent="0.2">
      <c r="A137" s="9" t="s">
        <v>1472</v>
      </c>
      <c r="B137" s="9" t="s">
        <v>1103</v>
      </c>
      <c r="C137" s="9">
        <v>0</v>
      </c>
      <c r="D137" s="161"/>
      <c r="E137" s="9" t="s">
        <v>1459</v>
      </c>
      <c r="F137" s="161"/>
      <c r="G137" s="9" t="s">
        <v>1456</v>
      </c>
      <c r="H137" s="161"/>
      <c r="I137" s="161"/>
      <c r="J137" s="161"/>
      <c r="K137" s="161"/>
      <c r="L137" s="161"/>
      <c r="M137" s="161"/>
      <c r="N137" s="161"/>
      <c r="O137" s="161"/>
      <c r="P137" s="161"/>
      <c r="Q137" s="161"/>
      <c r="R137" s="161"/>
      <c r="S137" s="161"/>
      <c r="T137" s="161"/>
      <c r="U137" s="161"/>
      <c r="V137" s="161"/>
      <c r="W137" s="161"/>
      <c r="X137" s="161"/>
      <c r="Y137" s="161"/>
      <c r="Z137" s="161"/>
      <c r="AA137" s="161"/>
    </row>
    <row r="138" spans="1:27" ht="12.75" x14ac:dyDescent="0.2">
      <c r="E138" s="1" t="s">
        <v>1473</v>
      </c>
    </row>
    <row r="139" spans="1:27" ht="12.75" x14ac:dyDescent="0.2">
      <c r="E139" s="1" t="s">
        <v>1474</v>
      </c>
    </row>
    <row r="140" spans="1:27" ht="12.75" x14ac:dyDescent="0.2">
      <c r="E140" s="1" t="s">
        <v>1475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B5"/>
  <sheetViews>
    <sheetView workbookViewId="0">
      <selection activeCell="K30" sqref="K30"/>
    </sheetView>
  </sheetViews>
  <sheetFormatPr defaultColWidth="12.5703125" defaultRowHeight="15.75" customHeight="1" x14ac:dyDescent="0.2"/>
  <sheetData>
    <row r="1" spans="1:2" ht="15.75" customHeight="1" x14ac:dyDescent="0.2">
      <c r="A1" s="1" t="s">
        <v>318</v>
      </c>
      <c r="B1" s="1" t="s">
        <v>319</v>
      </c>
    </row>
    <row r="2" spans="1:2" ht="15.75" customHeight="1" x14ac:dyDescent="0.2">
      <c r="A2" s="1" t="s">
        <v>173</v>
      </c>
      <c r="B2" s="1" t="s">
        <v>1476</v>
      </c>
    </row>
    <row r="3" spans="1:2" ht="15.75" customHeight="1" x14ac:dyDescent="0.2">
      <c r="A3" s="1" t="s">
        <v>174</v>
      </c>
      <c r="B3" s="1" t="s">
        <v>1477</v>
      </c>
    </row>
    <row r="4" spans="1:2" ht="15.75" customHeight="1" x14ac:dyDescent="0.2">
      <c r="A4" s="1" t="s">
        <v>322</v>
      </c>
      <c r="B4" s="1" t="s">
        <v>1478</v>
      </c>
    </row>
    <row r="5" spans="1:2" ht="15.75" customHeight="1" x14ac:dyDescent="0.2">
      <c r="A5" s="1" t="s">
        <v>324</v>
      </c>
      <c r="B5" s="1" t="s">
        <v>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0"/>
  <sheetViews>
    <sheetView workbookViewId="0">
      <selection activeCell="F51" sqref="F51"/>
    </sheetView>
  </sheetViews>
  <sheetFormatPr defaultColWidth="12.5703125" defaultRowHeight="15.75" customHeight="1" x14ac:dyDescent="0.2"/>
  <sheetData>
    <row r="1" spans="1:3" ht="15.75" customHeight="1" x14ac:dyDescent="0.2">
      <c r="A1" s="1" t="s">
        <v>169</v>
      </c>
      <c r="C1" s="1" t="s">
        <v>170</v>
      </c>
    </row>
    <row r="2" spans="1:3" ht="15.75" customHeight="1" x14ac:dyDescent="0.2">
      <c r="A2" s="1" t="s">
        <v>171</v>
      </c>
      <c r="B2" s="1">
        <v>21.5</v>
      </c>
      <c r="C2" s="1" t="s">
        <v>172</v>
      </c>
    </row>
    <row r="3" spans="1:3" ht="15.75" customHeight="1" x14ac:dyDescent="0.2">
      <c r="A3" s="1" t="s">
        <v>173</v>
      </c>
      <c r="B3" s="1">
        <v>22.7</v>
      </c>
      <c r="C3">
        <f t="shared" ref="C3:C17" si="0">B3-$B$2</f>
        <v>1.1999999999999993</v>
      </c>
    </row>
    <row r="4" spans="1:3" ht="15.75" customHeight="1" x14ac:dyDescent="0.2">
      <c r="A4" s="1" t="s">
        <v>174</v>
      </c>
      <c r="B4" s="1">
        <v>22.2</v>
      </c>
      <c r="C4">
        <f t="shared" si="0"/>
        <v>0.69999999999999929</v>
      </c>
    </row>
    <row r="5" spans="1:3" ht="15.75" customHeight="1" x14ac:dyDescent="0.2">
      <c r="A5" s="1" t="s">
        <v>175</v>
      </c>
      <c r="B5" s="1">
        <v>22.14</v>
      </c>
      <c r="C5">
        <f t="shared" si="0"/>
        <v>0.64000000000000057</v>
      </c>
    </row>
    <row r="6" spans="1:3" ht="15.75" customHeight="1" x14ac:dyDescent="0.2">
      <c r="A6" s="1" t="s">
        <v>174</v>
      </c>
      <c r="B6" s="1">
        <v>22.16</v>
      </c>
      <c r="C6">
        <f t="shared" si="0"/>
        <v>0.66000000000000014</v>
      </c>
    </row>
    <row r="7" spans="1:3" ht="15.75" customHeight="1" x14ac:dyDescent="0.2">
      <c r="A7" s="1" t="s">
        <v>173</v>
      </c>
      <c r="B7" s="1">
        <v>22.25</v>
      </c>
      <c r="C7">
        <f t="shared" si="0"/>
        <v>0.75</v>
      </c>
    </row>
    <row r="8" spans="1:3" ht="15.75" customHeight="1" x14ac:dyDescent="0.2">
      <c r="A8" s="1" t="s">
        <v>175</v>
      </c>
      <c r="B8" s="1">
        <v>22.15</v>
      </c>
      <c r="C8">
        <f t="shared" si="0"/>
        <v>0.64999999999999858</v>
      </c>
    </row>
    <row r="9" spans="1:3" ht="15.75" customHeight="1" x14ac:dyDescent="0.2">
      <c r="A9" s="1" t="s">
        <v>175</v>
      </c>
      <c r="B9" s="1">
        <v>21.98</v>
      </c>
      <c r="C9">
        <f t="shared" si="0"/>
        <v>0.48000000000000043</v>
      </c>
    </row>
    <row r="10" spans="1:3" ht="15.75" customHeight="1" x14ac:dyDescent="0.2">
      <c r="A10" s="1" t="s">
        <v>176</v>
      </c>
      <c r="B10" s="1">
        <v>22.35</v>
      </c>
      <c r="C10">
        <f t="shared" si="0"/>
        <v>0.85000000000000142</v>
      </c>
    </row>
    <row r="11" spans="1:3" ht="15.75" customHeight="1" x14ac:dyDescent="0.2">
      <c r="A11" s="1" t="s">
        <v>173</v>
      </c>
      <c r="B11" s="1">
        <v>22.41</v>
      </c>
      <c r="C11">
        <f t="shared" si="0"/>
        <v>0.91000000000000014</v>
      </c>
    </row>
    <row r="12" spans="1:3" ht="15.75" customHeight="1" x14ac:dyDescent="0.2">
      <c r="A12" s="1" t="s">
        <v>174</v>
      </c>
      <c r="B12" s="1">
        <v>22.2</v>
      </c>
      <c r="C12">
        <f t="shared" si="0"/>
        <v>0.69999999999999929</v>
      </c>
    </row>
    <row r="13" spans="1:3" ht="15.75" customHeight="1" x14ac:dyDescent="0.2">
      <c r="A13" s="1" t="s">
        <v>173</v>
      </c>
      <c r="B13" s="1">
        <v>22.2</v>
      </c>
      <c r="C13">
        <f t="shared" si="0"/>
        <v>0.69999999999999929</v>
      </c>
    </row>
    <row r="14" spans="1:3" ht="15.75" customHeight="1" x14ac:dyDescent="0.2">
      <c r="A14" s="1" t="s">
        <v>176</v>
      </c>
      <c r="B14" s="1">
        <v>22.26</v>
      </c>
      <c r="C14">
        <f t="shared" si="0"/>
        <v>0.76000000000000156</v>
      </c>
    </row>
    <row r="15" spans="1:3" ht="15.75" customHeight="1" x14ac:dyDescent="0.2">
      <c r="A15" s="1" t="s">
        <v>175</v>
      </c>
      <c r="B15" s="1">
        <v>22.05</v>
      </c>
      <c r="C15">
        <f t="shared" si="0"/>
        <v>0.55000000000000071</v>
      </c>
    </row>
    <row r="16" spans="1:3" ht="15.75" customHeight="1" x14ac:dyDescent="0.2">
      <c r="A16" s="1" t="s">
        <v>174</v>
      </c>
      <c r="B16" s="1">
        <v>22.16</v>
      </c>
      <c r="C16">
        <f t="shared" si="0"/>
        <v>0.66000000000000014</v>
      </c>
    </row>
    <row r="17" spans="1:3" ht="15.75" customHeight="1" x14ac:dyDescent="0.2">
      <c r="A17" s="1" t="s">
        <v>175</v>
      </c>
      <c r="B17" s="1">
        <v>22.52</v>
      </c>
      <c r="C17">
        <f t="shared" si="0"/>
        <v>1.0199999999999996</v>
      </c>
    </row>
    <row r="19" spans="1:3" ht="15.75" customHeight="1" x14ac:dyDescent="0.2">
      <c r="B19" s="1" t="s">
        <v>177</v>
      </c>
      <c r="C19" s="12">
        <f>AVERAGE(C3:C17)</f>
        <v>0.7486666666666667</v>
      </c>
    </row>
    <row r="20" spans="1:3" ht="15.75" customHeight="1" x14ac:dyDescent="0.2">
      <c r="B20" s="1" t="s">
        <v>178</v>
      </c>
      <c r="C20">
        <f>MAX(C3:C17)</f>
        <v>1.1999999999999993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W57"/>
  <sheetViews>
    <sheetView workbookViewId="0">
      <selection activeCell="F51" sqref="F51"/>
    </sheetView>
  </sheetViews>
  <sheetFormatPr defaultColWidth="12.5703125" defaultRowHeight="15.75" customHeight="1" x14ac:dyDescent="0.2"/>
  <cols>
    <col min="4" max="4" width="14.42578125" customWidth="1"/>
    <col min="15" max="17" width="13.42578125" customWidth="1"/>
  </cols>
  <sheetData>
    <row r="2" spans="1:19" ht="15.75" customHeight="1" x14ac:dyDescent="0.2">
      <c r="A2" s="1" t="s">
        <v>179</v>
      </c>
      <c r="B2" s="1" t="s">
        <v>180</v>
      </c>
      <c r="C2" s="1" t="s">
        <v>181</v>
      </c>
      <c r="D2" s="1" t="s">
        <v>182</v>
      </c>
      <c r="E2" s="1" t="s">
        <v>183</v>
      </c>
      <c r="K2" s="1">
        <v>1</v>
      </c>
      <c r="L2" s="1">
        <v>2</v>
      </c>
      <c r="M2" s="1">
        <v>3</v>
      </c>
      <c r="N2" s="1">
        <v>4</v>
      </c>
      <c r="O2" s="1">
        <v>5</v>
      </c>
      <c r="P2" s="1">
        <v>6</v>
      </c>
      <c r="Q2" s="1">
        <v>7</v>
      </c>
      <c r="R2" s="1">
        <v>8</v>
      </c>
      <c r="S2" s="1">
        <v>9</v>
      </c>
    </row>
    <row r="3" spans="1:19" ht="15.75" customHeight="1" x14ac:dyDescent="0.2">
      <c r="A3" s="1" t="s">
        <v>184</v>
      </c>
      <c r="B3" s="1">
        <v>1337</v>
      </c>
      <c r="E3" s="1">
        <v>65536</v>
      </c>
      <c r="G3" s="1" t="s">
        <v>185</v>
      </c>
      <c r="K3" s="13" t="s">
        <v>186</v>
      </c>
      <c r="L3" s="13" t="s">
        <v>187</v>
      </c>
      <c r="M3" s="13" t="s">
        <v>188</v>
      </c>
      <c r="N3" s="13" t="s">
        <v>189</v>
      </c>
    </row>
    <row r="4" spans="1:19" ht="15.75" customHeight="1" x14ac:dyDescent="0.2">
      <c r="G4" s="1" t="s">
        <v>190</v>
      </c>
      <c r="J4" s="1">
        <v>1</v>
      </c>
      <c r="K4" s="14">
        <v>50</v>
      </c>
      <c r="L4" s="14">
        <v>10</v>
      </c>
      <c r="M4" s="14">
        <v>50</v>
      </c>
      <c r="N4" s="14">
        <v>65537</v>
      </c>
    </row>
    <row r="5" spans="1:19" ht="15.75" customHeight="1" x14ac:dyDescent="0.2">
      <c r="H5" s="1">
        <v>0</v>
      </c>
      <c r="I5" s="1" t="s">
        <v>191</v>
      </c>
      <c r="K5" s="15" t="s">
        <v>192</v>
      </c>
      <c r="L5" s="16" t="s">
        <v>193</v>
      </c>
      <c r="M5" s="15" t="s">
        <v>194</v>
      </c>
      <c r="N5" s="15"/>
    </row>
    <row r="6" spans="1:19" ht="15.75" customHeight="1" x14ac:dyDescent="0.2">
      <c r="H6" s="1">
        <v>1</v>
      </c>
      <c r="I6" s="1" t="s">
        <v>195</v>
      </c>
      <c r="K6" s="17" t="s">
        <v>196</v>
      </c>
      <c r="L6" s="17" t="s">
        <v>197</v>
      </c>
      <c r="M6" s="17" t="s">
        <v>198</v>
      </c>
      <c r="N6" s="17" t="s">
        <v>198</v>
      </c>
      <c r="O6" s="17" t="s">
        <v>198</v>
      </c>
    </row>
    <row r="7" spans="1:19" ht="15.75" customHeight="1" x14ac:dyDescent="0.2">
      <c r="H7" s="1">
        <v>2</v>
      </c>
      <c r="I7" s="1" t="s">
        <v>199</v>
      </c>
      <c r="J7" s="1">
        <v>2</v>
      </c>
      <c r="K7" s="18">
        <v>10</v>
      </c>
      <c r="L7" s="18">
        <v>65536</v>
      </c>
      <c r="M7" s="18">
        <v>75</v>
      </c>
      <c r="N7" s="18">
        <v>75</v>
      </c>
      <c r="O7" s="18">
        <v>75</v>
      </c>
    </row>
    <row r="8" spans="1:19" ht="15.75" customHeight="1" x14ac:dyDescent="0.2">
      <c r="H8" s="1">
        <v>3</v>
      </c>
      <c r="I8" s="1" t="s">
        <v>200</v>
      </c>
      <c r="K8" s="19" t="s">
        <v>201</v>
      </c>
      <c r="L8" s="19" t="s">
        <v>202</v>
      </c>
      <c r="M8" s="19" t="s">
        <v>203</v>
      </c>
      <c r="N8" s="19" t="s">
        <v>204</v>
      </c>
      <c r="O8" s="19" t="s">
        <v>205</v>
      </c>
    </row>
    <row r="9" spans="1:19" ht="15.75" customHeight="1" x14ac:dyDescent="0.2">
      <c r="H9" s="1">
        <v>4</v>
      </c>
      <c r="I9" s="1" t="s">
        <v>206</v>
      </c>
      <c r="K9" s="20" t="s">
        <v>207</v>
      </c>
      <c r="L9" s="20" t="s">
        <v>196</v>
      </c>
      <c r="M9" s="20" t="s">
        <v>208</v>
      </c>
      <c r="N9" s="20" t="s">
        <v>209</v>
      </c>
      <c r="O9" s="20" t="s">
        <v>210</v>
      </c>
      <c r="P9" s="20" t="s">
        <v>211</v>
      </c>
      <c r="Q9" s="20" t="s">
        <v>212</v>
      </c>
    </row>
    <row r="10" spans="1:19" ht="15.75" customHeight="1" x14ac:dyDescent="0.2">
      <c r="H10" s="1">
        <v>5</v>
      </c>
      <c r="I10" s="1" t="s">
        <v>213</v>
      </c>
      <c r="J10" s="1">
        <v>3</v>
      </c>
      <c r="K10" s="21">
        <v>50</v>
      </c>
      <c r="L10" s="21">
        <v>10</v>
      </c>
      <c r="M10" s="21">
        <v>10</v>
      </c>
      <c r="N10" s="21">
        <v>20</v>
      </c>
      <c r="O10" s="21">
        <v>75</v>
      </c>
      <c r="P10" s="21">
        <v>100</v>
      </c>
      <c r="Q10" s="21">
        <v>30</v>
      </c>
    </row>
    <row r="11" spans="1:19" ht="15.75" customHeight="1" x14ac:dyDescent="0.2">
      <c r="H11" s="1">
        <v>6</v>
      </c>
      <c r="I11" s="1" t="s">
        <v>214</v>
      </c>
      <c r="K11" s="22" t="s">
        <v>215</v>
      </c>
      <c r="L11" s="22" t="s">
        <v>216</v>
      </c>
      <c r="M11" s="22" t="s">
        <v>217</v>
      </c>
      <c r="N11" s="22" t="s">
        <v>218</v>
      </c>
      <c r="O11" s="22" t="s">
        <v>219</v>
      </c>
      <c r="P11" s="22" t="s">
        <v>220</v>
      </c>
      <c r="Q11" s="22" t="s">
        <v>221</v>
      </c>
    </row>
    <row r="12" spans="1:19" ht="15.75" customHeight="1" x14ac:dyDescent="0.2">
      <c r="H12" s="1">
        <v>7</v>
      </c>
      <c r="I12" s="1" t="s">
        <v>222</v>
      </c>
      <c r="K12" s="23" t="s">
        <v>223</v>
      </c>
      <c r="L12" s="23" t="s">
        <v>224</v>
      </c>
      <c r="M12" s="23" t="s">
        <v>225</v>
      </c>
      <c r="N12" s="23" t="s">
        <v>208</v>
      </c>
      <c r="O12" s="23" t="s">
        <v>225</v>
      </c>
      <c r="P12" s="23" t="s">
        <v>208</v>
      </c>
      <c r="Q12" s="23" t="s">
        <v>226</v>
      </c>
      <c r="R12" s="23" t="s">
        <v>227</v>
      </c>
      <c r="S12" s="23" t="s">
        <v>228</v>
      </c>
    </row>
    <row r="13" spans="1:19" ht="15.75" customHeight="1" x14ac:dyDescent="0.2">
      <c r="J13" s="1">
        <v>4</v>
      </c>
      <c r="K13" s="24">
        <v>100</v>
      </c>
      <c r="L13" s="24">
        <v>100</v>
      </c>
      <c r="M13" s="24">
        <v>75</v>
      </c>
      <c r="N13" s="24">
        <v>10</v>
      </c>
      <c r="O13" s="24">
        <v>75</v>
      </c>
      <c r="P13" s="24">
        <v>10</v>
      </c>
      <c r="Q13" s="25">
        <v>30</v>
      </c>
      <c r="R13" s="24">
        <v>50</v>
      </c>
      <c r="S13" s="25">
        <v>25</v>
      </c>
    </row>
    <row r="14" spans="1:19" ht="15.75" customHeight="1" x14ac:dyDescent="0.2">
      <c r="G14" s="1" t="s">
        <v>229</v>
      </c>
      <c r="K14" s="26" t="s">
        <v>230</v>
      </c>
      <c r="L14" s="26" t="s">
        <v>231</v>
      </c>
      <c r="M14" s="26" t="s">
        <v>232</v>
      </c>
      <c r="N14" s="27" t="s">
        <v>233</v>
      </c>
      <c r="O14" s="26" t="s">
        <v>234</v>
      </c>
      <c r="P14" s="26" t="s">
        <v>235</v>
      </c>
      <c r="Q14" s="26" t="s">
        <v>236</v>
      </c>
      <c r="R14" s="26" t="s">
        <v>237</v>
      </c>
      <c r="S14" s="26" t="s">
        <v>238</v>
      </c>
    </row>
    <row r="15" spans="1:19" ht="15.75" customHeight="1" x14ac:dyDescent="0.2">
      <c r="H15" s="1">
        <v>0</v>
      </c>
      <c r="I15" s="1" t="s">
        <v>239</v>
      </c>
      <c r="K15" s="28" t="s">
        <v>240</v>
      </c>
      <c r="L15" s="29" t="s">
        <v>241</v>
      </c>
      <c r="M15" s="29" t="s">
        <v>241</v>
      </c>
      <c r="N15" s="29" t="s">
        <v>208</v>
      </c>
      <c r="O15" s="29" t="s">
        <v>242</v>
      </c>
      <c r="P15" s="29" t="s">
        <v>208</v>
      </c>
      <c r="Q15" s="29" t="s">
        <v>243</v>
      </c>
      <c r="R15" s="29" t="s">
        <v>241</v>
      </c>
      <c r="S15" s="29" t="s">
        <v>244</v>
      </c>
    </row>
    <row r="16" spans="1:19" ht="15.75" customHeight="1" x14ac:dyDescent="0.2">
      <c r="H16" s="1">
        <v>1</v>
      </c>
      <c r="I16" s="1" t="s">
        <v>245</v>
      </c>
      <c r="J16" s="1">
        <v>5</v>
      </c>
      <c r="K16" s="30">
        <v>75</v>
      </c>
      <c r="L16" s="30">
        <v>30</v>
      </c>
      <c r="M16" s="30">
        <v>30</v>
      </c>
      <c r="N16" s="30">
        <v>10</v>
      </c>
      <c r="O16" s="30">
        <v>75</v>
      </c>
      <c r="P16" s="30">
        <v>10</v>
      </c>
      <c r="Q16" s="25">
        <v>100</v>
      </c>
      <c r="R16" s="30">
        <v>30</v>
      </c>
      <c r="S16" s="30">
        <v>200</v>
      </c>
    </row>
    <row r="17" spans="7:23" ht="15.75" customHeight="1" x14ac:dyDescent="0.2">
      <c r="H17" s="1">
        <v>2</v>
      </c>
      <c r="I17" s="1" t="s">
        <v>246</v>
      </c>
      <c r="K17" s="31" t="s">
        <v>247</v>
      </c>
      <c r="L17" s="31" t="s">
        <v>248</v>
      </c>
      <c r="M17" s="31" t="s">
        <v>249</v>
      </c>
      <c r="N17" s="31" t="s">
        <v>250</v>
      </c>
      <c r="O17" s="31" t="s">
        <v>251</v>
      </c>
      <c r="P17" s="31" t="s">
        <v>252</v>
      </c>
      <c r="Q17" s="31" t="s">
        <v>253</v>
      </c>
      <c r="R17" s="31" t="s">
        <v>254</v>
      </c>
      <c r="S17" s="31" t="s">
        <v>255</v>
      </c>
    </row>
    <row r="18" spans="7:23" ht="15.75" customHeight="1" x14ac:dyDescent="0.2">
      <c r="H18" s="1">
        <v>3</v>
      </c>
      <c r="I18" s="1" t="s">
        <v>256</v>
      </c>
    </row>
    <row r="19" spans="7:23" ht="15.75" customHeight="1" x14ac:dyDescent="0.2">
      <c r="H19" s="1">
        <v>4</v>
      </c>
      <c r="I19" s="1" t="s">
        <v>257</v>
      </c>
      <c r="L19" s="1" t="s">
        <v>258</v>
      </c>
      <c r="Q19" s="1" t="s">
        <v>259</v>
      </c>
      <c r="R19" s="1" t="s">
        <v>260</v>
      </c>
      <c r="S19" s="1" t="s">
        <v>261</v>
      </c>
      <c r="T19" s="1" t="s">
        <v>262</v>
      </c>
      <c r="U19" s="1"/>
      <c r="V19" s="1"/>
      <c r="W19" s="32" t="s">
        <v>263</v>
      </c>
    </row>
    <row r="20" spans="7:23" ht="15.75" customHeight="1" x14ac:dyDescent="0.2">
      <c r="H20" s="1">
        <v>5</v>
      </c>
      <c r="I20" s="1" t="s">
        <v>264</v>
      </c>
      <c r="K20" s="33">
        <v>1</v>
      </c>
      <c r="L20" s="33" t="s">
        <v>265</v>
      </c>
      <c r="M20" s="34"/>
      <c r="N20" s="34"/>
      <c r="O20" s="34"/>
      <c r="P20" s="34"/>
      <c r="Q20" s="33">
        <v>998001</v>
      </c>
      <c r="R20" s="1">
        <v>75</v>
      </c>
      <c r="S20" s="1">
        <v>2</v>
      </c>
      <c r="T20" s="1">
        <v>5</v>
      </c>
      <c r="U20">
        <f t="shared" ref="U20:V20" si="0">S20-1</f>
        <v>1</v>
      </c>
      <c r="V20">
        <f t="shared" si="0"/>
        <v>4</v>
      </c>
    </row>
    <row r="21" spans="7:23" ht="15.75" customHeight="1" x14ac:dyDescent="0.2">
      <c r="H21" s="1">
        <v>6</v>
      </c>
      <c r="I21" s="1" t="s">
        <v>266</v>
      </c>
      <c r="K21" s="33">
        <v>2</v>
      </c>
      <c r="L21" s="33" t="s">
        <v>267</v>
      </c>
      <c r="M21" s="34"/>
      <c r="N21" s="34"/>
      <c r="O21" s="34"/>
      <c r="P21" s="34"/>
      <c r="Q21" s="35" t="s">
        <v>268</v>
      </c>
      <c r="R21" s="1">
        <v>75</v>
      </c>
      <c r="S21" s="1">
        <v>3</v>
      </c>
      <c r="T21" s="1">
        <v>5</v>
      </c>
      <c r="U21">
        <f t="shared" ref="U21:V21" si="1">S21-1</f>
        <v>2</v>
      </c>
      <c r="V21">
        <f t="shared" si="1"/>
        <v>4</v>
      </c>
    </row>
    <row r="22" spans="7:23" ht="15.75" customHeight="1" x14ac:dyDescent="0.2">
      <c r="H22" s="1">
        <v>7</v>
      </c>
      <c r="I22" s="1" t="s">
        <v>269</v>
      </c>
      <c r="K22" s="33">
        <v>3</v>
      </c>
      <c r="L22" s="33" t="s">
        <v>270</v>
      </c>
      <c r="M22" s="34"/>
      <c r="N22" s="34"/>
      <c r="O22" s="34"/>
      <c r="P22" s="34"/>
      <c r="Q22" s="33">
        <v>42</v>
      </c>
      <c r="R22" s="1">
        <v>50</v>
      </c>
      <c r="S22" s="1">
        <v>1</v>
      </c>
      <c r="T22" s="1">
        <v>1</v>
      </c>
      <c r="U22">
        <f t="shared" ref="U22:V22" si="2">S22-1</f>
        <v>0</v>
      </c>
      <c r="V22">
        <f t="shared" si="2"/>
        <v>0</v>
      </c>
    </row>
    <row r="23" spans="7:23" ht="15.75" customHeight="1" x14ac:dyDescent="0.2">
      <c r="H23" s="1">
        <v>8</v>
      </c>
      <c r="I23" s="1" t="s">
        <v>271</v>
      </c>
      <c r="K23" s="33">
        <v>4</v>
      </c>
      <c r="L23" s="33" t="s">
        <v>272</v>
      </c>
      <c r="M23" s="34"/>
      <c r="N23" s="34"/>
      <c r="O23" s="34"/>
      <c r="P23" s="34"/>
      <c r="Q23" s="33">
        <v>2125554240</v>
      </c>
      <c r="R23" s="1">
        <v>75</v>
      </c>
      <c r="S23" s="1">
        <v>5</v>
      </c>
      <c r="T23" s="1">
        <v>1</v>
      </c>
      <c r="U23">
        <f t="shared" ref="U23:V23" si="3">S23-1</f>
        <v>4</v>
      </c>
      <c r="V23">
        <f t="shared" si="3"/>
        <v>0</v>
      </c>
    </row>
    <row r="24" spans="7:23" ht="15.75" customHeight="1" x14ac:dyDescent="0.2">
      <c r="H24" s="1">
        <v>9</v>
      </c>
      <c r="I24" s="1" t="s">
        <v>273</v>
      </c>
      <c r="K24" s="33">
        <v>5</v>
      </c>
      <c r="L24" s="33" t="s">
        <v>274</v>
      </c>
      <c r="M24" s="34"/>
      <c r="N24" s="34"/>
      <c r="O24" s="34"/>
      <c r="P24" s="34"/>
      <c r="Q24" s="33">
        <v>5558632</v>
      </c>
      <c r="R24" s="1">
        <v>30</v>
      </c>
      <c r="S24" s="1">
        <v>3</v>
      </c>
      <c r="T24" s="1">
        <v>7</v>
      </c>
      <c r="U24">
        <f t="shared" ref="U24:V24" si="4">S24-1</f>
        <v>2</v>
      </c>
      <c r="V24">
        <f t="shared" si="4"/>
        <v>6</v>
      </c>
    </row>
    <row r="25" spans="7:23" ht="15.75" customHeight="1" x14ac:dyDescent="0.2">
      <c r="K25" s="33">
        <v>6</v>
      </c>
      <c r="L25" s="33" t="s">
        <v>275</v>
      </c>
      <c r="M25" s="34"/>
      <c r="N25" s="34"/>
      <c r="O25" s="34"/>
      <c r="P25" s="34"/>
      <c r="Q25" s="33">
        <v>3119362364</v>
      </c>
      <c r="R25" s="1">
        <v>75</v>
      </c>
      <c r="S25" s="1">
        <v>2</v>
      </c>
      <c r="T25" s="1">
        <v>4</v>
      </c>
      <c r="U25">
        <f t="shared" ref="U25:V25" si="5">S25-1</f>
        <v>1</v>
      </c>
      <c r="V25">
        <f t="shared" si="5"/>
        <v>3</v>
      </c>
    </row>
    <row r="26" spans="7:23" ht="15.75" customHeight="1" x14ac:dyDescent="0.2">
      <c r="G26" s="1" t="s">
        <v>276</v>
      </c>
      <c r="K26" s="33">
        <v>7</v>
      </c>
      <c r="L26" s="33" t="s">
        <v>277</v>
      </c>
      <c r="M26" s="34"/>
      <c r="N26" s="34"/>
      <c r="O26" s="34"/>
      <c r="P26" s="34"/>
      <c r="Q26" s="33">
        <v>5663</v>
      </c>
      <c r="R26" s="1">
        <v>10</v>
      </c>
      <c r="S26" s="1">
        <v>5</v>
      </c>
      <c r="T26" s="1">
        <v>4</v>
      </c>
      <c r="U26">
        <f t="shared" ref="U26:V26" si="6">S26-1</f>
        <v>4</v>
      </c>
      <c r="V26">
        <f t="shared" si="6"/>
        <v>3</v>
      </c>
    </row>
    <row r="27" spans="7:23" ht="15.75" customHeight="1" x14ac:dyDescent="0.2">
      <c r="H27" s="1" t="s">
        <v>278</v>
      </c>
      <c r="K27" s="33">
        <v>8</v>
      </c>
      <c r="L27" s="33" t="s">
        <v>279</v>
      </c>
      <c r="M27" s="34"/>
      <c r="N27" s="34"/>
      <c r="O27" s="34"/>
      <c r="P27" s="34"/>
      <c r="Q27" s="35" t="s">
        <v>280</v>
      </c>
      <c r="R27" s="1">
        <v>10</v>
      </c>
      <c r="S27" s="1">
        <v>3</v>
      </c>
      <c r="T27" s="1">
        <v>2</v>
      </c>
      <c r="U27">
        <f t="shared" ref="U27:V27" si="7">S27-1</f>
        <v>2</v>
      </c>
      <c r="V27">
        <f t="shared" si="7"/>
        <v>1</v>
      </c>
    </row>
    <row r="28" spans="7:23" ht="15.75" customHeight="1" x14ac:dyDescent="0.2">
      <c r="H28" s="1" t="s">
        <v>281</v>
      </c>
      <c r="K28" s="33">
        <v>9</v>
      </c>
      <c r="L28" s="33" t="s">
        <v>282</v>
      </c>
      <c r="M28" s="34"/>
      <c r="N28" s="34"/>
      <c r="O28" s="34"/>
      <c r="P28" s="34"/>
      <c r="Q28" s="33">
        <v>53203</v>
      </c>
      <c r="R28" s="1">
        <v>10</v>
      </c>
      <c r="S28" s="1">
        <v>2</v>
      </c>
      <c r="T28" s="1">
        <v>1</v>
      </c>
      <c r="U28">
        <f t="shared" ref="U28:V28" si="8">S28-1</f>
        <v>1</v>
      </c>
      <c r="V28">
        <f t="shared" si="8"/>
        <v>0</v>
      </c>
    </row>
    <row r="29" spans="7:23" ht="15.75" customHeight="1" x14ac:dyDescent="0.2">
      <c r="H29" s="1"/>
      <c r="K29" s="33">
        <v>10</v>
      </c>
      <c r="L29" s="33" t="s">
        <v>283</v>
      </c>
      <c r="M29" s="34"/>
      <c r="N29" s="34"/>
      <c r="O29" s="34"/>
      <c r="P29" s="34"/>
      <c r="Q29" s="33">
        <v>2</v>
      </c>
      <c r="R29" s="1">
        <v>30</v>
      </c>
      <c r="S29" s="1">
        <v>5</v>
      </c>
      <c r="T29" s="1">
        <v>3</v>
      </c>
      <c r="U29">
        <f t="shared" ref="U29:V29" si="9">S29-1</f>
        <v>4</v>
      </c>
      <c r="V29">
        <f t="shared" si="9"/>
        <v>2</v>
      </c>
    </row>
    <row r="30" spans="7:23" ht="15.75" customHeight="1" x14ac:dyDescent="0.2">
      <c r="H30" s="1" t="s">
        <v>284</v>
      </c>
      <c r="K30" s="33">
        <v>11</v>
      </c>
      <c r="L30" s="33" t="s">
        <v>285</v>
      </c>
      <c r="M30" s="34"/>
      <c r="N30" s="34"/>
      <c r="O30" s="34"/>
      <c r="P30" s="34"/>
      <c r="Q30" s="33">
        <v>8675309</v>
      </c>
      <c r="R30" s="1">
        <v>100</v>
      </c>
      <c r="S30" s="1">
        <v>4</v>
      </c>
      <c r="T30" s="1">
        <v>1</v>
      </c>
      <c r="U30">
        <f t="shared" ref="U30:V30" si="10">S30-1</f>
        <v>3</v>
      </c>
      <c r="V30">
        <f t="shared" si="10"/>
        <v>0</v>
      </c>
    </row>
    <row r="31" spans="7:23" ht="15.75" customHeight="1" x14ac:dyDescent="0.2">
      <c r="H31" s="1" t="s">
        <v>286</v>
      </c>
      <c r="K31" s="33">
        <v>12</v>
      </c>
      <c r="L31" s="33" t="s">
        <v>287</v>
      </c>
      <c r="M31" s="34"/>
      <c r="N31" s="34"/>
      <c r="O31" s="34"/>
      <c r="P31" s="34"/>
      <c r="Q31" s="35" t="s">
        <v>288</v>
      </c>
      <c r="R31" s="1">
        <v>100</v>
      </c>
      <c r="S31" s="1">
        <v>3</v>
      </c>
      <c r="T31" s="1">
        <v>6</v>
      </c>
      <c r="U31">
        <f t="shared" ref="U31:V31" si="11">S31-1</f>
        <v>2</v>
      </c>
      <c r="V31">
        <f t="shared" si="11"/>
        <v>5</v>
      </c>
    </row>
    <row r="32" spans="7:23" ht="15.75" customHeight="1" x14ac:dyDescent="0.2">
      <c r="K32" s="33">
        <v>13</v>
      </c>
      <c r="L32" s="33" t="s">
        <v>289</v>
      </c>
      <c r="M32" s="34"/>
      <c r="N32" s="34"/>
      <c r="O32" s="34"/>
      <c r="P32" s="34"/>
      <c r="Q32" s="35">
        <v>44556767103</v>
      </c>
      <c r="R32" s="1">
        <v>20</v>
      </c>
      <c r="S32" s="1">
        <v>3</v>
      </c>
      <c r="T32" s="1">
        <v>4</v>
      </c>
      <c r="U32">
        <f t="shared" ref="U32:V32" si="12">S32-1</f>
        <v>2</v>
      </c>
      <c r="V32">
        <f t="shared" si="12"/>
        <v>3</v>
      </c>
    </row>
    <row r="33" spans="11:23" ht="15.75" customHeight="1" x14ac:dyDescent="0.2">
      <c r="K33" s="33">
        <v>14</v>
      </c>
      <c r="L33" s="33" t="s">
        <v>290</v>
      </c>
      <c r="M33" s="34"/>
      <c r="N33" s="34"/>
      <c r="O33" s="34"/>
      <c r="P33" s="34"/>
      <c r="Q33" s="35" t="s">
        <v>291</v>
      </c>
      <c r="R33" s="1">
        <v>100</v>
      </c>
      <c r="S33" s="1">
        <v>4</v>
      </c>
      <c r="T33" s="1">
        <v>2</v>
      </c>
      <c r="U33">
        <f t="shared" ref="U33:V33" si="13">S33-1</f>
        <v>3</v>
      </c>
      <c r="V33">
        <f t="shared" si="13"/>
        <v>1</v>
      </c>
    </row>
    <row r="34" spans="11:23" ht="15.75" customHeight="1" x14ac:dyDescent="0.2">
      <c r="K34" s="36">
        <v>15</v>
      </c>
      <c r="L34" s="36" t="s">
        <v>292</v>
      </c>
      <c r="M34" s="37"/>
      <c r="N34" s="37"/>
      <c r="O34" s="37"/>
      <c r="P34" s="37"/>
      <c r="Q34" s="38" t="s">
        <v>293</v>
      </c>
      <c r="R34" s="1">
        <v>10</v>
      </c>
      <c r="S34" s="1">
        <v>3</v>
      </c>
      <c r="T34" s="1">
        <v>3</v>
      </c>
      <c r="U34">
        <f t="shared" ref="U34:V34" si="14">S34-1</f>
        <v>2</v>
      </c>
      <c r="V34">
        <f t="shared" si="14"/>
        <v>2</v>
      </c>
    </row>
    <row r="35" spans="11:23" ht="15.75" customHeight="1" x14ac:dyDescent="0.2">
      <c r="K35" s="33">
        <v>16</v>
      </c>
      <c r="L35" s="33" t="s">
        <v>294</v>
      </c>
      <c r="M35" s="34"/>
      <c r="N35" s="34"/>
      <c r="O35" s="34"/>
      <c r="P35" s="34"/>
      <c r="Q35" s="35">
        <v>127001</v>
      </c>
      <c r="R35" s="1">
        <v>75</v>
      </c>
      <c r="S35" s="1">
        <v>4</v>
      </c>
      <c r="T35" s="1">
        <v>5</v>
      </c>
      <c r="U35">
        <f t="shared" ref="U35:V35" si="15">S35-1</f>
        <v>3</v>
      </c>
      <c r="V35">
        <f t="shared" si="15"/>
        <v>4</v>
      </c>
    </row>
    <row r="36" spans="11:23" ht="15.75" customHeight="1" x14ac:dyDescent="0.2">
      <c r="K36" s="33">
        <v>17</v>
      </c>
      <c r="L36" s="33" t="s">
        <v>295</v>
      </c>
      <c r="M36" s="34"/>
      <c r="N36" s="34"/>
      <c r="O36" s="34"/>
      <c r="P36" s="34"/>
      <c r="Q36" s="33">
        <v>3125550690</v>
      </c>
      <c r="R36" s="39">
        <v>25</v>
      </c>
      <c r="S36" s="1">
        <v>4</v>
      </c>
      <c r="T36" s="1">
        <v>9</v>
      </c>
      <c r="U36">
        <f t="shared" ref="U36:V36" si="16">S36-1</f>
        <v>3</v>
      </c>
      <c r="V36">
        <f t="shared" si="16"/>
        <v>8</v>
      </c>
    </row>
    <row r="37" spans="11:23" ht="15.75" customHeight="1" x14ac:dyDescent="0.2">
      <c r="K37" s="33">
        <v>18</v>
      </c>
      <c r="L37" s="33" t="s">
        <v>296</v>
      </c>
      <c r="M37" s="34"/>
      <c r="N37" s="34"/>
      <c r="O37" s="34"/>
      <c r="P37" s="34"/>
      <c r="Q37" s="33">
        <v>1</v>
      </c>
      <c r="R37" s="1">
        <v>10</v>
      </c>
      <c r="S37" s="1">
        <v>4</v>
      </c>
      <c r="T37" s="1">
        <v>6</v>
      </c>
      <c r="U37">
        <f t="shared" ref="U37:V37" si="17">S37-1</f>
        <v>3</v>
      </c>
      <c r="V37">
        <f t="shared" si="17"/>
        <v>5</v>
      </c>
    </row>
    <row r="38" spans="11:23" ht="15.75" customHeight="1" x14ac:dyDescent="0.2">
      <c r="K38" s="33">
        <v>19</v>
      </c>
      <c r="L38" s="33" t="s">
        <v>296</v>
      </c>
      <c r="M38" s="34"/>
      <c r="N38" s="34"/>
      <c r="O38" s="34"/>
      <c r="P38" s="34"/>
      <c r="Q38" s="33">
        <v>9</v>
      </c>
      <c r="R38" s="1">
        <v>10</v>
      </c>
      <c r="S38" s="1">
        <v>4</v>
      </c>
      <c r="T38" s="1">
        <v>4</v>
      </c>
      <c r="U38">
        <f t="shared" ref="U38:V38" si="18">S38-1</f>
        <v>3</v>
      </c>
      <c r="V38">
        <f t="shared" si="18"/>
        <v>3</v>
      </c>
    </row>
    <row r="39" spans="11:23" ht="15.75" customHeight="1" x14ac:dyDescent="0.2">
      <c r="K39" s="33">
        <v>20</v>
      </c>
      <c r="L39" s="33" t="s">
        <v>297</v>
      </c>
      <c r="M39" s="34"/>
      <c r="N39" s="34"/>
      <c r="O39" s="34"/>
      <c r="P39" s="34"/>
      <c r="Q39" s="33" t="s">
        <v>298</v>
      </c>
      <c r="R39" s="1">
        <v>75</v>
      </c>
      <c r="S39" s="1">
        <v>4</v>
      </c>
      <c r="T39" s="1">
        <v>3</v>
      </c>
      <c r="U39">
        <f t="shared" ref="U39:V39" si="19">S39-1</f>
        <v>3</v>
      </c>
      <c r="V39">
        <f t="shared" si="19"/>
        <v>2</v>
      </c>
      <c r="W39" s="32" t="s">
        <v>299</v>
      </c>
    </row>
    <row r="40" spans="11:23" ht="15.75" customHeight="1" x14ac:dyDescent="0.2">
      <c r="K40" s="33">
        <v>21</v>
      </c>
      <c r="L40" s="33" t="s">
        <v>300</v>
      </c>
      <c r="M40" s="34"/>
      <c r="N40" s="34"/>
      <c r="O40" s="34"/>
      <c r="P40" s="34"/>
      <c r="Q40" s="33">
        <v>2600</v>
      </c>
      <c r="R40" s="1">
        <v>75</v>
      </c>
      <c r="S40" s="1">
        <v>5</v>
      </c>
      <c r="T40" s="1">
        <v>5</v>
      </c>
      <c r="U40">
        <f t="shared" ref="U40:V40" si="20">S40-1</f>
        <v>4</v>
      </c>
      <c r="V40">
        <f t="shared" si="20"/>
        <v>4</v>
      </c>
    </row>
    <row r="41" spans="11:23" ht="15.75" customHeight="1" x14ac:dyDescent="0.2">
      <c r="K41" s="33">
        <v>22</v>
      </c>
      <c r="L41" s="33" t="s">
        <v>301</v>
      </c>
      <c r="M41" s="34"/>
      <c r="N41" s="34"/>
      <c r="O41" s="34"/>
      <c r="P41" s="34"/>
      <c r="Q41" s="40" t="s">
        <v>302</v>
      </c>
      <c r="R41" s="1">
        <v>10</v>
      </c>
      <c r="S41" s="1">
        <v>1</v>
      </c>
      <c r="T41" s="1">
        <v>2</v>
      </c>
      <c r="U41">
        <f t="shared" ref="U41:V41" si="21">S41-1</f>
        <v>0</v>
      </c>
      <c r="V41">
        <f t="shared" si="21"/>
        <v>1</v>
      </c>
    </row>
    <row r="42" spans="11:23" ht="15.75" customHeight="1" x14ac:dyDescent="0.2">
      <c r="K42" s="33">
        <v>23</v>
      </c>
      <c r="L42" s="33" t="s">
        <v>303</v>
      </c>
      <c r="M42" s="34"/>
      <c r="N42" s="34"/>
      <c r="O42" s="34"/>
      <c r="P42" s="34"/>
      <c r="Q42" s="33" t="s">
        <v>304</v>
      </c>
      <c r="R42" s="1">
        <v>50</v>
      </c>
      <c r="S42" s="1">
        <v>3</v>
      </c>
      <c r="T42" s="1">
        <v>1</v>
      </c>
      <c r="U42">
        <f t="shared" ref="U42:V42" si="22">S42-1</f>
        <v>2</v>
      </c>
      <c r="V42">
        <f t="shared" si="22"/>
        <v>0</v>
      </c>
    </row>
    <row r="43" spans="11:23" ht="15.75" customHeight="1" x14ac:dyDescent="0.2">
      <c r="K43" s="33">
        <v>24</v>
      </c>
      <c r="L43" s="33" t="s">
        <v>305</v>
      </c>
      <c r="M43" s="34"/>
      <c r="N43" s="34"/>
      <c r="O43" s="34"/>
      <c r="P43" s="34"/>
      <c r="Q43" s="33">
        <v>6387</v>
      </c>
      <c r="R43" s="1">
        <v>30</v>
      </c>
      <c r="S43" s="1">
        <v>5</v>
      </c>
      <c r="T43" s="1">
        <v>8</v>
      </c>
      <c r="U43">
        <f t="shared" ref="U43:V43" si="23">S43-1</f>
        <v>4</v>
      </c>
      <c r="V43">
        <f t="shared" si="23"/>
        <v>7</v>
      </c>
      <c r="W43" s="32" t="s">
        <v>306</v>
      </c>
    </row>
    <row r="44" spans="11:23" x14ac:dyDescent="0.25">
      <c r="K44" s="33">
        <v>25</v>
      </c>
      <c r="L44" s="33" t="s">
        <v>307</v>
      </c>
      <c r="M44" s="34"/>
      <c r="N44" s="34"/>
      <c r="O44" s="34"/>
      <c r="P44" s="34"/>
      <c r="Q44" s="41">
        <v>5912535152535</v>
      </c>
      <c r="R44" s="1">
        <v>75</v>
      </c>
      <c r="S44" s="1">
        <v>2</v>
      </c>
      <c r="T44" s="1">
        <v>3</v>
      </c>
      <c r="U44">
        <f t="shared" ref="U44:V44" si="24">S44-1</f>
        <v>1</v>
      </c>
      <c r="V44">
        <f t="shared" si="24"/>
        <v>2</v>
      </c>
    </row>
    <row r="45" spans="11:23" ht="15.75" customHeight="1" x14ac:dyDescent="0.2">
      <c r="K45" s="33">
        <v>26</v>
      </c>
      <c r="L45" s="33" t="s">
        <v>308</v>
      </c>
      <c r="M45" s="34"/>
      <c r="N45" s="34"/>
      <c r="O45" s="34"/>
      <c r="P45" s="34"/>
      <c r="Q45" s="33">
        <v>75</v>
      </c>
      <c r="R45" s="39">
        <v>100</v>
      </c>
      <c r="S45" s="1">
        <v>5</v>
      </c>
      <c r="T45" s="1">
        <v>7</v>
      </c>
      <c r="U45">
        <f t="shared" ref="U45:V45" si="25">S45-1</f>
        <v>4</v>
      </c>
      <c r="V45">
        <f t="shared" si="25"/>
        <v>6</v>
      </c>
    </row>
    <row r="46" spans="11:23" ht="15.75" customHeight="1" x14ac:dyDescent="0.2">
      <c r="K46" s="33">
        <v>27</v>
      </c>
      <c r="L46" s="33" t="s">
        <v>309</v>
      </c>
      <c r="M46" s="34"/>
      <c r="N46" s="34"/>
      <c r="O46" s="34"/>
      <c r="P46" s="34"/>
      <c r="Q46" s="33">
        <v>4152739164</v>
      </c>
      <c r="R46" s="39">
        <v>30</v>
      </c>
      <c r="S46" s="1">
        <v>4</v>
      </c>
      <c r="T46" s="1">
        <v>7</v>
      </c>
      <c r="U46">
        <f t="shared" ref="U46:V46" si="26">S46-1</f>
        <v>3</v>
      </c>
      <c r="V46">
        <f t="shared" si="26"/>
        <v>6</v>
      </c>
      <c r="W46" s="32" t="s">
        <v>310</v>
      </c>
    </row>
    <row r="47" spans="11:23" ht="15.75" customHeight="1" x14ac:dyDescent="0.2">
      <c r="K47" s="33">
        <v>28</v>
      </c>
      <c r="L47" s="33" t="s">
        <v>311</v>
      </c>
      <c r="M47" s="34"/>
      <c r="N47" s="34"/>
      <c r="O47" s="34"/>
      <c r="P47" s="34"/>
      <c r="Q47" s="33">
        <v>80</v>
      </c>
      <c r="R47" s="1">
        <v>10</v>
      </c>
      <c r="S47" s="1">
        <v>5</v>
      </c>
      <c r="T47" s="1">
        <v>6</v>
      </c>
      <c r="U47">
        <f t="shared" ref="U47:V47" si="27">S47-1</f>
        <v>4</v>
      </c>
      <c r="V47">
        <f t="shared" si="27"/>
        <v>5</v>
      </c>
    </row>
    <row r="48" spans="11:23" ht="15.75" customHeight="1" x14ac:dyDescent="0.2">
      <c r="K48" s="33">
        <v>29</v>
      </c>
      <c r="L48" s="33" t="s">
        <v>312</v>
      </c>
      <c r="M48" s="34"/>
      <c r="N48" s="34"/>
      <c r="O48" s="34"/>
      <c r="P48" s="34"/>
      <c r="Q48" s="33">
        <v>2375345200</v>
      </c>
      <c r="R48" s="1">
        <v>30</v>
      </c>
      <c r="S48" s="1">
        <v>5</v>
      </c>
      <c r="T48" s="1">
        <v>2</v>
      </c>
      <c r="U48">
        <f t="shared" ref="U48:V48" si="28">S48-1</f>
        <v>4</v>
      </c>
      <c r="V48">
        <f t="shared" si="28"/>
        <v>1</v>
      </c>
      <c r="W48" s="32" t="s">
        <v>313</v>
      </c>
    </row>
    <row r="49" spans="11:22" ht="15.75" customHeight="1" x14ac:dyDescent="0.2">
      <c r="K49" s="33">
        <v>30</v>
      </c>
      <c r="L49" s="33" t="s">
        <v>314</v>
      </c>
      <c r="M49" s="34"/>
      <c r="N49" s="34"/>
      <c r="O49" s="34"/>
      <c r="P49" s="34"/>
      <c r="Q49" s="33">
        <v>47688283</v>
      </c>
      <c r="R49" s="1">
        <v>200</v>
      </c>
      <c r="S49" s="1">
        <v>5</v>
      </c>
      <c r="T49" s="1">
        <v>9</v>
      </c>
      <c r="U49">
        <f t="shared" ref="U49:V49" si="29">S49-1</f>
        <v>4</v>
      </c>
      <c r="V49">
        <f t="shared" si="29"/>
        <v>8</v>
      </c>
    </row>
    <row r="50" spans="11:22" ht="15.75" customHeight="1" x14ac:dyDescent="0.2">
      <c r="K50" s="33">
        <v>31</v>
      </c>
      <c r="L50" s="33" t="s">
        <v>315</v>
      </c>
      <c r="M50" s="34"/>
      <c r="N50" s="34"/>
      <c r="O50" s="34"/>
      <c r="P50" s="34"/>
      <c r="Q50" s="33">
        <v>101</v>
      </c>
      <c r="R50" s="1">
        <v>50</v>
      </c>
      <c r="S50" s="1">
        <v>4</v>
      </c>
      <c r="T50" s="1">
        <v>8</v>
      </c>
      <c r="U50">
        <f t="shared" ref="U50:V50" si="30">S50-1</f>
        <v>3</v>
      </c>
      <c r="V50">
        <f t="shared" si="30"/>
        <v>7</v>
      </c>
    </row>
    <row r="51" spans="11:22" ht="15.75" customHeight="1" x14ac:dyDescent="0.2">
      <c r="K51" s="33">
        <v>32</v>
      </c>
      <c r="L51" s="33" t="s">
        <v>316</v>
      </c>
      <c r="M51" s="34"/>
      <c r="N51" s="34"/>
      <c r="O51" s="34"/>
      <c r="P51" s="34"/>
      <c r="Q51" s="33">
        <v>7446</v>
      </c>
      <c r="R51" s="1">
        <v>50</v>
      </c>
      <c r="S51" s="1">
        <v>1</v>
      </c>
      <c r="T51" s="1">
        <v>3</v>
      </c>
      <c r="U51">
        <f t="shared" ref="U51:V51" si="31">S51-1</f>
        <v>0</v>
      </c>
      <c r="V51">
        <f t="shared" si="31"/>
        <v>2</v>
      </c>
    </row>
    <row r="52" spans="11:22" ht="15.75" customHeight="1" x14ac:dyDescent="0.2">
      <c r="K52" s="33">
        <v>33</v>
      </c>
      <c r="L52" s="33" t="s">
        <v>317</v>
      </c>
      <c r="M52" s="34"/>
      <c r="N52" s="34"/>
      <c r="O52" s="34"/>
      <c r="P52" s="34"/>
      <c r="Q52" s="33">
        <v>1337</v>
      </c>
      <c r="R52" s="1">
        <v>65536</v>
      </c>
      <c r="S52" s="1">
        <v>2</v>
      </c>
      <c r="T52" s="1">
        <v>2</v>
      </c>
      <c r="U52">
        <f t="shared" ref="U52:V52" si="32">S52-1</f>
        <v>1</v>
      </c>
      <c r="V52">
        <f t="shared" si="32"/>
        <v>1</v>
      </c>
    </row>
    <row r="53" spans="11:22" ht="15.75" customHeight="1" x14ac:dyDescent="0.2">
      <c r="K53" s="1">
        <v>34</v>
      </c>
      <c r="L53" s="1" t="s">
        <v>318</v>
      </c>
      <c r="Q53" s="1" t="s">
        <v>319</v>
      </c>
    </row>
    <row r="54" spans="11:22" ht="15.75" customHeight="1" x14ac:dyDescent="0.2">
      <c r="K54" s="1">
        <v>35</v>
      </c>
      <c r="L54" s="1" t="s">
        <v>173</v>
      </c>
      <c r="Q54" s="1" t="s">
        <v>320</v>
      </c>
    </row>
    <row r="55" spans="11:22" ht="15.75" customHeight="1" x14ac:dyDescent="0.2">
      <c r="K55" s="1">
        <v>36</v>
      </c>
      <c r="L55" s="1" t="s">
        <v>174</v>
      </c>
      <c r="Q55" s="1" t="s">
        <v>321</v>
      </c>
    </row>
    <row r="56" spans="11:22" ht="15.75" customHeight="1" x14ac:dyDescent="0.2">
      <c r="K56" s="1">
        <v>37</v>
      </c>
      <c r="L56" s="1" t="s">
        <v>322</v>
      </c>
      <c r="Q56" s="1" t="s">
        <v>323</v>
      </c>
    </row>
    <row r="57" spans="11:22" ht="12.75" x14ac:dyDescent="0.2">
      <c r="K57" s="1">
        <v>38</v>
      </c>
      <c r="L57" s="1" t="s">
        <v>324</v>
      </c>
      <c r="Q57" s="1" t="s">
        <v>325</v>
      </c>
    </row>
  </sheetData>
  <hyperlinks>
    <hyperlink ref="W19" r:id="rId1" xr:uid="{00000000-0004-0000-0300-000000000000}"/>
    <hyperlink ref="W39" r:id="rId2" xr:uid="{00000000-0004-0000-0300-000001000000}"/>
    <hyperlink ref="W43" r:id="rId3" xr:uid="{00000000-0004-0000-0300-000002000000}"/>
    <hyperlink ref="W46" r:id="rId4" xr:uid="{00000000-0004-0000-0300-000003000000}"/>
    <hyperlink ref="W48" r:id="rId5" xr:uid="{00000000-0004-0000-03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3"/>
  <sheetViews>
    <sheetView workbookViewId="0"/>
  </sheetViews>
  <sheetFormatPr defaultColWidth="12.5703125" defaultRowHeight="15.75" customHeight="1" x14ac:dyDescent="0.2"/>
  <sheetData>
    <row r="1" spans="1:2" ht="15.75" customHeight="1" x14ac:dyDescent="0.2">
      <c r="A1" s="1" t="s">
        <v>326</v>
      </c>
      <c r="B1" s="1" t="s">
        <v>327</v>
      </c>
    </row>
    <row r="2" spans="1:2" ht="15.75" customHeight="1" x14ac:dyDescent="0.2">
      <c r="A2" s="1" t="s">
        <v>328</v>
      </c>
      <c r="B2" s="1" t="s">
        <v>329</v>
      </c>
    </row>
    <row r="3" spans="1:2" ht="15.75" customHeight="1" x14ac:dyDescent="0.2">
      <c r="A3" s="1" t="s">
        <v>330</v>
      </c>
      <c r="B3" s="1" t="s">
        <v>331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2.5703125" defaultRowHeight="15.75" customHeight="1" x14ac:dyDescent="0.2"/>
  <cols>
    <col min="1" max="1" width="9.42578125" customWidth="1"/>
    <col min="2" max="3" width="8.42578125" customWidth="1"/>
    <col min="4" max="4" width="6" customWidth="1"/>
    <col min="5" max="5" width="6.5703125" customWidth="1"/>
    <col min="6" max="6" width="6.42578125" customWidth="1"/>
    <col min="7" max="7" width="7.7109375" customWidth="1"/>
    <col min="8" max="8" width="6.42578125" customWidth="1"/>
    <col min="9" max="9" width="9.140625" customWidth="1"/>
    <col min="10" max="10" width="8.5703125" customWidth="1"/>
    <col min="11" max="11" width="7.140625" customWidth="1"/>
    <col min="12" max="12" width="9.28515625" customWidth="1"/>
  </cols>
  <sheetData>
    <row r="1" spans="1:22" ht="15.75" customHeight="1" x14ac:dyDescent="0.2">
      <c r="A1" s="1" t="s">
        <v>332</v>
      </c>
      <c r="B1" s="1" t="s">
        <v>333</v>
      </c>
      <c r="C1" s="1" t="s">
        <v>334</v>
      </c>
      <c r="D1" s="1" t="s">
        <v>335</v>
      </c>
      <c r="E1" s="1" t="s">
        <v>336</v>
      </c>
      <c r="F1" s="1" t="s">
        <v>337</v>
      </c>
      <c r="G1" s="42" t="s">
        <v>338</v>
      </c>
      <c r="H1" s="1" t="s">
        <v>339</v>
      </c>
      <c r="I1" s="1" t="s">
        <v>340</v>
      </c>
      <c r="J1" s="1" t="s">
        <v>341</v>
      </c>
      <c r="K1" s="1" t="s">
        <v>340</v>
      </c>
      <c r="L1" s="1" t="s">
        <v>342</v>
      </c>
    </row>
    <row r="2" spans="1:22" ht="15.75" customHeight="1" x14ac:dyDescent="0.2">
      <c r="A2" s="1" t="s">
        <v>343</v>
      </c>
      <c r="B2" s="1">
        <v>45</v>
      </c>
      <c r="C2" s="1">
        <v>0</v>
      </c>
      <c r="D2" s="43">
        <v>46</v>
      </c>
      <c r="E2" s="44">
        <v>0</v>
      </c>
      <c r="F2" s="44">
        <v>0</v>
      </c>
      <c r="G2" s="45">
        <f t="shared" ref="G2:G6" si="0">(E2+F2)/(D2+E2+F2)</f>
        <v>0</v>
      </c>
      <c r="H2" s="45">
        <f t="shared" ref="H2:H6" si="1">(E2+D2+C2+F2)/B2</f>
        <v>1.0222222222222221</v>
      </c>
      <c r="I2" s="45">
        <f t="shared" ref="I2:I6" si="2">D2/B2</f>
        <v>1.0222222222222221</v>
      </c>
      <c r="J2" s="1">
        <v>0</v>
      </c>
      <c r="K2" s="45">
        <f t="shared" ref="K2:K6" si="3">J2/B2</f>
        <v>0</v>
      </c>
      <c r="L2">
        <f>D2+C2+E2+F2-1-B2</f>
        <v>0</v>
      </c>
    </row>
    <row r="3" spans="1:22" ht="15.75" customHeight="1" x14ac:dyDescent="0.2">
      <c r="A3" s="1" t="s">
        <v>344</v>
      </c>
      <c r="B3" s="1">
        <v>20</v>
      </c>
      <c r="C3" s="1">
        <v>0</v>
      </c>
      <c r="D3" s="43">
        <v>21</v>
      </c>
      <c r="E3" s="44">
        <v>0</v>
      </c>
      <c r="F3" s="44">
        <v>0</v>
      </c>
      <c r="G3" s="45">
        <f t="shared" si="0"/>
        <v>0</v>
      </c>
      <c r="H3" s="45">
        <f t="shared" si="1"/>
        <v>1.05</v>
      </c>
      <c r="I3" s="45">
        <f t="shared" si="2"/>
        <v>1.05</v>
      </c>
      <c r="J3" s="1">
        <v>0</v>
      </c>
      <c r="K3" s="45">
        <f t="shared" si="3"/>
        <v>0</v>
      </c>
      <c r="L3">
        <f>D3+C3+E3+F3-B3-1</f>
        <v>0</v>
      </c>
    </row>
    <row r="4" spans="1:22" ht="15.75" customHeight="1" x14ac:dyDescent="0.2">
      <c r="A4" s="1" t="s">
        <v>324</v>
      </c>
      <c r="B4" s="1">
        <v>10</v>
      </c>
      <c r="C4" s="1">
        <v>0</v>
      </c>
      <c r="D4" s="43">
        <v>11</v>
      </c>
      <c r="E4" s="44">
        <v>0</v>
      </c>
      <c r="F4" s="44">
        <v>0</v>
      </c>
      <c r="G4" s="45">
        <f t="shared" si="0"/>
        <v>0</v>
      </c>
      <c r="H4" s="45">
        <f t="shared" si="1"/>
        <v>1.1000000000000001</v>
      </c>
      <c r="I4" s="45">
        <f t="shared" si="2"/>
        <v>1.1000000000000001</v>
      </c>
      <c r="J4" s="1">
        <v>0</v>
      </c>
      <c r="K4" s="45">
        <f t="shared" si="3"/>
        <v>0</v>
      </c>
      <c r="L4">
        <f t="shared" ref="L4:L5" si="4">D4+C4+E4+F4-1-B4</f>
        <v>0</v>
      </c>
    </row>
    <row r="5" spans="1:22" ht="15.75" customHeight="1" x14ac:dyDescent="0.2">
      <c r="A5" s="1" t="s">
        <v>345</v>
      </c>
      <c r="B5" s="1">
        <v>15</v>
      </c>
      <c r="C5" s="1">
        <v>0</v>
      </c>
      <c r="D5" s="43">
        <v>16</v>
      </c>
      <c r="E5" s="44">
        <v>0</v>
      </c>
      <c r="F5" s="44">
        <v>0</v>
      </c>
      <c r="G5" s="45">
        <f t="shared" si="0"/>
        <v>0</v>
      </c>
      <c r="H5" s="45">
        <f t="shared" si="1"/>
        <v>1.0666666666666667</v>
      </c>
      <c r="I5" s="45">
        <f t="shared" si="2"/>
        <v>1.0666666666666667</v>
      </c>
      <c r="J5" s="1">
        <v>0</v>
      </c>
      <c r="K5" s="45">
        <f t="shared" si="3"/>
        <v>0</v>
      </c>
      <c r="L5">
        <f t="shared" si="4"/>
        <v>0</v>
      </c>
      <c r="R5">
        <f>D6</f>
        <v>462</v>
      </c>
      <c r="S5" s="46">
        <f>D4</f>
        <v>11</v>
      </c>
      <c r="T5" s="46">
        <f>D3</f>
        <v>21</v>
      </c>
      <c r="U5" s="46">
        <f>D2</f>
        <v>46</v>
      </c>
      <c r="V5" s="46">
        <f>D5</f>
        <v>16</v>
      </c>
    </row>
    <row r="6" spans="1:22" ht="15.75" customHeight="1" x14ac:dyDescent="0.2">
      <c r="A6" s="1" t="s">
        <v>346</v>
      </c>
      <c r="B6" s="1">
        <v>460</v>
      </c>
      <c r="C6" s="1">
        <v>0</v>
      </c>
      <c r="D6" s="43">
        <v>462</v>
      </c>
      <c r="E6" s="44">
        <v>0</v>
      </c>
      <c r="F6" s="44">
        <v>0</v>
      </c>
      <c r="G6" s="45">
        <f t="shared" si="0"/>
        <v>0</v>
      </c>
      <c r="H6" s="45">
        <f t="shared" si="1"/>
        <v>1.0043478260869565</v>
      </c>
      <c r="I6" s="45">
        <f t="shared" si="2"/>
        <v>1.0043478260869565</v>
      </c>
      <c r="J6" s="1">
        <v>0</v>
      </c>
      <c r="K6" s="45">
        <f t="shared" si="3"/>
        <v>0</v>
      </c>
      <c r="L6">
        <f>D6+C6+E6+F6-2-B6</f>
        <v>0</v>
      </c>
      <c r="R6" s="1" t="s">
        <v>347</v>
      </c>
      <c r="S6" s="47" t="s">
        <v>348</v>
      </c>
      <c r="T6" s="47" t="s">
        <v>349</v>
      </c>
      <c r="U6" s="47" t="s">
        <v>350</v>
      </c>
      <c r="V6" s="47" t="s">
        <v>351</v>
      </c>
    </row>
    <row r="7" spans="1:22" ht="15.75" customHeight="1" x14ac:dyDescent="0.2">
      <c r="F7" s="45"/>
      <c r="G7" s="45"/>
      <c r="K7" s="45"/>
      <c r="P7" s="1">
        <v>7.75</v>
      </c>
      <c r="Q7" s="1" t="s">
        <v>352</v>
      </c>
      <c r="R7" s="1">
        <v>7.75</v>
      </c>
      <c r="S7" s="47">
        <v>7.75</v>
      </c>
      <c r="T7" s="47">
        <v>7.75</v>
      </c>
      <c r="U7" s="47">
        <v>7.75</v>
      </c>
      <c r="V7" s="47">
        <v>7.75</v>
      </c>
    </row>
    <row r="8" spans="1:22" ht="15.75" customHeight="1" x14ac:dyDescent="0.2">
      <c r="A8" s="1" t="s">
        <v>353</v>
      </c>
      <c r="B8">
        <f t="shared" ref="B8:F8" si="5">SUM(B2:B6)</f>
        <v>550</v>
      </c>
      <c r="C8">
        <f t="shared" si="5"/>
        <v>0</v>
      </c>
      <c r="D8">
        <f t="shared" si="5"/>
        <v>556</v>
      </c>
      <c r="E8">
        <f t="shared" si="5"/>
        <v>0</v>
      </c>
      <c r="F8">
        <f t="shared" si="5"/>
        <v>0</v>
      </c>
      <c r="G8" s="45">
        <f>(E8+F8)/(D8+E8+F8)</f>
        <v>0</v>
      </c>
      <c r="H8" s="45">
        <f>(E8+D8+C8+F8)/B8</f>
        <v>1.010909090909091</v>
      </c>
      <c r="I8" s="45">
        <f>D8/B8</f>
        <v>1.010909090909091</v>
      </c>
      <c r="J8">
        <f>SUM(J2:J6)</f>
        <v>0</v>
      </c>
      <c r="K8" s="45">
        <f>J8/B8</f>
        <v>0</v>
      </c>
      <c r="P8" s="1">
        <v>3.5</v>
      </c>
      <c r="Q8" s="1" t="s">
        <v>354</v>
      </c>
      <c r="R8" s="1">
        <v>3.25</v>
      </c>
      <c r="S8" s="47">
        <v>4</v>
      </c>
      <c r="T8" s="47">
        <v>3.25</v>
      </c>
      <c r="U8" s="47">
        <v>3.5</v>
      </c>
      <c r="V8" s="47">
        <v>3.5</v>
      </c>
    </row>
    <row r="9" spans="1:22" ht="15.75" customHeight="1" x14ac:dyDescent="0.2">
      <c r="F9" s="45"/>
      <c r="G9" s="45"/>
      <c r="P9" s="1">
        <v>1.25</v>
      </c>
      <c r="Q9" s="1" t="s">
        <v>355</v>
      </c>
    </row>
    <row r="10" spans="1:22" ht="15.75" customHeight="1" x14ac:dyDescent="0.2">
      <c r="F10" s="45"/>
      <c r="G10" s="45"/>
      <c r="S10" s="1" t="s">
        <v>356</v>
      </c>
      <c r="T10" s="1" t="s">
        <v>357</v>
      </c>
      <c r="U10" s="1" t="s">
        <v>358</v>
      </c>
    </row>
    <row r="11" spans="1:22" ht="15.75" customHeight="1" x14ac:dyDescent="0.2">
      <c r="A11" s="48">
        <f ca="1">TODAY()</f>
        <v>44683</v>
      </c>
      <c r="B11" s="5">
        <v>44652</v>
      </c>
      <c r="C11">
        <f ca="1">B11-A11</f>
        <v>-31</v>
      </c>
      <c r="D11">
        <f ca="1">C11/7</f>
        <v>-4.4285714285714288</v>
      </c>
      <c r="E11" s="1" t="s">
        <v>359</v>
      </c>
      <c r="F11" s="45"/>
      <c r="G11" s="45"/>
      <c r="J11" s="49"/>
      <c r="L11" s="49"/>
      <c r="P11" s="1">
        <v>14.75</v>
      </c>
      <c r="Q11" s="1" t="s">
        <v>360</v>
      </c>
      <c r="R11" s="50">
        <f>ROUNDDOWN(P11/P7,0)</f>
        <v>1</v>
      </c>
      <c r="S11" s="51">
        <f t="shared" ref="S11:S12" si="6">R11*P7</f>
        <v>7.75</v>
      </c>
      <c r="T11" s="51">
        <f t="shared" ref="T11:T12" si="7">P11-S11</f>
        <v>7</v>
      </c>
      <c r="U11" s="51">
        <f t="shared" ref="U11:U12" si="8">T11/2</f>
        <v>3.5</v>
      </c>
    </row>
    <row r="12" spans="1:22" ht="15.75" customHeight="1" x14ac:dyDescent="0.2">
      <c r="F12" s="45"/>
      <c r="G12" s="45"/>
      <c r="H12" s="52"/>
      <c r="J12">
        <f>J20-J21</f>
        <v>0</v>
      </c>
      <c r="K12">
        <f>J12-160</f>
        <v>-160</v>
      </c>
      <c r="P12" s="1">
        <v>9.25</v>
      </c>
      <c r="Q12" s="1" t="s">
        <v>361</v>
      </c>
      <c r="R12" s="50">
        <f>ROUNDDOWN(P12/P8,0)</f>
        <v>2</v>
      </c>
      <c r="S12" s="51">
        <f t="shared" si="6"/>
        <v>7</v>
      </c>
      <c r="T12" s="51">
        <f t="shared" si="7"/>
        <v>2.25</v>
      </c>
      <c r="U12" s="51">
        <f t="shared" si="8"/>
        <v>1.125</v>
      </c>
    </row>
    <row r="13" spans="1:22" ht="15.75" customHeight="1" x14ac:dyDescent="0.2">
      <c r="F13" s="45"/>
      <c r="G13" s="45"/>
      <c r="J13" s="1">
        <v>40</v>
      </c>
      <c r="P13" s="1">
        <v>6</v>
      </c>
      <c r="Q13" s="1" t="s">
        <v>362</v>
      </c>
      <c r="R13" s="51">
        <f>ROUNDDOWN(P13/P9,0)*2</f>
        <v>8</v>
      </c>
    </row>
    <row r="14" spans="1:22" ht="15.75" customHeight="1" x14ac:dyDescent="0.2">
      <c r="A14" s="1" t="s">
        <v>363</v>
      </c>
      <c r="F14" s="45"/>
      <c r="G14" s="45"/>
      <c r="J14">
        <f>J21+J13</f>
        <v>451</v>
      </c>
      <c r="R14" s="51">
        <f>R13*R12*R11</f>
        <v>16</v>
      </c>
    </row>
    <row r="15" spans="1:22" ht="15.75" customHeight="1" x14ac:dyDescent="0.2">
      <c r="A15" s="1">
        <v>1</v>
      </c>
      <c r="B15" s="1" t="s">
        <v>364</v>
      </c>
      <c r="E15" s="45">
        <f>H8</f>
        <v>1.010909090909091</v>
      </c>
      <c r="J15">
        <f>J13+J22</f>
        <v>450</v>
      </c>
    </row>
    <row r="16" spans="1:22" ht="15.75" customHeight="1" x14ac:dyDescent="0.2">
      <c r="A16" s="1">
        <v>2</v>
      </c>
      <c r="B16" s="1" t="s">
        <v>365</v>
      </c>
      <c r="E16" s="45">
        <f>I8</f>
        <v>1.010909090909091</v>
      </c>
      <c r="G16" s="1" t="s">
        <v>353</v>
      </c>
      <c r="I16" s="1" t="s">
        <v>366</v>
      </c>
      <c r="J16" s="1" t="s">
        <v>346</v>
      </c>
      <c r="K16" s="1" t="s">
        <v>343</v>
      </c>
      <c r="L16" s="1" t="s">
        <v>344</v>
      </c>
      <c r="M16" s="1" t="s">
        <v>324</v>
      </c>
      <c r="N16" s="1" t="s">
        <v>345</v>
      </c>
      <c r="P16" s="50">
        <f>P12</f>
        <v>9.25</v>
      </c>
      <c r="Q16" s="1" t="s">
        <v>360</v>
      </c>
      <c r="R16" s="50">
        <f t="shared" ref="R16:R17" si="9">ROUNDDOWN(P16/P7,0)</f>
        <v>1</v>
      </c>
      <c r="S16" s="51">
        <f t="shared" ref="S16:S17" si="10">R16*P7</f>
        <v>7.75</v>
      </c>
      <c r="T16" s="51">
        <f t="shared" ref="T16:T17" si="11">P16-S16</f>
        <v>1.5</v>
      </c>
      <c r="U16" s="51">
        <f t="shared" ref="U16:U17" si="12">T16/2</f>
        <v>0.75</v>
      </c>
    </row>
    <row r="17" spans="1:21" ht="15.75" customHeight="1" x14ac:dyDescent="0.2">
      <c r="A17" s="1">
        <v>3</v>
      </c>
      <c r="B17" s="1" t="s">
        <v>367</v>
      </c>
      <c r="E17" s="45">
        <f>G17/B8</f>
        <v>1.010909090909091</v>
      </c>
      <c r="G17">
        <f t="shared" ref="G17:G24" si="13">SUM(H17:N17)</f>
        <v>556</v>
      </c>
      <c r="H17" s="1">
        <v>135</v>
      </c>
      <c r="I17" s="1">
        <v>135</v>
      </c>
      <c r="J17" s="1">
        <v>192</v>
      </c>
      <c r="K17" s="1">
        <v>46</v>
      </c>
      <c r="L17" s="1">
        <v>21</v>
      </c>
      <c r="M17" s="1">
        <v>11</v>
      </c>
      <c r="N17" s="1">
        <v>16</v>
      </c>
      <c r="P17" s="50">
        <f>P11</f>
        <v>14.75</v>
      </c>
      <c r="Q17" s="1" t="s">
        <v>361</v>
      </c>
      <c r="R17" s="50">
        <f t="shared" si="9"/>
        <v>4</v>
      </c>
      <c r="S17" s="51">
        <f t="shared" si="10"/>
        <v>14</v>
      </c>
      <c r="T17" s="51">
        <f t="shared" si="11"/>
        <v>0.75</v>
      </c>
      <c r="U17" s="51">
        <f t="shared" si="12"/>
        <v>0.375</v>
      </c>
    </row>
    <row r="18" spans="1:21" ht="15.75" customHeight="1" x14ac:dyDescent="0.2">
      <c r="A18" s="1">
        <v>4</v>
      </c>
      <c r="B18" s="1" t="s">
        <v>368</v>
      </c>
      <c r="E18" s="45">
        <f t="shared" ref="E18:E24" si="14">G18/$B$8</f>
        <v>1.010909090909091</v>
      </c>
      <c r="F18" s="45"/>
      <c r="G18" s="53">
        <f t="shared" si="13"/>
        <v>556</v>
      </c>
      <c r="H18" s="1">
        <v>200</v>
      </c>
      <c r="I18" s="1">
        <v>262</v>
      </c>
      <c r="K18" s="1">
        <v>46</v>
      </c>
      <c r="L18" s="1">
        <v>21</v>
      </c>
      <c r="M18" s="1">
        <v>11</v>
      </c>
      <c r="N18" s="1">
        <v>16</v>
      </c>
      <c r="P18" s="50">
        <f>P13</f>
        <v>6</v>
      </c>
      <c r="Q18" s="1" t="s">
        <v>362</v>
      </c>
      <c r="R18" s="51">
        <f>ROUNDDOWN(P18/P9,0)*2</f>
        <v>8</v>
      </c>
    </row>
    <row r="19" spans="1:21" ht="15.75" customHeight="1" x14ac:dyDescent="0.2">
      <c r="A19" s="1">
        <v>5</v>
      </c>
      <c r="B19" s="1" t="s">
        <v>369</v>
      </c>
      <c r="E19" s="45">
        <f t="shared" si="14"/>
        <v>1.010909090909091</v>
      </c>
      <c r="F19" s="45"/>
      <c r="G19" s="53">
        <f t="shared" si="13"/>
        <v>556</v>
      </c>
      <c r="I19" s="54">
        <v>51</v>
      </c>
      <c r="J19" s="54">
        <v>411</v>
      </c>
      <c r="K19" s="54">
        <v>46</v>
      </c>
      <c r="L19" s="54">
        <v>21</v>
      </c>
      <c r="M19" s="54">
        <v>11</v>
      </c>
      <c r="N19" s="54">
        <v>16</v>
      </c>
      <c r="R19" s="51">
        <f>R18*R17*R16</f>
        <v>32</v>
      </c>
    </row>
    <row r="20" spans="1:21" ht="15.75" customHeight="1" x14ac:dyDescent="0.2">
      <c r="A20" s="1">
        <v>6</v>
      </c>
      <c r="B20" s="1" t="s">
        <v>370</v>
      </c>
      <c r="E20" s="45">
        <f t="shared" si="14"/>
        <v>1.010909090909091</v>
      </c>
      <c r="F20" s="45"/>
      <c r="G20" s="53">
        <f t="shared" si="13"/>
        <v>556</v>
      </c>
      <c r="I20" s="1">
        <v>51</v>
      </c>
      <c r="J20" s="1">
        <v>411</v>
      </c>
      <c r="K20" s="1">
        <v>46</v>
      </c>
      <c r="L20" s="1">
        <v>21</v>
      </c>
      <c r="M20" s="1">
        <v>11</v>
      </c>
      <c r="N20" s="1">
        <v>16</v>
      </c>
    </row>
    <row r="21" spans="1:21" ht="15.75" customHeight="1" x14ac:dyDescent="0.2">
      <c r="A21" s="1">
        <v>7</v>
      </c>
      <c r="B21" s="1" t="s">
        <v>371</v>
      </c>
      <c r="E21" s="45">
        <f t="shared" si="14"/>
        <v>1.010909090909091</v>
      </c>
      <c r="F21" s="45"/>
      <c r="G21" s="53">
        <f t="shared" si="13"/>
        <v>556</v>
      </c>
      <c r="I21" s="1">
        <v>51</v>
      </c>
      <c r="J21" s="1">
        <v>411</v>
      </c>
      <c r="K21" s="1">
        <v>46</v>
      </c>
      <c r="L21" s="1">
        <v>21</v>
      </c>
      <c r="M21" s="1">
        <v>11</v>
      </c>
      <c r="N21" s="1">
        <v>16</v>
      </c>
    </row>
    <row r="22" spans="1:21" ht="15.75" customHeight="1" x14ac:dyDescent="0.2">
      <c r="A22" s="1">
        <v>8</v>
      </c>
      <c r="B22" s="1" t="s">
        <v>372</v>
      </c>
      <c r="E22" s="45">
        <f t="shared" si="14"/>
        <v>1</v>
      </c>
      <c r="F22" s="45"/>
      <c r="G22" s="53">
        <f t="shared" si="13"/>
        <v>550</v>
      </c>
      <c r="I22" s="1">
        <v>50</v>
      </c>
      <c r="J22" s="1">
        <v>410</v>
      </c>
      <c r="K22" s="1">
        <v>45</v>
      </c>
      <c r="L22" s="1">
        <v>20</v>
      </c>
      <c r="M22" s="1">
        <v>10</v>
      </c>
      <c r="N22" s="1">
        <v>15</v>
      </c>
    </row>
    <row r="23" spans="1:21" ht="15.75" customHeight="1" x14ac:dyDescent="0.2">
      <c r="A23" s="1">
        <v>9</v>
      </c>
      <c r="B23" s="1" t="s">
        <v>373</v>
      </c>
      <c r="E23" s="45">
        <f t="shared" si="14"/>
        <v>0</v>
      </c>
      <c r="F23" s="45"/>
      <c r="G23" s="53">
        <f t="shared" si="13"/>
        <v>0</v>
      </c>
      <c r="R23">
        <f>SUM(R25:R29)</f>
        <v>478</v>
      </c>
      <c r="S23">
        <f>R23-R5</f>
        <v>16</v>
      </c>
    </row>
    <row r="24" spans="1:21" ht="15.75" customHeight="1" x14ac:dyDescent="0.2">
      <c r="A24" s="1">
        <v>10</v>
      </c>
      <c r="B24" s="1" t="s">
        <v>374</v>
      </c>
      <c r="E24" s="45">
        <f t="shared" si="14"/>
        <v>0</v>
      </c>
      <c r="F24" s="45"/>
      <c r="G24" s="53">
        <f t="shared" si="13"/>
        <v>0</v>
      </c>
      <c r="P24" s="1" t="s">
        <v>375</v>
      </c>
      <c r="Q24" s="1" t="s">
        <v>169</v>
      </c>
      <c r="R24" s="1" t="s">
        <v>376</v>
      </c>
    </row>
    <row r="25" spans="1:21" ht="15.75" customHeight="1" x14ac:dyDescent="0.2">
      <c r="E25" s="45">
        <f>SUM(E15:E24)/10</f>
        <v>0.8076363636363636</v>
      </c>
      <c r="F25" s="1" t="s">
        <v>377</v>
      </c>
      <c r="G25" s="45"/>
      <c r="P25" s="1">
        <v>1</v>
      </c>
      <c r="Q25" s="1" t="s">
        <v>346</v>
      </c>
      <c r="R25" s="1">
        <v>70</v>
      </c>
      <c r="S25" s="1">
        <v>17.5</v>
      </c>
      <c r="T25" s="1">
        <v>9.75</v>
      </c>
      <c r="U25" s="1">
        <v>8.75</v>
      </c>
    </row>
    <row r="26" spans="1:21" ht="15.75" customHeight="1" x14ac:dyDescent="0.2">
      <c r="G26" s="45"/>
      <c r="P26" s="1">
        <v>2</v>
      </c>
      <c r="Q26" s="1" t="s">
        <v>346</v>
      </c>
      <c r="R26" s="1">
        <v>96</v>
      </c>
      <c r="S26" s="1">
        <v>18.75</v>
      </c>
      <c r="T26" s="1">
        <v>12.5</v>
      </c>
      <c r="U26" s="1">
        <v>11</v>
      </c>
    </row>
    <row r="27" spans="1:21" ht="15.75" customHeight="1" x14ac:dyDescent="0.2">
      <c r="G27" s="45"/>
      <c r="P27" s="1">
        <v>3</v>
      </c>
      <c r="Q27" s="1" t="s">
        <v>346</v>
      </c>
      <c r="R27" s="1">
        <v>160</v>
      </c>
      <c r="S27" s="1">
        <v>20.5</v>
      </c>
      <c r="T27" s="1">
        <v>13</v>
      </c>
      <c r="U27" s="1">
        <v>12.75</v>
      </c>
    </row>
    <row r="28" spans="1:21" ht="15.75" customHeight="1" x14ac:dyDescent="0.2">
      <c r="F28" s="45"/>
      <c r="G28" s="45"/>
      <c r="P28" s="1">
        <v>4</v>
      </c>
      <c r="Q28" s="1" t="s">
        <v>346</v>
      </c>
      <c r="R28" s="1">
        <v>72</v>
      </c>
      <c r="S28" s="1">
        <v>18</v>
      </c>
      <c r="T28" s="1">
        <v>10</v>
      </c>
      <c r="U28" s="1">
        <v>8.5</v>
      </c>
    </row>
    <row r="29" spans="1:21" ht="15.75" customHeight="1" x14ac:dyDescent="0.2">
      <c r="F29" s="45"/>
      <c r="G29" s="45"/>
      <c r="P29" s="1">
        <v>5</v>
      </c>
      <c r="Q29" s="1" t="s">
        <v>346</v>
      </c>
      <c r="R29" s="1">
        <v>80</v>
      </c>
      <c r="S29" s="1">
        <v>14</v>
      </c>
      <c r="T29" s="1">
        <v>13</v>
      </c>
      <c r="U29" s="1">
        <v>12.75</v>
      </c>
    </row>
    <row r="30" spans="1:21" ht="15.75" customHeight="1" x14ac:dyDescent="0.2">
      <c r="B30" s="1" t="s">
        <v>378</v>
      </c>
      <c r="F30" s="45"/>
      <c r="G30" s="45"/>
      <c r="P30" s="1">
        <v>6</v>
      </c>
      <c r="Q30" s="1" t="s">
        <v>379</v>
      </c>
      <c r="R30" s="1">
        <v>21</v>
      </c>
      <c r="S30" s="1">
        <v>11.75</v>
      </c>
      <c r="T30" s="1">
        <v>9.25</v>
      </c>
      <c r="U30" s="1">
        <v>6</v>
      </c>
    </row>
    <row r="31" spans="1:21" ht="15.75" customHeight="1" x14ac:dyDescent="0.2">
      <c r="G31" s="45"/>
      <c r="P31" s="1">
        <v>7</v>
      </c>
      <c r="Q31" s="1" t="s">
        <v>324</v>
      </c>
      <c r="R31" s="1">
        <v>11</v>
      </c>
      <c r="S31" s="1">
        <v>11</v>
      </c>
      <c r="T31" s="1">
        <v>6.25</v>
      </c>
      <c r="U31" s="1">
        <v>8.25</v>
      </c>
    </row>
    <row r="32" spans="1:21" ht="15.75" customHeight="1" x14ac:dyDescent="0.2">
      <c r="A32" s="1">
        <v>10</v>
      </c>
      <c r="B32" s="1" t="s">
        <v>380</v>
      </c>
      <c r="F32" s="45"/>
      <c r="G32" s="45"/>
      <c r="P32" s="1">
        <v>8</v>
      </c>
      <c r="Q32" s="1" t="s">
        <v>381</v>
      </c>
      <c r="R32" s="1">
        <v>16</v>
      </c>
      <c r="S32" s="1">
        <v>14.75</v>
      </c>
      <c r="T32" s="1">
        <v>9.25</v>
      </c>
      <c r="U32" s="1">
        <v>4</v>
      </c>
    </row>
    <row r="33" spans="2:26" ht="15.75" customHeight="1" x14ac:dyDescent="0.2">
      <c r="F33" s="45"/>
      <c r="G33" s="45"/>
      <c r="P33" s="1">
        <v>9</v>
      </c>
      <c r="Q33" s="1" t="s">
        <v>322</v>
      </c>
      <c r="R33">
        <f>5*8+6</f>
        <v>46</v>
      </c>
      <c r="S33" s="1">
        <v>15.75</v>
      </c>
      <c r="T33" s="1">
        <v>11.75</v>
      </c>
      <c r="U33" s="1">
        <v>5</v>
      </c>
    </row>
    <row r="34" spans="2:26" ht="15.75" customHeight="1" x14ac:dyDescent="0.2">
      <c r="F34" s="45"/>
      <c r="G34" s="45"/>
    </row>
    <row r="35" spans="2:26" ht="15.75" customHeight="1" x14ac:dyDescent="0.2">
      <c r="F35" s="45"/>
      <c r="G35" s="45"/>
      <c r="W35" s="1" t="s">
        <v>382</v>
      </c>
      <c r="X35" s="1" t="s">
        <v>383</v>
      </c>
      <c r="Y35" s="1" t="s">
        <v>384</v>
      </c>
      <c r="Z35" s="1" t="s">
        <v>385</v>
      </c>
    </row>
    <row r="36" spans="2:26" ht="15.75" customHeight="1" x14ac:dyDescent="0.2">
      <c r="F36" s="45"/>
      <c r="G36" s="45"/>
      <c r="Q36" s="1" t="s">
        <v>346</v>
      </c>
      <c r="R36" s="1">
        <v>2</v>
      </c>
      <c r="S36" s="1">
        <v>411</v>
      </c>
      <c r="T36">
        <f t="shared" ref="T36:T41" si="15">S36*R36</f>
        <v>822</v>
      </c>
      <c r="V36" s="54">
        <f t="shared" ref="V36:V41" si="16">SUM(W36:Z36)</f>
        <v>822</v>
      </c>
      <c r="W36" s="1">
        <v>411</v>
      </c>
      <c r="X36" s="1">
        <v>411</v>
      </c>
      <c r="Y36" s="1">
        <v>0</v>
      </c>
      <c r="Z36" s="1">
        <v>0</v>
      </c>
    </row>
    <row r="37" spans="2:26" ht="15.75" customHeight="1" x14ac:dyDescent="0.2">
      <c r="B37" s="55"/>
      <c r="F37" s="45"/>
      <c r="G37" s="45"/>
      <c r="Q37" s="1" t="s">
        <v>366</v>
      </c>
      <c r="R37" s="1">
        <v>3</v>
      </c>
      <c r="S37" s="9">
        <v>51</v>
      </c>
      <c r="T37">
        <f t="shared" si="15"/>
        <v>153</v>
      </c>
      <c r="V37" s="54">
        <f t="shared" si="16"/>
        <v>153</v>
      </c>
      <c r="W37" s="1">
        <v>51</v>
      </c>
      <c r="X37" s="1">
        <v>51</v>
      </c>
      <c r="Y37" s="1">
        <v>51</v>
      </c>
      <c r="Z37" s="1">
        <v>0</v>
      </c>
    </row>
    <row r="38" spans="2:26" ht="15.75" customHeight="1" x14ac:dyDescent="0.2">
      <c r="F38" s="45"/>
      <c r="G38" s="45"/>
      <c r="Q38" s="1" t="s">
        <v>379</v>
      </c>
      <c r="R38" s="1">
        <v>3</v>
      </c>
      <c r="S38" s="9">
        <v>21</v>
      </c>
      <c r="T38">
        <f t="shared" si="15"/>
        <v>63</v>
      </c>
      <c r="V38" s="54">
        <f t="shared" si="16"/>
        <v>63</v>
      </c>
      <c r="W38" s="1">
        <v>21</v>
      </c>
      <c r="X38" s="1">
        <v>21</v>
      </c>
      <c r="Y38" s="1">
        <v>21</v>
      </c>
      <c r="Z38" s="1">
        <v>0</v>
      </c>
    </row>
    <row r="39" spans="2:26" ht="15.75" customHeight="1" x14ac:dyDescent="0.2">
      <c r="F39" s="45"/>
      <c r="G39" s="45"/>
      <c r="Q39" s="1" t="s">
        <v>324</v>
      </c>
      <c r="R39" s="1">
        <v>4</v>
      </c>
      <c r="S39" s="9">
        <v>11</v>
      </c>
      <c r="T39">
        <f t="shared" si="15"/>
        <v>44</v>
      </c>
      <c r="V39" s="54">
        <f t="shared" si="16"/>
        <v>44</v>
      </c>
      <c r="W39" s="1">
        <v>11</v>
      </c>
      <c r="X39" s="1">
        <v>11</v>
      </c>
      <c r="Y39" s="1">
        <v>11</v>
      </c>
      <c r="Z39" s="1">
        <v>11</v>
      </c>
    </row>
    <row r="40" spans="2:26" ht="15.75" customHeight="1" x14ac:dyDescent="0.2">
      <c r="F40" s="45"/>
      <c r="G40" s="45"/>
      <c r="Q40" s="1" t="s">
        <v>173</v>
      </c>
      <c r="R40" s="1">
        <v>2</v>
      </c>
      <c r="S40" s="9">
        <v>16</v>
      </c>
      <c r="T40">
        <f t="shared" si="15"/>
        <v>32</v>
      </c>
      <c r="V40" s="54">
        <f t="shared" si="16"/>
        <v>32</v>
      </c>
      <c r="W40" s="1">
        <v>16</v>
      </c>
      <c r="X40" s="1">
        <v>16</v>
      </c>
      <c r="Y40" s="1">
        <v>0</v>
      </c>
      <c r="Z40" s="1">
        <v>0</v>
      </c>
    </row>
    <row r="41" spans="2:26" ht="15.75" customHeight="1" x14ac:dyDescent="0.2">
      <c r="F41" s="45"/>
      <c r="G41" s="45"/>
      <c r="Q41" s="1" t="s">
        <v>322</v>
      </c>
      <c r="R41" s="1">
        <v>3</v>
      </c>
      <c r="S41" s="9">
        <v>46</v>
      </c>
      <c r="T41">
        <f t="shared" si="15"/>
        <v>138</v>
      </c>
      <c r="V41" s="54">
        <f t="shared" si="16"/>
        <v>138</v>
      </c>
      <c r="W41" s="1">
        <v>46</v>
      </c>
      <c r="X41" s="1">
        <v>46</v>
      </c>
      <c r="Y41" s="1">
        <v>46</v>
      </c>
      <c r="Z41" s="1">
        <v>0</v>
      </c>
    </row>
    <row r="42" spans="2:26" ht="15.75" customHeight="1" x14ac:dyDescent="0.2">
      <c r="F42" s="45"/>
      <c r="G42" s="45"/>
    </row>
    <row r="43" spans="2:26" ht="15.75" customHeight="1" x14ac:dyDescent="0.2">
      <c r="F43" s="45"/>
      <c r="G43" s="45"/>
      <c r="S43">
        <f t="shared" ref="S43:T43" si="17">SUM(S36:S41)</f>
        <v>556</v>
      </c>
      <c r="T43">
        <f t="shared" si="17"/>
        <v>1252</v>
      </c>
      <c r="V43">
        <f>SUM(V36:V41)</f>
        <v>1252</v>
      </c>
    </row>
    <row r="44" spans="2:26" ht="15.75" customHeight="1" x14ac:dyDescent="0.2">
      <c r="F44" s="45"/>
      <c r="G44" s="45"/>
    </row>
    <row r="45" spans="2:26" ht="15.75" customHeight="1" x14ac:dyDescent="0.2">
      <c r="F45" s="45"/>
      <c r="G45" s="45"/>
    </row>
    <row r="46" spans="2:26" ht="15.75" customHeight="1" x14ac:dyDescent="0.2">
      <c r="F46" s="45"/>
      <c r="G46" s="45"/>
    </row>
    <row r="47" spans="2:26" ht="15.75" customHeight="1" x14ac:dyDescent="0.2">
      <c r="F47" s="45"/>
      <c r="G47" s="45"/>
    </row>
    <row r="48" spans="2:26" ht="15.75" customHeight="1" x14ac:dyDescent="0.2">
      <c r="F48" s="45"/>
      <c r="G48" s="45"/>
    </row>
    <row r="49" spans="6:7" ht="15.75" customHeight="1" x14ac:dyDescent="0.2">
      <c r="F49" s="45"/>
      <c r="G49" s="45"/>
    </row>
    <row r="50" spans="6:7" ht="15.75" customHeight="1" x14ac:dyDescent="0.2">
      <c r="F50" s="45"/>
      <c r="G50" s="45"/>
    </row>
    <row r="51" spans="6:7" ht="15.75" customHeight="1" x14ac:dyDescent="0.2">
      <c r="F51" s="45"/>
      <c r="G51" s="45"/>
    </row>
    <row r="52" spans="6:7" ht="15.75" customHeight="1" x14ac:dyDescent="0.2">
      <c r="F52" s="45"/>
      <c r="G52" s="45"/>
    </row>
    <row r="53" spans="6:7" ht="15.75" customHeight="1" x14ac:dyDescent="0.2">
      <c r="F53" s="45"/>
      <c r="G53" s="45"/>
    </row>
    <row r="54" spans="6:7" ht="15.75" customHeight="1" x14ac:dyDescent="0.2">
      <c r="F54" s="45"/>
      <c r="G54" s="45"/>
    </row>
    <row r="55" spans="6:7" ht="15.75" customHeight="1" x14ac:dyDescent="0.2">
      <c r="F55" s="45"/>
      <c r="G55" s="45"/>
    </row>
    <row r="56" spans="6:7" ht="15.75" customHeight="1" x14ac:dyDescent="0.2">
      <c r="F56" s="45"/>
      <c r="G56" s="45"/>
    </row>
    <row r="57" spans="6:7" ht="12.75" x14ac:dyDescent="0.2">
      <c r="F57" s="45"/>
      <c r="G57" s="45"/>
    </row>
    <row r="58" spans="6:7" ht="12.75" x14ac:dyDescent="0.2">
      <c r="F58" s="45"/>
      <c r="G58" s="45"/>
    </row>
    <row r="59" spans="6:7" ht="12.75" x14ac:dyDescent="0.2">
      <c r="F59" s="45"/>
      <c r="G59" s="45"/>
    </row>
    <row r="60" spans="6:7" ht="12.75" x14ac:dyDescent="0.2">
      <c r="F60" s="45"/>
      <c r="G60" s="45"/>
    </row>
    <row r="61" spans="6:7" ht="12.75" x14ac:dyDescent="0.2">
      <c r="F61" s="45"/>
      <c r="G61" s="45"/>
    </row>
    <row r="62" spans="6:7" ht="12.75" x14ac:dyDescent="0.2">
      <c r="F62" s="45"/>
      <c r="G62" s="45"/>
    </row>
    <row r="63" spans="6:7" ht="12.75" x14ac:dyDescent="0.2">
      <c r="F63" s="45"/>
      <c r="G63" s="45"/>
    </row>
    <row r="64" spans="6:7" ht="12.75" x14ac:dyDescent="0.2">
      <c r="F64" s="45"/>
      <c r="G64" s="45"/>
    </row>
    <row r="65" spans="6:7" ht="12.75" x14ac:dyDescent="0.2">
      <c r="F65" s="45"/>
      <c r="G65" s="45"/>
    </row>
    <row r="66" spans="6:7" ht="12.75" x14ac:dyDescent="0.2">
      <c r="F66" s="45"/>
      <c r="G66" s="45"/>
    </row>
    <row r="67" spans="6:7" ht="12.75" x14ac:dyDescent="0.2">
      <c r="F67" s="45"/>
      <c r="G67" s="45"/>
    </row>
    <row r="68" spans="6:7" ht="12.75" x14ac:dyDescent="0.2">
      <c r="F68" s="45"/>
      <c r="G68" s="45"/>
    </row>
    <row r="69" spans="6:7" ht="12.75" x14ac:dyDescent="0.2">
      <c r="F69" s="45"/>
      <c r="G69" s="45"/>
    </row>
    <row r="70" spans="6:7" ht="12.75" x14ac:dyDescent="0.2">
      <c r="F70" s="45"/>
      <c r="G70" s="45"/>
    </row>
    <row r="71" spans="6:7" ht="12.75" x14ac:dyDescent="0.2">
      <c r="F71" s="45"/>
      <c r="G71" s="45"/>
    </row>
    <row r="72" spans="6:7" ht="12.75" x14ac:dyDescent="0.2">
      <c r="F72" s="45"/>
      <c r="G72" s="45"/>
    </row>
    <row r="73" spans="6:7" ht="12.75" x14ac:dyDescent="0.2">
      <c r="F73" s="45"/>
      <c r="G73" s="45"/>
    </row>
    <row r="74" spans="6:7" ht="12.75" x14ac:dyDescent="0.2">
      <c r="F74" s="45"/>
      <c r="G74" s="45"/>
    </row>
    <row r="75" spans="6:7" ht="12.75" x14ac:dyDescent="0.2">
      <c r="F75" s="45"/>
      <c r="G75" s="45"/>
    </row>
    <row r="76" spans="6:7" ht="12.75" x14ac:dyDescent="0.2">
      <c r="F76" s="45"/>
      <c r="G76" s="45"/>
    </row>
    <row r="77" spans="6:7" ht="12.75" x14ac:dyDescent="0.2">
      <c r="F77" s="45"/>
      <c r="G77" s="45"/>
    </row>
    <row r="78" spans="6:7" ht="12.75" x14ac:dyDescent="0.2">
      <c r="F78" s="45"/>
      <c r="G78" s="45"/>
    </row>
    <row r="79" spans="6:7" ht="12.75" x14ac:dyDescent="0.2">
      <c r="F79" s="45"/>
      <c r="G79" s="45"/>
    </row>
    <row r="80" spans="6:7" ht="12.75" x14ac:dyDescent="0.2">
      <c r="F80" s="45"/>
      <c r="G80" s="45"/>
    </row>
    <row r="81" spans="6:7" ht="12.75" x14ac:dyDescent="0.2">
      <c r="F81" s="45"/>
      <c r="G81" s="45"/>
    </row>
    <row r="82" spans="6:7" ht="12.75" x14ac:dyDescent="0.2">
      <c r="F82" s="45"/>
      <c r="G82" s="45"/>
    </row>
    <row r="83" spans="6:7" ht="12.75" x14ac:dyDescent="0.2">
      <c r="F83" s="45"/>
      <c r="G83" s="45"/>
    </row>
    <row r="84" spans="6:7" ht="12.75" x14ac:dyDescent="0.2">
      <c r="F84" s="45"/>
      <c r="G84" s="45"/>
    </row>
    <row r="85" spans="6:7" ht="12.75" x14ac:dyDescent="0.2">
      <c r="F85" s="45"/>
      <c r="G85" s="45"/>
    </row>
    <row r="86" spans="6:7" ht="12.75" x14ac:dyDescent="0.2">
      <c r="F86" s="45"/>
      <c r="G86" s="45"/>
    </row>
    <row r="87" spans="6:7" ht="12.75" x14ac:dyDescent="0.2">
      <c r="F87" s="45"/>
      <c r="G87" s="45"/>
    </row>
    <row r="88" spans="6:7" ht="12.75" x14ac:dyDescent="0.2">
      <c r="F88" s="45"/>
      <c r="G88" s="45"/>
    </row>
    <row r="89" spans="6:7" ht="12.75" x14ac:dyDescent="0.2">
      <c r="F89" s="45"/>
      <c r="G89" s="45"/>
    </row>
    <row r="90" spans="6:7" ht="12.75" x14ac:dyDescent="0.2">
      <c r="F90" s="45"/>
      <c r="G90" s="45"/>
    </row>
    <row r="91" spans="6:7" ht="12.75" x14ac:dyDescent="0.2">
      <c r="F91" s="45"/>
      <c r="G91" s="45"/>
    </row>
    <row r="92" spans="6:7" ht="12.75" x14ac:dyDescent="0.2">
      <c r="F92" s="45"/>
      <c r="G92" s="45"/>
    </row>
    <row r="93" spans="6:7" ht="12.75" x14ac:dyDescent="0.2">
      <c r="F93" s="45"/>
      <c r="G93" s="45"/>
    </row>
    <row r="94" spans="6:7" ht="12.75" x14ac:dyDescent="0.2">
      <c r="F94" s="45"/>
      <c r="G94" s="45"/>
    </row>
    <row r="95" spans="6:7" ht="12.75" x14ac:dyDescent="0.2">
      <c r="F95" s="45"/>
      <c r="G95" s="45"/>
    </row>
    <row r="96" spans="6:7" ht="12.75" x14ac:dyDescent="0.2">
      <c r="F96" s="45"/>
      <c r="G96" s="45"/>
    </row>
    <row r="97" spans="6:7" ht="12.75" x14ac:dyDescent="0.2">
      <c r="F97" s="45"/>
      <c r="G97" s="45"/>
    </row>
    <row r="98" spans="6:7" ht="12.75" x14ac:dyDescent="0.2">
      <c r="F98" s="45"/>
      <c r="G98" s="45"/>
    </row>
    <row r="99" spans="6:7" ht="12.75" x14ac:dyDescent="0.2">
      <c r="F99" s="45"/>
      <c r="G99" s="45"/>
    </row>
    <row r="100" spans="6:7" ht="12.75" x14ac:dyDescent="0.2">
      <c r="F100" s="45"/>
      <c r="G100" s="45"/>
    </row>
    <row r="101" spans="6:7" ht="12.75" x14ac:dyDescent="0.2">
      <c r="F101" s="45"/>
      <c r="G101" s="45"/>
    </row>
    <row r="102" spans="6:7" ht="12.75" x14ac:dyDescent="0.2">
      <c r="F102" s="45"/>
      <c r="G102" s="45"/>
    </row>
    <row r="103" spans="6:7" ht="12.75" x14ac:dyDescent="0.2">
      <c r="F103" s="45"/>
      <c r="G103" s="45"/>
    </row>
    <row r="104" spans="6:7" ht="12.75" x14ac:dyDescent="0.2">
      <c r="F104" s="45"/>
      <c r="G104" s="45"/>
    </row>
    <row r="105" spans="6:7" ht="12.75" x14ac:dyDescent="0.2">
      <c r="F105" s="45"/>
      <c r="G105" s="45"/>
    </row>
    <row r="106" spans="6:7" ht="12.75" x14ac:dyDescent="0.2">
      <c r="F106" s="45"/>
      <c r="G106" s="45"/>
    </row>
    <row r="107" spans="6:7" ht="12.75" x14ac:dyDescent="0.2">
      <c r="F107" s="45"/>
      <c r="G107" s="45"/>
    </row>
    <row r="108" spans="6:7" ht="12.75" x14ac:dyDescent="0.2">
      <c r="F108" s="45"/>
      <c r="G108" s="45"/>
    </row>
    <row r="109" spans="6:7" ht="12.75" x14ac:dyDescent="0.2">
      <c r="F109" s="45"/>
      <c r="G109" s="45"/>
    </row>
    <row r="110" spans="6:7" ht="12.75" x14ac:dyDescent="0.2">
      <c r="F110" s="45"/>
      <c r="G110" s="45"/>
    </row>
    <row r="111" spans="6:7" ht="12.75" x14ac:dyDescent="0.2">
      <c r="F111" s="45"/>
      <c r="G111" s="45"/>
    </row>
    <row r="112" spans="6:7" ht="12.75" x14ac:dyDescent="0.2">
      <c r="F112" s="45"/>
      <c r="G112" s="45"/>
    </row>
    <row r="113" spans="6:7" ht="12.75" x14ac:dyDescent="0.2">
      <c r="F113" s="45"/>
      <c r="G113" s="45"/>
    </row>
    <row r="114" spans="6:7" ht="12.75" x14ac:dyDescent="0.2">
      <c r="F114" s="45"/>
      <c r="G114" s="45"/>
    </row>
    <row r="115" spans="6:7" ht="12.75" x14ac:dyDescent="0.2">
      <c r="F115" s="45"/>
      <c r="G115" s="45"/>
    </row>
    <row r="116" spans="6:7" ht="12.75" x14ac:dyDescent="0.2">
      <c r="F116" s="45"/>
      <c r="G116" s="45"/>
    </row>
    <row r="117" spans="6:7" ht="12.75" x14ac:dyDescent="0.2">
      <c r="F117" s="45"/>
      <c r="G117" s="45"/>
    </row>
    <row r="118" spans="6:7" ht="12.75" x14ac:dyDescent="0.2">
      <c r="F118" s="45"/>
      <c r="G118" s="45"/>
    </row>
    <row r="119" spans="6:7" ht="12.75" x14ac:dyDescent="0.2">
      <c r="F119" s="45"/>
      <c r="G119" s="45"/>
    </row>
    <row r="120" spans="6:7" ht="12.75" x14ac:dyDescent="0.2">
      <c r="F120" s="45"/>
      <c r="G120" s="45"/>
    </row>
    <row r="121" spans="6:7" ht="12.75" x14ac:dyDescent="0.2">
      <c r="F121" s="45"/>
      <c r="G121" s="45"/>
    </row>
    <row r="122" spans="6:7" ht="12.75" x14ac:dyDescent="0.2">
      <c r="F122" s="45"/>
      <c r="G122" s="45"/>
    </row>
    <row r="123" spans="6:7" ht="12.75" x14ac:dyDescent="0.2">
      <c r="F123" s="45"/>
      <c r="G123" s="45"/>
    </row>
    <row r="124" spans="6:7" ht="12.75" x14ac:dyDescent="0.2">
      <c r="F124" s="45"/>
      <c r="G124" s="45"/>
    </row>
    <row r="125" spans="6:7" ht="12.75" x14ac:dyDescent="0.2">
      <c r="F125" s="45"/>
      <c r="G125" s="45"/>
    </row>
    <row r="126" spans="6:7" ht="12.75" x14ac:dyDescent="0.2">
      <c r="F126" s="45"/>
      <c r="G126" s="45"/>
    </row>
    <row r="127" spans="6:7" ht="12.75" x14ac:dyDescent="0.2">
      <c r="F127" s="45"/>
      <c r="G127" s="45"/>
    </row>
    <row r="128" spans="6:7" ht="12.75" x14ac:dyDescent="0.2">
      <c r="F128" s="45"/>
      <c r="G128" s="45"/>
    </row>
    <row r="129" spans="6:7" ht="12.75" x14ac:dyDescent="0.2">
      <c r="F129" s="45"/>
      <c r="G129" s="45"/>
    </row>
    <row r="130" spans="6:7" ht="12.75" x14ac:dyDescent="0.2">
      <c r="F130" s="45"/>
      <c r="G130" s="45"/>
    </row>
    <row r="131" spans="6:7" ht="12.75" x14ac:dyDescent="0.2">
      <c r="F131" s="45"/>
      <c r="G131" s="45"/>
    </row>
    <row r="132" spans="6:7" ht="12.75" x14ac:dyDescent="0.2">
      <c r="F132" s="45"/>
      <c r="G132" s="45"/>
    </row>
    <row r="133" spans="6:7" ht="12.75" x14ac:dyDescent="0.2">
      <c r="F133" s="45"/>
      <c r="G133" s="45"/>
    </row>
    <row r="134" spans="6:7" ht="12.75" x14ac:dyDescent="0.2">
      <c r="F134" s="45"/>
      <c r="G134" s="45"/>
    </row>
    <row r="135" spans="6:7" ht="12.75" x14ac:dyDescent="0.2">
      <c r="F135" s="45"/>
      <c r="G135" s="45"/>
    </row>
    <row r="136" spans="6:7" ht="12.75" x14ac:dyDescent="0.2">
      <c r="F136" s="45"/>
      <c r="G136" s="45"/>
    </row>
    <row r="137" spans="6:7" ht="12.75" x14ac:dyDescent="0.2">
      <c r="F137" s="45"/>
      <c r="G137" s="45"/>
    </row>
    <row r="138" spans="6:7" ht="12.75" x14ac:dyDescent="0.2">
      <c r="F138" s="45"/>
      <c r="G138" s="45"/>
    </row>
    <row r="139" spans="6:7" ht="12.75" x14ac:dyDescent="0.2">
      <c r="F139" s="45"/>
      <c r="G139" s="45"/>
    </row>
    <row r="140" spans="6:7" ht="12.75" x14ac:dyDescent="0.2">
      <c r="F140" s="45"/>
      <c r="G140" s="45"/>
    </row>
    <row r="141" spans="6:7" ht="12.75" x14ac:dyDescent="0.2">
      <c r="F141" s="45"/>
      <c r="G141" s="45"/>
    </row>
    <row r="142" spans="6:7" ht="12.75" x14ac:dyDescent="0.2">
      <c r="F142" s="45"/>
      <c r="G142" s="45"/>
    </row>
    <row r="143" spans="6:7" ht="12.75" x14ac:dyDescent="0.2">
      <c r="F143" s="45"/>
      <c r="G143" s="45"/>
    </row>
    <row r="144" spans="6:7" ht="12.75" x14ac:dyDescent="0.2">
      <c r="F144" s="45"/>
      <c r="G144" s="45"/>
    </row>
    <row r="145" spans="6:7" ht="12.75" x14ac:dyDescent="0.2">
      <c r="F145" s="45"/>
      <c r="G145" s="45"/>
    </row>
    <row r="146" spans="6:7" ht="12.75" x14ac:dyDescent="0.2">
      <c r="F146" s="45"/>
      <c r="G146" s="45"/>
    </row>
    <row r="147" spans="6:7" ht="12.75" x14ac:dyDescent="0.2">
      <c r="F147" s="45"/>
      <c r="G147" s="45"/>
    </row>
    <row r="148" spans="6:7" ht="12.75" x14ac:dyDescent="0.2">
      <c r="F148" s="45"/>
      <c r="G148" s="45"/>
    </row>
    <row r="149" spans="6:7" ht="12.75" x14ac:dyDescent="0.2">
      <c r="F149" s="45"/>
      <c r="G149" s="45"/>
    </row>
    <row r="150" spans="6:7" ht="12.75" x14ac:dyDescent="0.2">
      <c r="F150" s="45"/>
      <c r="G150" s="45"/>
    </row>
    <row r="151" spans="6:7" ht="12.75" x14ac:dyDescent="0.2">
      <c r="F151" s="45"/>
      <c r="G151" s="45"/>
    </row>
    <row r="152" spans="6:7" ht="12.75" x14ac:dyDescent="0.2">
      <c r="F152" s="45"/>
      <c r="G152" s="45"/>
    </row>
    <row r="153" spans="6:7" ht="12.75" x14ac:dyDescent="0.2">
      <c r="F153" s="45"/>
      <c r="G153" s="45"/>
    </row>
    <row r="154" spans="6:7" ht="12.75" x14ac:dyDescent="0.2">
      <c r="F154" s="45"/>
      <c r="G154" s="45"/>
    </row>
    <row r="155" spans="6:7" ht="12.75" x14ac:dyDescent="0.2">
      <c r="F155" s="45"/>
      <c r="G155" s="45"/>
    </row>
    <row r="156" spans="6:7" ht="12.75" x14ac:dyDescent="0.2">
      <c r="F156" s="45"/>
      <c r="G156" s="45"/>
    </row>
    <row r="157" spans="6:7" ht="12.75" x14ac:dyDescent="0.2">
      <c r="F157" s="45"/>
      <c r="G157" s="45"/>
    </row>
    <row r="158" spans="6:7" ht="12.75" x14ac:dyDescent="0.2">
      <c r="F158" s="45"/>
      <c r="G158" s="45"/>
    </row>
    <row r="159" spans="6:7" ht="12.75" x14ac:dyDescent="0.2">
      <c r="F159" s="45"/>
      <c r="G159" s="45"/>
    </row>
    <row r="160" spans="6:7" ht="12.75" x14ac:dyDescent="0.2">
      <c r="F160" s="45"/>
      <c r="G160" s="45"/>
    </row>
    <row r="161" spans="6:7" ht="12.75" x14ac:dyDescent="0.2">
      <c r="F161" s="45"/>
      <c r="G161" s="45"/>
    </row>
    <row r="162" spans="6:7" ht="12.75" x14ac:dyDescent="0.2">
      <c r="F162" s="45"/>
      <c r="G162" s="45"/>
    </row>
    <row r="163" spans="6:7" ht="12.75" x14ac:dyDescent="0.2">
      <c r="F163" s="45"/>
      <c r="G163" s="45"/>
    </row>
    <row r="164" spans="6:7" ht="12.75" x14ac:dyDescent="0.2">
      <c r="F164" s="45"/>
      <c r="G164" s="45"/>
    </row>
    <row r="165" spans="6:7" ht="12.75" x14ac:dyDescent="0.2">
      <c r="F165" s="45"/>
      <c r="G165" s="45"/>
    </row>
    <row r="166" spans="6:7" ht="12.75" x14ac:dyDescent="0.2">
      <c r="F166" s="45"/>
      <c r="G166" s="45"/>
    </row>
    <row r="167" spans="6:7" ht="12.75" x14ac:dyDescent="0.2">
      <c r="F167" s="45"/>
      <c r="G167" s="45"/>
    </row>
    <row r="168" spans="6:7" ht="12.75" x14ac:dyDescent="0.2">
      <c r="F168" s="45"/>
      <c r="G168" s="45"/>
    </row>
    <row r="169" spans="6:7" ht="12.75" x14ac:dyDescent="0.2">
      <c r="F169" s="45"/>
      <c r="G169" s="45"/>
    </row>
    <row r="170" spans="6:7" ht="12.75" x14ac:dyDescent="0.2">
      <c r="F170" s="45"/>
      <c r="G170" s="45"/>
    </row>
    <row r="171" spans="6:7" ht="12.75" x14ac:dyDescent="0.2">
      <c r="F171" s="45"/>
      <c r="G171" s="45"/>
    </row>
    <row r="172" spans="6:7" ht="12.75" x14ac:dyDescent="0.2">
      <c r="F172" s="45"/>
      <c r="G172" s="45"/>
    </row>
    <row r="173" spans="6:7" ht="12.75" x14ac:dyDescent="0.2">
      <c r="F173" s="45"/>
      <c r="G173" s="45"/>
    </row>
    <row r="174" spans="6:7" ht="12.75" x14ac:dyDescent="0.2">
      <c r="F174" s="45"/>
      <c r="G174" s="45"/>
    </row>
    <row r="175" spans="6:7" ht="12.75" x14ac:dyDescent="0.2">
      <c r="F175" s="45"/>
      <c r="G175" s="45"/>
    </row>
    <row r="176" spans="6:7" ht="12.75" x14ac:dyDescent="0.2">
      <c r="F176" s="45"/>
      <c r="G176" s="45"/>
    </row>
    <row r="177" spans="6:7" ht="12.75" x14ac:dyDescent="0.2">
      <c r="F177" s="45"/>
      <c r="G177" s="45"/>
    </row>
    <row r="178" spans="6:7" ht="12.75" x14ac:dyDescent="0.2">
      <c r="F178" s="45"/>
      <c r="G178" s="45"/>
    </row>
    <row r="179" spans="6:7" ht="12.75" x14ac:dyDescent="0.2">
      <c r="F179" s="45"/>
      <c r="G179" s="45"/>
    </row>
    <row r="180" spans="6:7" ht="12.75" x14ac:dyDescent="0.2">
      <c r="F180" s="45"/>
      <c r="G180" s="45"/>
    </row>
    <row r="181" spans="6:7" ht="12.75" x14ac:dyDescent="0.2">
      <c r="F181" s="45"/>
      <c r="G181" s="45"/>
    </row>
    <row r="182" spans="6:7" ht="12.75" x14ac:dyDescent="0.2">
      <c r="F182" s="45"/>
      <c r="G182" s="45"/>
    </row>
    <row r="183" spans="6:7" ht="12.75" x14ac:dyDescent="0.2">
      <c r="F183" s="45"/>
      <c r="G183" s="45"/>
    </row>
    <row r="184" spans="6:7" ht="12.75" x14ac:dyDescent="0.2">
      <c r="F184" s="45"/>
      <c r="G184" s="45"/>
    </row>
    <row r="185" spans="6:7" ht="12.75" x14ac:dyDescent="0.2">
      <c r="F185" s="45"/>
      <c r="G185" s="45"/>
    </row>
    <row r="186" spans="6:7" ht="12.75" x14ac:dyDescent="0.2">
      <c r="F186" s="45"/>
      <c r="G186" s="45"/>
    </row>
    <row r="187" spans="6:7" ht="12.75" x14ac:dyDescent="0.2">
      <c r="F187" s="45"/>
      <c r="G187" s="45"/>
    </row>
    <row r="188" spans="6:7" ht="12.75" x14ac:dyDescent="0.2">
      <c r="F188" s="45"/>
      <c r="G188" s="45"/>
    </row>
    <row r="189" spans="6:7" ht="12.75" x14ac:dyDescent="0.2">
      <c r="F189" s="45"/>
      <c r="G189" s="45"/>
    </row>
    <row r="190" spans="6:7" ht="12.75" x14ac:dyDescent="0.2">
      <c r="F190" s="45"/>
      <c r="G190" s="45"/>
    </row>
    <row r="191" spans="6:7" ht="12.75" x14ac:dyDescent="0.2">
      <c r="F191" s="45"/>
      <c r="G191" s="45"/>
    </row>
    <row r="192" spans="6:7" ht="12.75" x14ac:dyDescent="0.2">
      <c r="F192" s="45"/>
      <c r="G192" s="45"/>
    </row>
    <row r="193" spans="6:7" ht="12.75" x14ac:dyDescent="0.2">
      <c r="F193" s="45"/>
      <c r="G193" s="45"/>
    </row>
    <row r="194" spans="6:7" ht="12.75" x14ac:dyDescent="0.2">
      <c r="F194" s="45"/>
      <c r="G194" s="45"/>
    </row>
    <row r="195" spans="6:7" ht="12.75" x14ac:dyDescent="0.2">
      <c r="F195" s="45"/>
      <c r="G195" s="45"/>
    </row>
    <row r="196" spans="6:7" ht="12.75" x14ac:dyDescent="0.2">
      <c r="F196" s="45"/>
      <c r="G196" s="45"/>
    </row>
    <row r="197" spans="6:7" ht="12.75" x14ac:dyDescent="0.2">
      <c r="F197" s="45"/>
      <c r="G197" s="45"/>
    </row>
    <row r="198" spans="6:7" ht="12.75" x14ac:dyDescent="0.2">
      <c r="F198" s="45"/>
      <c r="G198" s="45"/>
    </row>
    <row r="199" spans="6:7" ht="12.75" x14ac:dyDescent="0.2">
      <c r="F199" s="45"/>
      <c r="G199" s="45"/>
    </row>
    <row r="200" spans="6:7" ht="12.75" x14ac:dyDescent="0.2">
      <c r="F200" s="45"/>
      <c r="G200" s="45"/>
    </row>
    <row r="201" spans="6:7" ht="12.75" x14ac:dyDescent="0.2">
      <c r="F201" s="45"/>
      <c r="G201" s="45"/>
    </row>
    <row r="202" spans="6:7" ht="12.75" x14ac:dyDescent="0.2">
      <c r="F202" s="45"/>
      <c r="G202" s="45"/>
    </row>
    <row r="203" spans="6:7" ht="12.75" x14ac:dyDescent="0.2">
      <c r="F203" s="45"/>
      <c r="G203" s="45"/>
    </row>
    <row r="204" spans="6:7" ht="12.75" x14ac:dyDescent="0.2">
      <c r="F204" s="45"/>
      <c r="G204" s="45"/>
    </row>
    <row r="205" spans="6:7" ht="12.75" x14ac:dyDescent="0.2">
      <c r="F205" s="45"/>
      <c r="G205" s="45"/>
    </row>
    <row r="206" spans="6:7" ht="12.75" x14ac:dyDescent="0.2">
      <c r="F206" s="45"/>
      <c r="G206" s="45"/>
    </row>
    <row r="207" spans="6:7" ht="12.75" x14ac:dyDescent="0.2">
      <c r="F207" s="45"/>
      <c r="G207" s="45"/>
    </row>
    <row r="208" spans="6:7" ht="12.75" x14ac:dyDescent="0.2">
      <c r="F208" s="45"/>
      <c r="G208" s="45"/>
    </row>
    <row r="209" spans="6:7" ht="12.75" x14ac:dyDescent="0.2">
      <c r="F209" s="45"/>
      <c r="G209" s="45"/>
    </row>
    <row r="210" spans="6:7" ht="12.75" x14ac:dyDescent="0.2">
      <c r="F210" s="45"/>
      <c r="G210" s="45"/>
    </row>
    <row r="211" spans="6:7" ht="12.75" x14ac:dyDescent="0.2">
      <c r="F211" s="45"/>
      <c r="G211" s="45"/>
    </row>
    <row r="212" spans="6:7" ht="12.75" x14ac:dyDescent="0.2">
      <c r="F212" s="45"/>
      <c r="G212" s="45"/>
    </row>
    <row r="213" spans="6:7" ht="12.75" x14ac:dyDescent="0.2">
      <c r="F213" s="45"/>
      <c r="G213" s="45"/>
    </row>
    <row r="214" spans="6:7" ht="12.75" x14ac:dyDescent="0.2">
      <c r="F214" s="45"/>
      <c r="G214" s="45"/>
    </row>
    <row r="215" spans="6:7" ht="12.75" x14ac:dyDescent="0.2">
      <c r="F215" s="45"/>
      <c r="G215" s="45"/>
    </row>
    <row r="216" spans="6:7" ht="12.75" x14ac:dyDescent="0.2">
      <c r="F216" s="45"/>
      <c r="G216" s="45"/>
    </row>
    <row r="217" spans="6:7" ht="12.75" x14ac:dyDescent="0.2">
      <c r="F217" s="45"/>
      <c r="G217" s="45"/>
    </row>
    <row r="218" spans="6:7" ht="12.75" x14ac:dyDescent="0.2">
      <c r="F218" s="45"/>
      <c r="G218" s="45"/>
    </row>
    <row r="219" spans="6:7" ht="12.75" x14ac:dyDescent="0.2">
      <c r="F219" s="45"/>
      <c r="G219" s="45"/>
    </row>
    <row r="220" spans="6:7" ht="12.75" x14ac:dyDescent="0.2">
      <c r="F220" s="45"/>
      <c r="G220" s="45"/>
    </row>
    <row r="221" spans="6:7" ht="12.75" x14ac:dyDescent="0.2">
      <c r="F221" s="45"/>
      <c r="G221" s="45"/>
    </row>
    <row r="222" spans="6:7" ht="12.75" x14ac:dyDescent="0.2">
      <c r="F222" s="45"/>
      <c r="G222" s="45"/>
    </row>
    <row r="223" spans="6:7" ht="12.75" x14ac:dyDescent="0.2">
      <c r="F223" s="45"/>
      <c r="G223" s="45"/>
    </row>
    <row r="224" spans="6:7" ht="12.75" x14ac:dyDescent="0.2">
      <c r="F224" s="45"/>
      <c r="G224" s="45"/>
    </row>
    <row r="225" spans="6:7" ht="12.75" x14ac:dyDescent="0.2">
      <c r="F225" s="45"/>
      <c r="G225" s="45"/>
    </row>
    <row r="226" spans="6:7" ht="12.75" x14ac:dyDescent="0.2">
      <c r="F226" s="45"/>
      <c r="G226" s="45"/>
    </row>
    <row r="227" spans="6:7" ht="12.75" x14ac:dyDescent="0.2">
      <c r="F227" s="45"/>
      <c r="G227" s="45"/>
    </row>
    <row r="228" spans="6:7" ht="12.75" x14ac:dyDescent="0.2">
      <c r="F228" s="45"/>
      <c r="G228" s="45"/>
    </row>
    <row r="229" spans="6:7" ht="12.75" x14ac:dyDescent="0.2">
      <c r="F229" s="45"/>
      <c r="G229" s="45"/>
    </row>
    <row r="230" spans="6:7" ht="12.75" x14ac:dyDescent="0.2">
      <c r="F230" s="45"/>
      <c r="G230" s="45"/>
    </row>
    <row r="231" spans="6:7" ht="12.75" x14ac:dyDescent="0.2">
      <c r="F231" s="45"/>
      <c r="G231" s="45"/>
    </row>
    <row r="232" spans="6:7" ht="12.75" x14ac:dyDescent="0.2">
      <c r="F232" s="45"/>
      <c r="G232" s="45"/>
    </row>
    <row r="233" spans="6:7" ht="12.75" x14ac:dyDescent="0.2">
      <c r="F233" s="45"/>
      <c r="G233" s="45"/>
    </row>
    <row r="234" spans="6:7" ht="12.75" x14ac:dyDescent="0.2">
      <c r="F234" s="45"/>
      <c r="G234" s="45"/>
    </row>
    <row r="235" spans="6:7" ht="12.75" x14ac:dyDescent="0.2">
      <c r="F235" s="45"/>
      <c r="G235" s="45"/>
    </row>
    <row r="236" spans="6:7" ht="12.75" x14ac:dyDescent="0.2">
      <c r="F236" s="45"/>
      <c r="G236" s="45"/>
    </row>
    <row r="237" spans="6:7" ht="12.75" x14ac:dyDescent="0.2">
      <c r="F237" s="45"/>
      <c r="G237" s="45"/>
    </row>
    <row r="238" spans="6:7" ht="12.75" x14ac:dyDescent="0.2">
      <c r="F238" s="45"/>
      <c r="G238" s="45"/>
    </row>
    <row r="239" spans="6:7" ht="12.75" x14ac:dyDescent="0.2">
      <c r="F239" s="45"/>
      <c r="G239" s="45"/>
    </row>
    <row r="240" spans="6:7" ht="12.75" x14ac:dyDescent="0.2">
      <c r="F240" s="45"/>
      <c r="G240" s="45"/>
    </row>
    <row r="241" spans="6:7" ht="12.75" x14ac:dyDescent="0.2">
      <c r="F241" s="45"/>
      <c r="G241" s="45"/>
    </row>
    <row r="242" spans="6:7" ht="12.75" x14ac:dyDescent="0.2">
      <c r="F242" s="45"/>
      <c r="G242" s="45"/>
    </row>
    <row r="243" spans="6:7" ht="12.75" x14ac:dyDescent="0.2">
      <c r="F243" s="45"/>
      <c r="G243" s="45"/>
    </row>
    <row r="244" spans="6:7" ht="12.75" x14ac:dyDescent="0.2">
      <c r="F244" s="45"/>
      <c r="G244" s="45"/>
    </row>
    <row r="245" spans="6:7" ht="12.75" x14ac:dyDescent="0.2">
      <c r="F245" s="45"/>
      <c r="G245" s="45"/>
    </row>
    <row r="246" spans="6:7" ht="12.75" x14ac:dyDescent="0.2">
      <c r="F246" s="45"/>
      <c r="G246" s="45"/>
    </row>
    <row r="247" spans="6:7" ht="12.75" x14ac:dyDescent="0.2">
      <c r="F247" s="45"/>
      <c r="G247" s="45"/>
    </row>
    <row r="248" spans="6:7" ht="12.75" x14ac:dyDescent="0.2">
      <c r="F248" s="45"/>
      <c r="G248" s="45"/>
    </row>
    <row r="249" spans="6:7" ht="12.75" x14ac:dyDescent="0.2">
      <c r="F249" s="45"/>
      <c r="G249" s="45"/>
    </row>
    <row r="250" spans="6:7" ht="12.75" x14ac:dyDescent="0.2">
      <c r="F250" s="45"/>
      <c r="G250" s="45"/>
    </row>
    <row r="251" spans="6:7" ht="12.75" x14ac:dyDescent="0.2">
      <c r="F251" s="45"/>
      <c r="G251" s="45"/>
    </row>
    <row r="252" spans="6:7" ht="12.75" x14ac:dyDescent="0.2">
      <c r="F252" s="45"/>
      <c r="G252" s="45"/>
    </row>
    <row r="253" spans="6:7" ht="12.75" x14ac:dyDescent="0.2">
      <c r="F253" s="45"/>
      <c r="G253" s="45"/>
    </row>
    <row r="254" spans="6:7" ht="12.75" x14ac:dyDescent="0.2">
      <c r="F254" s="45"/>
      <c r="G254" s="45"/>
    </row>
    <row r="255" spans="6:7" ht="12.75" x14ac:dyDescent="0.2">
      <c r="F255" s="45"/>
      <c r="G255" s="45"/>
    </row>
    <row r="256" spans="6:7" ht="12.75" x14ac:dyDescent="0.2">
      <c r="F256" s="45"/>
      <c r="G256" s="45"/>
    </row>
    <row r="257" spans="6:7" ht="12.75" x14ac:dyDescent="0.2">
      <c r="F257" s="45"/>
      <c r="G257" s="45"/>
    </row>
    <row r="258" spans="6:7" ht="12.75" x14ac:dyDescent="0.2">
      <c r="F258" s="45"/>
      <c r="G258" s="45"/>
    </row>
    <row r="259" spans="6:7" ht="12.75" x14ac:dyDescent="0.2">
      <c r="F259" s="45"/>
      <c r="G259" s="45"/>
    </row>
    <row r="260" spans="6:7" ht="12.75" x14ac:dyDescent="0.2">
      <c r="F260" s="45"/>
      <c r="G260" s="45"/>
    </row>
    <row r="261" spans="6:7" ht="12.75" x14ac:dyDescent="0.2">
      <c r="F261" s="45"/>
      <c r="G261" s="45"/>
    </row>
    <row r="262" spans="6:7" ht="12.75" x14ac:dyDescent="0.2">
      <c r="F262" s="45"/>
      <c r="G262" s="45"/>
    </row>
    <row r="263" spans="6:7" ht="12.75" x14ac:dyDescent="0.2">
      <c r="F263" s="45"/>
      <c r="G263" s="45"/>
    </row>
    <row r="264" spans="6:7" ht="12.75" x14ac:dyDescent="0.2">
      <c r="F264" s="45"/>
      <c r="G264" s="45"/>
    </row>
    <row r="265" spans="6:7" ht="12.75" x14ac:dyDescent="0.2">
      <c r="F265" s="45"/>
      <c r="G265" s="45"/>
    </row>
    <row r="266" spans="6:7" ht="12.75" x14ac:dyDescent="0.2">
      <c r="F266" s="45"/>
      <c r="G266" s="45"/>
    </row>
    <row r="267" spans="6:7" ht="12.75" x14ac:dyDescent="0.2">
      <c r="F267" s="45"/>
      <c r="G267" s="45"/>
    </row>
    <row r="268" spans="6:7" ht="12.75" x14ac:dyDescent="0.2">
      <c r="F268" s="45"/>
      <c r="G268" s="45"/>
    </row>
    <row r="269" spans="6:7" ht="12.75" x14ac:dyDescent="0.2">
      <c r="F269" s="45"/>
      <c r="G269" s="45"/>
    </row>
    <row r="270" spans="6:7" ht="12.75" x14ac:dyDescent="0.2">
      <c r="F270" s="45"/>
      <c r="G270" s="45"/>
    </row>
    <row r="271" spans="6:7" ht="12.75" x14ac:dyDescent="0.2">
      <c r="F271" s="45"/>
      <c r="G271" s="45"/>
    </row>
    <row r="272" spans="6:7" ht="12.75" x14ac:dyDescent="0.2">
      <c r="F272" s="45"/>
      <c r="G272" s="45"/>
    </row>
    <row r="273" spans="6:7" ht="12.75" x14ac:dyDescent="0.2">
      <c r="F273" s="45"/>
      <c r="G273" s="45"/>
    </row>
    <row r="274" spans="6:7" ht="12.75" x14ac:dyDescent="0.2">
      <c r="F274" s="45"/>
      <c r="G274" s="45"/>
    </row>
    <row r="275" spans="6:7" ht="12.75" x14ac:dyDescent="0.2">
      <c r="F275" s="45"/>
      <c r="G275" s="45"/>
    </row>
    <row r="276" spans="6:7" ht="12.75" x14ac:dyDescent="0.2">
      <c r="F276" s="45"/>
      <c r="G276" s="45"/>
    </row>
    <row r="277" spans="6:7" ht="12.75" x14ac:dyDescent="0.2">
      <c r="F277" s="45"/>
      <c r="G277" s="45"/>
    </row>
    <row r="278" spans="6:7" ht="12.75" x14ac:dyDescent="0.2">
      <c r="F278" s="45"/>
      <c r="G278" s="45"/>
    </row>
    <row r="279" spans="6:7" ht="12.75" x14ac:dyDescent="0.2">
      <c r="F279" s="45"/>
      <c r="G279" s="45"/>
    </row>
    <row r="280" spans="6:7" ht="12.75" x14ac:dyDescent="0.2">
      <c r="F280" s="45"/>
      <c r="G280" s="45"/>
    </row>
    <row r="281" spans="6:7" ht="12.75" x14ac:dyDescent="0.2">
      <c r="F281" s="45"/>
      <c r="G281" s="45"/>
    </row>
    <row r="282" spans="6:7" ht="12.75" x14ac:dyDescent="0.2">
      <c r="F282" s="45"/>
      <c r="G282" s="45"/>
    </row>
    <row r="283" spans="6:7" ht="12.75" x14ac:dyDescent="0.2">
      <c r="F283" s="45"/>
      <c r="G283" s="45"/>
    </row>
    <row r="284" spans="6:7" ht="12.75" x14ac:dyDescent="0.2">
      <c r="F284" s="45"/>
      <c r="G284" s="45"/>
    </row>
    <row r="285" spans="6:7" ht="12.75" x14ac:dyDescent="0.2">
      <c r="F285" s="45"/>
      <c r="G285" s="45"/>
    </row>
    <row r="286" spans="6:7" ht="12.75" x14ac:dyDescent="0.2">
      <c r="F286" s="45"/>
      <c r="G286" s="45"/>
    </row>
    <row r="287" spans="6:7" ht="12.75" x14ac:dyDescent="0.2">
      <c r="F287" s="45"/>
      <c r="G287" s="45"/>
    </row>
    <row r="288" spans="6:7" ht="12.75" x14ac:dyDescent="0.2">
      <c r="F288" s="45"/>
      <c r="G288" s="45"/>
    </row>
    <row r="289" spans="6:7" ht="12.75" x14ac:dyDescent="0.2">
      <c r="F289" s="45"/>
      <c r="G289" s="45"/>
    </row>
    <row r="290" spans="6:7" ht="12.75" x14ac:dyDescent="0.2">
      <c r="F290" s="45"/>
      <c r="G290" s="45"/>
    </row>
    <row r="291" spans="6:7" ht="12.75" x14ac:dyDescent="0.2">
      <c r="F291" s="45"/>
      <c r="G291" s="45"/>
    </row>
    <row r="292" spans="6:7" ht="12.75" x14ac:dyDescent="0.2">
      <c r="F292" s="45"/>
      <c r="G292" s="45"/>
    </row>
    <row r="293" spans="6:7" ht="12.75" x14ac:dyDescent="0.2">
      <c r="F293" s="45"/>
      <c r="G293" s="45"/>
    </row>
    <row r="294" spans="6:7" ht="12.75" x14ac:dyDescent="0.2">
      <c r="F294" s="45"/>
      <c r="G294" s="45"/>
    </row>
    <row r="295" spans="6:7" ht="12.75" x14ac:dyDescent="0.2">
      <c r="F295" s="45"/>
      <c r="G295" s="45"/>
    </row>
    <row r="296" spans="6:7" ht="12.75" x14ac:dyDescent="0.2">
      <c r="F296" s="45"/>
      <c r="G296" s="45"/>
    </row>
    <row r="297" spans="6:7" ht="12.75" x14ac:dyDescent="0.2">
      <c r="F297" s="45"/>
      <c r="G297" s="45"/>
    </row>
    <row r="298" spans="6:7" ht="12.75" x14ac:dyDescent="0.2">
      <c r="F298" s="45"/>
      <c r="G298" s="45"/>
    </row>
    <row r="299" spans="6:7" ht="12.75" x14ac:dyDescent="0.2">
      <c r="F299" s="45"/>
      <c r="G299" s="45"/>
    </row>
    <row r="300" spans="6:7" ht="12.75" x14ac:dyDescent="0.2">
      <c r="F300" s="45"/>
      <c r="G300" s="45"/>
    </row>
    <row r="301" spans="6:7" ht="12.75" x14ac:dyDescent="0.2">
      <c r="F301" s="45"/>
      <c r="G301" s="45"/>
    </row>
    <row r="302" spans="6:7" ht="12.75" x14ac:dyDescent="0.2">
      <c r="F302" s="45"/>
      <c r="G302" s="45"/>
    </row>
    <row r="303" spans="6:7" ht="12.75" x14ac:dyDescent="0.2">
      <c r="F303" s="45"/>
      <c r="G303" s="45"/>
    </row>
    <row r="304" spans="6:7" ht="12.75" x14ac:dyDescent="0.2">
      <c r="F304" s="45"/>
      <c r="G304" s="45"/>
    </row>
    <row r="305" spans="6:7" ht="12.75" x14ac:dyDescent="0.2">
      <c r="F305" s="45"/>
      <c r="G305" s="45"/>
    </row>
    <row r="306" spans="6:7" ht="12.75" x14ac:dyDescent="0.2">
      <c r="F306" s="45"/>
      <c r="G306" s="45"/>
    </row>
    <row r="307" spans="6:7" ht="12.75" x14ac:dyDescent="0.2">
      <c r="F307" s="45"/>
      <c r="G307" s="45"/>
    </row>
    <row r="308" spans="6:7" ht="12.75" x14ac:dyDescent="0.2">
      <c r="F308" s="45"/>
      <c r="G308" s="45"/>
    </row>
    <row r="309" spans="6:7" ht="12.75" x14ac:dyDescent="0.2">
      <c r="F309" s="45"/>
      <c r="G309" s="45"/>
    </row>
    <row r="310" spans="6:7" ht="12.75" x14ac:dyDescent="0.2">
      <c r="F310" s="45"/>
      <c r="G310" s="45"/>
    </row>
    <row r="311" spans="6:7" ht="12.75" x14ac:dyDescent="0.2">
      <c r="F311" s="45"/>
      <c r="G311" s="45"/>
    </row>
    <row r="312" spans="6:7" ht="12.75" x14ac:dyDescent="0.2">
      <c r="F312" s="45"/>
      <c r="G312" s="45"/>
    </row>
    <row r="313" spans="6:7" ht="12.75" x14ac:dyDescent="0.2">
      <c r="F313" s="45"/>
      <c r="G313" s="45"/>
    </row>
    <row r="314" spans="6:7" ht="12.75" x14ac:dyDescent="0.2">
      <c r="F314" s="45"/>
      <c r="G314" s="45"/>
    </row>
    <row r="315" spans="6:7" ht="12.75" x14ac:dyDescent="0.2">
      <c r="F315" s="45"/>
      <c r="G315" s="45"/>
    </row>
    <row r="316" spans="6:7" ht="12.75" x14ac:dyDescent="0.2">
      <c r="F316" s="45"/>
      <c r="G316" s="45"/>
    </row>
    <row r="317" spans="6:7" ht="12.75" x14ac:dyDescent="0.2">
      <c r="F317" s="45"/>
      <c r="G317" s="45"/>
    </row>
    <row r="318" spans="6:7" ht="12.75" x14ac:dyDescent="0.2">
      <c r="F318" s="45"/>
      <c r="G318" s="45"/>
    </row>
    <row r="319" spans="6:7" ht="12.75" x14ac:dyDescent="0.2">
      <c r="F319" s="45"/>
      <c r="G319" s="45"/>
    </row>
    <row r="320" spans="6:7" ht="12.75" x14ac:dyDescent="0.2">
      <c r="F320" s="45"/>
      <c r="G320" s="45"/>
    </row>
    <row r="321" spans="6:7" ht="12.75" x14ac:dyDescent="0.2">
      <c r="F321" s="45"/>
      <c r="G321" s="45"/>
    </row>
    <row r="322" spans="6:7" ht="12.75" x14ac:dyDescent="0.2">
      <c r="F322" s="45"/>
      <c r="G322" s="45"/>
    </row>
    <row r="323" spans="6:7" ht="12.75" x14ac:dyDescent="0.2">
      <c r="F323" s="45"/>
      <c r="G323" s="45"/>
    </row>
    <row r="324" spans="6:7" ht="12.75" x14ac:dyDescent="0.2">
      <c r="F324" s="45"/>
      <c r="G324" s="45"/>
    </row>
    <row r="325" spans="6:7" ht="12.75" x14ac:dyDescent="0.2">
      <c r="F325" s="45"/>
      <c r="G325" s="45"/>
    </row>
    <row r="326" spans="6:7" ht="12.75" x14ac:dyDescent="0.2">
      <c r="F326" s="45"/>
      <c r="G326" s="45"/>
    </row>
    <row r="327" spans="6:7" ht="12.75" x14ac:dyDescent="0.2">
      <c r="F327" s="45"/>
      <c r="G327" s="45"/>
    </row>
    <row r="328" spans="6:7" ht="12.75" x14ac:dyDescent="0.2">
      <c r="F328" s="45"/>
      <c r="G328" s="45"/>
    </row>
    <row r="329" spans="6:7" ht="12.75" x14ac:dyDescent="0.2">
      <c r="F329" s="45"/>
      <c r="G329" s="45"/>
    </row>
    <row r="330" spans="6:7" ht="12.75" x14ac:dyDescent="0.2">
      <c r="F330" s="45"/>
      <c r="G330" s="45"/>
    </row>
    <row r="331" spans="6:7" ht="12.75" x14ac:dyDescent="0.2">
      <c r="F331" s="45"/>
      <c r="G331" s="45"/>
    </row>
    <row r="332" spans="6:7" ht="12.75" x14ac:dyDescent="0.2">
      <c r="F332" s="45"/>
      <c r="G332" s="45"/>
    </row>
    <row r="333" spans="6:7" ht="12.75" x14ac:dyDescent="0.2">
      <c r="F333" s="45"/>
      <c r="G333" s="45"/>
    </row>
    <row r="334" spans="6:7" ht="12.75" x14ac:dyDescent="0.2">
      <c r="F334" s="45"/>
      <c r="G334" s="45"/>
    </row>
    <row r="335" spans="6:7" ht="12.75" x14ac:dyDescent="0.2">
      <c r="F335" s="45"/>
      <c r="G335" s="45"/>
    </row>
    <row r="336" spans="6:7" ht="12.75" x14ac:dyDescent="0.2">
      <c r="F336" s="45"/>
      <c r="G336" s="45"/>
    </row>
    <row r="337" spans="6:7" ht="12.75" x14ac:dyDescent="0.2">
      <c r="F337" s="45"/>
      <c r="G337" s="45"/>
    </row>
    <row r="338" spans="6:7" ht="12.75" x14ac:dyDescent="0.2">
      <c r="F338" s="45"/>
      <c r="G338" s="45"/>
    </row>
    <row r="339" spans="6:7" ht="12.75" x14ac:dyDescent="0.2">
      <c r="F339" s="45"/>
      <c r="G339" s="45"/>
    </row>
    <row r="340" spans="6:7" ht="12.75" x14ac:dyDescent="0.2">
      <c r="F340" s="45"/>
      <c r="G340" s="45"/>
    </row>
    <row r="341" spans="6:7" ht="12.75" x14ac:dyDescent="0.2">
      <c r="F341" s="45"/>
      <c r="G341" s="45"/>
    </row>
    <row r="342" spans="6:7" ht="12.75" x14ac:dyDescent="0.2">
      <c r="F342" s="45"/>
      <c r="G342" s="45"/>
    </row>
    <row r="343" spans="6:7" ht="12.75" x14ac:dyDescent="0.2">
      <c r="F343" s="45"/>
      <c r="G343" s="45"/>
    </row>
    <row r="344" spans="6:7" ht="12.75" x14ac:dyDescent="0.2">
      <c r="F344" s="45"/>
      <c r="G344" s="45"/>
    </row>
    <row r="345" spans="6:7" ht="12.75" x14ac:dyDescent="0.2">
      <c r="F345" s="45"/>
      <c r="G345" s="45"/>
    </row>
    <row r="346" spans="6:7" ht="12.75" x14ac:dyDescent="0.2">
      <c r="F346" s="45"/>
      <c r="G346" s="45"/>
    </row>
    <row r="347" spans="6:7" ht="12.75" x14ac:dyDescent="0.2">
      <c r="F347" s="45"/>
      <c r="G347" s="45"/>
    </row>
    <row r="348" spans="6:7" ht="12.75" x14ac:dyDescent="0.2">
      <c r="F348" s="45"/>
      <c r="G348" s="45"/>
    </row>
    <row r="349" spans="6:7" ht="12.75" x14ac:dyDescent="0.2">
      <c r="F349" s="45"/>
      <c r="G349" s="45"/>
    </row>
    <row r="350" spans="6:7" ht="12.75" x14ac:dyDescent="0.2">
      <c r="F350" s="45"/>
      <c r="G350" s="45"/>
    </row>
    <row r="351" spans="6:7" ht="12.75" x14ac:dyDescent="0.2">
      <c r="F351" s="45"/>
      <c r="G351" s="45"/>
    </row>
    <row r="352" spans="6:7" ht="12.75" x14ac:dyDescent="0.2">
      <c r="F352" s="45"/>
      <c r="G352" s="45"/>
    </row>
    <row r="353" spans="6:7" ht="12.75" x14ac:dyDescent="0.2">
      <c r="F353" s="45"/>
      <c r="G353" s="45"/>
    </row>
    <row r="354" spans="6:7" ht="12.75" x14ac:dyDescent="0.2">
      <c r="F354" s="45"/>
      <c r="G354" s="45"/>
    </row>
    <row r="355" spans="6:7" ht="12.75" x14ac:dyDescent="0.2">
      <c r="F355" s="45"/>
      <c r="G355" s="45"/>
    </row>
    <row r="356" spans="6:7" ht="12.75" x14ac:dyDescent="0.2">
      <c r="F356" s="45"/>
      <c r="G356" s="45"/>
    </row>
    <row r="357" spans="6:7" ht="12.75" x14ac:dyDescent="0.2">
      <c r="F357" s="45"/>
      <c r="G357" s="45"/>
    </row>
    <row r="358" spans="6:7" ht="12.75" x14ac:dyDescent="0.2">
      <c r="F358" s="45"/>
      <c r="G358" s="45"/>
    </row>
    <row r="359" spans="6:7" ht="12.75" x14ac:dyDescent="0.2">
      <c r="F359" s="45"/>
      <c r="G359" s="45"/>
    </row>
    <row r="360" spans="6:7" ht="12.75" x14ac:dyDescent="0.2">
      <c r="F360" s="45"/>
      <c r="G360" s="45"/>
    </row>
    <row r="361" spans="6:7" ht="12.75" x14ac:dyDescent="0.2">
      <c r="F361" s="45"/>
      <c r="G361" s="45"/>
    </row>
    <row r="362" spans="6:7" ht="12.75" x14ac:dyDescent="0.2">
      <c r="F362" s="45"/>
      <c r="G362" s="45"/>
    </row>
    <row r="363" spans="6:7" ht="12.75" x14ac:dyDescent="0.2">
      <c r="F363" s="45"/>
      <c r="G363" s="45"/>
    </row>
    <row r="364" spans="6:7" ht="12.75" x14ac:dyDescent="0.2">
      <c r="F364" s="45"/>
      <c r="G364" s="45"/>
    </row>
    <row r="365" spans="6:7" ht="12.75" x14ac:dyDescent="0.2">
      <c r="F365" s="45"/>
      <c r="G365" s="45"/>
    </row>
    <row r="366" spans="6:7" ht="12.75" x14ac:dyDescent="0.2">
      <c r="F366" s="45"/>
      <c r="G366" s="45"/>
    </row>
    <row r="367" spans="6:7" ht="12.75" x14ac:dyDescent="0.2">
      <c r="F367" s="45"/>
      <c r="G367" s="45"/>
    </row>
    <row r="368" spans="6:7" ht="12.75" x14ac:dyDescent="0.2">
      <c r="F368" s="45"/>
      <c r="G368" s="45"/>
    </row>
    <row r="369" spans="6:7" ht="12.75" x14ac:dyDescent="0.2">
      <c r="F369" s="45"/>
      <c r="G369" s="45"/>
    </row>
    <row r="370" spans="6:7" ht="12.75" x14ac:dyDescent="0.2">
      <c r="F370" s="45"/>
      <c r="G370" s="45"/>
    </row>
    <row r="371" spans="6:7" ht="12.75" x14ac:dyDescent="0.2">
      <c r="F371" s="45"/>
      <c r="G371" s="45"/>
    </row>
    <row r="372" spans="6:7" ht="12.75" x14ac:dyDescent="0.2">
      <c r="F372" s="45"/>
      <c r="G372" s="45"/>
    </row>
    <row r="373" spans="6:7" ht="12.75" x14ac:dyDescent="0.2">
      <c r="F373" s="45"/>
      <c r="G373" s="45"/>
    </row>
    <row r="374" spans="6:7" ht="12.75" x14ac:dyDescent="0.2">
      <c r="F374" s="45"/>
      <c r="G374" s="45"/>
    </row>
    <row r="375" spans="6:7" ht="12.75" x14ac:dyDescent="0.2">
      <c r="F375" s="45"/>
      <c r="G375" s="45"/>
    </row>
    <row r="376" spans="6:7" ht="12.75" x14ac:dyDescent="0.2">
      <c r="F376" s="45"/>
      <c r="G376" s="45"/>
    </row>
    <row r="377" spans="6:7" ht="12.75" x14ac:dyDescent="0.2">
      <c r="F377" s="45"/>
      <c r="G377" s="45"/>
    </row>
    <row r="378" spans="6:7" ht="12.75" x14ac:dyDescent="0.2">
      <c r="F378" s="45"/>
      <c r="G378" s="45"/>
    </row>
    <row r="379" spans="6:7" ht="12.75" x14ac:dyDescent="0.2">
      <c r="F379" s="45"/>
      <c r="G379" s="45"/>
    </row>
    <row r="380" spans="6:7" ht="12.75" x14ac:dyDescent="0.2">
      <c r="F380" s="45"/>
      <c r="G380" s="45"/>
    </row>
    <row r="381" spans="6:7" ht="12.75" x14ac:dyDescent="0.2">
      <c r="F381" s="45"/>
      <c r="G381" s="45"/>
    </row>
    <row r="382" spans="6:7" ht="12.75" x14ac:dyDescent="0.2">
      <c r="F382" s="45"/>
      <c r="G382" s="45"/>
    </row>
    <row r="383" spans="6:7" ht="12.75" x14ac:dyDescent="0.2">
      <c r="F383" s="45"/>
      <c r="G383" s="45"/>
    </row>
    <row r="384" spans="6:7" ht="12.75" x14ac:dyDescent="0.2">
      <c r="F384" s="45"/>
      <c r="G384" s="45"/>
    </row>
    <row r="385" spans="6:7" ht="12.75" x14ac:dyDescent="0.2">
      <c r="F385" s="45"/>
      <c r="G385" s="45"/>
    </row>
    <row r="386" spans="6:7" ht="12.75" x14ac:dyDescent="0.2">
      <c r="F386" s="45"/>
      <c r="G386" s="45"/>
    </row>
    <row r="387" spans="6:7" ht="12.75" x14ac:dyDescent="0.2">
      <c r="F387" s="45"/>
      <c r="G387" s="45"/>
    </row>
    <row r="388" spans="6:7" ht="12.75" x14ac:dyDescent="0.2">
      <c r="F388" s="45"/>
      <c r="G388" s="45"/>
    </row>
    <row r="389" spans="6:7" ht="12.75" x14ac:dyDescent="0.2">
      <c r="F389" s="45"/>
      <c r="G389" s="45"/>
    </row>
    <row r="390" spans="6:7" ht="12.75" x14ac:dyDescent="0.2">
      <c r="F390" s="45"/>
      <c r="G390" s="45"/>
    </row>
    <row r="391" spans="6:7" ht="12.75" x14ac:dyDescent="0.2">
      <c r="F391" s="45"/>
      <c r="G391" s="45"/>
    </row>
    <row r="392" spans="6:7" ht="12.75" x14ac:dyDescent="0.2">
      <c r="F392" s="45"/>
      <c r="G392" s="45"/>
    </row>
    <row r="393" spans="6:7" ht="12.75" x14ac:dyDescent="0.2">
      <c r="F393" s="45"/>
      <c r="G393" s="45"/>
    </row>
    <row r="394" spans="6:7" ht="12.75" x14ac:dyDescent="0.2">
      <c r="F394" s="45"/>
      <c r="G394" s="45"/>
    </row>
    <row r="395" spans="6:7" ht="12.75" x14ac:dyDescent="0.2">
      <c r="F395" s="45"/>
      <c r="G395" s="45"/>
    </row>
    <row r="396" spans="6:7" ht="12.75" x14ac:dyDescent="0.2">
      <c r="F396" s="45"/>
      <c r="G396" s="45"/>
    </row>
    <row r="397" spans="6:7" ht="12.75" x14ac:dyDescent="0.2">
      <c r="F397" s="45"/>
      <c r="G397" s="45"/>
    </row>
    <row r="398" spans="6:7" ht="12.75" x14ac:dyDescent="0.2">
      <c r="F398" s="45"/>
      <c r="G398" s="45"/>
    </row>
    <row r="399" spans="6:7" ht="12.75" x14ac:dyDescent="0.2">
      <c r="F399" s="45"/>
      <c r="G399" s="45"/>
    </row>
    <row r="400" spans="6:7" ht="12.75" x14ac:dyDescent="0.2">
      <c r="F400" s="45"/>
      <c r="G400" s="45"/>
    </row>
    <row r="401" spans="6:7" ht="12.75" x14ac:dyDescent="0.2">
      <c r="F401" s="45"/>
      <c r="G401" s="45"/>
    </row>
    <row r="402" spans="6:7" ht="12.75" x14ac:dyDescent="0.2">
      <c r="F402" s="45"/>
      <c r="G402" s="45"/>
    </row>
    <row r="403" spans="6:7" ht="12.75" x14ac:dyDescent="0.2">
      <c r="F403" s="45"/>
      <c r="G403" s="45"/>
    </row>
    <row r="404" spans="6:7" ht="12.75" x14ac:dyDescent="0.2">
      <c r="F404" s="45"/>
      <c r="G404" s="45"/>
    </row>
    <row r="405" spans="6:7" ht="12.75" x14ac:dyDescent="0.2">
      <c r="F405" s="45"/>
      <c r="G405" s="45"/>
    </row>
    <row r="406" spans="6:7" ht="12.75" x14ac:dyDescent="0.2">
      <c r="F406" s="45"/>
      <c r="G406" s="45"/>
    </row>
    <row r="407" spans="6:7" ht="12.75" x14ac:dyDescent="0.2">
      <c r="F407" s="45"/>
      <c r="G407" s="45"/>
    </row>
    <row r="408" spans="6:7" ht="12.75" x14ac:dyDescent="0.2">
      <c r="F408" s="45"/>
      <c r="G408" s="45"/>
    </row>
    <row r="409" spans="6:7" ht="12.75" x14ac:dyDescent="0.2">
      <c r="F409" s="45"/>
      <c r="G409" s="45"/>
    </row>
    <row r="410" spans="6:7" ht="12.75" x14ac:dyDescent="0.2">
      <c r="F410" s="45"/>
      <c r="G410" s="45"/>
    </row>
    <row r="411" spans="6:7" ht="12.75" x14ac:dyDescent="0.2">
      <c r="F411" s="45"/>
      <c r="G411" s="45"/>
    </row>
    <row r="412" spans="6:7" ht="12.75" x14ac:dyDescent="0.2">
      <c r="F412" s="45"/>
      <c r="G412" s="45"/>
    </row>
    <row r="413" spans="6:7" ht="12.75" x14ac:dyDescent="0.2">
      <c r="F413" s="45"/>
      <c r="G413" s="45"/>
    </row>
    <row r="414" spans="6:7" ht="12.75" x14ac:dyDescent="0.2">
      <c r="F414" s="45"/>
      <c r="G414" s="45"/>
    </row>
    <row r="415" spans="6:7" ht="12.75" x14ac:dyDescent="0.2">
      <c r="F415" s="45"/>
      <c r="G415" s="45"/>
    </row>
    <row r="416" spans="6:7" ht="12.75" x14ac:dyDescent="0.2">
      <c r="F416" s="45"/>
      <c r="G416" s="45"/>
    </row>
    <row r="417" spans="6:7" ht="12.75" x14ac:dyDescent="0.2">
      <c r="F417" s="45"/>
      <c r="G417" s="45"/>
    </row>
    <row r="418" spans="6:7" ht="12.75" x14ac:dyDescent="0.2">
      <c r="F418" s="45"/>
      <c r="G418" s="45"/>
    </row>
    <row r="419" spans="6:7" ht="12.75" x14ac:dyDescent="0.2">
      <c r="F419" s="45"/>
      <c r="G419" s="45"/>
    </row>
    <row r="420" spans="6:7" ht="12.75" x14ac:dyDescent="0.2">
      <c r="F420" s="45"/>
      <c r="G420" s="45"/>
    </row>
    <row r="421" spans="6:7" ht="12.75" x14ac:dyDescent="0.2">
      <c r="F421" s="45"/>
      <c r="G421" s="45"/>
    </row>
    <row r="422" spans="6:7" ht="12.75" x14ac:dyDescent="0.2">
      <c r="F422" s="45"/>
      <c r="G422" s="45"/>
    </row>
    <row r="423" spans="6:7" ht="12.75" x14ac:dyDescent="0.2">
      <c r="F423" s="45"/>
      <c r="G423" s="45"/>
    </row>
    <row r="424" spans="6:7" ht="12.75" x14ac:dyDescent="0.2">
      <c r="F424" s="45"/>
      <c r="G424" s="45"/>
    </row>
    <row r="425" spans="6:7" ht="12.75" x14ac:dyDescent="0.2">
      <c r="F425" s="45"/>
      <c r="G425" s="45"/>
    </row>
    <row r="426" spans="6:7" ht="12.75" x14ac:dyDescent="0.2">
      <c r="F426" s="45"/>
      <c r="G426" s="45"/>
    </row>
    <row r="427" spans="6:7" ht="12.75" x14ac:dyDescent="0.2">
      <c r="F427" s="45"/>
      <c r="G427" s="45"/>
    </row>
    <row r="428" spans="6:7" ht="12.75" x14ac:dyDescent="0.2">
      <c r="F428" s="45"/>
      <c r="G428" s="45"/>
    </row>
    <row r="429" spans="6:7" ht="12.75" x14ac:dyDescent="0.2">
      <c r="F429" s="45"/>
      <c r="G429" s="45"/>
    </row>
    <row r="430" spans="6:7" ht="12.75" x14ac:dyDescent="0.2">
      <c r="F430" s="45"/>
      <c r="G430" s="45"/>
    </row>
    <row r="431" spans="6:7" ht="12.75" x14ac:dyDescent="0.2">
      <c r="F431" s="45"/>
      <c r="G431" s="45"/>
    </row>
    <row r="432" spans="6:7" ht="12.75" x14ac:dyDescent="0.2">
      <c r="F432" s="45"/>
      <c r="G432" s="45"/>
    </row>
    <row r="433" spans="6:7" ht="12.75" x14ac:dyDescent="0.2">
      <c r="F433" s="45"/>
      <c r="G433" s="45"/>
    </row>
    <row r="434" spans="6:7" ht="12.75" x14ac:dyDescent="0.2">
      <c r="F434" s="45"/>
      <c r="G434" s="45"/>
    </row>
    <row r="435" spans="6:7" ht="12.75" x14ac:dyDescent="0.2">
      <c r="F435" s="45"/>
      <c r="G435" s="45"/>
    </row>
    <row r="436" spans="6:7" ht="12.75" x14ac:dyDescent="0.2">
      <c r="F436" s="45"/>
      <c r="G436" s="45"/>
    </row>
    <row r="437" spans="6:7" ht="12.75" x14ac:dyDescent="0.2">
      <c r="F437" s="45"/>
      <c r="G437" s="45"/>
    </row>
    <row r="438" spans="6:7" ht="12.75" x14ac:dyDescent="0.2">
      <c r="F438" s="45"/>
      <c r="G438" s="45"/>
    </row>
    <row r="439" spans="6:7" ht="12.75" x14ac:dyDescent="0.2">
      <c r="F439" s="45"/>
      <c r="G439" s="45"/>
    </row>
    <row r="440" spans="6:7" ht="12.75" x14ac:dyDescent="0.2">
      <c r="F440" s="45"/>
      <c r="G440" s="45"/>
    </row>
    <row r="441" spans="6:7" ht="12.75" x14ac:dyDescent="0.2">
      <c r="F441" s="45"/>
      <c r="G441" s="45"/>
    </row>
    <row r="442" spans="6:7" ht="12.75" x14ac:dyDescent="0.2">
      <c r="F442" s="45"/>
      <c r="G442" s="45"/>
    </row>
    <row r="443" spans="6:7" ht="12.75" x14ac:dyDescent="0.2">
      <c r="F443" s="45"/>
      <c r="G443" s="45"/>
    </row>
    <row r="444" spans="6:7" ht="12.75" x14ac:dyDescent="0.2">
      <c r="F444" s="45"/>
      <c r="G444" s="45"/>
    </row>
    <row r="445" spans="6:7" ht="12.75" x14ac:dyDescent="0.2">
      <c r="F445" s="45"/>
      <c r="G445" s="45"/>
    </row>
    <row r="446" spans="6:7" ht="12.75" x14ac:dyDescent="0.2">
      <c r="F446" s="45"/>
      <c r="G446" s="45"/>
    </row>
    <row r="447" spans="6:7" ht="12.75" x14ac:dyDescent="0.2">
      <c r="F447" s="45"/>
      <c r="G447" s="45"/>
    </row>
    <row r="448" spans="6:7" ht="12.75" x14ac:dyDescent="0.2">
      <c r="F448" s="45"/>
      <c r="G448" s="45"/>
    </row>
    <row r="449" spans="6:7" ht="12.75" x14ac:dyDescent="0.2">
      <c r="F449" s="45"/>
      <c r="G449" s="45"/>
    </row>
    <row r="450" spans="6:7" ht="12.75" x14ac:dyDescent="0.2">
      <c r="F450" s="45"/>
      <c r="G450" s="45"/>
    </row>
    <row r="451" spans="6:7" ht="12.75" x14ac:dyDescent="0.2">
      <c r="F451" s="45"/>
      <c r="G451" s="45"/>
    </row>
    <row r="452" spans="6:7" ht="12.75" x14ac:dyDescent="0.2">
      <c r="F452" s="45"/>
      <c r="G452" s="45"/>
    </row>
    <row r="453" spans="6:7" ht="12.75" x14ac:dyDescent="0.2">
      <c r="F453" s="45"/>
      <c r="G453" s="45"/>
    </row>
    <row r="454" spans="6:7" ht="12.75" x14ac:dyDescent="0.2">
      <c r="F454" s="45"/>
      <c r="G454" s="45"/>
    </row>
    <row r="455" spans="6:7" ht="12.75" x14ac:dyDescent="0.2">
      <c r="F455" s="45"/>
      <c r="G455" s="45"/>
    </row>
    <row r="456" spans="6:7" ht="12.75" x14ac:dyDescent="0.2">
      <c r="F456" s="45"/>
      <c r="G456" s="45"/>
    </row>
    <row r="457" spans="6:7" ht="12.75" x14ac:dyDescent="0.2">
      <c r="F457" s="45"/>
      <c r="G457" s="45"/>
    </row>
    <row r="458" spans="6:7" ht="12.75" x14ac:dyDescent="0.2">
      <c r="F458" s="45"/>
      <c r="G458" s="45"/>
    </row>
    <row r="459" spans="6:7" ht="12.75" x14ac:dyDescent="0.2">
      <c r="F459" s="45"/>
      <c r="G459" s="45"/>
    </row>
    <row r="460" spans="6:7" ht="12.75" x14ac:dyDescent="0.2">
      <c r="F460" s="45"/>
      <c r="G460" s="45"/>
    </row>
    <row r="461" spans="6:7" ht="12.75" x14ac:dyDescent="0.2">
      <c r="F461" s="45"/>
      <c r="G461" s="45"/>
    </row>
    <row r="462" spans="6:7" ht="12.75" x14ac:dyDescent="0.2">
      <c r="F462" s="45"/>
      <c r="G462" s="45"/>
    </row>
    <row r="463" spans="6:7" ht="12.75" x14ac:dyDescent="0.2">
      <c r="F463" s="45"/>
      <c r="G463" s="45"/>
    </row>
    <row r="464" spans="6:7" ht="12.75" x14ac:dyDescent="0.2">
      <c r="F464" s="45"/>
      <c r="G464" s="45"/>
    </row>
    <row r="465" spans="6:7" ht="12.75" x14ac:dyDescent="0.2">
      <c r="F465" s="45"/>
      <c r="G465" s="45"/>
    </row>
    <row r="466" spans="6:7" ht="12.75" x14ac:dyDescent="0.2">
      <c r="F466" s="45"/>
      <c r="G466" s="45"/>
    </row>
    <row r="467" spans="6:7" ht="12.75" x14ac:dyDescent="0.2">
      <c r="F467" s="45"/>
      <c r="G467" s="45"/>
    </row>
    <row r="468" spans="6:7" ht="12.75" x14ac:dyDescent="0.2">
      <c r="F468" s="45"/>
      <c r="G468" s="45"/>
    </row>
    <row r="469" spans="6:7" ht="12.75" x14ac:dyDescent="0.2">
      <c r="F469" s="45"/>
      <c r="G469" s="45"/>
    </row>
    <row r="470" spans="6:7" ht="12.75" x14ac:dyDescent="0.2">
      <c r="F470" s="45"/>
      <c r="G470" s="45"/>
    </row>
    <row r="471" spans="6:7" ht="12.75" x14ac:dyDescent="0.2">
      <c r="F471" s="45"/>
      <c r="G471" s="45"/>
    </row>
    <row r="472" spans="6:7" ht="12.75" x14ac:dyDescent="0.2">
      <c r="F472" s="45"/>
      <c r="G472" s="45"/>
    </row>
    <row r="473" spans="6:7" ht="12.75" x14ac:dyDescent="0.2">
      <c r="F473" s="45"/>
      <c r="G473" s="45"/>
    </row>
    <row r="474" spans="6:7" ht="12.75" x14ac:dyDescent="0.2">
      <c r="F474" s="45"/>
      <c r="G474" s="45"/>
    </row>
    <row r="475" spans="6:7" ht="12.75" x14ac:dyDescent="0.2">
      <c r="F475" s="45"/>
      <c r="G475" s="45"/>
    </row>
    <row r="476" spans="6:7" ht="12.75" x14ac:dyDescent="0.2">
      <c r="F476" s="45"/>
      <c r="G476" s="45"/>
    </row>
    <row r="477" spans="6:7" ht="12.75" x14ac:dyDescent="0.2">
      <c r="F477" s="45"/>
      <c r="G477" s="45"/>
    </row>
    <row r="478" spans="6:7" ht="12.75" x14ac:dyDescent="0.2">
      <c r="F478" s="45"/>
      <c r="G478" s="45"/>
    </row>
    <row r="479" spans="6:7" ht="12.75" x14ac:dyDescent="0.2">
      <c r="F479" s="45"/>
      <c r="G479" s="45"/>
    </row>
    <row r="480" spans="6:7" ht="12.75" x14ac:dyDescent="0.2">
      <c r="F480" s="45"/>
      <c r="G480" s="45"/>
    </row>
    <row r="481" spans="6:7" ht="12.75" x14ac:dyDescent="0.2">
      <c r="F481" s="45"/>
      <c r="G481" s="45"/>
    </row>
    <row r="482" spans="6:7" ht="12.75" x14ac:dyDescent="0.2">
      <c r="F482" s="45"/>
      <c r="G482" s="45"/>
    </row>
    <row r="483" spans="6:7" ht="12.75" x14ac:dyDescent="0.2">
      <c r="F483" s="45"/>
      <c r="G483" s="45"/>
    </row>
    <row r="484" spans="6:7" ht="12.75" x14ac:dyDescent="0.2">
      <c r="F484" s="45"/>
      <c r="G484" s="45"/>
    </row>
    <row r="485" spans="6:7" ht="12.75" x14ac:dyDescent="0.2">
      <c r="F485" s="45"/>
      <c r="G485" s="45"/>
    </row>
    <row r="486" spans="6:7" ht="12.75" x14ac:dyDescent="0.2">
      <c r="F486" s="45"/>
      <c r="G486" s="45"/>
    </row>
    <row r="487" spans="6:7" ht="12.75" x14ac:dyDescent="0.2">
      <c r="F487" s="45"/>
      <c r="G487" s="45"/>
    </row>
    <row r="488" spans="6:7" ht="12.75" x14ac:dyDescent="0.2">
      <c r="F488" s="45"/>
      <c r="G488" s="45"/>
    </row>
    <row r="489" spans="6:7" ht="12.75" x14ac:dyDescent="0.2">
      <c r="F489" s="45"/>
      <c r="G489" s="45"/>
    </row>
    <row r="490" spans="6:7" ht="12.75" x14ac:dyDescent="0.2">
      <c r="F490" s="45"/>
      <c r="G490" s="45"/>
    </row>
    <row r="491" spans="6:7" ht="12.75" x14ac:dyDescent="0.2">
      <c r="F491" s="45"/>
      <c r="G491" s="45"/>
    </row>
    <row r="492" spans="6:7" ht="12.75" x14ac:dyDescent="0.2">
      <c r="F492" s="45"/>
      <c r="G492" s="45"/>
    </row>
    <row r="493" spans="6:7" ht="12.75" x14ac:dyDescent="0.2">
      <c r="F493" s="45"/>
      <c r="G493" s="45"/>
    </row>
    <row r="494" spans="6:7" ht="12.75" x14ac:dyDescent="0.2">
      <c r="F494" s="45"/>
      <c r="G494" s="45"/>
    </row>
    <row r="495" spans="6:7" ht="12.75" x14ac:dyDescent="0.2">
      <c r="F495" s="45"/>
      <c r="G495" s="45"/>
    </row>
    <row r="496" spans="6:7" ht="12.75" x14ac:dyDescent="0.2">
      <c r="F496" s="45"/>
      <c r="G496" s="45"/>
    </row>
    <row r="497" spans="6:7" ht="12.75" x14ac:dyDescent="0.2">
      <c r="F497" s="45"/>
      <c r="G497" s="45"/>
    </row>
    <row r="498" spans="6:7" ht="12.75" x14ac:dyDescent="0.2">
      <c r="F498" s="45"/>
      <c r="G498" s="45"/>
    </row>
    <row r="499" spans="6:7" ht="12.75" x14ac:dyDescent="0.2">
      <c r="F499" s="45"/>
      <c r="G499" s="45"/>
    </row>
    <row r="500" spans="6:7" ht="12.75" x14ac:dyDescent="0.2">
      <c r="F500" s="45"/>
      <c r="G500" s="45"/>
    </row>
    <row r="501" spans="6:7" ht="12.75" x14ac:dyDescent="0.2">
      <c r="F501" s="45"/>
      <c r="G501" s="45"/>
    </row>
    <row r="502" spans="6:7" ht="12.75" x14ac:dyDescent="0.2">
      <c r="F502" s="45"/>
      <c r="G502" s="45"/>
    </row>
    <row r="503" spans="6:7" ht="12.75" x14ac:dyDescent="0.2">
      <c r="F503" s="45"/>
      <c r="G503" s="45"/>
    </row>
    <row r="504" spans="6:7" ht="12.75" x14ac:dyDescent="0.2">
      <c r="F504" s="45"/>
      <c r="G504" s="45"/>
    </row>
    <row r="505" spans="6:7" ht="12.75" x14ac:dyDescent="0.2">
      <c r="F505" s="45"/>
      <c r="G505" s="45"/>
    </row>
    <row r="506" spans="6:7" ht="12.75" x14ac:dyDescent="0.2">
      <c r="F506" s="45"/>
      <c r="G506" s="45"/>
    </row>
    <row r="507" spans="6:7" ht="12.75" x14ac:dyDescent="0.2">
      <c r="F507" s="45"/>
      <c r="G507" s="45"/>
    </row>
    <row r="508" spans="6:7" ht="12.75" x14ac:dyDescent="0.2">
      <c r="F508" s="45"/>
      <c r="G508" s="45"/>
    </row>
    <row r="509" spans="6:7" ht="12.75" x14ac:dyDescent="0.2">
      <c r="F509" s="45"/>
      <c r="G509" s="45"/>
    </row>
    <row r="510" spans="6:7" ht="12.75" x14ac:dyDescent="0.2">
      <c r="F510" s="45"/>
      <c r="G510" s="45"/>
    </row>
    <row r="511" spans="6:7" ht="12.75" x14ac:dyDescent="0.2">
      <c r="F511" s="45"/>
      <c r="G511" s="45"/>
    </row>
    <row r="512" spans="6:7" ht="12.75" x14ac:dyDescent="0.2">
      <c r="F512" s="45"/>
      <c r="G512" s="45"/>
    </row>
    <row r="513" spans="6:7" ht="12.75" x14ac:dyDescent="0.2">
      <c r="F513" s="45"/>
      <c r="G513" s="45"/>
    </row>
    <row r="514" spans="6:7" ht="12.75" x14ac:dyDescent="0.2">
      <c r="F514" s="45"/>
      <c r="G514" s="45"/>
    </row>
    <row r="515" spans="6:7" ht="12.75" x14ac:dyDescent="0.2">
      <c r="F515" s="45"/>
      <c r="G515" s="45"/>
    </row>
    <row r="516" spans="6:7" ht="12.75" x14ac:dyDescent="0.2">
      <c r="F516" s="45"/>
      <c r="G516" s="45"/>
    </row>
    <row r="517" spans="6:7" ht="12.75" x14ac:dyDescent="0.2">
      <c r="F517" s="45"/>
      <c r="G517" s="45"/>
    </row>
    <row r="518" spans="6:7" ht="12.75" x14ac:dyDescent="0.2">
      <c r="F518" s="45"/>
      <c r="G518" s="45"/>
    </row>
    <row r="519" spans="6:7" ht="12.75" x14ac:dyDescent="0.2">
      <c r="F519" s="45"/>
      <c r="G519" s="45"/>
    </row>
    <row r="520" spans="6:7" ht="12.75" x14ac:dyDescent="0.2">
      <c r="F520" s="45"/>
      <c r="G520" s="45"/>
    </row>
    <row r="521" spans="6:7" ht="12.75" x14ac:dyDescent="0.2">
      <c r="F521" s="45"/>
      <c r="G521" s="45"/>
    </row>
    <row r="522" spans="6:7" ht="12.75" x14ac:dyDescent="0.2">
      <c r="F522" s="45"/>
      <c r="G522" s="45"/>
    </row>
    <row r="523" spans="6:7" ht="12.75" x14ac:dyDescent="0.2">
      <c r="F523" s="45"/>
      <c r="G523" s="45"/>
    </row>
    <row r="524" spans="6:7" ht="12.75" x14ac:dyDescent="0.2">
      <c r="F524" s="45"/>
      <c r="G524" s="45"/>
    </row>
    <row r="525" spans="6:7" ht="12.75" x14ac:dyDescent="0.2">
      <c r="F525" s="45"/>
      <c r="G525" s="45"/>
    </row>
    <row r="526" spans="6:7" ht="12.75" x14ac:dyDescent="0.2">
      <c r="F526" s="45"/>
      <c r="G526" s="45"/>
    </row>
    <row r="527" spans="6:7" ht="12.75" x14ac:dyDescent="0.2">
      <c r="F527" s="45"/>
      <c r="G527" s="45"/>
    </row>
    <row r="528" spans="6:7" ht="12.75" x14ac:dyDescent="0.2">
      <c r="F528" s="45"/>
      <c r="G528" s="45"/>
    </row>
    <row r="529" spans="6:7" ht="12.75" x14ac:dyDescent="0.2">
      <c r="F529" s="45"/>
      <c r="G529" s="45"/>
    </row>
    <row r="530" spans="6:7" ht="12.75" x14ac:dyDescent="0.2">
      <c r="F530" s="45"/>
      <c r="G530" s="45"/>
    </row>
    <row r="531" spans="6:7" ht="12.75" x14ac:dyDescent="0.2">
      <c r="F531" s="45"/>
      <c r="G531" s="45"/>
    </row>
    <row r="532" spans="6:7" ht="12.75" x14ac:dyDescent="0.2">
      <c r="F532" s="45"/>
      <c r="G532" s="45"/>
    </row>
    <row r="533" spans="6:7" ht="12.75" x14ac:dyDescent="0.2">
      <c r="F533" s="45"/>
      <c r="G533" s="45"/>
    </row>
    <row r="534" spans="6:7" ht="12.75" x14ac:dyDescent="0.2">
      <c r="F534" s="45"/>
      <c r="G534" s="45"/>
    </row>
    <row r="535" spans="6:7" ht="12.75" x14ac:dyDescent="0.2">
      <c r="F535" s="45"/>
      <c r="G535" s="45"/>
    </row>
    <row r="536" spans="6:7" ht="12.75" x14ac:dyDescent="0.2">
      <c r="F536" s="45"/>
      <c r="G536" s="45"/>
    </row>
    <row r="537" spans="6:7" ht="12.75" x14ac:dyDescent="0.2">
      <c r="F537" s="45"/>
      <c r="G537" s="45"/>
    </row>
    <row r="538" spans="6:7" ht="12.75" x14ac:dyDescent="0.2">
      <c r="F538" s="45"/>
      <c r="G538" s="45"/>
    </row>
    <row r="539" spans="6:7" ht="12.75" x14ac:dyDescent="0.2">
      <c r="F539" s="45"/>
      <c r="G539" s="45"/>
    </row>
    <row r="540" spans="6:7" ht="12.75" x14ac:dyDescent="0.2">
      <c r="F540" s="45"/>
      <c r="G540" s="45"/>
    </row>
    <row r="541" spans="6:7" ht="12.75" x14ac:dyDescent="0.2">
      <c r="F541" s="45"/>
      <c r="G541" s="45"/>
    </row>
    <row r="542" spans="6:7" ht="12.75" x14ac:dyDescent="0.2">
      <c r="F542" s="45"/>
      <c r="G542" s="45"/>
    </row>
    <row r="543" spans="6:7" ht="12.75" x14ac:dyDescent="0.2">
      <c r="F543" s="45"/>
      <c r="G543" s="45"/>
    </row>
    <row r="544" spans="6:7" ht="12.75" x14ac:dyDescent="0.2">
      <c r="F544" s="45"/>
      <c r="G544" s="45"/>
    </row>
    <row r="545" spans="6:7" ht="12.75" x14ac:dyDescent="0.2">
      <c r="F545" s="45"/>
      <c r="G545" s="45"/>
    </row>
    <row r="546" spans="6:7" ht="12.75" x14ac:dyDescent="0.2">
      <c r="F546" s="45"/>
      <c r="G546" s="45"/>
    </row>
    <row r="547" spans="6:7" ht="12.75" x14ac:dyDescent="0.2">
      <c r="F547" s="45"/>
      <c r="G547" s="45"/>
    </row>
    <row r="548" spans="6:7" ht="12.75" x14ac:dyDescent="0.2">
      <c r="F548" s="45"/>
      <c r="G548" s="45"/>
    </row>
    <row r="549" spans="6:7" ht="12.75" x14ac:dyDescent="0.2">
      <c r="F549" s="45"/>
      <c r="G549" s="45"/>
    </row>
    <row r="550" spans="6:7" ht="12.75" x14ac:dyDescent="0.2">
      <c r="F550" s="45"/>
      <c r="G550" s="45"/>
    </row>
    <row r="551" spans="6:7" ht="12.75" x14ac:dyDescent="0.2">
      <c r="F551" s="45"/>
      <c r="G551" s="45"/>
    </row>
    <row r="552" spans="6:7" ht="12.75" x14ac:dyDescent="0.2">
      <c r="F552" s="45"/>
      <c r="G552" s="45"/>
    </row>
    <row r="553" spans="6:7" ht="12.75" x14ac:dyDescent="0.2">
      <c r="F553" s="45"/>
      <c r="G553" s="45"/>
    </row>
    <row r="554" spans="6:7" ht="12.75" x14ac:dyDescent="0.2">
      <c r="F554" s="45"/>
      <c r="G554" s="45"/>
    </row>
    <row r="555" spans="6:7" ht="12.75" x14ac:dyDescent="0.2">
      <c r="F555" s="45"/>
      <c r="G555" s="45"/>
    </row>
    <row r="556" spans="6:7" ht="12.75" x14ac:dyDescent="0.2">
      <c r="F556" s="45"/>
      <c r="G556" s="45"/>
    </row>
    <row r="557" spans="6:7" ht="12.75" x14ac:dyDescent="0.2">
      <c r="F557" s="45"/>
      <c r="G557" s="45"/>
    </row>
    <row r="558" spans="6:7" ht="12.75" x14ac:dyDescent="0.2">
      <c r="F558" s="45"/>
      <c r="G558" s="45"/>
    </row>
    <row r="559" spans="6:7" ht="12.75" x14ac:dyDescent="0.2">
      <c r="F559" s="45"/>
      <c r="G559" s="45"/>
    </row>
    <row r="560" spans="6:7" ht="12.75" x14ac:dyDescent="0.2">
      <c r="F560" s="45"/>
      <c r="G560" s="45"/>
    </row>
    <row r="561" spans="6:7" ht="12.75" x14ac:dyDescent="0.2">
      <c r="F561" s="45"/>
      <c r="G561" s="45"/>
    </row>
    <row r="562" spans="6:7" ht="12.75" x14ac:dyDescent="0.2">
      <c r="F562" s="45"/>
      <c r="G562" s="45"/>
    </row>
    <row r="563" spans="6:7" ht="12.75" x14ac:dyDescent="0.2">
      <c r="F563" s="45"/>
      <c r="G563" s="45"/>
    </row>
    <row r="564" spans="6:7" ht="12.75" x14ac:dyDescent="0.2">
      <c r="F564" s="45"/>
      <c r="G564" s="45"/>
    </row>
    <row r="565" spans="6:7" ht="12.75" x14ac:dyDescent="0.2">
      <c r="F565" s="45"/>
      <c r="G565" s="45"/>
    </row>
    <row r="566" spans="6:7" ht="12.75" x14ac:dyDescent="0.2">
      <c r="F566" s="45"/>
      <c r="G566" s="45"/>
    </row>
    <row r="567" spans="6:7" ht="12.75" x14ac:dyDescent="0.2">
      <c r="F567" s="45"/>
      <c r="G567" s="45"/>
    </row>
    <row r="568" spans="6:7" ht="12.75" x14ac:dyDescent="0.2">
      <c r="F568" s="45"/>
      <c r="G568" s="45"/>
    </row>
    <row r="569" spans="6:7" ht="12.75" x14ac:dyDescent="0.2">
      <c r="F569" s="45"/>
      <c r="G569" s="45"/>
    </row>
    <row r="570" spans="6:7" ht="12.75" x14ac:dyDescent="0.2">
      <c r="F570" s="45"/>
      <c r="G570" s="45"/>
    </row>
    <row r="571" spans="6:7" ht="12.75" x14ac:dyDescent="0.2">
      <c r="F571" s="45"/>
      <c r="G571" s="45"/>
    </row>
    <row r="572" spans="6:7" ht="12.75" x14ac:dyDescent="0.2">
      <c r="F572" s="45"/>
      <c r="G572" s="45"/>
    </row>
    <row r="573" spans="6:7" ht="12.75" x14ac:dyDescent="0.2">
      <c r="F573" s="45"/>
      <c r="G573" s="45"/>
    </row>
    <row r="574" spans="6:7" ht="12.75" x14ac:dyDescent="0.2">
      <c r="F574" s="45"/>
      <c r="G574" s="45"/>
    </row>
    <row r="575" spans="6:7" ht="12.75" x14ac:dyDescent="0.2">
      <c r="F575" s="45"/>
      <c r="G575" s="45"/>
    </row>
    <row r="576" spans="6:7" ht="12.75" x14ac:dyDescent="0.2">
      <c r="F576" s="45"/>
      <c r="G576" s="45"/>
    </row>
    <row r="577" spans="6:7" ht="12.75" x14ac:dyDescent="0.2">
      <c r="F577" s="45"/>
      <c r="G577" s="45"/>
    </row>
    <row r="578" spans="6:7" ht="12.75" x14ac:dyDescent="0.2">
      <c r="F578" s="45"/>
      <c r="G578" s="45"/>
    </row>
    <row r="579" spans="6:7" ht="12.75" x14ac:dyDescent="0.2">
      <c r="F579" s="45"/>
      <c r="G579" s="45"/>
    </row>
    <row r="580" spans="6:7" ht="12.75" x14ac:dyDescent="0.2">
      <c r="F580" s="45"/>
      <c r="G580" s="45"/>
    </row>
    <row r="581" spans="6:7" ht="12.75" x14ac:dyDescent="0.2">
      <c r="F581" s="45"/>
      <c r="G581" s="45"/>
    </row>
    <row r="582" spans="6:7" ht="12.75" x14ac:dyDescent="0.2">
      <c r="F582" s="45"/>
      <c r="G582" s="45"/>
    </row>
    <row r="583" spans="6:7" ht="12.75" x14ac:dyDescent="0.2">
      <c r="F583" s="45"/>
      <c r="G583" s="45"/>
    </row>
    <row r="584" spans="6:7" ht="12.75" x14ac:dyDescent="0.2">
      <c r="F584" s="45"/>
      <c r="G584" s="45"/>
    </row>
    <row r="585" spans="6:7" ht="12.75" x14ac:dyDescent="0.2">
      <c r="F585" s="45"/>
      <c r="G585" s="45"/>
    </row>
    <row r="586" spans="6:7" ht="12.75" x14ac:dyDescent="0.2">
      <c r="F586" s="45"/>
      <c r="G586" s="45"/>
    </row>
    <row r="587" spans="6:7" ht="12.75" x14ac:dyDescent="0.2">
      <c r="F587" s="45"/>
      <c r="G587" s="45"/>
    </row>
    <row r="588" spans="6:7" ht="12.75" x14ac:dyDescent="0.2">
      <c r="F588" s="45"/>
      <c r="G588" s="45"/>
    </row>
    <row r="589" spans="6:7" ht="12.75" x14ac:dyDescent="0.2">
      <c r="F589" s="45"/>
      <c r="G589" s="45"/>
    </row>
    <row r="590" spans="6:7" ht="12.75" x14ac:dyDescent="0.2">
      <c r="F590" s="45"/>
      <c r="G590" s="45"/>
    </row>
    <row r="591" spans="6:7" ht="12.75" x14ac:dyDescent="0.2">
      <c r="F591" s="45"/>
      <c r="G591" s="45"/>
    </row>
    <row r="592" spans="6:7" ht="12.75" x14ac:dyDescent="0.2">
      <c r="F592" s="45"/>
      <c r="G592" s="45"/>
    </row>
    <row r="593" spans="6:7" ht="12.75" x14ac:dyDescent="0.2">
      <c r="F593" s="45"/>
      <c r="G593" s="45"/>
    </row>
    <row r="594" spans="6:7" ht="12.75" x14ac:dyDescent="0.2">
      <c r="F594" s="45"/>
      <c r="G594" s="45"/>
    </row>
    <row r="595" spans="6:7" ht="12.75" x14ac:dyDescent="0.2">
      <c r="F595" s="45"/>
      <c r="G595" s="45"/>
    </row>
    <row r="596" spans="6:7" ht="12.75" x14ac:dyDescent="0.2">
      <c r="F596" s="45"/>
      <c r="G596" s="45"/>
    </row>
    <row r="597" spans="6:7" ht="12.75" x14ac:dyDescent="0.2">
      <c r="F597" s="45"/>
      <c r="G597" s="45"/>
    </row>
    <row r="598" spans="6:7" ht="12.75" x14ac:dyDescent="0.2">
      <c r="F598" s="45"/>
      <c r="G598" s="45"/>
    </row>
    <row r="599" spans="6:7" ht="12.75" x14ac:dyDescent="0.2">
      <c r="F599" s="45"/>
      <c r="G599" s="45"/>
    </row>
    <row r="600" spans="6:7" ht="12.75" x14ac:dyDescent="0.2">
      <c r="F600" s="45"/>
      <c r="G600" s="45"/>
    </row>
    <row r="601" spans="6:7" ht="12.75" x14ac:dyDescent="0.2">
      <c r="F601" s="45"/>
      <c r="G601" s="45"/>
    </row>
    <row r="602" spans="6:7" ht="12.75" x14ac:dyDescent="0.2">
      <c r="F602" s="45"/>
      <c r="G602" s="45"/>
    </row>
    <row r="603" spans="6:7" ht="12.75" x14ac:dyDescent="0.2">
      <c r="F603" s="45"/>
      <c r="G603" s="45"/>
    </row>
    <row r="604" spans="6:7" ht="12.75" x14ac:dyDescent="0.2">
      <c r="F604" s="45"/>
      <c r="G604" s="45"/>
    </row>
    <row r="605" spans="6:7" ht="12.75" x14ac:dyDescent="0.2">
      <c r="F605" s="45"/>
      <c r="G605" s="45"/>
    </row>
    <row r="606" spans="6:7" ht="12.75" x14ac:dyDescent="0.2">
      <c r="F606" s="45"/>
      <c r="G606" s="45"/>
    </row>
    <row r="607" spans="6:7" ht="12.75" x14ac:dyDescent="0.2">
      <c r="F607" s="45"/>
      <c r="G607" s="45"/>
    </row>
    <row r="608" spans="6:7" ht="12.75" x14ac:dyDescent="0.2">
      <c r="F608" s="45"/>
      <c r="G608" s="45"/>
    </row>
    <row r="609" spans="6:7" ht="12.75" x14ac:dyDescent="0.2">
      <c r="F609" s="45"/>
      <c r="G609" s="45"/>
    </row>
    <row r="610" spans="6:7" ht="12.75" x14ac:dyDescent="0.2">
      <c r="F610" s="45"/>
      <c r="G610" s="45"/>
    </row>
    <row r="611" spans="6:7" ht="12.75" x14ac:dyDescent="0.2">
      <c r="F611" s="45"/>
      <c r="G611" s="45"/>
    </row>
    <row r="612" spans="6:7" ht="12.75" x14ac:dyDescent="0.2">
      <c r="F612" s="45"/>
      <c r="G612" s="45"/>
    </row>
    <row r="613" spans="6:7" ht="12.75" x14ac:dyDescent="0.2">
      <c r="F613" s="45"/>
      <c r="G613" s="45"/>
    </row>
    <row r="614" spans="6:7" ht="12.75" x14ac:dyDescent="0.2">
      <c r="F614" s="45"/>
      <c r="G614" s="45"/>
    </row>
    <row r="615" spans="6:7" ht="12.75" x14ac:dyDescent="0.2">
      <c r="F615" s="45"/>
      <c r="G615" s="45"/>
    </row>
    <row r="616" spans="6:7" ht="12.75" x14ac:dyDescent="0.2">
      <c r="F616" s="45"/>
      <c r="G616" s="45"/>
    </row>
    <row r="617" spans="6:7" ht="12.75" x14ac:dyDescent="0.2">
      <c r="F617" s="45"/>
      <c r="G617" s="45"/>
    </row>
    <row r="618" spans="6:7" ht="12.75" x14ac:dyDescent="0.2">
      <c r="F618" s="45"/>
      <c r="G618" s="45"/>
    </row>
    <row r="619" spans="6:7" ht="12.75" x14ac:dyDescent="0.2">
      <c r="F619" s="45"/>
      <c r="G619" s="45"/>
    </row>
    <row r="620" spans="6:7" ht="12.75" x14ac:dyDescent="0.2">
      <c r="F620" s="45"/>
      <c r="G620" s="45"/>
    </row>
    <row r="621" spans="6:7" ht="12.75" x14ac:dyDescent="0.2">
      <c r="F621" s="45"/>
      <c r="G621" s="45"/>
    </row>
    <row r="622" spans="6:7" ht="12.75" x14ac:dyDescent="0.2">
      <c r="F622" s="45"/>
      <c r="G622" s="45"/>
    </row>
    <row r="623" spans="6:7" ht="12.75" x14ac:dyDescent="0.2">
      <c r="F623" s="45"/>
      <c r="G623" s="45"/>
    </row>
    <row r="624" spans="6:7" ht="12.75" x14ac:dyDescent="0.2">
      <c r="F624" s="45"/>
      <c r="G624" s="45"/>
    </row>
    <row r="625" spans="6:7" ht="12.75" x14ac:dyDescent="0.2">
      <c r="F625" s="45"/>
      <c r="G625" s="45"/>
    </row>
    <row r="626" spans="6:7" ht="12.75" x14ac:dyDescent="0.2">
      <c r="F626" s="45"/>
      <c r="G626" s="45"/>
    </row>
    <row r="627" spans="6:7" ht="12.75" x14ac:dyDescent="0.2">
      <c r="F627" s="45"/>
      <c r="G627" s="45"/>
    </row>
    <row r="628" spans="6:7" ht="12.75" x14ac:dyDescent="0.2">
      <c r="F628" s="45"/>
      <c r="G628" s="45"/>
    </row>
    <row r="629" spans="6:7" ht="12.75" x14ac:dyDescent="0.2">
      <c r="F629" s="45"/>
      <c r="G629" s="45"/>
    </row>
    <row r="630" spans="6:7" ht="12.75" x14ac:dyDescent="0.2">
      <c r="F630" s="45"/>
      <c r="G630" s="45"/>
    </row>
    <row r="631" spans="6:7" ht="12.75" x14ac:dyDescent="0.2">
      <c r="F631" s="45"/>
      <c r="G631" s="45"/>
    </row>
    <row r="632" spans="6:7" ht="12.75" x14ac:dyDescent="0.2">
      <c r="F632" s="45"/>
      <c r="G632" s="45"/>
    </row>
    <row r="633" spans="6:7" ht="12.75" x14ac:dyDescent="0.2">
      <c r="F633" s="45"/>
      <c r="G633" s="45"/>
    </row>
    <row r="634" spans="6:7" ht="12.75" x14ac:dyDescent="0.2">
      <c r="F634" s="45"/>
      <c r="G634" s="45"/>
    </row>
    <row r="635" spans="6:7" ht="12.75" x14ac:dyDescent="0.2">
      <c r="F635" s="45"/>
      <c r="G635" s="45"/>
    </row>
    <row r="636" spans="6:7" ht="12.75" x14ac:dyDescent="0.2">
      <c r="F636" s="45"/>
      <c r="G636" s="45"/>
    </row>
    <row r="637" spans="6:7" ht="12.75" x14ac:dyDescent="0.2">
      <c r="F637" s="45"/>
      <c r="G637" s="45"/>
    </row>
    <row r="638" spans="6:7" ht="12.75" x14ac:dyDescent="0.2">
      <c r="F638" s="45"/>
      <c r="G638" s="45"/>
    </row>
    <row r="639" spans="6:7" ht="12.75" x14ac:dyDescent="0.2">
      <c r="F639" s="45"/>
      <c r="G639" s="45"/>
    </row>
    <row r="640" spans="6:7" ht="12.75" x14ac:dyDescent="0.2">
      <c r="F640" s="45"/>
      <c r="G640" s="45"/>
    </row>
    <row r="641" spans="6:7" ht="12.75" x14ac:dyDescent="0.2">
      <c r="F641" s="45"/>
      <c r="G641" s="45"/>
    </row>
    <row r="642" spans="6:7" ht="12.75" x14ac:dyDescent="0.2">
      <c r="F642" s="45"/>
      <c r="G642" s="45"/>
    </row>
    <row r="643" spans="6:7" ht="12.75" x14ac:dyDescent="0.2">
      <c r="F643" s="45"/>
      <c r="G643" s="45"/>
    </row>
    <row r="644" spans="6:7" ht="12.75" x14ac:dyDescent="0.2">
      <c r="F644" s="45"/>
      <c r="G644" s="45"/>
    </row>
    <row r="645" spans="6:7" ht="12.75" x14ac:dyDescent="0.2">
      <c r="F645" s="45"/>
      <c r="G645" s="45"/>
    </row>
    <row r="646" spans="6:7" ht="12.75" x14ac:dyDescent="0.2">
      <c r="F646" s="45"/>
      <c r="G646" s="45"/>
    </row>
    <row r="647" spans="6:7" ht="12.75" x14ac:dyDescent="0.2">
      <c r="F647" s="45"/>
      <c r="G647" s="45"/>
    </row>
    <row r="648" spans="6:7" ht="12.75" x14ac:dyDescent="0.2">
      <c r="F648" s="45"/>
      <c r="G648" s="45"/>
    </row>
    <row r="649" spans="6:7" ht="12.75" x14ac:dyDescent="0.2">
      <c r="F649" s="45"/>
      <c r="G649" s="45"/>
    </row>
    <row r="650" spans="6:7" ht="12.75" x14ac:dyDescent="0.2">
      <c r="F650" s="45"/>
      <c r="G650" s="45"/>
    </row>
    <row r="651" spans="6:7" ht="12.75" x14ac:dyDescent="0.2">
      <c r="F651" s="45"/>
      <c r="G651" s="45"/>
    </row>
    <row r="652" spans="6:7" ht="12.75" x14ac:dyDescent="0.2">
      <c r="F652" s="45"/>
      <c r="G652" s="45"/>
    </row>
    <row r="653" spans="6:7" ht="12.75" x14ac:dyDescent="0.2">
      <c r="F653" s="45"/>
      <c r="G653" s="45"/>
    </row>
    <row r="654" spans="6:7" ht="12.75" x14ac:dyDescent="0.2">
      <c r="F654" s="45"/>
      <c r="G654" s="45"/>
    </row>
    <row r="655" spans="6:7" ht="12.75" x14ac:dyDescent="0.2">
      <c r="F655" s="45"/>
      <c r="G655" s="45"/>
    </row>
    <row r="656" spans="6:7" ht="12.75" x14ac:dyDescent="0.2">
      <c r="F656" s="45"/>
      <c r="G656" s="45"/>
    </row>
    <row r="657" spans="6:7" ht="12.75" x14ac:dyDescent="0.2">
      <c r="F657" s="45"/>
      <c r="G657" s="45"/>
    </row>
    <row r="658" spans="6:7" ht="12.75" x14ac:dyDescent="0.2">
      <c r="F658" s="45"/>
      <c r="G658" s="45"/>
    </row>
    <row r="659" spans="6:7" ht="12.75" x14ac:dyDescent="0.2">
      <c r="F659" s="45"/>
      <c r="G659" s="45"/>
    </row>
    <row r="660" spans="6:7" ht="12.75" x14ac:dyDescent="0.2">
      <c r="F660" s="45"/>
      <c r="G660" s="45"/>
    </row>
    <row r="661" spans="6:7" ht="12.75" x14ac:dyDescent="0.2">
      <c r="F661" s="45"/>
      <c r="G661" s="45"/>
    </row>
    <row r="662" spans="6:7" ht="12.75" x14ac:dyDescent="0.2">
      <c r="F662" s="45"/>
      <c r="G662" s="45"/>
    </row>
    <row r="663" spans="6:7" ht="12.75" x14ac:dyDescent="0.2">
      <c r="F663" s="45"/>
      <c r="G663" s="45"/>
    </row>
    <row r="664" spans="6:7" ht="12.75" x14ac:dyDescent="0.2">
      <c r="F664" s="45"/>
      <c r="G664" s="45"/>
    </row>
    <row r="665" spans="6:7" ht="12.75" x14ac:dyDescent="0.2">
      <c r="F665" s="45"/>
      <c r="G665" s="45"/>
    </row>
    <row r="666" spans="6:7" ht="12.75" x14ac:dyDescent="0.2">
      <c r="F666" s="45"/>
      <c r="G666" s="45"/>
    </row>
    <row r="667" spans="6:7" ht="12.75" x14ac:dyDescent="0.2">
      <c r="F667" s="45"/>
      <c r="G667" s="45"/>
    </row>
    <row r="668" spans="6:7" ht="12.75" x14ac:dyDescent="0.2">
      <c r="F668" s="45"/>
      <c r="G668" s="45"/>
    </row>
    <row r="669" spans="6:7" ht="12.75" x14ac:dyDescent="0.2">
      <c r="F669" s="45"/>
      <c r="G669" s="45"/>
    </row>
    <row r="670" spans="6:7" ht="12.75" x14ac:dyDescent="0.2">
      <c r="F670" s="45"/>
      <c r="G670" s="45"/>
    </row>
    <row r="671" spans="6:7" ht="12.75" x14ac:dyDescent="0.2">
      <c r="F671" s="45"/>
      <c r="G671" s="45"/>
    </row>
    <row r="672" spans="6:7" ht="12.75" x14ac:dyDescent="0.2">
      <c r="F672" s="45"/>
      <c r="G672" s="45"/>
    </row>
    <row r="673" spans="6:7" ht="12.75" x14ac:dyDescent="0.2">
      <c r="F673" s="45"/>
      <c r="G673" s="45"/>
    </row>
    <row r="674" spans="6:7" ht="12.75" x14ac:dyDescent="0.2">
      <c r="F674" s="45"/>
      <c r="G674" s="45"/>
    </row>
    <row r="675" spans="6:7" ht="12.75" x14ac:dyDescent="0.2">
      <c r="F675" s="45"/>
      <c r="G675" s="45"/>
    </row>
    <row r="676" spans="6:7" ht="12.75" x14ac:dyDescent="0.2">
      <c r="F676" s="45"/>
      <c r="G676" s="45"/>
    </row>
    <row r="677" spans="6:7" ht="12.75" x14ac:dyDescent="0.2">
      <c r="F677" s="45"/>
      <c r="G677" s="45"/>
    </row>
    <row r="678" spans="6:7" ht="12.75" x14ac:dyDescent="0.2">
      <c r="F678" s="45"/>
      <c r="G678" s="45"/>
    </row>
    <row r="679" spans="6:7" ht="12.75" x14ac:dyDescent="0.2">
      <c r="F679" s="45"/>
      <c r="G679" s="45"/>
    </row>
    <row r="680" spans="6:7" ht="12.75" x14ac:dyDescent="0.2">
      <c r="F680" s="45"/>
      <c r="G680" s="45"/>
    </row>
    <row r="681" spans="6:7" ht="12.75" x14ac:dyDescent="0.2">
      <c r="F681" s="45"/>
      <c r="G681" s="45"/>
    </row>
    <row r="682" spans="6:7" ht="12.75" x14ac:dyDescent="0.2">
      <c r="F682" s="45"/>
      <c r="G682" s="45"/>
    </row>
    <row r="683" spans="6:7" ht="12.75" x14ac:dyDescent="0.2">
      <c r="F683" s="45"/>
      <c r="G683" s="45"/>
    </row>
    <row r="684" spans="6:7" ht="12.75" x14ac:dyDescent="0.2">
      <c r="F684" s="45"/>
      <c r="G684" s="45"/>
    </row>
    <row r="685" spans="6:7" ht="12.75" x14ac:dyDescent="0.2">
      <c r="F685" s="45"/>
      <c r="G685" s="45"/>
    </row>
    <row r="686" spans="6:7" ht="12.75" x14ac:dyDescent="0.2">
      <c r="F686" s="45"/>
      <c r="G686" s="45"/>
    </row>
    <row r="687" spans="6:7" ht="12.75" x14ac:dyDescent="0.2">
      <c r="F687" s="45"/>
      <c r="G687" s="45"/>
    </row>
    <row r="688" spans="6:7" ht="12.75" x14ac:dyDescent="0.2">
      <c r="F688" s="45"/>
      <c r="G688" s="45"/>
    </row>
    <row r="689" spans="6:7" ht="12.75" x14ac:dyDescent="0.2">
      <c r="F689" s="45"/>
      <c r="G689" s="45"/>
    </row>
    <row r="690" spans="6:7" ht="12.75" x14ac:dyDescent="0.2">
      <c r="F690" s="45"/>
      <c r="G690" s="45"/>
    </row>
    <row r="691" spans="6:7" ht="12.75" x14ac:dyDescent="0.2">
      <c r="F691" s="45"/>
      <c r="G691" s="45"/>
    </row>
    <row r="692" spans="6:7" ht="12.75" x14ac:dyDescent="0.2">
      <c r="F692" s="45"/>
      <c r="G692" s="45"/>
    </row>
    <row r="693" spans="6:7" ht="12.75" x14ac:dyDescent="0.2">
      <c r="F693" s="45"/>
      <c r="G693" s="45"/>
    </row>
    <row r="694" spans="6:7" ht="12.75" x14ac:dyDescent="0.2">
      <c r="F694" s="45"/>
      <c r="G694" s="45"/>
    </row>
    <row r="695" spans="6:7" ht="12.75" x14ac:dyDescent="0.2">
      <c r="F695" s="45"/>
      <c r="G695" s="45"/>
    </row>
    <row r="696" spans="6:7" ht="12.75" x14ac:dyDescent="0.2">
      <c r="F696" s="45"/>
      <c r="G696" s="45"/>
    </row>
    <row r="697" spans="6:7" ht="12.75" x14ac:dyDescent="0.2">
      <c r="F697" s="45"/>
      <c r="G697" s="45"/>
    </row>
    <row r="698" spans="6:7" ht="12.75" x14ac:dyDescent="0.2">
      <c r="F698" s="45"/>
      <c r="G698" s="45"/>
    </row>
    <row r="699" spans="6:7" ht="12.75" x14ac:dyDescent="0.2">
      <c r="F699" s="45"/>
      <c r="G699" s="45"/>
    </row>
    <row r="700" spans="6:7" ht="12.75" x14ac:dyDescent="0.2">
      <c r="F700" s="45"/>
      <c r="G700" s="45"/>
    </row>
    <row r="701" spans="6:7" ht="12.75" x14ac:dyDescent="0.2">
      <c r="F701" s="45"/>
      <c r="G701" s="45"/>
    </row>
    <row r="702" spans="6:7" ht="12.75" x14ac:dyDescent="0.2">
      <c r="F702" s="45"/>
      <c r="G702" s="45"/>
    </row>
    <row r="703" spans="6:7" ht="12.75" x14ac:dyDescent="0.2">
      <c r="F703" s="45"/>
      <c r="G703" s="45"/>
    </row>
    <row r="704" spans="6:7" ht="12.75" x14ac:dyDescent="0.2">
      <c r="F704" s="45"/>
      <c r="G704" s="45"/>
    </row>
    <row r="705" spans="6:7" ht="12.75" x14ac:dyDescent="0.2">
      <c r="F705" s="45"/>
      <c r="G705" s="45"/>
    </row>
    <row r="706" spans="6:7" ht="12.75" x14ac:dyDescent="0.2">
      <c r="F706" s="45"/>
      <c r="G706" s="45"/>
    </row>
    <row r="707" spans="6:7" ht="12.75" x14ac:dyDescent="0.2">
      <c r="F707" s="45"/>
      <c r="G707" s="45"/>
    </row>
    <row r="708" spans="6:7" ht="12.75" x14ac:dyDescent="0.2">
      <c r="F708" s="45"/>
      <c r="G708" s="45"/>
    </row>
    <row r="709" spans="6:7" ht="12.75" x14ac:dyDescent="0.2">
      <c r="F709" s="45"/>
      <c r="G709" s="45"/>
    </row>
    <row r="710" spans="6:7" ht="12.75" x14ac:dyDescent="0.2">
      <c r="F710" s="45"/>
      <c r="G710" s="45"/>
    </row>
    <row r="711" spans="6:7" ht="12.75" x14ac:dyDescent="0.2">
      <c r="F711" s="45"/>
      <c r="G711" s="45"/>
    </row>
    <row r="712" spans="6:7" ht="12.75" x14ac:dyDescent="0.2">
      <c r="F712" s="45"/>
      <c r="G712" s="45"/>
    </row>
    <row r="713" spans="6:7" ht="12.75" x14ac:dyDescent="0.2">
      <c r="F713" s="45"/>
      <c r="G713" s="45"/>
    </row>
    <row r="714" spans="6:7" ht="12.75" x14ac:dyDescent="0.2">
      <c r="F714" s="45"/>
      <c r="G714" s="45"/>
    </row>
    <row r="715" spans="6:7" ht="12.75" x14ac:dyDescent="0.2">
      <c r="F715" s="45"/>
      <c r="G715" s="45"/>
    </row>
    <row r="716" spans="6:7" ht="12.75" x14ac:dyDescent="0.2">
      <c r="F716" s="45"/>
      <c r="G716" s="45"/>
    </row>
    <row r="717" spans="6:7" ht="12.75" x14ac:dyDescent="0.2">
      <c r="F717" s="45"/>
      <c r="G717" s="45"/>
    </row>
    <row r="718" spans="6:7" ht="12.75" x14ac:dyDescent="0.2">
      <c r="F718" s="45"/>
      <c r="G718" s="45"/>
    </row>
    <row r="719" spans="6:7" ht="12.75" x14ac:dyDescent="0.2">
      <c r="F719" s="45"/>
      <c r="G719" s="45"/>
    </row>
    <row r="720" spans="6:7" ht="12.75" x14ac:dyDescent="0.2">
      <c r="F720" s="45"/>
      <c r="G720" s="45"/>
    </row>
    <row r="721" spans="6:7" ht="12.75" x14ac:dyDescent="0.2">
      <c r="F721" s="45"/>
      <c r="G721" s="45"/>
    </row>
    <row r="722" spans="6:7" ht="12.75" x14ac:dyDescent="0.2">
      <c r="F722" s="45"/>
      <c r="G722" s="45"/>
    </row>
    <row r="723" spans="6:7" ht="12.75" x14ac:dyDescent="0.2">
      <c r="F723" s="45"/>
      <c r="G723" s="45"/>
    </row>
    <row r="724" spans="6:7" ht="12.75" x14ac:dyDescent="0.2">
      <c r="F724" s="45"/>
      <c r="G724" s="45"/>
    </row>
    <row r="725" spans="6:7" ht="12.75" x14ac:dyDescent="0.2">
      <c r="F725" s="45"/>
      <c r="G725" s="45"/>
    </row>
    <row r="726" spans="6:7" ht="12.75" x14ac:dyDescent="0.2">
      <c r="F726" s="45"/>
      <c r="G726" s="45"/>
    </row>
    <row r="727" spans="6:7" ht="12.75" x14ac:dyDescent="0.2">
      <c r="F727" s="45"/>
      <c r="G727" s="45"/>
    </row>
    <row r="728" spans="6:7" ht="12.75" x14ac:dyDescent="0.2">
      <c r="F728" s="45"/>
      <c r="G728" s="45"/>
    </row>
    <row r="729" spans="6:7" ht="12.75" x14ac:dyDescent="0.2">
      <c r="F729" s="45"/>
      <c r="G729" s="45"/>
    </row>
    <row r="730" spans="6:7" ht="12.75" x14ac:dyDescent="0.2">
      <c r="F730" s="45"/>
      <c r="G730" s="45"/>
    </row>
    <row r="731" spans="6:7" ht="12.75" x14ac:dyDescent="0.2">
      <c r="F731" s="45"/>
      <c r="G731" s="45"/>
    </row>
    <row r="732" spans="6:7" ht="12.75" x14ac:dyDescent="0.2">
      <c r="F732" s="45"/>
      <c r="G732" s="45"/>
    </row>
    <row r="733" spans="6:7" ht="12.75" x14ac:dyDescent="0.2">
      <c r="F733" s="45"/>
      <c r="G733" s="45"/>
    </row>
    <row r="734" spans="6:7" ht="12.75" x14ac:dyDescent="0.2">
      <c r="F734" s="45"/>
      <c r="G734" s="45"/>
    </row>
    <row r="735" spans="6:7" ht="12.75" x14ac:dyDescent="0.2">
      <c r="F735" s="45"/>
      <c r="G735" s="45"/>
    </row>
    <row r="736" spans="6:7" ht="12.75" x14ac:dyDescent="0.2">
      <c r="F736" s="45"/>
      <c r="G736" s="45"/>
    </row>
    <row r="737" spans="6:7" ht="12.75" x14ac:dyDescent="0.2">
      <c r="F737" s="45"/>
      <c r="G737" s="45"/>
    </row>
    <row r="738" spans="6:7" ht="12.75" x14ac:dyDescent="0.2">
      <c r="F738" s="45"/>
      <c r="G738" s="45"/>
    </row>
    <row r="739" spans="6:7" ht="12.75" x14ac:dyDescent="0.2">
      <c r="F739" s="45"/>
      <c r="G739" s="45"/>
    </row>
    <row r="740" spans="6:7" ht="12.75" x14ac:dyDescent="0.2">
      <c r="F740" s="45"/>
      <c r="G740" s="45"/>
    </row>
    <row r="741" spans="6:7" ht="12.75" x14ac:dyDescent="0.2">
      <c r="F741" s="45"/>
      <c r="G741" s="45"/>
    </row>
    <row r="742" spans="6:7" ht="12.75" x14ac:dyDescent="0.2">
      <c r="F742" s="45"/>
      <c r="G742" s="45"/>
    </row>
    <row r="743" spans="6:7" ht="12.75" x14ac:dyDescent="0.2">
      <c r="F743" s="45"/>
      <c r="G743" s="45"/>
    </row>
    <row r="744" spans="6:7" ht="12.75" x14ac:dyDescent="0.2">
      <c r="F744" s="45"/>
      <c r="G744" s="45"/>
    </row>
    <row r="745" spans="6:7" ht="12.75" x14ac:dyDescent="0.2">
      <c r="F745" s="45"/>
      <c r="G745" s="45"/>
    </row>
    <row r="746" spans="6:7" ht="12.75" x14ac:dyDescent="0.2">
      <c r="F746" s="45"/>
      <c r="G746" s="45"/>
    </row>
    <row r="747" spans="6:7" ht="12.75" x14ac:dyDescent="0.2">
      <c r="F747" s="45"/>
      <c r="G747" s="45"/>
    </row>
    <row r="748" spans="6:7" ht="12.75" x14ac:dyDescent="0.2">
      <c r="F748" s="45"/>
      <c r="G748" s="45"/>
    </row>
    <row r="749" spans="6:7" ht="12.75" x14ac:dyDescent="0.2">
      <c r="F749" s="45"/>
      <c r="G749" s="45"/>
    </row>
    <row r="750" spans="6:7" ht="12.75" x14ac:dyDescent="0.2">
      <c r="F750" s="45"/>
      <c r="G750" s="45"/>
    </row>
    <row r="751" spans="6:7" ht="12.75" x14ac:dyDescent="0.2">
      <c r="F751" s="45"/>
      <c r="G751" s="45"/>
    </row>
    <row r="752" spans="6:7" ht="12.75" x14ac:dyDescent="0.2">
      <c r="F752" s="45"/>
      <c r="G752" s="45"/>
    </row>
    <row r="753" spans="6:7" ht="12.75" x14ac:dyDescent="0.2">
      <c r="F753" s="45"/>
      <c r="G753" s="45"/>
    </row>
    <row r="754" spans="6:7" ht="12.75" x14ac:dyDescent="0.2">
      <c r="F754" s="45"/>
      <c r="G754" s="45"/>
    </row>
    <row r="755" spans="6:7" ht="12.75" x14ac:dyDescent="0.2">
      <c r="F755" s="45"/>
      <c r="G755" s="45"/>
    </row>
    <row r="756" spans="6:7" ht="12.75" x14ac:dyDescent="0.2">
      <c r="F756" s="45"/>
      <c r="G756" s="45"/>
    </row>
    <row r="757" spans="6:7" ht="12.75" x14ac:dyDescent="0.2">
      <c r="F757" s="45"/>
      <c r="G757" s="45"/>
    </row>
    <row r="758" spans="6:7" ht="12.75" x14ac:dyDescent="0.2">
      <c r="F758" s="45"/>
      <c r="G758" s="45"/>
    </row>
    <row r="759" spans="6:7" ht="12.75" x14ac:dyDescent="0.2">
      <c r="F759" s="45"/>
      <c r="G759" s="45"/>
    </row>
    <row r="760" spans="6:7" ht="12.75" x14ac:dyDescent="0.2">
      <c r="F760" s="45"/>
      <c r="G760" s="45"/>
    </row>
    <row r="761" spans="6:7" ht="12.75" x14ac:dyDescent="0.2">
      <c r="F761" s="45"/>
      <c r="G761" s="45"/>
    </row>
    <row r="762" spans="6:7" ht="12.75" x14ac:dyDescent="0.2">
      <c r="F762" s="45"/>
      <c r="G762" s="45"/>
    </row>
    <row r="763" spans="6:7" ht="12.75" x14ac:dyDescent="0.2">
      <c r="F763" s="45"/>
      <c r="G763" s="45"/>
    </row>
    <row r="764" spans="6:7" ht="12.75" x14ac:dyDescent="0.2">
      <c r="F764" s="45"/>
      <c r="G764" s="45"/>
    </row>
    <row r="765" spans="6:7" ht="12.75" x14ac:dyDescent="0.2">
      <c r="F765" s="45"/>
      <c r="G765" s="45"/>
    </row>
    <row r="766" spans="6:7" ht="12.75" x14ac:dyDescent="0.2">
      <c r="F766" s="45"/>
      <c r="G766" s="45"/>
    </row>
    <row r="767" spans="6:7" ht="12.75" x14ac:dyDescent="0.2">
      <c r="F767" s="45"/>
      <c r="G767" s="45"/>
    </row>
    <row r="768" spans="6:7" ht="12.75" x14ac:dyDescent="0.2">
      <c r="F768" s="45"/>
      <c r="G768" s="45"/>
    </row>
    <row r="769" spans="6:7" ht="12.75" x14ac:dyDescent="0.2">
      <c r="F769" s="45"/>
      <c r="G769" s="45"/>
    </row>
    <row r="770" spans="6:7" ht="12.75" x14ac:dyDescent="0.2">
      <c r="F770" s="45"/>
      <c r="G770" s="45"/>
    </row>
    <row r="771" spans="6:7" ht="12.75" x14ac:dyDescent="0.2">
      <c r="F771" s="45"/>
      <c r="G771" s="45"/>
    </row>
    <row r="772" spans="6:7" ht="12.75" x14ac:dyDescent="0.2">
      <c r="F772" s="45"/>
      <c r="G772" s="45"/>
    </row>
    <row r="773" spans="6:7" ht="12.75" x14ac:dyDescent="0.2">
      <c r="F773" s="45"/>
      <c r="G773" s="45"/>
    </row>
    <row r="774" spans="6:7" ht="12.75" x14ac:dyDescent="0.2">
      <c r="F774" s="45"/>
      <c r="G774" s="45"/>
    </row>
    <row r="775" spans="6:7" ht="12.75" x14ac:dyDescent="0.2">
      <c r="F775" s="45"/>
      <c r="G775" s="45"/>
    </row>
    <row r="776" spans="6:7" ht="12.75" x14ac:dyDescent="0.2">
      <c r="F776" s="45"/>
      <c r="G776" s="45"/>
    </row>
    <row r="777" spans="6:7" ht="12.75" x14ac:dyDescent="0.2">
      <c r="F777" s="45"/>
      <c r="G777" s="45"/>
    </row>
    <row r="778" spans="6:7" ht="12.75" x14ac:dyDescent="0.2">
      <c r="F778" s="45"/>
      <c r="G778" s="45"/>
    </row>
    <row r="779" spans="6:7" ht="12.75" x14ac:dyDescent="0.2">
      <c r="F779" s="45"/>
      <c r="G779" s="45"/>
    </row>
    <row r="780" spans="6:7" ht="12.75" x14ac:dyDescent="0.2">
      <c r="F780" s="45"/>
      <c r="G780" s="45"/>
    </row>
    <row r="781" spans="6:7" ht="12.75" x14ac:dyDescent="0.2">
      <c r="F781" s="45"/>
      <c r="G781" s="45"/>
    </row>
    <row r="782" spans="6:7" ht="12.75" x14ac:dyDescent="0.2">
      <c r="F782" s="45"/>
      <c r="G782" s="45"/>
    </row>
    <row r="783" spans="6:7" ht="12.75" x14ac:dyDescent="0.2">
      <c r="F783" s="45"/>
      <c r="G783" s="45"/>
    </row>
    <row r="784" spans="6:7" ht="12.75" x14ac:dyDescent="0.2">
      <c r="F784" s="45"/>
      <c r="G784" s="45"/>
    </row>
    <row r="785" spans="6:7" ht="12.75" x14ac:dyDescent="0.2">
      <c r="F785" s="45"/>
      <c r="G785" s="45"/>
    </row>
    <row r="786" spans="6:7" ht="12.75" x14ac:dyDescent="0.2">
      <c r="F786" s="45"/>
      <c r="G786" s="45"/>
    </row>
    <row r="787" spans="6:7" ht="12.75" x14ac:dyDescent="0.2">
      <c r="F787" s="45"/>
      <c r="G787" s="45"/>
    </row>
    <row r="788" spans="6:7" ht="12.75" x14ac:dyDescent="0.2">
      <c r="F788" s="45"/>
      <c r="G788" s="45"/>
    </row>
    <row r="789" spans="6:7" ht="12.75" x14ac:dyDescent="0.2">
      <c r="F789" s="45"/>
      <c r="G789" s="45"/>
    </row>
    <row r="790" spans="6:7" ht="12.75" x14ac:dyDescent="0.2">
      <c r="F790" s="45"/>
      <c r="G790" s="45"/>
    </row>
    <row r="791" spans="6:7" ht="12.75" x14ac:dyDescent="0.2">
      <c r="F791" s="45"/>
      <c r="G791" s="45"/>
    </row>
    <row r="792" spans="6:7" ht="12.75" x14ac:dyDescent="0.2">
      <c r="F792" s="45"/>
      <c r="G792" s="45"/>
    </row>
    <row r="793" spans="6:7" ht="12.75" x14ac:dyDescent="0.2">
      <c r="F793" s="45"/>
      <c r="G793" s="45"/>
    </row>
    <row r="794" spans="6:7" ht="12.75" x14ac:dyDescent="0.2">
      <c r="F794" s="45"/>
      <c r="G794" s="45"/>
    </row>
    <row r="795" spans="6:7" ht="12.75" x14ac:dyDescent="0.2">
      <c r="F795" s="45"/>
      <c r="G795" s="45"/>
    </row>
    <row r="796" spans="6:7" ht="12.75" x14ac:dyDescent="0.2">
      <c r="F796" s="45"/>
      <c r="G796" s="45"/>
    </row>
    <row r="797" spans="6:7" ht="12.75" x14ac:dyDescent="0.2">
      <c r="F797" s="45"/>
      <c r="G797" s="45"/>
    </row>
    <row r="798" spans="6:7" ht="12.75" x14ac:dyDescent="0.2">
      <c r="F798" s="45"/>
      <c r="G798" s="45"/>
    </row>
    <row r="799" spans="6:7" ht="12.75" x14ac:dyDescent="0.2">
      <c r="F799" s="45"/>
      <c r="G799" s="45"/>
    </row>
    <row r="800" spans="6:7" ht="12.75" x14ac:dyDescent="0.2">
      <c r="F800" s="45"/>
      <c r="G800" s="45"/>
    </row>
    <row r="801" spans="6:7" ht="12.75" x14ac:dyDescent="0.2">
      <c r="F801" s="45"/>
      <c r="G801" s="45"/>
    </row>
    <row r="802" spans="6:7" ht="12.75" x14ac:dyDescent="0.2">
      <c r="F802" s="45"/>
      <c r="G802" s="45"/>
    </row>
    <row r="803" spans="6:7" ht="12.75" x14ac:dyDescent="0.2">
      <c r="F803" s="45"/>
      <c r="G803" s="45"/>
    </row>
    <row r="804" spans="6:7" ht="12.75" x14ac:dyDescent="0.2">
      <c r="F804" s="45"/>
      <c r="G804" s="45"/>
    </row>
    <row r="805" spans="6:7" ht="12.75" x14ac:dyDescent="0.2">
      <c r="F805" s="45"/>
      <c r="G805" s="45"/>
    </row>
    <row r="806" spans="6:7" ht="12.75" x14ac:dyDescent="0.2">
      <c r="F806" s="45"/>
      <c r="G806" s="45"/>
    </row>
    <row r="807" spans="6:7" ht="12.75" x14ac:dyDescent="0.2">
      <c r="F807" s="45"/>
      <c r="G807" s="45"/>
    </row>
    <row r="808" spans="6:7" ht="12.75" x14ac:dyDescent="0.2">
      <c r="F808" s="45"/>
      <c r="G808" s="45"/>
    </row>
    <row r="809" spans="6:7" ht="12.75" x14ac:dyDescent="0.2">
      <c r="F809" s="45"/>
      <c r="G809" s="45"/>
    </row>
    <row r="810" spans="6:7" ht="12.75" x14ac:dyDescent="0.2">
      <c r="F810" s="45"/>
      <c r="G810" s="45"/>
    </row>
    <row r="811" spans="6:7" ht="12.75" x14ac:dyDescent="0.2">
      <c r="F811" s="45"/>
      <c r="G811" s="45"/>
    </row>
    <row r="812" spans="6:7" ht="12.75" x14ac:dyDescent="0.2">
      <c r="F812" s="45"/>
      <c r="G812" s="45"/>
    </row>
    <row r="813" spans="6:7" ht="12.75" x14ac:dyDescent="0.2">
      <c r="F813" s="45"/>
      <c r="G813" s="45"/>
    </row>
    <row r="814" spans="6:7" ht="12.75" x14ac:dyDescent="0.2">
      <c r="F814" s="45"/>
      <c r="G814" s="45"/>
    </row>
    <row r="815" spans="6:7" ht="12.75" x14ac:dyDescent="0.2">
      <c r="F815" s="45"/>
      <c r="G815" s="45"/>
    </row>
    <row r="816" spans="6:7" ht="12.75" x14ac:dyDescent="0.2">
      <c r="F816" s="45"/>
      <c r="G816" s="45"/>
    </row>
    <row r="817" spans="6:7" ht="12.75" x14ac:dyDescent="0.2">
      <c r="F817" s="45"/>
      <c r="G817" s="45"/>
    </row>
    <row r="818" spans="6:7" ht="12.75" x14ac:dyDescent="0.2">
      <c r="F818" s="45"/>
      <c r="G818" s="45"/>
    </row>
    <row r="819" spans="6:7" ht="12.75" x14ac:dyDescent="0.2">
      <c r="F819" s="45"/>
      <c r="G819" s="45"/>
    </row>
    <row r="820" spans="6:7" ht="12.75" x14ac:dyDescent="0.2">
      <c r="F820" s="45"/>
      <c r="G820" s="45"/>
    </row>
    <row r="821" spans="6:7" ht="12.75" x14ac:dyDescent="0.2">
      <c r="F821" s="45"/>
      <c r="G821" s="45"/>
    </row>
    <row r="822" spans="6:7" ht="12.75" x14ac:dyDescent="0.2">
      <c r="F822" s="45"/>
      <c r="G822" s="45"/>
    </row>
    <row r="823" spans="6:7" ht="12.75" x14ac:dyDescent="0.2">
      <c r="F823" s="45"/>
      <c r="G823" s="45"/>
    </row>
    <row r="824" spans="6:7" ht="12.75" x14ac:dyDescent="0.2">
      <c r="F824" s="45"/>
      <c r="G824" s="45"/>
    </row>
    <row r="825" spans="6:7" ht="12.75" x14ac:dyDescent="0.2">
      <c r="F825" s="45"/>
      <c r="G825" s="45"/>
    </row>
    <row r="826" spans="6:7" ht="12.75" x14ac:dyDescent="0.2">
      <c r="F826" s="45"/>
      <c r="G826" s="45"/>
    </row>
    <row r="827" spans="6:7" ht="12.75" x14ac:dyDescent="0.2">
      <c r="F827" s="45"/>
      <c r="G827" s="45"/>
    </row>
    <row r="828" spans="6:7" ht="12.75" x14ac:dyDescent="0.2">
      <c r="F828" s="45"/>
      <c r="G828" s="45"/>
    </row>
    <row r="829" spans="6:7" ht="12.75" x14ac:dyDescent="0.2">
      <c r="F829" s="45"/>
      <c r="G829" s="45"/>
    </row>
    <row r="830" spans="6:7" ht="12.75" x14ac:dyDescent="0.2">
      <c r="F830" s="45"/>
      <c r="G830" s="45"/>
    </row>
    <row r="831" spans="6:7" ht="12.75" x14ac:dyDescent="0.2">
      <c r="F831" s="45"/>
      <c r="G831" s="45"/>
    </row>
    <row r="832" spans="6:7" ht="12.75" x14ac:dyDescent="0.2">
      <c r="F832" s="45"/>
      <c r="G832" s="45"/>
    </row>
    <row r="833" spans="6:7" ht="12.75" x14ac:dyDescent="0.2">
      <c r="F833" s="45"/>
      <c r="G833" s="45"/>
    </row>
    <row r="834" spans="6:7" ht="12.75" x14ac:dyDescent="0.2">
      <c r="F834" s="45"/>
      <c r="G834" s="45"/>
    </row>
    <row r="835" spans="6:7" ht="12.75" x14ac:dyDescent="0.2">
      <c r="F835" s="45"/>
      <c r="G835" s="45"/>
    </row>
    <row r="836" spans="6:7" ht="12.75" x14ac:dyDescent="0.2">
      <c r="F836" s="45"/>
      <c r="G836" s="45"/>
    </row>
    <row r="837" spans="6:7" ht="12.75" x14ac:dyDescent="0.2">
      <c r="F837" s="45"/>
      <c r="G837" s="45"/>
    </row>
    <row r="838" spans="6:7" ht="12.75" x14ac:dyDescent="0.2">
      <c r="F838" s="45"/>
      <c r="G838" s="45"/>
    </row>
    <row r="839" spans="6:7" ht="12.75" x14ac:dyDescent="0.2">
      <c r="F839" s="45"/>
      <c r="G839" s="45"/>
    </row>
    <row r="840" spans="6:7" ht="12.75" x14ac:dyDescent="0.2">
      <c r="F840" s="45"/>
      <c r="G840" s="45"/>
    </row>
    <row r="841" spans="6:7" ht="12.75" x14ac:dyDescent="0.2">
      <c r="F841" s="45"/>
      <c r="G841" s="45"/>
    </row>
    <row r="842" spans="6:7" ht="12.75" x14ac:dyDescent="0.2">
      <c r="F842" s="45"/>
      <c r="G842" s="45"/>
    </row>
    <row r="843" spans="6:7" ht="12.75" x14ac:dyDescent="0.2">
      <c r="F843" s="45"/>
      <c r="G843" s="45"/>
    </row>
    <row r="844" spans="6:7" ht="12.75" x14ac:dyDescent="0.2">
      <c r="F844" s="45"/>
      <c r="G844" s="45"/>
    </row>
    <row r="845" spans="6:7" ht="12.75" x14ac:dyDescent="0.2">
      <c r="F845" s="45"/>
      <c r="G845" s="45"/>
    </row>
    <row r="846" spans="6:7" ht="12.75" x14ac:dyDescent="0.2">
      <c r="F846" s="45"/>
      <c r="G846" s="45"/>
    </row>
    <row r="847" spans="6:7" ht="12.75" x14ac:dyDescent="0.2">
      <c r="F847" s="45"/>
      <c r="G847" s="45"/>
    </row>
    <row r="848" spans="6:7" ht="12.75" x14ac:dyDescent="0.2">
      <c r="F848" s="45"/>
      <c r="G848" s="45"/>
    </row>
    <row r="849" spans="6:7" ht="12.75" x14ac:dyDescent="0.2">
      <c r="F849" s="45"/>
      <c r="G849" s="45"/>
    </row>
    <row r="850" spans="6:7" ht="12.75" x14ac:dyDescent="0.2">
      <c r="F850" s="45"/>
      <c r="G850" s="45"/>
    </row>
    <row r="851" spans="6:7" ht="12.75" x14ac:dyDescent="0.2">
      <c r="F851" s="45"/>
      <c r="G851" s="45"/>
    </row>
    <row r="852" spans="6:7" ht="12.75" x14ac:dyDescent="0.2">
      <c r="F852" s="45"/>
      <c r="G852" s="45"/>
    </row>
    <row r="853" spans="6:7" ht="12.75" x14ac:dyDescent="0.2">
      <c r="F853" s="45"/>
      <c r="G853" s="45"/>
    </row>
    <row r="854" spans="6:7" ht="12.75" x14ac:dyDescent="0.2">
      <c r="F854" s="45"/>
      <c r="G854" s="45"/>
    </row>
    <row r="855" spans="6:7" ht="12.75" x14ac:dyDescent="0.2">
      <c r="F855" s="45"/>
      <c r="G855" s="45"/>
    </row>
    <row r="856" spans="6:7" ht="12.75" x14ac:dyDescent="0.2">
      <c r="F856" s="45"/>
      <c r="G856" s="45"/>
    </row>
    <row r="857" spans="6:7" ht="12.75" x14ac:dyDescent="0.2">
      <c r="F857" s="45"/>
      <c r="G857" s="45"/>
    </row>
    <row r="858" spans="6:7" ht="12.75" x14ac:dyDescent="0.2">
      <c r="F858" s="45"/>
      <c r="G858" s="45"/>
    </row>
    <row r="859" spans="6:7" ht="12.75" x14ac:dyDescent="0.2">
      <c r="F859" s="45"/>
      <c r="G859" s="45"/>
    </row>
    <row r="860" spans="6:7" ht="12.75" x14ac:dyDescent="0.2">
      <c r="F860" s="45"/>
      <c r="G860" s="45"/>
    </row>
    <row r="861" spans="6:7" ht="12.75" x14ac:dyDescent="0.2">
      <c r="F861" s="45"/>
      <c r="G861" s="45"/>
    </row>
    <row r="862" spans="6:7" ht="12.75" x14ac:dyDescent="0.2">
      <c r="F862" s="45"/>
      <c r="G862" s="45"/>
    </row>
    <row r="863" spans="6:7" ht="12.75" x14ac:dyDescent="0.2">
      <c r="F863" s="45"/>
      <c r="G863" s="45"/>
    </row>
    <row r="864" spans="6:7" ht="12.75" x14ac:dyDescent="0.2">
      <c r="F864" s="45"/>
      <c r="G864" s="45"/>
    </row>
    <row r="865" spans="6:7" ht="12.75" x14ac:dyDescent="0.2">
      <c r="F865" s="45"/>
      <c r="G865" s="45"/>
    </row>
    <row r="866" spans="6:7" ht="12.75" x14ac:dyDescent="0.2">
      <c r="F866" s="45"/>
      <c r="G866" s="45"/>
    </row>
    <row r="867" spans="6:7" ht="12.75" x14ac:dyDescent="0.2">
      <c r="F867" s="45"/>
      <c r="G867" s="45"/>
    </row>
    <row r="868" spans="6:7" ht="12.75" x14ac:dyDescent="0.2">
      <c r="F868" s="45"/>
      <c r="G868" s="45"/>
    </row>
    <row r="869" spans="6:7" ht="12.75" x14ac:dyDescent="0.2">
      <c r="F869" s="45"/>
      <c r="G869" s="45"/>
    </row>
    <row r="870" spans="6:7" ht="12.75" x14ac:dyDescent="0.2">
      <c r="F870" s="45"/>
      <c r="G870" s="45"/>
    </row>
    <row r="871" spans="6:7" ht="12.75" x14ac:dyDescent="0.2">
      <c r="F871" s="45"/>
      <c r="G871" s="45"/>
    </row>
    <row r="872" spans="6:7" ht="12.75" x14ac:dyDescent="0.2">
      <c r="F872" s="45"/>
      <c r="G872" s="45"/>
    </row>
    <row r="873" spans="6:7" ht="12.75" x14ac:dyDescent="0.2">
      <c r="F873" s="45"/>
      <c r="G873" s="45"/>
    </row>
    <row r="874" spans="6:7" ht="12.75" x14ac:dyDescent="0.2">
      <c r="F874" s="45"/>
      <c r="G874" s="45"/>
    </row>
    <row r="875" spans="6:7" ht="12.75" x14ac:dyDescent="0.2">
      <c r="F875" s="45"/>
      <c r="G875" s="45"/>
    </row>
    <row r="876" spans="6:7" ht="12.75" x14ac:dyDescent="0.2">
      <c r="F876" s="45"/>
      <c r="G876" s="45"/>
    </row>
    <row r="877" spans="6:7" ht="12.75" x14ac:dyDescent="0.2">
      <c r="F877" s="45"/>
      <c r="G877" s="45"/>
    </row>
    <row r="878" spans="6:7" ht="12.75" x14ac:dyDescent="0.2">
      <c r="F878" s="45"/>
      <c r="G878" s="45"/>
    </row>
    <row r="879" spans="6:7" ht="12.75" x14ac:dyDescent="0.2">
      <c r="F879" s="45"/>
      <c r="G879" s="45"/>
    </row>
    <row r="880" spans="6:7" ht="12.75" x14ac:dyDescent="0.2">
      <c r="F880" s="45"/>
      <c r="G880" s="45"/>
    </row>
    <row r="881" spans="6:7" ht="12.75" x14ac:dyDescent="0.2">
      <c r="F881" s="45"/>
      <c r="G881" s="45"/>
    </row>
    <row r="882" spans="6:7" ht="12.75" x14ac:dyDescent="0.2">
      <c r="F882" s="45"/>
      <c r="G882" s="45"/>
    </row>
    <row r="883" spans="6:7" ht="12.75" x14ac:dyDescent="0.2">
      <c r="F883" s="45"/>
      <c r="G883" s="45"/>
    </row>
    <row r="884" spans="6:7" ht="12.75" x14ac:dyDescent="0.2">
      <c r="F884" s="45"/>
      <c r="G884" s="45"/>
    </row>
    <row r="885" spans="6:7" ht="12.75" x14ac:dyDescent="0.2">
      <c r="F885" s="45"/>
      <c r="G885" s="45"/>
    </row>
    <row r="886" spans="6:7" ht="12.75" x14ac:dyDescent="0.2">
      <c r="F886" s="45"/>
      <c r="G886" s="45"/>
    </row>
    <row r="887" spans="6:7" ht="12.75" x14ac:dyDescent="0.2">
      <c r="F887" s="45"/>
      <c r="G887" s="45"/>
    </row>
    <row r="888" spans="6:7" ht="12.75" x14ac:dyDescent="0.2">
      <c r="F888" s="45"/>
      <c r="G888" s="45"/>
    </row>
    <row r="889" spans="6:7" ht="12.75" x14ac:dyDescent="0.2">
      <c r="F889" s="45"/>
      <c r="G889" s="45"/>
    </row>
    <row r="890" spans="6:7" ht="12.75" x14ac:dyDescent="0.2">
      <c r="F890" s="45"/>
      <c r="G890" s="45"/>
    </row>
    <row r="891" spans="6:7" ht="12.75" x14ac:dyDescent="0.2">
      <c r="F891" s="45"/>
      <c r="G891" s="45"/>
    </row>
    <row r="892" spans="6:7" ht="12.75" x14ac:dyDescent="0.2">
      <c r="F892" s="45"/>
      <c r="G892" s="45"/>
    </row>
    <row r="893" spans="6:7" ht="12.75" x14ac:dyDescent="0.2">
      <c r="F893" s="45"/>
      <c r="G893" s="45"/>
    </row>
    <row r="894" spans="6:7" ht="12.75" x14ac:dyDescent="0.2">
      <c r="F894" s="45"/>
      <c r="G894" s="45"/>
    </row>
    <row r="895" spans="6:7" ht="12.75" x14ac:dyDescent="0.2">
      <c r="F895" s="45"/>
      <c r="G895" s="45"/>
    </row>
    <row r="896" spans="6:7" ht="12.75" x14ac:dyDescent="0.2">
      <c r="F896" s="45"/>
      <c r="G896" s="45"/>
    </row>
    <row r="897" spans="6:7" ht="12.75" x14ac:dyDescent="0.2">
      <c r="F897" s="45"/>
      <c r="G897" s="45"/>
    </row>
    <row r="898" spans="6:7" ht="12.75" x14ac:dyDescent="0.2">
      <c r="F898" s="45"/>
      <c r="G898" s="45"/>
    </row>
    <row r="899" spans="6:7" ht="12.75" x14ac:dyDescent="0.2">
      <c r="F899" s="45"/>
      <c r="G899" s="45"/>
    </row>
    <row r="900" spans="6:7" ht="12.75" x14ac:dyDescent="0.2">
      <c r="F900" s="45"/>
      <c r="G900" s="45"/>
    </row>
    <row r="901" spans="6:7" ht="12.75" x14ac:dyDescent="0.2">
      <c r="F901" s="45"/>
      <c r="G901" s="45"/>
    </row>
    <row r="902" spans="6:7" ht="12.75" x14ac:dyDescent="0.2">
      <c r="F902" s="45"/>
      <c r="G902" s="45"/>
    </row>
    <row r="903" spans="6:7" ht="12.75" x14ac:dyDescent="0.2">
      <c r="F903" s="45"/>
      <c r="G903" s="45"/>
    </row>
    <row r="904" spans="6:7" ht="12.75" x14ac:dyDescent="0.2">
      <c r="F904" s="45"/>
      <c r="G904" s="45"/>
    </row>
    <row r="905" spans="6:7" ht="12.75" x14ac:dyDescent="0.2">
      <c r="F905" s="45"/>
      <c r="G905" s="45"/>
    </row>
    <row r="906" spans="6:7" ht="12.75" x14ac:dyDescent="0.2">
      <c r="F906" s="45"/>
      <c r="G906" s="45"/>
    </row>
    <row r="907" spans="6:7" ht="12.75" x14ac:dyDescent="0.2">
      <c r="F907" s="45"/>
      <c r="G907" s="45"/>
    </row>
    <row r="908" spans="6:7" ht="12.75" x14ac:dyDescent="0.2">
      <c r="F908" s="45"/>
      <c r="G908" s="45"/>
    </row>
    <row r="909" spans="6:7" ht="12.75" x14ac:dyDescent="0.2">
      <c r="F909" s="45"/>
      <c r="G909" s="45"/>
    </row>
    <row r="910" spans="6:7" ht="12.75" x14ac:dyDescent="0.2">
      <c r="F910" s="45"/>
      <c r="G910" s="45"/>
    </row>
    <row r="911" spans="6:7" ht="12.75" x14ac:dyDescent="0.2">
      <c r="F911" s="45"/>
      <c r="G911" s="45"/>
    </row>
    <row r="912" spans="6:7" ht="12.75" x14ac:dyDescent="0.2">
      <c r="F912" s="45"/>
      <c r="G912" s="45"/>
    </row>
    <row r="913" spans="6:7" ht="12.75" x14ac:dyDescent="0.2">
      <c r="F913" s="45"/>
      <c r="G913" s="45"/>
    </row>
    <row r="914" spans="6:7" ht="12.75" x14ac:dyDescent="0.2">
      <c r="F914" s="45"/>
      <c r="G914" s="45"/>
    </row>
    <row r="915" spans="6:7" ht="12.75" x14ac:dyDescent="0.2">
      <c r="F915" s="45"/>
      <c r="G915" s="45"/>
    </row>
    <row r="916" spans="6:7" ht="12.75" x14ac:dyDescent="0.2">
      <c r="F916" s="45"/>
      <c r="G916" s="45"/>
    </row>
    <row r="917" spans="6:7" ht="12.75" x14ac:dyDescent="0.2">
      <c r="F917" s="45"/>
      <c r="G917" s="45"/>
    </row>
    <row r="918" spans="6:7" ht="12.75" x14ac:dyDescent="0.2">
      <c r="F918" s="45"/>
      <c r="G918" s="45"/>
    </row>
    <row r="919" spans="6:7" ht="12.75" x14ac:dyDescent="0.2">
      <c r="F919" s="45"/>
      <c r="G919" s="45"/>
    </row>
    <row r="920" spans="6:7" ht="12.75" x14ac:dyDescent="0.2">
      <c r="F920" s="45"/>
      <c r="G920" s="45"/>
    </row>
    <row r="921" spans="6:7" ht="12.75" x14ac:dyDescent="0.2">
      <c r="F921" s="45"/>
      <c r="G921" s="45"/>
    </row>
    <row r="922" spans="6:7" ht="12.75" x14ac:dyDescent="0.2">
      <c r="F922" s="45"/>
      <c r="G922" s="45"/>
    </row>
    <row r="923" spans="6:7" ht="12.75" x14ac:dyDescent="0.2">
      <c r="F923" s="45"/>
      <c r="G923" s="45"/>
    </row>
    <row r="924" spans="6:7" ht="12.75" x14ac:dyDescent="0.2">
      <c r="F924" s="45"/>
      <c r="G924" s="45"/>
    </row>
    <row r="925" spans="6:7" ht="12.75" x14ac:dyDescent="0.2">
      <c r="F925" s="45"/>
      <c r="G925" s="45"/>
    </row>
    <row r="926" spans="6:7" ht="12.75" x14ac:dyDescent="0.2">
      <c r="F926" s="45"/>
      <c r="G926" s="45"/>
    </row>
    <row r="927" spans="6:7" ht="12.75" x14ac:dyDescent="0.2">
      <c r="F927" s="45"/>
      <c r="G927" s="45"/>
    </row>
    <row r="928" spans="6:7" ht="12.75" x14ac:dyDescent="0.2">
      <c r="F928" s="45"/>
      <c r="G928" s="45"/>
    </row>
    <row r="929" spans="6:7" ht="12.75" x14ac:dyDescent="0.2">
      <c r="F929" s="45"/>
      <c r="G929" s="45"/>
    </row>
    <row r="930" spans="6:7" ht="12.75" x14ac:dyDescent="0.2">
      <c r="F930" s="45"/>
      <c r="G930" s="45"/>
    </row>
    <row r="931" spans="6:7" ht="12.75" x14ac:dyDescent="0.2">
      <c r="F931" s="45"/>
      <c r="G931" s="45"/>
    </row>
    <row r="932" spans="6:7" ht="12.75" x14ac:dyDescent="0.2">
      <c r="F932" s="45"/>
      <c r="G932" s="45"/>
    </row>
    <row r="933" spans="6:7" ht="12.75" x14ac:dyDescent="0.2">
      <c r="F933" s="45"/>
      <c r="G933" s="45"/>
    </row>
    <row r="934" spans="6:7" ht="12.75" x14ac:dyDescent="0.2">
      <c r="F934" s="45"/>
      <c r="G934" s="45"/>
    </row>
    <row r="935" spans="6:7" ht="12.75" x14ac:dyDescent="0.2">
      <c r="F935" s="45"/>
      <c r="G935" s="45"/>
    </row>
    <row r="936" spans="6:7" ht="12.75" x14ac:dyDescent="0.2">
      <c r="F936" s="45"/>
      <c r="G936" s="45"/>
    </row>
    <row r="937" spans="6:7" ht="12.75" x14ac:dyDescent="0.2">
      <c r="F937" s="45"/>
      <c r="G937" s="45"/>
    </row>
    <row r="938" spans="6:7" ht="12.75" x14ac:dyDescent="0.2">
      <c r="F938" s="45"/>
      <c r="G938" s="45"/>
    </row>
    <row r="939" spans="6:7" ht="12.75" x14ac:dyDescent="0.2">
      <c r="F939" s="45"/>
      <c r="G939" s="45"/>
    </row>
    <row r="940" spans="6:7" ht="12.75" x14ac:dyDescent="0.2">
      <c r="F940" s="45"/>
      <c r="G940" s="45"/>
    </row>
    <row r="941" spans="6:7" ht="12.75" x14ac:dyDescent="0.2">
      <c r="F941" s="45"/>
      <c r="G941" s="45"/>
    </row>
    <row r="942" spans="6:7" ht="12.75" x14ac:dyDescent="0.2">
      <c r="F942" s="45"/>
      <c r="G942" s="45"/>
    </row>
    <row r="943" spans="6:7" ht="12.75" x14ac:dyDescent="0.2">
      <c r="F943" s="45"/>
      <c r="G943" s="45"/>
    </row>
    <row r="944" spans="6:7" ht="12.75" x14ac:dyDescent="0.2">
      <c r="F944" s="45"/>
      <c r="G944" s="45"/>
    </row>
    <row r="945" spans="6:7" ht="12.75" x14ac:dyDescent="0.2">
      <c r="F945" s="45"/>
      <c r="G945" s="45"/>
    </row>
    <row r="946" spans="6:7" ht="12.75" x14ac:dyDescent="0.2">
      <c r="F946" s="45"/>
      <c r="G946" s="45"/>
    </row>
    <row r="947" spans="6:7" ht="12.75" x14ac:dyDescent="0.2">
      <c r="F947" s="45"/>
      <c r="G947" s="45"/>
    </row>
    <row r="948" spans="6:7" ht="12.75" x14ac:dyDescent="0.2">
      <c r="F948" s="45"/>
      <c r="G948" s="45"/>
    </row>
    <row r="949" spans="6:7" ht="12.75" x14ac:dyDescent="0.2">
      <c r="F949" s="45"/>
      <c r="G949" s="45"/>
    </row>
    <row r="950" spans="6:7" ht="12.75" x14ac:dyDescent="0.2">
      <c r="F950" s="45"/>
      <c r="G950" s="45"/>
    </row>
    <row r="951" spans="6:7" ht="12.75" x14ac:dyDescent="0.2">
      <c r="F951" s="45"/>
      <c r="G951" s="45"/>
    </row>
    <row r="952" spans="6:7" ht="12.75" x14ac:dyDescent="0.2">
      <c r="F952" s="45"/>
      <c r="G952" s="45"/>
    </row>
    <row r="953" spans="6:7" ht="12.75" x14ac:dyDescent="0.2">
      <c r="F953" s="45"/>
      <c r="G953" s="45"/>
    </row>
    <row r="954" spans="6:7" ht="12.75" x14ac:dyDescent="0.2">
      <c r="F954" s="45"/>
      <c r="G954" s="45"/>
    </row>
    <row r="955" spans="6:7" ht="12.75" x14ac:dyDescent="0.2">
      <c r="F955" s="45"/>
      <c r="G955" s="45"/>
    </row>
    <row r="956" spans="6:7" ht="12.75" x14ac:dyDescent="0.2">
      <c r="F956" s="45"/>
      <c r="G956" s="45"/>
    </row>
    <row r="957" spans="6:7" ht="12.75" x14ac:dyDescent="0.2">
      <c r="F957" s="45"/>
      <c r="G957" s="45"/>
    </row>
    <row r="958" spans="6:7" ht="12.75" x14ac:dyDescent="0.2">
      <c r="F958" s="45"/>
      <c r="G958" s="45"/>
    </row>
    <row r="959" spans="6:7" ht="12.75" x14ac:dyDescent="0.2">
      <c r="F959" s="45"/>
      <c r="G959" s="45"/>
    </row>
    <row r="960" spans="6:7" ht="12.75" x14ac:dyDescent="0.2">
      <c r="F960" s="45"/>
      <c r="G960" s="45"/>
    </row>
    <row r="961" spans="6:7" ht="12.75" x14ac:dyDescent="0.2">
      <c r="F961" s="45"/>
      <c r="G961" s="45"/>
    </row>
    <row r="962" spans="6:7" ht="12.75" x14ac:dyDescent="0.2">
      <c r="F962" s="45"/>
      <c r="G962" s="45"/>
    </row>
    <row r="963" spans="6:7" ht="12.75" x14ac:dyDescent="0.2">
      <c r="F963" s="45"/>
      <c r="G963" s="45"/>
    </row>
    <row r="964" spans="6:7" ht="12.75" x14ac:dyDescent="0.2">
      <c r="F964" s="45"/>
      <c r="G964" s="45"/>
    </row>
    <row r="965" spans="6:7" ht="12.75" x14ac:dyDescent="0.2">
      <c r="F965" s="45"/>
      <c r="G965" s="45"/>
    </row>
    <row r="966" spans="6:7" ht="12.75" x14ac:dyDescent="0.2">
      <c r="F966" s="45"/>
      <c r="G966" s="45"/>
    </row>
    <row r="967" spans="6:7" ht="12.75" x14ac:dyDescent="0.2">
      <c r="F967" s="45"/>
      <c r="G967" s="45"/>
    </row>
    <row r="968" spans="6:7" ht="12.75" x14ac:dyDescent="0.2">
      <c r="F968" s="45"/>
      <c r="G968" s="45"/>
    </row>
    <row r="969" spans="6:7" ht="12.75" x14ac:dyDescent="0.2">
      <c r="F969" s="45"/>
      <c r="G969" s="45"/>
    </row>
    <row r="970" spans="6:7" ht="12.75" x14ac:dyDescent="0.2">
      <c r="F970" s="45"/>
      <c r="G970" s="45"/>
    </row>
    <row r="971" spans="6:7" ht="12.75" x14ac:dyDescent="0.2">
      <c r="F971" s="45"/>
      <c r="G971" s="45"/>
    </row>
    <row r="972" spans="6:7" ht="12.75" x14ac:dyDescent="0.2">
      <c r="F972" s="45"/>
      <c r="G972" s="45"/>
    </row>
    <row r="973" spans="6:7" ht="12.75" x14ac:dyDescent="0.2">
      <c r="F973" s="45"/>
      <c r="G973" s="45"/>
    </row>
    <row r="974" spans="6:7" ht="12.75" x14ac:dyDescent="0.2">
      <c r="F974" s="45"/>
      <c r="G974" s="45"/>
    </row>
    <row r="975" spans="6:7" ht="12.75" x14ac:dyDescent="0.2">
      <c r="F975" s="45"/>
      <c r="G975" s="45"/>
    </row>
    <row r="976" spans="6:7" ht="12.75" x14ac:dyDescent="0.2">
      <c r="F976" s="45"/>
      <c r="G976" s="45"/>
    </row>
    <row r="977" spans="6:7" ht="12.75" x14ac:dyDescent="0.2">
      <c r="F977" s="45"/>
      <c r="G977" s="45"/>
    </row>
    <row r="978" spans="6:7" ht="12.75" x14ac:dyDescent="0.2">
      <c r="F978" s="45"/>
      <c r="G978" s="45"/>
    </row>
    <row r="979" spans="6:7" ht="12.75" x14ac:dyDescent="0.2">
      <c r="F979" s="45"/>
      <c r="G979" s="45"/>
    </row>
    <row r="980" spans="6:7" ht="12.75" x14ac:dyDescent="0.2">
      <c r="F980" s="45"/>
      <c r="G980" s="45"/>
    </row>
    <row r="981" spans="6:7" ht="12.75" x14ac:dyDescent="0.2">
      <c r="F981" s="45"/>
      <c r="G981" s="45"/>
    </row>
    <row r="982" spans="6:7" ht="12.75" x14ac:dyDescent="0.2">
      <c r="F982" s="45"/>
      <c r="G982" s="45"/>
    </row>
    <row r="983" spans="6:7" ht="12.75" x14ac:dyDescent="0.2">
      <c r="F983" s="45"/>
      <c r="G983" s="45"/>
    </row>
    <row r="984" spans="6:7" ht="12.75" x14ac:dyDescent="0.2">
      <c r="F984" s="45"/>
      <c r="G984" s="45"/>
    </row>
    <row r="985" spans="6:7" ht="12.75" x14ac:dyDescent="0.2">
      <c r="F985" s="45"/>
      <c r="G985" s="45"/>
    </row>
    <row r="986" spans="6:7" ht="12.75" x14ac:dyDescent="0.2">
      <c r="F986" s="45"/>
      <c r="G986" s="45"/>
    </row>
    <row r="987" spans="6:7" ht="12.75" x14ac:dyDescent="0.2">
      <c r="F987" s="45"/>
      <c r="G987" s="45"/>
    </row>
    <row r="988" spans="6:7" ht="12.75" x14ac:dyDescent="0.2">
      <c r="F988" s="45"/>
      <c r="G988" s="45"/>
    </row>
    <row r="989" spans="6:7" ht="12.75" x14ac:dyDescent="0.2">
      <c r="F989" s="45"/>
      <c r="G989" s="45"/>
    </row>
    <row r="990" spans="6:7" ht="12.75" x14ac:dyDescent="0.2">
      <c r="F990" s="45"/>
      <c r="G990" s="45"/>
    </row>
    <row r="991" spans="6:7" ht="12.75" x14ac:dyDescent="0.2">
      <c r="F991" s="45"/>
      <c r="G991" s="45"/>
    </row>
    <row r="992" spans="6:7" ht="12.75" x14ac:dyDescent="0.2">
      <c r="F992" s="45"/>
      <c r="G992" s="45"/>
    </row>
    <row r="993" spans="6:7" ht="12.75" x14ac:dyDescent="0.2">
      <c r="F993" s="45"/>
      <c r="G993" s="45"/>
    </row>
    <row r="994" spans="6:7" ht="12.75" x14ac:dyDescent="0.2">
      <c r="F994" s="45"/>
      <c r="G994" s="45"/>
    </row>
    <row r="995" spans="6:7" ht="12.75" x14ac:dyDescent="0.2">
      <c r="F995" s="45"/>
      <c r="G995" s="45"/>
    </row>
    <row r="996" spans="6:7" ht="12.75" x14ac:dyDescent="0.2">
      <c r="F996" s="45"/>
      <c r="G996" s="45"/>
    </row>
    <row r="997" spans="6:7" ht="12.75" x14ac:dyDescent="0.2">
      <c r="F997" s="45"/>
      <c r="G997" s="45"/>
    </row>
    <row r="998" spans="6:7" ht="12.75" x14ac:dyDescent="0.2">
      <c r="F998" s="45"/>
      <c r="G998" s="45"/>
    </row>
    <row r="999" spans="6:7" ht="12.75" x14ac:dyDescent="0.2">
      <c r="F999" s="45"/>
      <c r="G999" s="45"/>
    </row>
    <row r="1000" spans="6:7" ht="12.75" x14ac:dyDescent="0.2">
      <c r="F1000" s="45"/>
      <c r="G1000" s="45"/>
    </row>
  </sheetData>
  <conditionalFormatting sqref="L2:L6">
    <cfRule type="cellIs" dxfId="1" priority="1" operator="lessThan">
      <formula>0</formula>
    </cfRule>
  </conditionalFormatting>
  <conditionalFormatting sqref="L2:L6">
    <cfRule type="cellIs" dxfId="0" priority="2" operator="greaterThan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80"/>
  <sheetViews>
    <sheetView topLeftCell="A35" workbookViewId="0"/>
  </sheetViews>
  <sheetFormatPr defaultColWidth="12.5703125" defaultRowHeight="15.75" customHeight="1" x14ac:dyDescent="0.2"/>
  <sheetData>
    <row r="1" spans="1:26" ht="15.75" customHeight="1" x14ac:dyDescent="0.2">
      <c r="A1" s="54" t="s">
        <v>386</v>
      </c>
      <c r="B1" s="56"/>
      <c r="C1" s="56"/>
      <c r="D1" s="56"/>
      <c r="E1" s="56"/>
      <c r="F1" s="56"/>
      <c r="G1" s="56"/>
      <c r="H1" s="56"/>
      <c r="I1" s="56"/>
      <c r="J1" s="56"/>
      <c r="K1" s="56"/>
      <c r="L1" s="56"/>
      <c r="M1" s="56"/>
      <c r="N1" s="56"/>
      <c r="O1" s="56"/>
      <c r="P1" s="56"/>
      <c r="Q1" s="56"/>
      <c r="R1" s="56"/>
      <c r="S1" s="56"/>
      <c r="T1" s="56"/>
      <c r="U1" s="56"/>
      <c r="V1" s="56"/>
      <c r="W1" s="56"/>
      <c r="X1" s="56"/>
      <c r="Y1" s="56"/>
      <c r="Z1" s="56"/>
    </row>
    <row r="2" spans="1:26" ht="15.75" customHeight="1" x14ac:dyDescent="0.2">
      <c r="A2" s="1" t="s">
        <v>387</v>
      </c>
    </row>
    <row r="3" spans="1:26" ht="15.75" customHeight="1" x14ac:dyDescent="0.2">
      <c r="A3" s="1" t="s">
        <v>388</v>
      </c>
    </row>
    <row r="4" spans="1:26" ht="15.75" customHeight="1" x14ac:dyDescent="0.2">
      <c r="A4" s="1" t="s">
        <v>389</v>
      </c>
    </row>
    <row r="5" spans="1:26" ht="15.75" customHeight="1" x14ac:dyDescent="0.2">
      <c r="A5" s="1" t="s">
        <v>390</v>
      </c>
    </row>
    <row r="6" spans="1:26" ht="15.75" customHeight="1" x14ac:dyDescent="0.2">
      <c r="A6" s="54" t="s">
        <v>391</v>
      </c>
      <c r="B6" s="56"/>
      <c r="C6" s="56"/>
      <c r="D6" s="56"/>
      <c r="E6" s="56"/>
      <c r="F6" s="56"/>
      <c r="G6" s="56"/>
      <c r="H6" s="56"/>
      <c r="I6" s="56"/>
      <c r="J6" s="56"/>
      <c r="K6" s="56"/>
      <c r="L6" s="56"/>
      <c r="M6" s="56"/>
      <c r="N6" s="56"/>
      <c r="O6" s="56"/>
      <c r="P6" s="56"/>
      <c r="Q6" s="56"/>
      <c r="R6" s="56"/>
      <c r="S6" s="56"/>
      <c r="T6" s="56"/>
      <c r="U6" s="56"/>
      <c r="V6" s="56"/>
      <c r="W6" s="56"/>
      <c r="X6" s="56"/>
      <c r="Y6" s="56"/>
      <c r="Z6" s="56"/>
    </row>
    <row r="7" spans="1:26" ht="15.75" customHeight="1" x14ac:dyDescent="0.2">
      <c r="A7" s="1" t="s">
        <v>392</v>
      </c>
    </row>
    <row r="8" spans="1:26" ht="15.75" customHeight="1" x14ac:dyDescent="0.2">
      <c r="A8" s="1" t="s">
        <v>393</v>
      </c>
    </row>
    <row r="9" spans="1:26" ht="15.75" customHeight="1" x14ac:dyDescent="0.2">
      <c r="A9" s="1" t="s">
        <v>394</v>
      </c>
    </row>
    <row r="10" spans="1:26" ht="15.75" customHeight="1" x14ac:dyDescent="0.2">
      <c r="A10" s="1" t="s">
        <v>395</v>
      </c>
    </row>
    <row r="11" spans="1:26" ht="15.75" customHeight="1" x14ac:dyDescent="0.2">
      <c r="A11" s="54" t="s">
        <v>396</v>
      </c>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15.75" customHeight="1" x14ac:dyDescent="0.2">
      <c r="A12" s="1" t="s">
        <v>397</v>
      </c>
    </row>
    <row r="13" spans="1:26" ht="15.75" customHeight="1" x14ac:dyDescent="0.2">
      <c r="B13" s="1" t="s">
        <v>398</v>
      </c>
    </row>
    <row r="14" spans="1:26" ht="15.75" customHeight="1" x14ac:dyDescent="0.2">
      <c r="A14" s="1"/>
      <c r="C14" s="1" t="s">
        <v>399</v>
      </c>
    </row>
    <row r="15" spans="1:26" ht="15.75" customHeight="1" x14ac:dyDescent="0.2">
      <c r="A15" s="1"/>
      <c r="C15" s="1" t="s">
        <v>400</v>
      </c>
    </row>
    <row r="19" spans="1:3" ht="15.75" customHeight="1" x14ac:dyDescent="0.2">
      <c r="B19" s="1" t="s">
        <v>401</v>
      </c>
    </row>
    <row r="20" spans="1:3" ht="15.75" customHeight="1" x14ac:dyDescent="0.2">
      <c r="C20" s="1" t="s">
        <v>402</v>
      </c>
    </row>
    <row r="21" spans="1:3" ht="15.75" customHeight="1" x14ac:dyDescent="0.2">
      <c r="C21" s="1" t="s">
        <v>403</v>
      </c>
    </row>
    <row r="22" spans="1:3" ht="15.75" customHeight="1" x14ac:dyDescent="0.2">
      <c r="C22" s="1" t="s">
        <v>404</v>
      </c>
    </row>
    <row r="23" spans="1:3" ht="15.75" customHeight="1" x14ac:dyDescent="0.2">
      <c r="C23" s="1" t="s">
        <v>405</v>
      </c>
    </row>
    <row r="25" spans="1:3" ht="15.75" customHeight="1" x14ac:dyDescent="0.2">
      <c r="A25" s="1" t="s">
        <v>406</v>
      </c>
    </row>
    <row r="26" spans="1:3" ht="15.75" customHeight="1" x14ac:dyDescent="0.2">
      <c r="B26" s="1" t="s">
        <v>407</v>
      </c>
    </row>
    <row r="27" spans="1:3" ht="15.75" customHeight="1" x14ac:dyDescent="0.2">
      <c r="B27" s="1" t="s">
        <v>408</v>
      </c>
    </row>
    <row r="28" spans="1:3" ht="15.75" customHeight="1" x14ac:dyDescent="0.2">
      <c r="B28" s="1" t="s">
        <v>409</v>
      </c>
    </row>
    <row r="29" spans="1:3" ht="15.75" customHeight="1" x14ac:dyDescent="0.2">
      <c r="B29" s="1" t="s">
        <v>410</v>
      </c>
    </row>
    <row r="31" spans="1:3" ht="15.75" customHeight="1" x14ac:dyDescent="0.2">
      <c r="A31" s="1" t="s">
        <v>411</v>
      </c>
    </row>
    <row r="32" spans="1:3" ht="15.75" customHeight="1" x14ac:dyDescent="0.2">
      <c r="B32" s="1" t="s">
        <v>412</v>
      </c>
    </row>
    <row r="33" spans="1:2" ht="15.75" customHeight="1" x14ac:dyDescent="0.2">
      <c r="B33" s="1" t="s">
        <v>409</v>
      </c>
    </row>
    <row r="34" spans="1:2" ht="15.75" customHeight="1" x14ac:dyDescent="0.2">
      <c r="B34" s="1" t="s">
        <v>410</v>
      </c>
    </row>
    <row r="35" spans="1:2" ht="15.75" customHeight="1" x14ac:dyDescent="0.2">
      <c r="A35" s="1" t="s">
        <v>413</v>
      </c>
    </row>
    <row r="36" spans="1:2" ht="15.75" customHeight="1" x14ac:dyDescent="0.2">
      <c r="B36" s="1" t="s">
        <v>414</v>
      </c>
    </row>
    <row r="37" spans="1:2" ht="15.75" customHeight="1" x14ac:dyDescent="0.2">
      <c r="B37" s="1" t="s">
        <v>415</v>
      </c>
    </row>
    <row r="38" spans="1:2" ht="15.75" customHeight="1" x14ac:dyDescent="0.2">
      <c r="B38" s="1" t="s">
        <v>416</v>
      </c>
    </row>
    <row r="39" spans="1:2" ht="15.75" customHeight="1" x14ac:dyDescent="0.2">
      <c r="A39" s="1"/>
    </row>
    <row r="40" spans="1:2" ht="15.75" customHeight="1" x14ac:dyDescent="0.2">
      <c r="A40" s="1" t="s">
        <v>417</v>
      </c>
    </row>
    <row r="41" spans="1:2" ht="15.75" customHeight="1" x14ac:dyDescent="0.2">
      <c r="B41" s="1" t="s">
        <v>418</v>
      </c>
    </row>
    <row r="42" spans="1:2" ht="15.75" customHeight="1" x14ac:dyDescent="0.2">
      <c r="B42" s="1" t="s">
        <v>419</v>
      </c>
    </row>
    <row r="43" spans="1:2" ht="15.75" customHeight="1" x14ac:dyDescent="0.2">
      <c r="B43" s="1" t="s">
        <v>420</v>
      </c>
    </row>
    <row r="44" spans="1:2" ht="15.75" customHeight="1" x14ac:dyDescent="0.2">
      <c r="B44" s="1" t="s">
        <v>421</v>
      </c>
    </row>
    <row r="45" spans="1:2" ht="15.75" customHeight="1" x14ac:dyDescent="0.2">
      <c r="A45" s="1"/>
    </row>
    <row r="46" spans="1:2" ht="15.75" customHeight="1" x14ac:dyDescent="0.2">
      <c r="A46" s="1" t="s">
        <v>332</v>
      </c>
    </row>
    <row r="47" spans="1:2" ht="15.75" customHeight="1" x14ac:dyDescent="0.2">
      <c r="B47" s="1" t="s">
        <v>422</v>
      </c>
    </row>
    <row r="48" spans="1:2" ht="15.75" customHeight="1" x14ac:dyDescent="0.2">
      <c r="B48" s="1" t="s">
        <v>423</v>
      </c>
    </row>
    <row r="49" spans="1:7" ht="15.75" customHeight="1" x14ac:dyDescent="0.2">
      <c r="B49" s="1" t="s">
        <v>424</v>
      </c>
    </row>
    <row r="51" spans="1:7" ht="15.75" customHeight="1" x14ac:dyDescent="0.2">
      <c r="A51" s="1" t="s">
        <v>425</v>
      </c>
    </row>
    <row r="52" spans="1:7" ht="15.75" customHeight="1" x14ac:dyDescent="0.2">
      <c r="A52" s="1" t="s">
        <v>426</v>
      </c>
    </row>
    <row r="53" spans="1:7" ht="15.75" customHeight="1" x14ac:dyDescent="0.2">
      <c r="A53" s="1" t="s">
        <v>427</v>
      </c>
    </row>
    <row r="54" spans="1:7" ht="15.75" customHeight="1" x14ac:dyDescent="0.2">
      <c r="A54" s="1" t="s">
        <v>428</v>
      </c>
    </row>
    <row r="55" spans="1:7" ht="15.75" customHeight="1" x14ac:dyDescent="0.2">
      <c r="A55" s="1" t="s">
        <v>429</v>
      </c>
    </row>
    <row r="56" spans="1:7" ht="15.75" customHeight="1" x14ac:dyDescent="0.2">
      <c r="A56" s="1" t="s">
        <v>430</v>
      </c>
    </row>
    <row r="58" spans="1:7" ht="12.75" x14ac:dyDescent="0.2">
      <c r="A58" s="1" t="s">
        <v>431</v>
      </c>
    </row>
    <row r="59" spans="1:7" ht="12.75" x14ac:dyDescent="0.2">
      <c r="A59" s="1" t="s">
        <v>432</v>
      </c>
    </row>
    <row r="60" spans="1:7" ht="12.75" x14ac:dyDescent="0.2">
      <c r="A60" s="1" t="s">
        <v>433</v>
      </c>
    </row>
    <row r="64" spans="1:7" ht="12.75" x14ac:dyDescent="0.2">
      <c r="A64" s="1" t="s">
        <v>434</v>
      </c>
      <c r="C64" s="1" t="s">
        <v>435</v>
      </c>
      <c r="D64" s="1">
        <v>5</v>
      </c>
      <c r="F64" s="1" t="s">
        <v>436</v>
      </c>
      <c r="G64" s="1" t="s">
        <v>437</v>
      </c>
    </row>
    <row r="65" spans="1:10" ht="12.75" x14ac:dyDescent="0.2">
      <c r="A65" s="1" t="s">
        <v>438</v>
      </c>
      <c r="C65" s="1" t="s">
        <v>439</v>
      </c>
      <c r="D65" s="1">
        <v>5</v>
      </c>
      <c r="F65" s="1" t="s">
        <v>440</v>
      </c>
      <c r="G65" s="1" t="s">
        <v>437</v>
      </c>
    </row>
    <row r="66" spans="1:10" ht="12.75" x14ac:dyDescent="0.2">
      <c r="A66" s="1" t="s">
        <v>441</v>
      </c>
      <c r="C66" s="1" t="s">
        <v>439</v>
      </c>
      <c r="D66" s="1">
        <v>5</v>
      </c>
    </row>
    <row r="67" spans="1:10" ht="12.75" x14ac:dyDescent="0.2">
      <c r="A67" s="1" t="s">
        <v>442</v>
      </c>
      <c r="C67" s="1" t="s">
        <v>443</v>
      </c>
      <c r="D67" s="1">
        <v>5</v>
      </c>
      <c r="G67" s="1" t="s">
        <v>437</v>
      </c>
    </row>
    <row r="68" spans="1:10" ht="12.75" x14ac:dyDescent="0.2">
      <c r="A68" s="1" t="s">
        <v>444</v>
      </c>
      <c r="D68" s="1">
        <v>5</v>
      </c>
      <c r="F68" s="1" t="s">
        <v>445</v>
      </c>
      <c r="G68" s="1" t="s">
        <v>437</v>
      </c>
    </row>
    <row r="69" spans="1:10" ht="12.75" x14ac:dyDescent="0.2">
      <c r="A69" s="1" t="s">
        <v>225</v>
      </c>
      <c r="D69" s="1">
        <v>12</v>
      </c>
      <c r="E69" s="32" t="s">
        <v>446</v>
      </c>
      <c r="F69" s="1" t="s">
        <v>445</v>
      </c>
      <c r="G69" s="1" t="s">
        <v>447</v>
      </c>
      <c r="H69" s="1" t="s">
        <v>437</v>
      </c>
    </row>
    <row r="71" spans="1:10" ht="12.75" x14ac:dyDescent="0.2">
      <c r="F71" s="57" t="s">
        <v>448</v>
      </c>
      <c r="G71" s="57" t="s">
        <v>449</v>
      </c>
      <c r="H71" s="57" t="s">
        <v>450</v>
      </c>
      <c r="I71" s="57" t="s">
        <v>451</v>
      </c>
      <c r="J71" s="57" t="s">
        <v>452</v>
      </c>
    </row>
    <row r="72" spans="1:10" ht="12.75" x14ac:dyDescent="0.2">
      <c r="D72" s="57" t="s">
        <v>346</v>
      </c>
      <c r="E72" s="1">
        <v>475</v>
      </c>
      <c r="F72" s="1">
        <v>980.98</v>
      </c>
      <c r="G72" s="1">
        <v>8356</v>
      </c>
      <c r="H72" s="57">
        <v>2997</v>
      </c>
      <c r="I72" s="1">
        <v>7990</v>
      </c>
      <c r="J72" s="1">
        <v>5992</v>
      </c>
    </row>
    <row r="73" spans="1:10" ht="12.75" x14ac:dyDescent="0.2">
      <c r="D73" s="57" t="s">
        <v>322</v>
      </c>
      <c r="E73" s="1">
        <v>45</v>
      </c>
      <c r="F73">
        <f>114.44+73.98</f>
        <v>188.42000000000002</v>
      </c>
      <c r="G73" s="57">
        <v>792</v>
      </c>
      <c r="H73" s="1">
        <v>795</v>
      </c>
      <c r="I73" s="1">
        <v>1299</v>
      </c>
      <c r="J73" s="1">
        <v>1284</v>
      </c>
    </row>
    <row r="74" spans="1:10" ht="12.75" x14ac:dyDescent="0.2">
      <c r="D74" s="57" t="s">
        <v>379</v>
      </c>
      <c r="E74" s="1">
        <v>25</v>
      </c>
      <c r="F74">
        <f>73.99+53.09</f>
        <v>127.08</v>
      </c>
      <c r="G74" s="57">
        <v>246</v>
      </c>
      <c r="H74">
        <f>21*25</f>
        <v>525</v>
      </c>
      <c r="I74" s="1">
        <v>1799</v>
      </c>
      <c r="J74" s="1">
        <v>1270</v>
      </c>
    </row>
    <row r="75" spans="1:10" ht="12.75" x14ac:dyDescent="0.2">
      <c r="D75" s="57" t="s">
        <v>381</v>
      </c>
      <c r="E75" s="1">
        <v>15</v>
      </c>
      <c r="F75" s="1">
        <v>73.59</v>
      </c>
      <c r="G75" s="57">
        <v>436</v>
      </c>
      <c r="H75" s="1">
        <v>550</v>
      </c>
      <c r="I75" s="1">
        <v>1299</v>
      </c>
      <c r="J75" s="1">
        <v>872</v>
      </c>
    </row>
    <row r="76" spans="1:10" ht="12.75" x14ac:dyDescent="0.2">
      <c r="D76" s="57" t="s">
        <v>324</v>
      </c>
      <c r="E76" s="1">
        <v>15</v>
      </c>
      <c r="F76" s="1">
        <v>61.77</v>
      </c>
      <c r="G76" s="57">
        <v>246</v>
      </c>
      <c r="H76" s="1">
        <v>500</v>
      </c>
      <c r="I76" s="1">
        <v>1299</v>
      </c>
      <c r="J76" s="1">
        <v>913</v>
      </c>
    </row>
    <row r="77" spans="1:10" ht="12.75" x14ac:dyDescent="0.2">
      <c r="F77">
        <f t="shared" ref="F77:J77" si="0">SUM(F72:F76)</f>
        <v>1431.84</v>
      </c>
      <c r="G77">
        <f t="shared" si="0"/>
        <v>10076</v>
      </c>
      <c r="H77">
        <f t="shared" si="0"/>
        <v>5367</v>
      </c>
      <c r="I77">
        <f t="shared" si="0"/>
        <v>13686</v>
      </c>
      <c r="J77">
        <f t="shared" si="0"/>
        <v>10331</v>
      </c>
    </row>
    <row r="78" spans="1:10" ht="12.75" x14ac:dyDescent="0.2">
      <c r="E78">
        <f>SUM(E71:E76)</f>
        <v>575</v>
      </c>
      <c r="G78">
        <f>SUM(G73:G76) + 2997</f>
        <v>4717</v>
      </c>
    </row>
    <row r="79" spans="1:10" ht="12.75" x14ac:dyDescent="0.2">
      <c r="G79" s="1">
        <v>300</v>
      </c>
    </row>
    <row r="80" spans="1:10" ht="12.75" x14ac:dyDescent="0.2">
      <c r="G80">
        <f>SUM(G73:G76)</f>
        <v>1720</v>
      </c>
    </row>
  </sheetData>
  <hyperlinks>
    <hyperlink ref="E69"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7"/>
  <sheetViews>
    <sheetView workbookViewId="0"/>
  </sheetViews>
  <sheetFormatPr defaultColWidth="12.5703125" defaultRowHeight="15.75" customHeight="1" x14ac:dyDescent="0.2"/>
  <cols>
    <col min="2" max="2" width="23.28515625" customWidth="1"/>
    <col min="3" max="3" width="40.7109375" customWidth="1"/>
  </cols>
  <sheetData>
    <row r="1" spans="1:5" ht="15.75" customHeight="1" x14ac:dyDescent="0.2">
      <c r="A1" s="1" t="s">
        <v>332</v>
      </c>
      <c r="B1" s="1" t="s">
        <v>453</v>
      </c>
      <c r="C1" s="1" t="s">
        <v>454</v>
      </c>
    </row>
    <row r="2" spans="1:5" ht="15.75" customHeight="1" x14ac:dyDescent="0.2">
      <c r="A2" s="1" t="s">
        <v>455</v>
      </c>
      <c r="B2" s="1" t="s">
        <v>456</v>
      </c>
      <c r="C2" s="1" t="s">
        <v>457</v>
      </c>
    </row>
    <row r="3" spans="1:5" ht="15.75" customHeight="1" x14ac:dyDescent="0.2">
      <c r="A3" s="1" t="s">
        <v>458</v>
      </c>
      <c r="B3" s="1" t="s">
        <v>459</v>
      </c>
      <c r="C3" s="1" t="s">
        <v>457</v>
      </c>
      <c r="D3" s="1" t="s">
        <v>460</v>
      </c>
      <c r="E3" s="1" t="s">
        <v>461</v>
      </c>
    </row>
    <row r="4" spans="1:5" ht="15.75" customHeight="1" x14ac:dyDescent="0.2">
      <c r="A4" s="1" t="s">
        <v>462</v>
      </c>
      <c r="B4" s="1" t="s">
        <v>463</v>
      </c>
      <c r="C4" s="1" t="s">
        <v>464</v>
      </c>
      <c r="D4" s="1" t="s">
        <v>465</v>
      </c>
    </row>
    <row r="5" spans="1:5" ht="15.75" customHeight="1" x14ac:dyDescent="0.2">
      <c r="A5" s="1" t="s">
        <v>466</v>
      </c>
      <c r="B5" s="1" t="s">
        <v>381</v>
      </c>
      <c r="C5" s="1" t="s">
        <v>467</v>
      </c>
    </row>
    <row r="6" spans="1:5" ht="15.75" customHeight="1" x14ac:dyDescent="0.2">
      <c r="A6" s="1" t="s">
        <v>468</v>
      </c>
      <c r="B6" s="1" t="s">
        <v>322</v>
      </c>
      <c r="C6" s="1" t="s">
        <v>469</v>
      </c>
    </row>
    <row r="7" spans="1:5" ht="15.75" customHeight="1" x14ac:dyDescent="0.2">
      <c r="A7" s="1" t="s">
        <v>470</v>
      </c>
      <c r="B7" s="1" t="s">
        <v>324</v>
      </c>
      <c r="C7" s="1" t="s">
        <v>471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43"/>
  <sheetViews>
    <sheetView workbookViewId="0"/>
  </sheetViews>
  <sheetFormatPr defaultColWidth="12.5703125" defaultRowHeight="15.75" customHeight="1" x14ac:dyDescent="0.2"/>
  <cols>
    <col min="2" max="2" width="21.7109375" customWidth="1"/>
  </cols>
  <sheetData>
    <row r="1" spans="1:5" ht="15.75" customHeight="1" x14ac:dyDescent="0.2">
      <c r="A1" s="58" t="s">
        <v>472</v>
      </c>
      <c r="B1" s="58" t="s">
        <v>179</v>
      </c>
      <c r="C1" s="58" t="s">
        <v>473</v>
      </c>
      <c r="D1" s="58" t="s">
        <v>474</v>
      </c>
      <c r="E1" s="58"/>
    </row>
    <row r="2" spans="1:5" ht="15.75" customHeight="1" x14ac:dyDescent="0.2">
      <c r="A2" s="58" t="s">
        <v>475</v>
      </c>
      <c r="B2" s="58" t="s">
        <v>476</v>
      </c>
      <c r="C2" s="58" t="s">
        <v>477</v>
      </c>
      <c r="D2" s="59"/>
      <c r="E2" s="58"/>
    </row>
    <row r="3" spans="1:5" ht="15.75" customHeight="1" x14ac:dyDescent="0.2">
      <c r="A3" s="58" t="s">
        <v>475</v>
      </c>
      <c r="B3" s="58" t="s">
        <v>478</v>
      </c>
      <c r="C3" s="58" t="s">
        <v>479</v>
      </c>
      <c r="D3" s="58"/>
      <c r="E3" s="58"/>
    </row>
    <row r="4" spans="1:5" ht="15.75" customHeight="1" x14ac:dyDescent="0.2">
      <c r="A4" s="58" t="s">
        <v>475</v>
      </c>
      <c r="B4" s="58" t="s">
        <v>480</v>
      </c>
      <c r="C4" s="58" t="s">
        <v>479</v>
      </c>
      <c r="D4" s="58"/>
      <c r="E4" s="58"/>
    </row>
    <row r="5" spans="1:5" ht="15.75" customHeight="1" x14ac:dyDescent="0.2">
      <c r="A5" s="58" t="s">
        <v>481</v>
      </c>
      <c r="B5" s="58" t="s">
        <v>482</v>
      </c>
      <c r="C5" s="58" t="s">
        <v>481</v>
      </c>
      <c r="D5" s="58"/>
      <c r="E5" s="58"/>
    </row>
    <row r="6" spans="1:5" ht="15.75" customHeight="1" x14ac:dyDescent="0.2">
      <c r="A6" s="58" t="s">
        <v>481</v>
      </c>
      <c r="B6" s="58" t="s">
        <v>483</v>
      </c>
      <c r="C6" s="58" t="s">
        <v>481</v>
      </c>
      <c r="D6" s="58"/>
      <c r="E6" s="58"/>
    </row>
    <row r="7" spans="1:5" ht="15.75" customHeight="1" x14ac:dyDescent="0.2">
      <c r="A7" s="58" t="s">
        <v>481</v>
      </c>
      <c r="B7" s="58" t="s">
        <v>484</v>
      </c>
      <c r="C7" s="58" t="s">
        <v>481</v>
      </c>
      <c r="D7" s="58"/>
      <c r="E7" s="58"/>
    </row>
    <row r="8" spans="1:5" ht="15.75" customHeight="1" x14ac:dyDescent="0.2">
      <c r="A8" s="58" t="s">
        <v>485</v>
      </c>
      <c r="B8" s="58" t="s">
        <v>486</v>
      </c>
      <c r="C8" s="58" t="s">
        <v>487</v>
      </c>
      <c r="D8" s="60" t="s">
        <v>488</v>
      </c>
      <c r="E8" s="58"/>
    </row>
    <row r="9" spans="1:5" ht="15.75" customHeight="1" x14ac:dyDescent="0.2">
      <c r="A9" s="58" t="s">
        <v>485</v>
      </c>
      <c r="B9" s="58" t="s">
        <v>489</v>
      </c>
      <c r="C9" s="58" t="s">
        <v>487</v>
      </c>
      <c r="D9" s="60" t="s">
        <v>488</v>
      </c>
      <c r="E9" s="58"/>
    </row>
    <row r="10" spans="1:5" ht="15.75" customHeight="1" x14ac:dyDescent="0.2">
      <c r="A10" s="58" t="s">
        <v>485</v>
      </c>
      <c r="B10" s="58" t="s">
        <v>490</v>
      </c>
      <c r="C10" s="58" t="s">
        <v>487</v>
      </c>
      <c r="D10" s="60" t="s">
        <v>488</v>
      </c>
      <c r="E10" s="58"/>
    </row>
    <row r="11" spans="1:5" ht="15.75" customHeight="1" x14ac:dyDescent="0.2">
      <c r="A11" s="58" t="s">
        <v>485</v>
      </c>
      <c r="B11" s="58" t="s">
        <v>491</v>
      </c>
      <c r="C11" s="58" t="s">
        <v>487</v>
      </c>
      <c r="D11" s="60" t="s">
        <v>488</v>
      </c>
      <c r="E11" s="61"/>
    </row>
    <row r="12" spans="1:5" ht="15.75" customHeight="1" x14ac:dyDescent="0.2">
      <c r="A12" s="58" t="s">
        <v>485</v>
      </c>
      <c r="B12" s="58" t="s">
        <v>492</v>
      </c>
      <c r="C12" s="58" t="s">
        <v>487</v>
      </c>
      <c r="D12" s="60" t="s">
        <v>493</v>
      </c>
      <c r="E12" s="58"/>
    </row>
    <row r="13" spans="1:5" ht="15.75" customHeight="1" x14ac:dyDescent="0.2">
      <c r="A13" s="58" t="s">
        <v>485</v>
      </c>
      <c r="B13" s="58" t="s">
        <v>494</v>
      </c>
      <c r="C13" s="58" t="s">
        <v>487</v>
      </c>
      <c r="D13" s="60" t="s">
        <v>488</v>
      </c>
      <c r="E13" s="58"/>
    </row>
    <row r="14" spans="1:5" ht="15.75" customHeight="1" x14ac:dyDescent="0.2">
      <c r="A14" s="58" t="s">
        <v>485</v>
      </c>
      <c r="B14" s="58" t="s">
        <v>495</v>
      </c>
      <c r="C14" s="58" t="s">
        <v>487</v>
      </c>
      <c r="D14" s="60" t="s">
        <v>493</v>
      </c>
    </row>
    <row r="15" spans="1:5" ht="15.75" customHeight="1" x14ac:dyDescent="0.2">
      <c r="A15" s="58" t="s">
        <v>485</v>
      </c>
      <c r="B15" s="58" t="s">
        <v>496</v>
      </c>
      <c r="C15" s="58" t="s">
        <v>487</v>
      </c>
      <c r="D15" s="60" t="s">
        <v>488</v>
      </c>
      <c r="E15" s="58"/>
    </row>
    <row r="16" spans="1:5" ht="15.75" customHeight="1" x14ac:dyDescent="0.2">
      <c r="A16" s="58" t="s">
        <v>485</v>
      </c>
      <c r="B16" s="58" t="s">
        <v>497</v>
      </c>
      <c r="C16" s="58" t="s">
        <v>487</v>
      </c>
      <c r="D16" s="60" t="s">
        <v>488</v>
      </c>
      <c r="E16" s="58"/>
    </row>
    <row r="17" spans="1:5" ht="15.75" customHeight="1" x14ac:dyDescent="0.2">
      <c r="A17" s="58" t="s">
        <v>485</v>
      </c>
      <c r="B17" s="58" t="s">
        <v>498</v>
      </c>
      <c r="C17" s="58" t="s">
        <v>487</v>
      </c>
      <c r="D17" s="60" t="s">
        <v>488</v>
      </c>
      <c r="E17" s="58"/>
    </row>
    <row r="18" spans="1:5" ht="15.75" customHeight="1" x14ac:dyDescent="0.2">
      <c r="A18" s="58" t="s">
        <v>499</v>
      </c>
      <c r="B18" s="60" t="s">
        <v>500</v>
      </c>
      <c r="C18" s="58" t="s">
        <v>487</v>
      </c>
      <c r="D18" s="60" t="s">
        <v>488</v>
      </c>
      <c r="E18" s="58"/>
    </row>
    <row r="19" spans="1:5" ht="15.75" customHeight="1" x14ac:dyDescent="0.2">
      <c r="A19" s="58" t="s">
        <v>499</v>
      </c>
      <c r="B19" s="60" t="s">
        <v>501</v>
      </c>
      <c r="C19" s="58" t="s">
        <v>477</v>
      </c>
      <c r="D19" s="60">
        <v>2</v>
      </c>
      <c r="E19" s="58"/>
    </row>
    <row r="20" spans="1:5" ht="15.75" customHeight="1" x14ac:dyDescent="0.2">
      <c r="A20" s="58" t="s">
        <v>499</v>
      </c>
      <c r="B20" s="60" t="s">
        <v>502</v>
      </c>
      <c r="C20" s="58" t="s">
        <v>477</v>
      </c>
      <c r="D20" s="62" t="s">
        <v>488</v>
      </c>
      <c r="E20" s="58"/>
    </row>
    <row r="21" spans="1:5" ht="15.75" customHeight="1" x14ac:dyDescent="0.2">
      <c r="A21" s="58" t="s">
        <v>499</v>
      </c>
      <c r="B21" s="60" t="s">
        <v>503</v>
      </c>
      <c r="C21" s="58" t="s">
        <v>477</v>
      </c>
      <c r="D21" s="62" t="s">
        <v>488</v>
      </c>
      <c r="E21" s="58"/>
    </row>
    <row r="22" spans="1:5" ht="15.75" customHeight="1" x14ac:dyDescent="0.2">
      <c r="A22" s="58" t="s">
        <v>499</v>
      </c>
      <c r="B22" s="58" t="s">
        <v>504</v>
      </c>
      <c r="C22" s="58" t="s">
        <v>487</v>
      </c>
      <c r="D22" s="58"/>
      <c r="E22" s="61"/>
    </row>
    <row r="23" spans="1:5" ht="15.75" customHeight="1" x14ac:dyDescent="0.2">
      <c r="A23" s="58" t="s">
        <v>505</v>
      </c>
      <c r="B23" s="58" t="s">
        <v>506</v>
      </c>
      <c r="C23" s="58" t="s">
        <v>507</v>
      </c>
      <c r="D23" s="60">
        <v>0</v>
      </c>
      <c r="E23" s="58"/>
    </row>
    <row r="24" spans="1:5" ht="15.75" customHeight="1" x14ac:dyDescent="0.2">
      <c r="A24" s="58" t="s">
        <v>505</v>
      </c>
      <c r="B24" s="58" t="s">
        <v>508</v>
      </c>
      <c r="C24" s="58" t="s">
        <v>487</v>
      </c>
      <c r="D24" s="60" t="s">
        <v>488</v>
      </c>
      <c r="E24" s="58"/>
    </row>
    <row r="25" spans="1:5" ht="15.75" customHeight="1" x14ac:dyDescent="0.2">
      <c r="A25" s="58" t="s">
        <v>505</v>
      </c>
      <c r="B25" s="58" t="s">
        <v>509</v>
      </c>
      <c r="C25" s="58" t="s">
        <v>487</v>
      </c>
      <c r="D25" s="60" t="s">
        <v>510</v>
      </c>
      <c r="E25" s="58"/>
    </row>
    <row r="26" spans="1:5" ht="15.75" customHeight="1" x14ac:dyDescent="0.2">
      <c r="A26" s="58" t="s">
        <v>505</v>
      </c>
      <c r="B26" s="58" t="s">
        <v>511</v>
      </c>
      <c r="C26" s="58" t="s">
        <v>487</v>
      </c>
      <c r="D26" s="60" t="s">
        <v>488</v>
      </c>
      <c r="E26" s="58"/>
    </row>
    <row r="27" spans="1:5" ht="15.75" customHeight="1" x14ac:dyDescent="0.2">
      <c r="A27" s="58" t="s">
        <v>505</v>
      </c>
      <c r="B27" s="58" t="s">
        <v>512</v>
      </c>
      <c r="C27" s="58" t="s">
        <v>513</v>
      </c>
      <c r="D27" s="62">
        <v>0</v>
      </c>
      <c r="E27" s="61"/>
    </row>
    <row r="28" spans="1:5" ht="15.75" customHeight="1" x14ac:dyDescent="0.2">
      <c r="A28" s="58" t="s">
        <v>505</v>
      </c>
      <c r="B28" s="58" t="s">
        <v>514</v>
      </c>
      <c r="C28" s="58" t="s">
        <v>515</v>
      </c>
      <c r="D28" s="62">
        <v>48</v>
      </c>
      <c r="E28" s="60" t="s">
        <v>516</v>
      </c>
    </row>
    <row r="29" spans="1:5" ht="15.75" customHeight="1" x14ac:dyDescent="0.2">
      <c r="A29" s="58" t="s">
        <v>505</v>
      </c>
      <c r="B29" s="58" t="s">
        <v>517</v>
      </c>
      <c r="C29" s="58" t="s">
        <v>487</v>
      </c>
      <c r="D29" s="60" t="s">
        <v>488</v>
      </c>
      <c r="E29" s="58"/>
    </row>
    <row r="30" spans="1:5" ht="15.75" customHeight="1" x14ac:dyDescent="0.2">
      <c r="A30" s="58" t="s">
        <v>518</v>
      </c>
      <c r="B30" s="58" t="s">
        <v>519</v>
      </c>
      <c r="C30" s="58" t="s">
        <v>477</v>
      </c>
      <c r="D30" s="62" t="s">
        <v>520</v>
      </c>
      <c r="E30" s="58"/>
    </row>
    <row r="31" spans="1:5" ht="15.75" customHeight="1" x14ac:dyDescent="0.2">
      <c r="A31" s="58" t="s">
        <v>518</v>
      </c>
      <c r="B31" s="58" t="s">
        <v>521</v>
      </c>
      <c r="C31" s="58" t="s">
        <v>477</v>
      </c>
      <c r="D31" s="62">
        <v>0</v>
      </c>
      <c r="E31" s="58"/>
    </row>
    <row r="32" spans="1:5" ht="15.75" customHeight="1" x14ac:dyDescent="0.2">
      <c r="A32" s="58" t="s">
        <v>518</v>
      </c>
      <c r="B32" s="58" t="s">
        <v>522</v>
      </c>
      <c r="C32" s="58" t="s">
        <v>477</v>
      </c>
      <c r="D32" s="60">
        <v>1</v>
      </c>
      <c r="E32" s="60" t="s">
        <v>523</v>
      </c>
    </row>
    <row r="33" spans="1:5" ht="15.75" customHeight="1" x14ac:dyDescent="0.2">
      <c r="A33" s="58" t="s">
        <v>518</v>
      </c>
      <c r="B33" s="58" t="s">
        <v>524</v>
      </c>
      <c r="C33" s="58" t="s">
        <v>487</v>
      </c>
      <c r="D33" s="60" t="s">
        <v>488</v>
      </c>
      <c r="E33" s="58"/>
    </row>
    <row r="34" spans="1:5" ht="15.75" customHeight="1" x14ac:dyDescent="0.2">
      <c r="A34" s="58" t="s">
        <v>518</v>
      </c>
      <c r="B34" s="58" t="s">
        <v>525</v>
      </c>
      <c r="C34" s="58" t="s">
        <v>477</v>
      </c>
      <c r="D34" s="60">
        <v>0</v>
      </c>
      <c r="E34" s="58"/>
    </row>
    <row r="35" spans="1:5" ht="15.75" customHeight="1" x14ac:dyDescent="0.2">
      <c r="A35" s="58" t="s">
        <v>518</v>
      </c>
      <c r="B35" s="58" t="s">
        <v>526</v>
      </c>
      <c r="C35" s="58" t="s">
        <v>487</v>
      </c>
      <c r="D35" s="60" t="s">
        <v>488</v>
      </c>
      <c r="E35" s="58"/>
    </row>
    <row r="36" spans="1:5" ht="15.75" customHeight="1" x14ac:dyDescent="0.2">
      <c r="A36" s="58" t="s">
        <v>518</v>
      </c>
      <c r="B36" s="58" t="s">
        <v>527</v>
      </c>
      <c r="C36" s="58" t="s">
        <v>487</v>
      </c>
      <c r="D36" s="60" t="s">
        <v>488</v>
      </c>
      <c r="E36" s="58"/>
    </row>
    <row r="37" spans="1:5" ht="15.75" customHeight="1" x14ac:dyDescent="0.2">
      <c r="A37" s="58" t="s">
        <v>518</v>
      </c>
      <c r="B37" s="58" t="s">
        <v>528</v>
      </c>
      <c r="C37" s="58" t="s">
        <v>487</v>
      </c>
      <c r="D37" s="60" t="s">
        <v>488</v>
      </c>
      <c r="E37" s="58"/>
    </row>
    <row r="38" spans="1:5" ht="15.75" customHeight="1" x14ac:dyDescent="0.2">
      <c r="A38" s="58" t="s">
        <v>529</v>
      </c>
      <c r="B38" s="58" t="s">
        <v>468</v>
      </c>
      <c r="C38" s="58" t="s">
        <v>487</v>
      </c>
      <c r="D38" s="60" t="s">
        <v>488</v>
      </c>
      <c r="E38" s="58"/>
    </row>
    <row r="39" spans="1:5" ht="15.75" customHeight="1" x14ac:dyDescent="0.2">
      <c r="A39" s="58" t="s">
        <v>529</v>
      </c>
      <c r="B39" s="58" t="s">
        <v>530</v>
      </c>
      <c r="C39" s="58" t="s">
        <v>487</v>
      </c>
      <c r="D39" s="60" t="s">
        <v>488</v>
      </c>
      <c r="E39" s="58"/>
    </row>
    <row r="40" spans="1:5" ht="15.75" customHeight="1" x14ac:dyDescent="0.2">
      <c r="A40" s="58" t="s">
        <v>531</v>
      </c>
      <c r="B40" s="58" t="s">
        <v>532</v>
      </c>
      <c r="C40" s="58" t="s">
        <v>487</v>
      </c>
      <c r="D40" s="60" t="s">
        <v>488</v>
      </c>
      <c r="E40" s="58"/>
    </row>
    <row r="41" spans="1:5" ht="15.75" customHeight="1" x14ac:dyDescent="0.2">
      <c r="A41" s="58" t="s">
        <v>531</v>
      </c>
      <c r="B41" s="58" t="s">
        <v>533</v>
      </c>
      <c r="C41" s="58" t="s">
        <v>487</v>
      </c>
      <c r="D41" s="60" t="s">
        <v>510</v>
      </c>
      <c r="E41" s="58"/>
    </row>
    <row r="42" spans="1:5" ht="15.75" customHeight="1" x14ac:dyDescent="0.2">
      <c r="A42" s="60" t="s">
        <v>534</v>
      </c>
      <c r="B42" s="60" t="s">
        <v>535</v>
      </c>
      <c r="C42" s="60" t="s">
        <v>536</v>
      </c>
      <c r="D42" s="60" t="s">
        <v>537</v>
      </c>
      <c r="E42" s="58"/>
    </row>
    <row r="43" spans="1:5" ht="15.75" customHeight="1" x14ac:dyDescent="0.2">
      <c r="A43" s="60" t="s">
        <v>534</v>
      </c>
      <c r="B43" s="1" t="s">
        <v>538</v>
      </c>
      <c r="C43" s="1" t="s">
        <v>487</v>
      </c>
      <c r="D43" s="1" t="s">
        <v>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Whixr coms</vt:lpstr>
      <vt:lpstr>TODO list</vt:lpstr>
      <vt:lpstr>shopping list</vt:lpstr>
      <vt:lpstr>Vending price sheet</vt:lpstr>
      <vt:lpstr>Awards</vt:lpstr>
      <vt:lpstr>Rework status</vt:lpstr>
      <vt:lpstr>Ideas</vt:lpstr>
      <vt:lpstr>Art</vt:lpstr>
      <vt:lpstr>Requirements</vt:lpstr>
      <vt:lpstr>Game mechanics</vt:lpstr>
      <vt:lpstr>Game Mech V2</vt:lpstr>
      <vt:lpstr>Game Mech V3</vt:lpstr>
      <vt:lpstr>IR Hack BOM</vt:lpstr>
      <vt:lpstr>IR button BOM</vt:lpstr>
      <vt:lpstr>BOM</vt:lpstr>
      <vt:lpstr>Calcs</vt:lpstr>
      <vt:lpstr>Coms</vt:lpstr>
      <vt:lpstr>crypto and credits</vt:lpstr>
      <vt:lpstr>Flash layout</vt:lpstr>
      <vt:lpstr>Function by card types</vt:lpstr>
      <vt:lpstr>animation EEPROM docs</vt:lpstr>
      <vt:lpstr>Vendo calcs</vt:lpstr>
      <vt:lpstr>VC BOM</vt:lpstr>
      <vt:lpstr>Vendo coms</vt:lpstr>
      <vt:lpstr>PCB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wireb</cp:lastModifiedBy>
  <dcterms:modified xsi:type="dcterms:W3CDTF">2022-05-03T04:11:32Z</dcterms:modified>
</cp:coreProperties>
</file>