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C:\Users\oskiw\Desktop\Projekty\dashboard\"/>
    </mc:Choice>
  </mc:AlternateContent>
  <xr:revisionPtr revIDLastSave="0" documentId="13_ncr:1_{F8F6E5CE-5312-4908-9BDB-DC5595AAF4B7}" xr6:coauthVersionLast="47" xr6:coauthVersionMax="47" xr10:uidLastSave="{00000000-0000-0000-0000-000000000000}"/>
  <bookViews>
    <workbookView xWindow="5640" yWindow="-14205" windowWidth="17280" windowHeight="8880" tabRatio="861" activeTab="1" xr2:uid="{75C15528-C890-49C3-BB87-D3783660B918}"/>
  </bookViews>
  <sheets>
    <sheet name="total" sheetId="13" r:id="rId1"/>
    <sheet name="savings" sheetId="16" r:id="rId2"/>
    <sheet name="Template_budget" sheetId="1" r:id="rId3"/>
    <sheet name="Analise_template" sheetId="2" r:id="rId4"/>
    <sheet name="total_analise" sheetId="11" r:id="rId5"/>
    <sheet name="Styczeń_RAW2024" sheetId="3" r:id="rId6"/>
    <sheet name="01_analist" sheetId="9" r:id="rId7"/>
    <sheet name="Luty_RAW2024" sheetId="4" r:id="rId8"/>
    <sheet name="02_analist" sheetId="10" r:id="rId9"/>
    <sheet name="Marzec_RAW2024" sheetId="6" r:id="rId10"/>
    <sheet name="03_analist" sheetId="12" r:id="rId11"/>
    <sheet name="Kwiecień_RAW2024" sheetId="8" r:id="rId12"/>
    <sheet name="04_analist" sheetId="14" r:id="rId13"/>
    <sheet name="Maj_RAW2024" sheetId="15" r:id="rId14"/>
    <sheet name="Czerwiec_RAW2024" sheetId="18" r:id="rId15"/>
  </sheets>
  <definedNames>
    <definedName name="_xlnm._FilterDatabase" localSheetId="6" hidden="1">'01_analist'!$A$1:$D$31</definedName>
    <definedName name="_xlnm._FilterDatabase" localSheetId="8" hidden="1">'02_analist'!$A$1:$D$31</definedName>
    <definedName name="_xlnm._FilterDatabase" localSheetId="10" hidden="1">'03_analist'!$A$1:$D$31</definedName>
    <definedName name="_xlnm._FilterDatabase" localSheetId="12" hidden="1">'04_analist'!$A$1:$D$31</definedName>
    <definedName name="_xlnm._FilterDatabase" localSheetId="3" hidden="1">Analise_template!$A$1:$D$31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6" l="1"/>
  <c r="K2" i="16"/>
  <c r="J2" i="16"/>
  <c r="H6" i="11"/>
  <c r="I6" i="11"/>
  <c r="J6" i="11"/>
  <c r="K6" i="11"/>
  <c r="K5" i="11"/>
  <c r="J5" i="11"/>
  <c r="I5" i="11"/>
  <c r="H5" i="11"/>
  <c r="K4" i="11"/>
  <c r="J4" i="11"/>
  <c r="I4" i="11"/>
  <c r="H4" i="11"/>
  <c r="K3" i="11"/>
  <c r="J3" i="11"/>
  <c r="I3" i="11"/>
  <c r="H3" i="11"/>
  <c r="K2" i="11"/>
  <c r="J2" i="11"/>
  <c r="I2" i="11"/>
  <c r="H2" i="11"/>
  <c r="E6" i="11"/>
  <c r="F6" i="11"/>
  <c r="G6" i="11"/>
  <c r="C6" i="11"/>
  <c r="B6" i="11"/>
  <c r="G5" i="11"/>
  <c r="G4" i="11"/>
  <c r="G3" i="11"/>
  <c r="E3" i="11"/>
  <c r="E4" i="11"/>
  <c r="E5" i="11"/>
  <c r="F3" i="11"/>
  <c r="F4" i="11"/>
  <c r="F5" i="11"/>
  <c r="G2" i="11"/>
  <c r="F2" i="11"/>
  <c r="E2" i="11"/>
  <c r="D4" i="3"/>
  <c r="D3" i="3"/>
  <c r="D2" i="3"/>
  <c r="H2" i="16"/>
  <c r="D11" i="16"/>
  <c r="D1" i="16"/>
  <c r="F3" i="16"/>
  <c r="B1" i="16"/>
  <c r="D7" i="16"/>
  <c r="D4" i="16"/>
  <c r="D5" i="16"/>
  <c r="B3" i="16"/>
  <c r="M11" i="18"/>
  <c r="J13" i="18"/>
  <c r="O2" i="18"/>
  <c r="L5" i="18"/>
  <c r="E1" i="18" s="1"/>
  <c r="J4" i="18"/>
  <c r="P13" i="18" s="1"/>
  <c r="D4" i="18"/>
  <c r="G7" i="11" s="1"/>
  <c r="J3" i="18"/>
  <c r="P12" i="18" s="1"/>
  <c r="D3" i="18"/>
  <c r="F7" i="11" s="1"/>
  <c r="J2" i="18"/>
  <c r="P11" i="18" s="1"/>
  <c r="D2" i="18"/>
  <c r="F2" i="18" s="1"/>
  <c r="J1" i="18"/>
  <c r="P10" i="18" s="1"/>
  <c r="D3" i="15"/>
  <c r="F1" i="16"/>
  <c r="O2" i="15"/>
  <c r="J1" i="15"/>
  <c r="P10" i="15" s="1"/>
  <c r="J2" i="15"/>
  <c r="P11" i="15" s="1"/>
  <c r="J3" i="15"/>
  <c r="P12" i="15" s="1"/>
  <c r="J4" i="15"/>
  <c r="P13" i="15" s="1"/>
  <c r="L5" i="15"/>
  <c r="E1" i="15" s="1"/>
  <c r="D4" i="15"/>
  <c r="D2" i="15"/>
  <c r="F2" i="15" s="1"/>
  <c r="B7" i="14" a="1"/>
  <c r="B7" i="14" s="1"/>
  <c r="D7" i="14" s="1"/>
  <c r="B8" i="14" a="1"/>
  <c r="B8" i="14" s="1"/>
  <c r="D8" i="14" s="1"/>
  <c r="B9" i="14" a="1"/>
  <c r="B9" i="14" s="1"/>
  <c r="D9" i="14" s="1"/>
  <c r="B10" i="14" a="1"/>
  <c r="B10" i="14" s="1"/>
  <c r="D10" i="14" s="1"/>
  <c r="B11" i="14" a="1"/>
  <c r="B11" i="14" s="1"/>
  <c r="D11" i="14" s="1"/>
  <c r="B12" i="14" a="1"/>
  <c r="B12" i="14" s="1"/>
  <c r="B13" i="14" a="1"/>
  <c r="B13" i="14" s="1"/>
  <c r="D13" i="14" s="1"/>
  <c r="B14" i="14" a="1"/>
  <c r="B14" i="14" s="1"/>
  <c r="D14" i="14" s="1"/>
  <c r="B15" i="14" a="1"/>
  <c r="B15" i="14" s="1"/>
  <c r="D15" i="14" s="1"/>
  <c r="B16" i="14" a="1"/>
  <c r="B16" i="14" s="1"/>
  <c r="D16" i="14" s="1"/>
  <c r="B17" i="14" a="1"/>
  <c r="B17" i="14" s="1"/>
  <c r="D17" i="14" s="1"/>
  <c r="B18" i="14" a="1"/>
  <c r="B18" i="14" s="1"/>
  <c r="D18" i="14" s="1"/>
  <c r="B19" i="14" a="1"/>
  <c r="B19" i="14" s="1"/>
  <c r="D19" i="14" s="1"/>
  <c r="B20" i="14" a="1"/>
  <c r="B20" i="14" s="1"/>
  <c r="D20" i="14" s="1"/>
  <c r="B21" i="14" a="1"/>
  <c r="B21" i="14" s="1"/>
  <c r="D21" i="14" s="1"/>
  <c r="B22" i="14" a="1"/>
  <c r="B22" i="14" s="1"/>
  <c r="D22" i="14" s="1"/>
  <c r="B23" i="14" a="1"/>
  <c r="B23" i="14" s="1"/>
  <c r="D23" i="14" s="1"/>
  <c r="B24" i="14" a="1"/>
  <c r="B24" i="14" s="1"/>
  <c r="D24" i="14" s="1"/>
  <c r="B25" i="14" a="1"/>
  <c r="B25" i="14" s="1"/>
  <c r="D25" i="14" s="1"/>
  <c r="B26" i="14" a="1"/>
  <c r="B26" i="14" s="1"/>
  <c r="D26" i="14" s="1"/>
  <c r="B27" i="14" a="1"/>
  <c r="B27" i="14" s="1"/>
  <c r="D27" i="14" s="1"/>
  <c r="C31" i="14" a="1"/>
  <c r="C31" i="14" s="1"/>
  <c r="B31" i="14" a="1"/>
  <c r="B31" i="14" s="1"/>
  <c r="D31" i="14" s="1"/>
  <c r="C30" i="14" a="1"/>
  <c r="C30" i="14" s="1"/>
  <c r="B30" i="14" a="1"/>
  <c r="B30" i="14" s="1"/>
  <c r="D30" i="14" s="1"/>
  <c r="C29" i="14" a="1"/>
  <c r="C29" i="14" s="1"/>
  <c r="B29" i="14" a="1"/>
  <c r="B29" i="14" s="1"/>
  <c r="D29" i="14" s="1"/>
  <c r="C28" i="14" a="1"/>
  <c r="C28" i="14" s="1"/>
  <c r="D28" i="14" s="1"/>
  <c r="B28" i="14"/>
  <c r="B28" i="14" a="1"/>
  <c r="C27" i="14" a="1"/>
  <c r="C27" i="14" s="1"/>
  <c r="C26" i="14" a="1"/>
  <c r="C26" i="14" s="1"/>
  <c r="C25" i="14"/>
  <c r="C25" i="14" a="1"/>
  <c r="C24" i="14"/>
  <c r="C24" i="14" a="1"/>
  <c r="C23" i="14"/>
  <c r="C23" i="14" a="1"/>
  <c r="C22" i="14" a="1"/>
  <c r="C22" i="14" s="1"/>
  <c r="C21" i="14" a="1"/>
  <c r="C21" i="14" s="1"/>
  <c r="C20" i="14" a="1"/>
  <c r="C20" i="14" s="1"/>
  <c r="C19" i="14" a="1"/>
  <c r="C19" i="14" s="1"/>
  <c r="C18" i="14"/>
  <c r="C18" i="14" a="1"/>
  <c r="C17" i="14"/>
  <c r="C17" i="14" a="1"/>
  <c r="C16" i="14" a="1"/>
  <c r="C16" i="14" s="1"/>
  <c r="C15" i="14" a="1"/>
  <c r="C15" i="14" s="1"/>
  <c r="C14" i="14" a="1"/>
  <c r="C14" i="14" s="1"/>
  <c r="C13" i="14"/>
  <c r="C13" i="14" a="1"/>
  <c r="C12" i="14" a="1"/>
  <c r="C12" i="14" s="1"/>
  <c r="C11" i="14" a="1"/>
  <c r="C11" i="14" s="1"/>
  <c r="C10" i="14" a="1"/>
  <c r="C10" i="14" s="1"/>
  <c r="C9" i="14"/>
  <c r="C9" i="14" a="1"/>
  <c r="C8" i="14"/>
  <c r="C8" i="14" a="1"/>
  <c r="C7" i="14" a="1"/>
  <c r="C7" i="14" s="1"/>
  <c r="C6" i="14" a="1"/>
  <c r="C6" i="14" s="1"/>
  <c r="B6" i="14" a="1"/>
  <c r="B6" i="14" s="1"/>
  <c r="C5" i="14" a="1"/>
  <c r="C5" i="14" s="1"/>
  <c r="B5" i="14" a="1"/>
  <c r="B5" i="14" s="1"/>
  <c r="D5" i="14" s="1"/>
  <c r="C4" i="14" a="1"/>
  <c r="C4" i="14" s="1"/>
  <c r="B4" i="14" a="1"/>
  <c r="B4" i="14" s="1"/>
  <c r="C3" i="14" a="1"/>
  <c r="C3" i="14" s="1"/>
  <c r="B3" i="14"/>
  <c r="D3" i="14" s="1"/>
  <c r="B3" i="14" a="1"/>
  <c r="C2" i="14"/>
  <c r="C2" i="14" a="1"/>
  <c r="B2" i="14" a="1"/>
  <c r="B2" i="14" s="1"/>
  <c r="D2" i="14" s="1"/>
  <c r="B21" i="2" a="1"/>
  <c r="B21" i="2" s="1"/>
  <c r="C3" i="9" a="1"/>
  <c r="C3" i="9" s="1"/>
  <c r="C4" i="9" a="1"/>
  <c r="C4" i="9" s="1"/>
  <c r="C5" i="9" a="1"/>
  <c r="C5" i="9" s="1"/>
  <c r="C6" i="9" a="1"/>
  <c r="C6" i="9" s="1"/>
  <c r="C7" i="9" a="1"/>
  <c r="C7" i="9" s="1"/>
  <c r="C8" i="9" a="1"/>
  <c r="C8" i="9" s="1"/>
  <c r="C9" i="9" a="1"/>
  <c r="C9" i="9" s="1"/>
  <c r="C10" i="9" a="1"/>
  <c r="C10" i="9" s="1"/>
  <c r="C11" i="9" a="1"/>
  <c r="C11" i="9" s="1"/>
  <c r="C12" i="9" a="1"/>
  <c r="C12" i="9" s="1"/>
  <c r="C13" i="9" a="1"/>
  <c r="C13" i="9" s="1"/>
  <c r="C14" i="9" a="1"/>
  <c r="C14" i="9" s="1"/>
  <c r="C15" i="9" a="1"/>
  <c r="C15" i="9" s="1"/>
  <c r="C16" i="9" a="1"/>
  <c r="C16" i="9" s="1"/>
  <c r="C17" i="9" a="1"/>
  <c r="C17" i="9" s="1"/>
  <c r="C18" i="9" a="1"/>
  <c r="C18" i="9" s="1"/>
  <c r="C19" i="9" a="1"/>
  <c r="C19" i="9" s="1"/>
  <c r="C20" i="9" a="1"/>
  <c r="C20" i="9" s="1"/>
  <c r="C21" i="9" a="1"/>
  <c r="C21" i="9" s="1"/>
  <c r="C22" i="9" a="1"/>
  <c r="C22" i="9" s="1"/>
  <c r="C23" i="9" a="1"/>
  <c r="C23" i="9" s="1"/>
  <c r="C24" i="9" a="1"/>
  <c r="C24" i="9" s="1"/>
  <c r="C25" i="9" a="1"/>
  <c r="C25" i="9" s="1"/>
  <c r="C26" i="9" a="1"/>
  <c r="C26" i="9" s="1"/>
  <c r="C27" i="9" a="1"/>
  <c r="C27" i="9" s="1"/>
  <c r="C28" i="9" a="1"/>
  <c r="C28" i="9" s="1"/>
  <c r="C29" i="9" a="1"/>
  <c r="C29" i="9" s="1"/>
  <c r="C30" i="9" a="1"/>
  <c r="C30" i="9" s="1"/>
  <c r="C31" i="9" a="1"/>
  <c r="C31" i="9" s="1"/>
  <c r="C2" i="9" a="1"/>
  <c r="C2" i="9" s="1"/>
  <c r="B2" i="9" a="1"/>
  <c r="B2" i="9" s="1"/>
  <c r="B3" i="9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" i="12" a="1"/>
  <c r="B3" i="12" s="1"/>
  <c r="D3" i="12" s="1"/>
  <c r="B4" i="12" a="1"/>
  <c r="B4" i="12" s="1"/>
  <c r="B5" i="12" a="1"/>
  <c r="B5" i="12" s="1"/>
  <c r="D5" i="12" s="1"/>
  <c r="B6" i="12" a="1"/>
  <c r="B6" i="12" s="1"/>
  <c r="B7" i="12" a="1"/>
  <c r="B7" i="12" s="1"/>
  <c r="D7" i="12" s="1"/>
  <c r="B8" i="12" a="1"/>
  <c r="B8" i="12" s="1"/>
  <c r="D8" i="12" s="1"/>
  <c r="B9" i="12" a="1"/>
  <c r="B9" i="12"/>
  <c r="B10" i="12" a="1"/>
  <c r="B10" i="12" s="1"/>
  <c r="D10" i="12" s="1"/>
  <c r="B11" i="12" a="1"/>
  <c r="B11" i="12" s="1"/>
  <c r="B12" i="12" a="1"/>
  <c r="B12" i="12" s="1"/>
  <c r="B13" i="12" a="1"/>
  <c r="B13" i="12" s="1"/>
  <c r="D13" i="12" s="1"/>
  <c r="B14" i="12" a="1"/>
  <c r="B14" i="12" s="1"/>
  <c r="D14" i="12" s="1"/>
  <c r="B15" i="12" a="1"/>
  <c r="B15" i="12" s="1"/>
  <c r="D15" i="12" s="1"/>
  <c r="B16" i="12" a="1"/>
  <c r="B16" i="12" s="1"/>
  <c r="D16" i="12" s="1"/>
  <c r="B17" i="12" a="1"/>
  <c r="B17" i="12" s="1"/>
  <c r="D17" i="12" s="1"/>
  <c r="B18" i="12" a="1"/>
  <c r="B18" i="12" s="1"/>
  <c r="B19" i="12" a="1"/>
  <c r="B19" i="12" s="1"/>
  <c r="D19" i="12" s="1"/>
  <c r="B20" i="12" a="1"/>
  <c r="B20" i="12" s="1"/>
  <c r="D20" i="12" s="1"/>
  <c r="B21" i="12" a="1"/>
  <c r="B21" i="12" s="1"/>
  <c r="B22" i="12" a="1"/>
  <c r="B22" i="12" s="1"/>
  <c r="B23" i="12" a="1"/>
  <c r="B23" i="12" s="1"/>
  <c r="D23" i="12" s="1"/>
  <c r="B24" i="12" a="1"/>
  <c r="B24" i="12" s="1"/>
  <c r="B25" i="12" a="1"/>
  <c r="B25" i="12" s="1"/>
  <c r="D25" i="12" s="1"/>
  <c r="B26" i="12" a="1"/>
  <c r="B26" i="12" s="1"/>
  <c r="D26" i="12" s="1"/>
  <c r="B27" i="12" a="1"/>
  <c r="B27" i="12" s="1"/>
  <c r="D27" i="12" s="1"/>
  <c r="B28" i="12" a="1"/>
  <c r="B28" i="12" s="1"/>
  <c r="B29" i="12" a="1"/>
  <c r="B29" i="12" s="1"/>
  <c r="D29" i="12" s="1"/>
  <c r="B30" i="12" a="1"/>
  <c r="B30" i="12" s="1"/>
  <c r="D30" i="12" s="1"/>
  <c r="B31" i="12" a="1"/>
  <c r="B31" i="12" s="1"/>
  <c r="B32" i="12" a="1"/>
  <c r="B32" i="12" s="1"/>
  <c r="B2" i="12" a="1"/>
  <c r="B2" i="12" s="1"/>
  <c r="C30" i="12" a="1"/>
  <c r="C30" i="12" s="1"/>
  <c r="C29" i="12" a="1"/>
  <c r="C29" i="12" s="1"/>
  <c r="C28" i="12" a="1"/>
  <c r="C28" i="12" s="1"/>
  <c r="C27" i="12" a="1"/>
  <c r="C27" i="12" s="1"/>
  <c r="C26" i="12" a="1"/>
  <c r="C26" i="12" s="1"/>
  <c r="C25" i="12" a="1"/>
  <c r="C25" i="12" s="1"/>
  <c r="C24" i="12" a="1"/>
  <c r="C24" i="12" s="1"/>
  <c r="C23" i="12" a="1"/>
  <c r="C23" i="12" s="1"/>
  <c r="C22" i="12" a="1"/>
  <c r="C22" i="12" s="1"/>
  <c r="C21" i="12" a="1"/>
  <c r="C21" i="12" s="1"/>
  <c r="C20" i="12" a="1"/>
  <c r="C20" i="12" s="1"/>
  <c r="C19" i="12" a="1"/>
  <c r="C19" i="12" s="1"/>
  <c r="C18" i="12" a="1"/>
  <c r="C18" i="12" s="1"/>
  <c r="C17" i="12" a="1"/>
  <c r="C17" i="12" s="1"/>
  <c r="C16" i="12" a="1"/>
  <c r="C16" i="12" s="1"/>
  <c r="C15" i="12"/>
  <c r="C15" i="12" a="1"/>
  <c r="C14" i="12" a="1"/>
  <c r="C14" i="12" s="1"/>
  <c r="C13" i="12" a="1"/>
  <c r="C13" i="12" s="1"/>
  <c r="C12" i="12" a="1"/>
  <c r="C12" i="12" s="1"/>
  <c r="C11" i="12" a="1"/>
  <c r="C11" i="12" s="1"/>
  <c r="C10" i="12" a="1"/>
  <c r="C10" i="12" s="1"/>
  <c r="C9" i="12" a="1"/>
  <c r="C9" i="12" s="1"/>
  <c r="C8" i="12" a="1"/>
  <c r="C8" i="12" s="1"/>
  <c r="C7" i="12" a="1"/>
  <c r="C7" i="12" s="1"/>
  <c r="C6" i="12" a="1"/>
  <c r="C6" i="12" s="1"/>
  <c r="C5" i="12"/>
  <c r="C5" i="12" a="1"/>
  <c r="C4" i="12" a="1"/>
  <c r="C4" i="12" s="1"/>
  <c r="C3" i="12" a="1"/>
  <c r="C3" i="12" s="1"/>
  <c r="C2" i="12" a="1"/>
  <c r="C2" i="12" s="1"/>
  <c r="J4" i="8"/>
  <c r="J4" i="6"/>
  <c r="C3" i="11"/>
  <c r="B3" i="11"/>
  <c r="D3" i="11" s="1"/>
  <c r="C2" i="11"/>
  <c r="B15" i="10" a="1"/>
  <c r="B15" i="10" s="1"/>
  <c r="B30" i="10" a="1"/>
  <c r="B30" i="10" s="1"/>
  <c r="B2" i="10" a="1"/>
  <c r="B2" i="10" s="1"/>
  <c r="B3" i="10" a="1"/>
  <c r="B3" i="10"/>
  <c r="B4" i="10" a="1"/>
  <c r="B4" i="10" s="1"/>
  <c r="B5" i="10" a="1"/>
  <c r="B5" i="10" s="1"/>
  <c r="B6" i="10" a="1"/>
  <c r="B6" i="10" s="1"/>
  <c r="B7" i="10" a="1"/>
  <c r="B7" i="10" s="1"/>
  <c r="B8" i="10" a="1"/>
  <c r="B8" i="10" s="1"/>
  <c r="B9" i="10" a="1"/>
  <c r="B9" i="10" s="1"/>
  <c r="B10" i="10" a="1"/>
  <c r="B10" i="10" s="1"/>
  <c r="B11" i="10" a="1"/>
  <c r="B11" i="10" s="1"/>
  <c r="B12" i="10" a="1"/>
  <c r="B12" i="10" s="1"/>
  <c r="B13" i="10" a="1"/>
  <c r="B13" i="10" s="1"/>
  <c r="B14" i="10" a="1"/>
  <c r="B14" i="10" s="1"/>
  <c r="B16" i="10" a="1"/>
  <c r="B16" i="10" s="1"/>
  <c r="B17" i="10" a="1"/>
  <c r="B17" i="10" s="1"/>
  <c r="B18" i="10" a="1"/>
  <c r="B18" i="10" s="1"/>
  <c r="B19" i="10" a="1"/>
  <c r="B19" i="10" s="1"/>
  <c r="B20" i="10" a="1"/>
  <c r="B20" i="10" s="1"/>
  <c r="B21" i="10" a="1"/>
  <c r="B21" i="10" s="1"/>
  <c r="B22" i="10" a="1"/>
  <c r="B22" i="10" s="1"/>
  <c r="B23" i="10" a="1"/>
  <c r="B23" i="10" s="1"/>
  <c r="B24" i="10" a="1"/>
  <c r="B24" i="10" s="1"/>
  <c r="B25" i="10" a="1"/>
  <c r="B25" i="10" s="1"/>
  <c r="B26" i="10" a="1"/>
  <c r="B26" i="10" s="1"/>
  <c r="B27" i="10" a="1"/>
  <c r="B27" i="10" s="1"/>
  <c r="B28" i="10" a="1"/>
  <c r="B28" i="10" s="1"/>
  <c r="B29" i="10" a="1"/>
  <c r="B29" i="10" s="1"/>
  <c r="J4" i="4"/>
  <c r="K7" i="11" l="1"/>
  <c r="J7" i="11"/>
  <c r="I7" i="11"/>
  <c r="H7" i="11"/>
  <c r="D6" i="11"/>
  <c r="E7" i="11"/>
  <c r="D5" i="18"/>
  <c r="B7" i="11" s="1"/>
  <c r="J5" i="18"/>
  <c r="D5" i="15"/>
  <c r="P7" i="15" s="1"/>
  <c r="J5" i="15"/>
  <c r="P9" i="15" s="1"/>
  <c r="D12" i="14"/>
  <c r="D4" i="14"/>
  <c r="D6" i="14"/>
  <c r="D18" i="9"/>
  <c r="D17" i="9"/>
  <c r="D16" i="9"/>
  <c r="D31" i="9"/>
  <c r="D15" i="9"/>
  <c r="D14" i="9"/>
  <c r="D29" i="9"/>
  <c r="D13" i="9"/>
  <c r="D28" i="9"/>
  <c r="D12" i="9"/>
  <c r="D27" i="9"/>
  <c r="D11" i="9"/>
  <c r="D26" i="9"/>
  <c r="D10" i="9"/>
  <c r="D25" i="9"/>
  <c r="D9" i="9"/>
  <c r="D2" i="9"/>
  <c r="D24" i="9"/>
  <c r="D8" i="9"/>
  <c r="D23" i="9"/>
  <c r="D7" i="9"/>
  <c r="D22" i="9"/>
  <c r="D6" i="9"/>
  <c r="D21" i="9"/>
  <c r="D5" i="9"/>
  <c r="D20" i="9"/>
  <c r="D4" i="9"/>
  <c r="D30" i="9"/>
  <c r="D19" i="9"/>
  <c r="D3" i="9"/>
  <c r="D9" i="12"/>
  <c r="D12" i="12"/>
  <c r="D21" i="12"/>
  <c r="D22" i="12"/>
  <c r="D28" i="12"/>
  <c r="D11" i="12"/>
  <c r="D18" i="12"/>
  <c r="D2" i="12"/>
  <c r="D6" i="12"/>
  <c r="D4" i="12"/>
  <c r="D24" i="12"/>
  <c r="C30" i="10" a="1"/>
  <c r="C30" i="10" s="1"/>
  <c r="D30" i="10" s="1"/>
  <c r="C29" i="10" a="1"/>
  <c r="C29" i="10" s="1"/>
  <c r="D29" i="10" s="1"/>
  <c r="C28" i="10" a="1"/>
  <c r="C28" i="10" s="1"/>
  <c r="D28" i="10" s="1"/>
  <c r="C27" i="10" a="1"/>
  <c r="C27" i="10" s="1"/>
  <c r="D27" i="10" s="1"/>
  <c r="C26" i="10" a="1"/>
  <c r="C26" i="10" s="1"/>
  <c r="D26" i="10" s="1"/>
  <c r="C25" i="10" a="1"/>
  <c r="C25" i="10" s="1"/>
  <c r="D25" i="10" s="1"/>
  <c r="C24" i="10"/>
  <c r="D24" i="10" s="1"/>
  <c r="C24" i="10" a="1"/>
  <c r="C23" i="10" a="1"/>
  <c r="C23" i="10" s="1"/>
  <c r="D23" i="10"/>
  <c r="C22" i="10" a="1"/>
  <c r="C22" i="10" s="1"/>
  <c r="D22" i="10" s="1"/>
  <c r="C21" i="10" a="1"/>
  <c r="C21" i="10" s="1"/>
  <c r="D21" i="10" s="1"/>
  <c r="C20" i="10" a="1"/>
  <c r="C20" i="10" s="1"/>
  <c r="D20" i="10" s="1"/>
  <c r="C19" i="10" a="1"/>
  <c r="C19" i="10" s="1"/>
  <c r="D19" i="10" s="1"/>
  <c r="C18" i="10" a="1"/>
  <c r="C18" i="10" s="1"/>
  <c r="D18" i="10" s="1"/>
  <c r="C17" i="10" a="1"/>
  <c r="C17" i="10" s="1"/>
  <c r="D17" i="10" s="1"/>
  <c r="C16" i="10" a="1"/>
  <c r="C16" i="10" s="1"/>
  <c r="D16" i="10" s="1"/>
  <c r="C15" i="10" a="1"/>
  <c r="C15" i="10" s="1"/>
  <c r="D15" i="10"/>
  <c r="C14" i="10" a="1"/>
  <c r="C14" i="10" s="1"/>
  <c r="D14" i="10" s="1"/>
  <c r="C13" i="10" a="1"/>
  <c r="C13" i="10" s="1"/>
  <c r="D13" i="10"/>
  <c r="C12" i="10" a="1"/>
  <c r="C12" i="10" s="1"/>
  <c r="D12" i="10"/>
  <c r="C11" i="10" a="1"/>
  <c r="C11" i="10" s="1"/>
  <c r="C10" i="10" a="1"/>
  <c r="C10" i="10" s="1"/>
  <c r="D10" i="10" s="1"/>
  <c r="C9" i="10" a="1"/>
  <c r="C9" i="10" s="1"/>
  <c r="D9" i="10" s="1"/>
  <c r="C8" i="10" a="1"/>
  <c r="C8" i="10" s="1"/>
  <c r="D8" i="10" s="1"/>
  <c r="C7" i="10" a="1"/>
  <c r="C7" i="10" s="1"/>
  <c r="D7" i="10" s="1"/>
  <c r="C6" i="10" a="1"/>
  <c r="C6" i="10" s="1"/>
  <c r="D6" i="10" s="1"/>
  <c r="C5" i="10" a="1"/>
  <c r="C5" i="10" s="1"/>
  <c r="D5" i="10"/>
  <c r="C4" i="10" a="1"/>
  <c r="C4" i="10" s="1"/>
  <c r="D4" i="10" s="1"/>
  <c r="C3" i="10" a="1"/>
  <c r="C3" i="10" s="1"/>
  <c r="D3" i="10" s="1"/>
  <c r="C2" i="10" a="1"/>
  <c r="C2" i="10" s="1"/>
  <c r="D2" i="10" s="1"/>
  <c r="J4" i="3"/>
  <c r="J31" i="3"/>
  <c r="L5" i="8"/>
  <c r="E1" i="8" s="1"/>
  <c r="P13" i="8"/>
  <c r="D4" i="8"/>
  <c r="J3" i="8"/>
  <c r="P12" i="8" s="1"/>
  <c r="D3" i="8"/>
  <c r="J2" i="8"/>
  <c r="P11" i="8" s="1"/>
  <c r="D2" i="8"/>
  <c r="J1" i="8"/>
  <c r="P10" i="8" s="1"/>
  <c r="P9" i="18" l="1"/>
  <c r="C7" i="11"/>
  <c r="D7" i="11" s="1"/>
  <c r="G1" i="18"/>
  <c r="P8" i="18" s="1"/>
  <c r="P7" i="18"/>
  <c r="G1" i="15"/>
  <c r="P8" i="15" s="1"/>
  <c r="D5" i="8"/>
  <c r="B5" i="11" s="1"/>
  <c r="D11" i="10"/>
  <c r="J5" i="8"/>
  <c r="P7" i="8" l="1"/>
  <c r="P9" i="8"/>
  <c r="C5" i="11"/>
  <c r="D5" i="11" s="1"/>
  <c r="G1" i="8"/>
  <c r="P8" i="8" s="1"/>
  <c r="L5" i="6" l="1"/>
  <c r="E1" i="6" s="1"/>
  <c r="P13" i="6"/>
  <c r="D4" i="6"/>
  <c r="J3" i="6"/>
  <c r="P12" i="6" s="1"/>
  <c r="D3" i="6"/>
  <c r="J2" i="6"/>
  <c r="P11" i="6" s="1"/>
  <c r="D2" i="6"/>
  <c r="J1" i="6"/>
  <c r="P10" i="6" s="1"/>
  <c r="L5" i="4"/>
  <c r="E1" i="4" s="1"/>
  <c r="P13" i="4"/>
  <c r="D4" i="4"/>
  <c r="J3" i="4"/>
  <c r="P12" i="4" s="1"/>
  <c r="D3" i="4"/>
  <c r="J2" i="4"/>
  <c r="P11" i="4" s="1"/>
  <c r="D2" i="4"/>
  <c r="J1" i="4"/>
  <c r="P10" i="4" s="1"/>
  <c r="L5" i="3"/>
  <c r="P13" i="3"/>
  <c r="J3" i="3"/>
  <c r="P12" i="3" s="1"/>
  <c r="J2" i="3"/>
  <c r="P11" i="3" s="1"/>
  <c r="J1" i="3"/>
  <c r="P10" i="3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20" i="2" a="1"/>
  <c r="C20" i="2" s="1"/>
  <c r="B31" i="2" a="1"/>
  <c r="B31" i="2" s="1"/>
  <c r="C3" i="2" a="1"/>
  <c r="C3" i="2" s="1"/>
  <c r="C4" i="2" a="1"/>
  <c r="C4" i="2" s="1"/>
  <c r="C5" i="2" a="1"/>
  <c r="C5" i="2" s="1"/>
  <c r="C6" i="2" a="1"/>
  <c r="C6" i="2" s="1"/>
  <c r="C2" i="2" a="1"/>
  <c r="C2" i="2" s="1"/>
  <c r="B2" i="2" a="1"/>
  <c r="B2" i="2" s="1"/>
  <c r="B4" i="2" a="1"/>
  <c r="B4" i="2" s="1"/>
  <c r="B5" i="2" a="1"/>
  <c r="B5" i="2" s="1"/>
  <c r="B6" i="2" a="1"/>
  <c r="B6" i="2" s="1"/>
  <c r="B3" i="2" a="1"/>
  <c r="B3" i="2" s="1"/>
  <c r="D3" i="2" s="1"/>
  <c r="P13" i="1"/>
  <c r="P12" i="1"/>
  <c r="J2" i="1"/>
  <c r="P11" i="1" s="1"/>
  <c r="P10" i="1"/>
  <c r="L5" i="1"/>
  <c r="E1" i="1" s="1"/>
  <c r="J1" i="1"/>
  <c r="J4" i="1"/>
  <c r="J3" i="1"/>
  <c r="D2" i="1"/>
  <c r="D5" i="6" l="1"/>
  <c r="B4" i="11" s="1"/>
  <c r="D5" i="4"/>
  <c r="D5" i="3"/>
  <c r="J5" i="6"/>
  <c r="J5" i="4"/>
  <c r="P9" i="4" s="1"/>
  <c r="J5" i="3"/>
  <c r="P9" i="3" s="1"/>
  <c r="D9" i="2"/>
  <c r="D10" i="2"/>
  <c r="D19" i="2"/>
  <c r="D26" i="2"/>
  <c r="D25" i="2"/>
  <c r="D24" i="2"/>
  <c r="D18" i="2"/>
  <c r="D17" i="2"/>
  <c r="D13" i="2"/>
  <c r="D23" i="2"/>
  <c r="D22" i="2"/>
  <c r="D6" i="2"/>
  <c r="D31" i="2"/>
  <c r="D15" i="2"/>
  <c r="D14" i="2"/>
  <c r="D16" i="2"/>
  <c r="D2" i="2"/>
  <c r="D27" i="2"/>
  <c r="D28" i="2"/>
  <c r="D29" i="2"/>
  <c r="D11" i="2"/>
  <c r="D5" i="2"/>
  <c r="D30" i="2"/>
  <c r="D21" i="2"/>
  <c r="D12" i="2"/>
  <c r="D8" i="2"/>
  <c r="D7" i="2"/>
  <c r="D20" i="2"/>
  <c r="D4" i="2"/>
  <c r="J5" i="1"/>
  <c r="D4" i="1"/>
  <c r="D3" i="1"/>
  <c r="P7" i="3" l="1"/>
  <c r="B2" i="11"/>
  <c r="D2" i="11" s="1"/>
  <c r="P7" i="6"/>
  <c r="P9" i="6"/>
  <c r="C4" i="11"/>
  <c r="D4" i="11" s="1"/>
  <c r="G1" i="4"/>
  <c r="P8" i="4" s="1"/>
  <c r="P7" i="4"/>
  <c r="G1" i="6"/>
  <c r="P8" i="6" s="1"/>
  <c r="G1" i="3"/>
  <c r="P8" i="3" s="1"/>
  <c r="D5" i="1"/>
  <c r="P7" i="1" s="1"/>
  <c r="G1" i="1"/>
  <c r="P8" i="1" s="1"/>
  <c r="P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<sst xmlns="http://schemas.openxmlformats.org/spreadsheetml/2006/main" count="1421" uniqueCount="361">
  <si>
    <t>name</t>
  </si>
  <si>
    <t>type</t>
  </si>
  <si>
    <t>total_income</t>
  </si>
  <si>
    <t>total_K</t>
  </si>
  <si>
    <t>total_D</t>
  </si>
  <si>
    <t>total_passive</t>
  </si>
  <si>
    <t>Korki</t>
  </si>
  <si>
    <t>Detailing</t>
  </si>
  <si>
    <t>Passive</t>
  </si>
  <si>
    <t xml:space="preserve">Income </t>
  </si>
  <si>
    <t>amount_income</t>
  </si>
  <si>
    <t>amount_spend</t>
  </si>
  <si>
    <t>date</t>
  </si>
  <si>
    <t>Rata</t>
  </si>
  <si>
    <t>Jedzenie</t>
  </si>
  <si>
    <t>Paliwo</t>
  </si>
  <si>
    <t>spend_rata</t>
  </si>
  <si>
    <t>spend_jedzenie</t>
  </si>
  <si>
    <t>spend_paliwo</t>
  </si>
  <si>
    <t>spend_total</t>
  </si>
  <si>
    <t>pred_income</t>
  </si>
  <si>
    <t>pred_left</t>
  </si>
  <si>
    <t>pred_spend</t>
  </si>
  <si>
    <t>spend_other</t>
  </si>
  <si>
    <t>Other</t>
  </si>
  <si>
    <t>Natalia01</t>
  </si>
  <si>
    <t>Krokokulec</t>
  </si>
  <si>
    <t>Ogrodowa</t>
  </si>
  <si>
    <t>Kołpak</t>
  </si>
  <si>
    <t>Noclipsgunk</t>
  </si>
  <si>
    <t>Kalina</t>
  </si>
  <si>
    <t>Nadia</t>
  </si>
  <si>
    <t>Bartek</t>
  </si>
  <si>
    <t>Piotr Krowa</t>
  </si>
  <si>
    <t>Kubzi</t>
  </si>
  <si>
    <t>Emilka Ogrodowa</t>
  </si>
  <si>
    <t>Kasia Fizyka</t>
  </si>
  <si>
    <t>Pranie 4 krzeseł</t>
  </si>
  <si>
    <t>Julia</t>
  </si>
  <si>
    <t>Holender</t>
  </si>
  <si>
    <t>Hubert</t>
  </si>
  <si>
    <t>Witek</t>
  </si>
  <si>
    <t>Piotrek</t>
  </si>
  <si>
    <t>amelia</t>
  </si>
  <si>
    <t>Verstappen</t>
  </si>
  <si>
    <t>styp_pb</t>
  </si>
  <si>
    <t>styp_inne</t>
  </si>
  <si>
    <t>mvp</t>
  </si>
  <si>
    <t>ciuszki</t>
  </si>
  <si>
    <t>Mechanik</t>
  </si>
  <si>
    <t>McDonald</t>
  </si>
  <si>
    <t>Litwa hotel</t>
  </si>
  <si>
    <t>rata_michal</t>
  </si>
  <si>
    <t>rata_telefon</t>
  </si>
  <si>
    <t>rata_laptop</t>
  </si>
  <si>
    <t>perfumy</t>
  </si>
  <si>
    <t>lody</t>
  </si>
  <si>
    <t>redbull</t>
  </si>
  <si>
    <t>kinderki</t>
  </si>
  <si>
    <t>hotdog</t>
  </si>
  <si>
    <t>milermisie</t>
  </si>
  <si>
    <t>pred_other</t>
  </si>
  <si>
    <t>pred_rata</t>
  </si>
  <si>
    <t>pred_jedz</t>
  </si>
  <si>
    <t>pred_paliwo</t>
  </si>
  <si>
    <t>Spendings</t>
  </si>
  <si>
    <t>targets</t>
  </si>
  <si>
    <t>t_income</t>
  </si>
  <si>
    <t>t_left</t>
  </si>
  <si>
    <t>total_left</t>
  </si>
  <si>
    <t>t_other</t>
  </si>
  <si>
    <t>t_rata</t>
  </si>
  <si>
    <t>t_jedzenie</t>
  </si>
  <si>
    <t>t_paliwo</t>
  </si>
  <si>
    <t>t_spend</t>
  </si>
  <si>
    <t>income</t>
  </si>
  <si>
    <t>date_spend</t>
  </si>
  <si>
    <t>date_income</t>
  </si>
  <si>
    <t>spendings</t>
  </si>
  <si>
    <t>daily_balance</t>
  </si>
  <si>
    <t>Korepetycje Anastazja</t>
  </si>
  <si>
    <t>Pranie Podłogi + 2 siedzeń</t>
  </si>
  <si>
    <t>Korepetycje Online</t>
  </si>
  <si>
    <t>Dive za Grudzień</t>
  </si>
  <si>
    <t>Korki Online Nadia</t>
  </si>
  <si>
    <t>Projekt łukasz</t>
  </si>
  <si>
    <t>Korki Bartek</t>
  </si>
  <si>
    <t>Korki Nadia</t>
  </si>
  <si>
    <t>Korki Natalia01</t>
  </si>
  <si>
    <t>Pranie Narożnika Białostocka 60</t>
  </si>
  <si>
    <t>Pranie Ciągników</t>
  </si>
  <si>
    <t>Bartek i Ola</t>
  </si>
  <si>
    <t>Anastazja</t>
  </si>
  <si>
    <t>Pranie Dywanu</t>
  </si>
  <si>
    <t>Projekt na infe</t>
  </si>
  <si>
    <t>Online Nowe Klaudia</t>
  </si>
  <si>
    <t>Szymon</t>
  </si>
  <si>
    <t>Michał</t>
  </si>
  <si>
    <t>Wikusia Zwrot</t>
  </si>
  <si>
    <t>Klaudia</t>
  </si>
  <si>
    <t>spłata rodziców</t>
  </si>
  <si>
    <t xml:space="preserve">Pranie </t>
  </si>
  <si>
    <t>Babcia</t>
  </si>
  <si>
    <t>szymon</t>
  </si>
  <si>
    <t>Ola</t>
  </si>
  <si>
    <t>Rower</t>
  </si>
  <si>
    <t>styp_inne1</t>
  </si>
  <si>
    <t>Google Ads</t>
  </si>
  <si>
    <t>parking</t>
  </si>
  <si>
    <t>Pipe Cleaner</t>
  </si>
  <si>
    <t>Budda</t>
  </si>
  <si>
    <t>Pożyczka dla WIKI</t>
  </si>
  <si>
    <t>Papierniczy</t>
  </si>
  <si>
    <t>Buty</t>
  </si>
  <si>
    <t>kwiatki</t>
  </si>
  <si>
    <t>barber</t>
  </si>
  <si>
    <t>myjnia</t>
  </si>
  <si>
    <t>Prezent dla Misia</t>
  </si>
  <si>
    <t xml:space="preserve">Świece zaplonowe mazda </t>
  </si>
  <si>
    <t>Tosia Hambureger</t>
  </si>
  <si>
    <t xml:space="preserve">Okruszek </t>
  </si>
  <si>
    <t xml:space="preserve">Pizza z chłopakami </t>
  </si>
  <si>
    <t>Pub Fiction</t>
  </si>
  <si>
    <t>Podlasiak</t>
  </si>
  <si>
    <t>monsterki</t>
  </si>
  <si>
    <t>chipsy</t>
  </si>
  <si>
    <t>Jedzenie w pss</t>
  </si>
  <si>
    <t>Nadpłata</t>
  </si>
  <si>
    <t>Laptop</t>
  </si>
  <si>
    <t>Telefon</t>
  </si>
  <si>
    <t>Rata Michał</t>
  </si>
  <si>
    <t>95_sup</t>
  </si>
  <si>
    <t>Tomek Samochód</t>
  </si>
  <si>
    <t>Oliwia Nowa 6kl</t>
  </si>
  <si>
    <t>Pranie Mitsubishi</t>
  </si>
  <si>
    <t>Pranie Kanapy</t>
  </si>
  <si>
    <t>Filip Kalinowski</t>
  </si>
  <si>
    <t>Ola + Bartek</t>
  </si>
  <si>
    <t>Pranie Kanapy i materaca</t>
  </si>
  <si>
    <t xml:space="preserve">Pranie  podłogi </t>
  </si>
  <si>
    <t>Korki Filip Kalinowski</t>
  </si>
  <si>
    <t>Korki natalia01</t>
  </si>
  <si>
    <t>Bartek korki</t>
  </si>
  <si>
    <t>Detailing Dodge Jurney</t>
  </si>
  <si>
    <t>Korki Yellow</t>
  </si>
  <si>
    <t>Korki Krokokulec</t>
  </si>
  <si>
    <t>Detailing Ksenia</t>
  </si>
  <si>
    <t>Korki oliwka</t>
  </si>
  <si>
    <t>Ankieta</t>
  </si>
  <si>
    <t>bartek</t>
  </si>
  <si>
    <t>Oliwia</t>
  </si>
  <si>
    <t>Zdalne Krokokulec</t>
  </si>
  <si>
    <t>Natalka siska szymona</t>
  </si>
  <si>
    <t>nissan micra detailing grzyby</t>
  </si>
  <si>
    <t>julka</t>
  </si>
  <si>
    <t>kalina</t>
  </si>
  <si>
    <t>karakulec</t>
  </si>
  <si>
    <t>ogrodowa</t>
  </si>
  <si>
    <t>spłata mamy lustra</t>
  </si>
  <si>
    <t>Julka</t>
  </si>
  <si>
    <t xml:space="preserve">nowe FB </t>
  </si>
  <si>
    <t>Korki Online</t>
  </si>
  <si>
    <t>Radek</t>
  </si>
  <si>
    <t>Pb</t>
  </si>
  <si>
    <t>rower</t>
  </si>
  <si>
    <t>Sonda Lambda</t>
  </si>
  <si>
    <t>Myjnia</t>
  </si>
  <si>
    <t>XTB PRZEJEBANE</t>
  </si>
  <si>
    <t>Booking</t>
  </si>
  <si>
    <t>Bolt</t>
  </si>
  <si>
    <t>Galon Oleje</t>
  </si>
  <si>
    <t>transport wwa</t>
  </si>
  <si>
    <t>mechanik</t>
  </si>
  <si>
    <t>Google ADS</t>
  </si>
  <si>
    <t>Urodziny Michal + Tosia</t>
  </si>
  <si>
    <t>Kurs Phyton</t>
  </si>
  <si>
    <t>F1 Tv Pro</t>
  </si>
  <si>
    <t>ogłoszenie OLX korki</t>
  </si>
  <si>
    <t xml:space="preserve">bolt </t>
  </si>
  <si>
    <t>google ads</t>
  </si>
  <si>
    <t>Walentynki Sztuka mięsa</t>
  </si>
  <si>
    <t>Urodzinki ciacho</t>
  </si>
  <si>
    <t>Prezent walentynkowy dla bab</t>
  </si>
  <si>
    <t>żabka przed wyjazdem</t>
  </si>
  <si>
    <t>mc donald</t>
  </si>
  <si>
    <t>jush</t>
  </si>
  <si>
    <t>bułka przez bibułke</t>
  </si>
  <si>
    <t>lussi</t>
  </si>
  <si>
    <t>month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</si>
  <si>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</si>
  <si>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</si>
  <si>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</si>
  <si>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</si>
  <si>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</si>
  <si>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</si>
  <si>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</si>
  <si>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</si>
  <si>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</si>
  <si>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</si>
  <si>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</si>
  <si>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</si>
  <si>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balance</t>
  </si>
  <si>
    <t>Paweł Online Ciagi</t>
  </si>
  <si>
    <t>Ceramika Jacek Dobryniewski</t>
  </si>
  <si>
    <t>Oliwka</t>
  </si>
  <si>
    <t>G4mer</t>
  </si>
  <si>
    <t>Korokulec</t>
  </si>
  <si>
    <t>DaNoN</t>
  </si>
  <si>
    <t>Nowe Pochodne</t>
  </si>
  <si>
    <t>Nowe  Trygo</t>
  </si>
  <si>
    <t>nowe Aga</t>
  </si>
  <si>
    <t>oliwka</t>
  </si>
  <si>
    <t>Nowe Korki</t>
  </si>
  <si>
    <t xml:space="preserve">Toyota Avensis stara </t>
  </si>
  <si>
    <t>krokokulec</t>
  </si>
  <si>
    <t>detailing renault</t>
  </si>
  <si>
    <t>szymon + Natalia</t>
  </si>
  <si>
    <t>Agl.cos tam</t>
  </si>
  <si>
    <t>Maciek Kołpak</t>
  </si>
  <si>
    <t>Nowe Korki 507 179 268</t>
  </si>
  <si>
    <t>aga Agnieszka</t>
  </si>
  <si>
    <t>Urodzinki</t>
  </si>
  <si>
    <t>Citroen pranie</t>
  </si>
  <si>
    <t>CHR detailing</t>
  </si>
  <si>
    <t xml:space="preserve">Natalia </t>
  </si>
  <si>
    <t>Nowy co dzwonil w uro</t>
  </si>
  <si>
    <t>Kalina onlin</t>
  </si>
  <si>
    <t>Wieczorny Kubix</t>
  </si>
  <si>
    <t>Bratek</t>
  </si>
  <si>
    <t>czyszczenie wnętrza i narożnik jurowce</t>
  </si>
  <si>
    <t>Klaudunia</t>
  </si>
  <si>
    <t>noclips gunk</t>
  </si>
  <si>
    <t>Barber</t>
  </si>
  <si>
    <t>netflix</t>
  </si>
  <si>
    <t>auto</t>
  </si>
  <si>
    <t>kino z tosią</t>
  </si>
  <si>
    <t>sushi</t>
  </si>
  <si>
    <t>żabka + pizza</t>
  </si>
  <si>
    <t>Urodziny</t>
  </si>
  <si>
    <t>piwo z chlopakami</t>
  </si>
  <si>
    <t>95_back</t>
  </si>
  <si>
    <t>PB</t>
  </si>
  <si>
    <t>Restauracja</t>
  </si>
  <si>
    <t>zwrot paliwo</t>
  </si>
  <si>
    <t>day</t>
  </si>
  <si>
    <t>income_01</t>
  </si>
  <si>
    <t>spend_01</t>
  </si>
  <si>
    <t>income_02</t>
  </si>
  <si>
    <t>spend_02</t>
  </si>
  <si>
    <t>income_03</t>
  </si>
  <si>
    <t>spend_03</t>
  </si>
  <si>
    <t>income_04</t>
  </si>
  <si>
    <t>spend_04</t>
  </si>
  <si>
    <t>income_05</t>
  </si>
  <si>
    <t>spend_05</t>
  </si>
  <si>
    <t>income_06</t>
  </si>
  <si>
    <t>spend_06</t>
  </si>
  <si>
    <t>income_07</t>
  </si>
  <si>
    <t>spend_07</t>
  </si>
  <si>
    <t>income_08</t>
  </si>
  <si>
    <t>spend_08</t>
  </si>
  <si>
    <t>income_09</t>
  </si>
  <si>
    <t>spend_09</t>
  </si>
  <si>
    <t>income_10</t>
  </si>
  <si>
    <t>spend_10</t>
  </si>
  <si>
    <t>income_11</t>
  </si>
  <si>
    <t>spend_11</t>
  </si>
  <si>
    <t>income_12</t>
  </si>
  <si>
    <t>spend_12</t>
  </si>
  <si>
    <t>Pranie Kia Sportage</t>
  </si>
  <si>
    <t>Pranie dywanu</t>
  </si>
  <si>
    <t>Piotr</t>
  </si>
  <si>
    <t>hubert</t>
  </si>
  <si>
    <t>Ubezpieczenie</t>
  </si>
  <si>
    <t>Kino</t>
  </si>
  <si>
    <t>Amelia</t>
  </si>
  <si>
    <t>Kubica</t>
  </si>
  <si>
    <t>Wyjazd</t>
  </si>
  <si>
    <t>Kino jedzonko</t>
  </si>
  <si>
    <t>Polerowanie lampp BMW1</t>
  </si>
  <si>
    <t>Michal Rata</t>
  </si>
  <si>
    <t>Rata Telefon</t>
  </si>
  <si>
    <t>Amelka nowe</t>
  </si>
  <si>
    <t>Słuchawki</t>
  </si>
  <si>
    <t>Olej+ filtr+ ceramizator</t>
  </si>
  <si>
    <t>Ceramika</t>
  </si>
  <si>
    <t>Spłata całego kredytu</t>
  </si>
  <si>
    <t>Save</t>
  </si>
  <si>
    <t>To Get Back</t>
  </si>
  <si>
    <t>have to pay:</t>
  </si>
  <si>
    <t>Portfel</t>
  </si>
  <si>
    <t>KO</t>
  </si>
  <si>
    <t>XTB</t>
  </si>
  <si>
    <t>Tosia</t>
  </si>
  <si>
    <t>Kamil</t>
  </si>
  <si>
    <t>Marta</t>
  </si>
  <si>
    <t>Styp pb</t>
  </si>
  <si>
    <t>Fizyka zdanlnie nowe</t>
  </si>
  <si>
    <t xml:space="preserve">Piotrek online </t>
  </si>
  <si>
    <t>Emilka</t>
  </si>
  <si>
    <t>Styp_inne</t>
  </si>
  <si>
    <t>Kobyłki</t>
  </si>
  <si>
    <t>Podlasiak Z TOSIA</t>
  </si>
  <si>
    <t>holender Kubica</t>
  </si>
  <si>
    <t>Styp_pb</t>
  </si>
  <si>
    <t>alutek komunia</t>
  </si>
  <si>
    <t>lampy + fotele francja</t>
  </si>
  <si>
    <t>Gadatliwa Satystyka</t>
  </si>
  <si>
    <t>Pizza z tosia</t>
  </si>
  <si>
    <t>Paliwko</t>
  </si>
  <si>
    <t>Kuba Sienkiewicz</t>
  </si>
  <si>
    <t>Spłata do konca telefon</t>
  </si>
  <si>
    <t>Juwenalia</t>
  </si>
  <si>
    <t>Zwrot z santd</t>
  </si>
  <si>
    <t>Fiza zadanka</t>
  </si>
  <si>
    <t>myszka</t>
  </si>
  <si>
    <t>Nowa Fiza</t>
  </si>
  <si>
    <t>Pranie kanapy</t>
  </si>
  <si>
    <t>sonda-przedlużka</t>
  </si>
  <si>
    <t>Toyota Tomek</t>
  </si>
  <si>
    <t xml:space="preserve">Pranie foteli Kia </t>
  </si>
  <si>
    <t>Sonda klucz</t>
  </si>
  <si>
    <t>Chińskie</t>
  </si>
  <si>
    <t>szybka do telefonu</t>
  </si>
  <si>
    <t>wieczór z hubim</t>
  </si>
  <si>
    <t>Pranie Papierosowego auta</t>
  </si>
  <si>
    <t>Kasia od piotrka</t>
  </si>
  <si>
    <t>Godziny</t>
  </si>
  <si>
    <t>Zosia Tosi</t>
  </si>
  <si>
    <t>Pranie Jagodowa9</t>
  </si>
  <si>
    <t>Kasia</t>
  </si>
  <si>
    <t>Korki Kubica</t>
  </si>
  <si>
    <t>Google dysk</t>
  </si>
  <si>
    <t>HARRY POTTA</t>
  </si>
  <si>
    <t>CHLOPAKI INDYJSKIE AMU</t>
  </si>
  <si>
    <t>Detailing Masalscy</t>
  </si>
  <si>
    <t>Jedzonko z tosią NALESNIKi</t>
  </si>
  <si>
    <t>PolakRodak</t>
  </si>
  <si>
    <t>BARBER</t>
  </si>
  <si>
    <t>Korki fiza</t>
  </si>
  <si>
    <t>Michał Rata</t>
  </si>
  <si>
    <t>Syp_inne</t>
  </si>
  <si>
    <t>Jedzonko z stypy</t>
  </si>
  <si>
    <t>Jedzonko d2</t>
  </si>
  <si>
    <t>Jedzonko Tosia WWA</t>
  </si>
  <si>
    <t>Wyjazd wwa</t>
  </si>
  <si>
    <t>topolanka</t>
  </si>
  <si>
    <t>Mama</t>
  </si>
  <si>
    <t>MAMA:</t>
  </si>
  <si>
    <t>Jedzonko z dziewczynami</t>
  </si>
  <si>
    <t>Ubranka</t>
  </si>
  <si>
    <t>Buciki</t>
  </si>
  <si>
    <t>IQOS</t>
  </si>
  <si>
    <t>Korki Emilka</t>
  </si>
  <si>
    <t>Ciuszki</t>
  </si>
  <si>
    <t>spend_fuel</t>
  </si>
  <si>
    <t>spend_bils</t>
  </si>
  <si>
    <t>spend_food</t>
  </si>
  <si>
    <t>save</t>
  </si>
  <si>
    <t>come_soon</t>
  </si>
  <si>
    <t>to_pay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</si>
</sst>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zł&quot;;[Red]\-#,##0\ &quot;zł&quot;"/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5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1" applyFont="1"/>
    <xf numFmtId="6" fontId="0" fillId="0" borderId="0" xfId="1" applyNumberFormat="1" applyFont="1"/>
    <xf numFmtId="44" fontId="0" fillId="0" borderId="1" xfId="1" applyFont="1" applyBorder="1"/>
    <xf numFmtId="0" fontId="0" fillId="0" borderId="1" xfId="0" applyBorder="1"/>
    <xf numFmtId="16" fontId="0" fillId="0" borderId="0" xfId="0" applyNumberFormat="1"/>
    <xf numFmtId="44" fontId="0" fillId="2" borderId="0" xfId="1" applyFont="1" applyFill="1" applyBorder="1"/>
    <xf numFmtId="6" fontId="0" fillId="0" borderId="2" xfId="0" applyNumberFormat="1" applyBorder="1"/>
    <xf numFmtId="44" fontId="0" fillId="0" borderId="2" xfId="1" applyFont="1" applyBorder="1"/>
    <xf numFmtId="0" fontId="0" fillId="0" borderId="2" xfId="0" applyBorder="1"/>
    <xf numFmtId="0" fontId="0" fillId="0" borderId="3" xfId="0" applyBorder="1"/>
    <xf numFmtId="44" fontId="0" fillId="0" borderId="4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4" fontId="0" fillId="0" borderId="7" xfId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44" fontId="0" fillId="0" borderId="13" xfId="1" applyFont="1" applyBorder="1"/>
    <xf numFmtId="44" fontId="0" fillId="0" borderId="11" xfId="1" applyFont="1" applyBorder="1"/>
    <xf numFmtId="44" fontId="0" fillId="0" borderId="0" xfId="0" applyNumberFormat="1"/>
    <xf numFmtId="44" fontId="0" fillId="0" borderId="1" xfId="0" applyNumberFormat="1" applyBorder="1"/>
    <xf numFmtId="44" fontId="0" fillId="0" borderId="0" xfId="1" applyFont="1" applyFill="1" applyBorder="1"/>
    <xf numFmtId="0" fontId="0" fillId="0" borderId="12" xfId="0" applyBorder="1"/>
    <xf numFmtId="0" fontId="0" fillId="0" borderId="17" xfId="0" applyBorder="1"/>
    <xf numFmtId="14" fontId="0" fillId="0" borderId="1" xfId="0" applyNumberFormat="1" applyBorder="1"/>
    <xf numFmtId="6" fontId="0" fillId="2" borderId="0" xfId="0" applyNumberFormat="1" applyFill="1"/>
    <xf numFmtId="0" fontId="0" fillId="2" borderId="0" xfId="0" applyFill="1"/>
    <xf numFmtId="6" fontId="0" fillId="0" borderId="1" xfId="0" applyNumberFormat="1" applyBorder="1"/>
    <xf numFmtId="0" fontId="0" fillId="3" borderId="6" xfId="0" applyFill="1" applyBorder="1"/>
    <xf numFmtId="0" fontId="0" fillId="3" borderId="7" xfId="0" applyFill="1" applyBorder="1"/>
    <xf numFmtId="44" fontId="0" fillId="3" borderId="7" xfId="1" applyFont="1" applyFill="1" applyBorder="1"/>
    <xf numFmtId="0" fontId="0" fillId="3" borderId="8" xfId="0" applyFill="1" applyBorder="1"/>
    <xf numFmtId="0" fontId="0" fillId="3" borderId="0" xfId="0" applyFill="1"/>
    <xf numFmtId="0" fontId="0" fillId="3" borderId="17" xfId="0" applyFill="1" applyBorder="1"/>
    <xf numFmtId="0" fontId="0" fillId="3" borderId="18" xfId="0" applyFill="1" applyBorder="1"/>
    <xf numFmtId="44" fontId="0" fillId="3" borderId="19" xfId="1" applyFont="1" applyFill="1" applyBorder="1"/>
    <xf numFmtId="0" fontId="0" fillId="3" borderId="20" xfId="0" applyFill="1" applyBorder="1"/>
    <xf numFmtId="0" fontId="0" fillId="0" borderId="21" xfId="0" applyBorder="1"/>
    <xf numFmtId="14" fontId="1" fillId="0" borderId="0" xfId="0" applyNumberFormat="1" applyFont="1"/>
    <xf numFmtId="14" fontId="0" fillId="0" borderId="7" xfId="0" applyNumberFormat="1" applyBorder="1"/>
    <xf numFmtId="6" fontId="0" fillId="0" borderId="0" xfId="0" applyNumberFormat="1"/>
    <xf numFmtId="0" fontId="0" fillId="0" borderId="18" xfId="0" applyBorder="1"/>
    <xf numFmtId="44" fontId="0" fillId="0" borderId="19" xfId="1" applyFont="1" applyBorder="1"/>
    <xf numFmtId="0" fontId="0" fillId="3" borderId="13" xfId="0" applyFill="1" applyBorder="1"/>
    <xf numFmtId="44" fontId="0" fillId="3" borderId="13" xfId="1" applyFont="1" applyFill="1" applyBorder="1"/>
    <xf numFmtId="44" fontId="0" fillId="3" borderId="11" xfId="1" applyFont="1" applyFill="1" applyBorder="1"/>
    <xf numFmtId="44" fontId="0" fillId="0" borderId="0" xfId="1" applyFont="1" applyBorder="1"/>
    <xf numFmtId="0" fontId="0" fillId="0" borderId="22" xfId="0" applyBorder="1"/>
    <xf numFmtId="16" fontId="0" fillId="0" borderId="1" xfId="0" applyNumberFormat="1" applyBorder="1"/>
    <xf numFmtId="6" fontId="0" fillId="2" borderId="1" xfId="0" applyNumberFormat="1" applyFill="1" applyBorder="1"/>
    <xf numFmtId="0" fontId="0" fillId="2" borderId="1" xfId="0" applyFill="1" applyBorder="1"/>
    <xf numFmtId="0" fontId="0" fillId="0" borderId="20" xfId="0" applyBorder="1"/>
    <xf numFmtId="6" fontId="0" fillId="0" borderId="1" xfId="1" applyNumberFormat="1" applyFont="1" applyBorder="1"/>
    <xf numFmtId="44" fontId="0" fillId="2" borderId="1" xfId="1" applyFont="1" applyFill="1" applyBorder="1"/>
    <xf numFmtId="0" fontId="0" fillId="3" borderId="1" xfId="0" applyFill="1" applyBorder="1"/>
    <xf numFmtId="44" fontId="0" fillId="3" borderId="1" xfId="0" applyNumberFormat="1" applyFill="1" applyBorder="1"/>
    <xf numFmtId="0" fontId="0" fillId="0" borderId="23" xfId="0" applyBorder="1"/>
    <xf numFmtId="44" fontId="0" fillId="0" borderId="24" xfId="1" applyFont="1" applyBorder="1"/>
    <xf numFmtId="0" fontId="0" fillId="0" borderId="24" xfId="0" applyBorder="1"/>
    <xf numFmtId="0" fontId="0" fillId="3" borderId="24" xfId="0" applyFill="1" applyBorder="1"/>
    <xf numFmtId="44" fontId="0" fillId="3" borderId="25" xfId="0" applyNumberFormat="1" applyFill="1" applyBorder="1"/>
    <xf numFmtId="0" fontId="0" fillId="0" borderId="26" xfId="0" applyBorder="1"/>
    <xf numFmtId="0" fontId="0" fillId="3" borderId="27" xfId="0" applyFill="1" applyBorder="1"/>
    <xf numFmtId="44" fontId="0" fillId="3" borderId="28" xfId="1" applyFont="1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44" fontId="0" fillId="3" borderId="32" xfId="1" applyFont="1" applyFill="1" applyBorder="1"/>
    <xf numFmtId="0" fontId="0" fillId="0" borderId="33" xfId="0" applyBorder="1"/>
    <xf numFmtId="0" fontId="0" fillId="0" borderId="25" xfId="0" applyBorder="1"/>
    <xf numFmtId="0" fontId="0" fillId="0" borderId="34" xfId="0" applyBorder="1"/>
    <xf numFmtId="0" fontId="0" fillId="0" borderId="27" xfId="0" applyBorder="1"/>
    <xf numFmtId="0" fontId="0" fillId="0" borderId="35" xfId="0" applyBorder="1"/>
    <xf numFmtId="6" fontId="0" fillId="2" borderId="1" xfId="1" applyNumberFormat="1" applyFont="1" applyFill="1" applyBorder="1"/>
    <xf numFmtId="0" fontId="0" fillId="4" borderId="1" xfId="0" applyFill="1" applyBorder="1"/>
    <xf numFmtId="2" fontId="0" fillId="0" borderId="0" xfId="0" applyNumberFormat="1"/>
    <xf numFmtId="6" fontId="0" fillId="0" borderId="22" xfId="0" applyNumberFormat="1" applyBorder="1"/>
    <xf numFmtId="6" fontId="0" fillId="0" borderId="2" xfId="1" applyNumberFormat="1" applyFont="1" applyBorder="1"/>
    <xf numFmtId="6" fontId="0" fillId="0" borderId="25" xfId="0" applyNumberForma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ny" xfId="0" builtinId="0"/>
    <cellStyle name="Walutowy" xfId="1" builtinId="4"/>
  </cellStyles>
  <dxfs count="28"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Daily_income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Analise_template!$B$1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gradFill>
                  <a:gsLst>
                    <a:gs pos="0">
                      <a:srgbClr val="FFFF00"/>
                    </a:gs>
                    <a:gs pos="55000">
                      <a:srgbClr val="FF0000"/>
                    </a:gs>
                    <a:gs pos="32000">
                      <a:schemeClr val="accent2">
                        <a:lumMod val="60000"/>
                        <a:lumOff val="40000"/>
                      </a:schemeClr>
                    </a:gs>
                    <a:gs pos="75000">
                      <a:schemeClr val="accent1">
                        <a:lumMod val="47000"/>
                        <a:lumOff val="53000"/>
                      </a:schemeClr>
                    </a:gs>
                    <a:gs pos="100000">
                      <a:srgbClr val="00B050"/>
                    </a:gs>
                  </a:gsLst>
                  <a:lin ang="5400000" scaled="1"/>
                </a:gradFill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Analise_template!$A$2:$A$31</c:f>
              <c:numCache>
                <c:formatCode>m/d/yyyy</c:formatCode>
                <c:ptCount val="30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</c:numCache>
            </c:numRef>
          </c:xVal>
          <c:yVal>
            <c:numRef>
              <c:f>Analise_template!$B$2:$B$31</c:f>
              <c:numCache>
                <c:formatCode>General</c:formatCode>
                <c:ptCount val="30"/>
                <c:pt idx="0">
                  <c:v>130</c:v>
                </c:pt>
                <c:pt idx="1">
                  <c:v>70</c:v>
                </c:pt>
                <c:pt idx="2">
                  <c:v>100</c:v>
                </c:pt>
                <c:pt idx="3">
                  <c:v>100</c:v>
                </c:pt>
                <c:pt idx="4">
                  <c:v>210</c:v>
                </c:pt>
                <c:pt idx="5">
                  <c:v>70</c:v>
                </c:pt>
                <c:pt idx="6">
                  <c:v>150</c:v>
                </c:pt>
                <c:pt idx="7">
                  <c:v>170</c:v>
                </c:pt>
                <c:pt idx="8">
                  <c:v>250</c:v>
                </c:pt>
                <c:pt idx="9">
                  <c:v>100</c:v>
                </c:pt>
                <c:pt idx="10">
                  <c:v>180</c:v>
                </c:pt>
                <c:pt idx="11">
                  <c:v>200</c:v>
                </c:pt>
                <c:pt idx="12">
                  <c:v>150</c:v>
                </c:pt>
                <c:pt idx="13">
                  <c:v>220</c:v>
                </c:pt>
                <c:pt idx="14">
                  <c:v>120</c:v>
                </c:pt>
                <c:pt idx="15">
                  <c:v>420</c:v>
                </c:pt>
                <c:pt idx="16">
                  <c:v>200</c:v>
                </c:pt>
                <c:pt idx="17">
                  <c:v>150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F2-47F3-AA0E-037652CCB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042015"/>
        <c:axId val="783165103"/>
      </c:scatterChart>
      <c:valAx>
        <c:axId val="90404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5]d\ mmm;@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3165103"/>
        <c:crosses val="autoZero"/>
        <c:crossBetween val="midCat"/>
      </c:valAx>
      <c:valAx>
        <c:axId val="78316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404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Daily_income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'01_analist'!$B$1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gradFill>
                  <a:gsLst>
                    <a:gs pos="0">
                      <a:srgbClr val="FFFF00"/>
                    </a:gs>
                    <a:gs pos="55000">
                      <a:srgbClr val="FF0000"/>
                    </a:gs>
                    <a:gs pos="32000">
                      <a:schemeClr val="accent2">
                        <a:lumMod val="60000"/>
                        <a:lumOff val="40000"/>
                      </a:schemeClr>
                    </a:gs>
                    <a:gs pos="75000">
                      <a:schemeClr val="accent1">
                        <a:lumMod val="47000"/>
                        <a:lumOff val="53000"/>
                      </a:schemeClr>
                    </a:gs>
                    <a:gs pos="100000">
                      <a:srgbClr val="00B050"/>
                    </a:gs>
                  </a:gsLst>
                  <a:lin ang="5400000" scaled="1"/>
                </a:gradFill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'01_analist'!$A$2:$A$31</c:f>
              <c:numCache>
                <c:formatCode>m/d/yyyy</c:formatCode>
                <c:ptCount val="30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</c:numCache>
            </c:numRef>
          </c:xVal>
          <c:yVal>
            <c:numRef>
              <c:f>'01_analist'!$B$2:$B$31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80</c:v>
                </c:pt>
                <c:pt idx="3">
                  <c:v>360</c:v>
                </c:pt>
                <c:pt idx="4">
                  <c:v>256</c:v>
                </c:pt>
                <c:pt idx="5">
                  <c:v>200</c:v>
                </c:pt>
                <c:pt idx="6">
                  <c:v>0</c:v>
                </c:pt>
                <c:pt idx="7">
                  <c:v>160</c:v>
                </c:pt>
                <c:pt idx="8">
                  <c:v>150</c:v>
                </c:pt>
                <c:pt idx="9">
                  <c:v>60</c:v>
                </c:pt>
                <c:pt idx="10">
                  <c:v>0</c:v>
                </c:pt>
                <c:pt idx="11">
                  <c:v>80</c:v>
                </c:pt>
                <c:pt idx="12">
                  <c:v>950</c:v>
                </c:pt>
                <c:pt idx="13">
                  <c:v>170</c:v>
                </c:pt>
                <c:pt idx="14">
                  <c:v>120</c:v>
                </c:pt>
                <c:pt idx="15">
                  <c:v>0</c:v>
                </c:pt>
                <c:pt idx="16">
                  <c:v>230</c:v>
                </c:pt>
                <c:pt idx="17">
                  <c:v>0</c:v>
                </c:pt>
                <c:pt idx="18">
                  <c:v>80</c:v>
                </c:pt>
                <c:pt idx="19">
                  <c:v>0</c:v>
                </c:pt>
                <c:pt idx="20">
                  <c:v>80</c:v>
                </c:pt>
                <c:pt idx="21">
                  <c:v>130</c:v>
                </c:pt>
                <c:pt idx="22">
                  <c:v>0</c:v>
                </c:pt>
                <c:pt idx="23">
                  <c:v>380</c:v>
                </c:pt>
                <c:pt idx="24">
                  <c:v>580</c:v>
                </c:pt>
                <c:pt idx="25">
                  <c:v>80</c:v>
                </c:pt>
                <c:pt idx="26">
                  <c:v>250</c:v>
                </c:pt>
                <c:pt idx="27">
                  <c:v>180</c:v>
                </c:pt>
                <c:pt idx="28">
                  <c:v>1609</c:v>
                </c:pt>
                <c:pt idx="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31-49A2-9ECC-EDFCD386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042015"/>
        <c:axId val="783165103"/>
      </c:scatterChart>
      <c:valAx>
        <c:axId val="90404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5]d\ mmm;@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3165103"/>
        <c:crosses val="autoZero"/>
        <c:crossBetween val="midCat"/>
      </c:valAx>
      <c:valAx>
        <c:axId val="78316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404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Daily_income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'02_analist'!$B$1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gradFill>
                  <a:gsLst>
                    <a:gs pos="0">
                      <a:srgbClr val="FFFF00"/>
                    </a:gs>
                    <a:gs pos="55000">
                      <a:srgbClr val="FF0000"/>
                    </a:gs>
                    <a:gs pos="32000">
                      <a:schemeClr val="accent2">
                        <a:lumMod val="60000"/>
                        <a:lumOff val="40000"/>
                      </a:schemeClr>
                    </a:gs>
                    <a:gs pos="75000">
                      <a:schemeClr val="accent1">
                        <a:lumMod val="47000"/>
                        <a:lumOff val="53000"/>
                      </a:schemeClr>
                    </a:gs>
                    <a:gs pos="100000">
                      <a:srgbClr val="00B050"/>
                    </a:gs>
                  </a:gsLst>
                  <a:lin ang="5400000" scaled="1"/>
                </a:gradFill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'02_analist'!$A$2:$A$31</c:f>
              <c:numCache>
                <c:formatCode>m/d/yyyy</c:formatCode>
                <c:ptCount val="30"/>
                <c:pt idx="0">
                  <c:v>45323</c:v>
                </c:pt>
                <c:pt idx="1">
                  <c:v>45324</c:v>
                </c:pt>
                <c:pt idx="2">
                  <c:v>45325</c:v>
                </c:pt>
                <c:pt idx="3">
                  <c:v>45326</c:v>
                </c:pt>
                <c:pt idx="4">
                  <c:v>45327</c:v>
                </c:pt>
                <c:pt idx="5">
                  <c:v>45328</c:v>
                </c:pt>
                <c:pt idx="6">
                  <c:v>45329</c:v>
                </c:pt>
                <c:pt idx="7">
                  <c:v>45330</c:v>
                </c:pt>
                <c:pt idx="8">
                  <c:v>45331</c:v>
                </c:pt>
                <c:pt idx="9">
                  <c:v>45332</c:v>
                </c:pt>
                <c:pt idx="10">
                  <c:v>45333</c:v>
                </c:pt>
                <c:pt idx="11">
                  <c:v>45334</c:v>
                </c:pt>
                <c:pt idx="12">
                  <c:v>45335</c:v>
                </c:pt>
                <c:pt idx="13">
                  <c:v>45336</c:v>
                </c:pt>
                <c:pt idx="14">
                  <c:v>45337</c:v>
                </c:pt>
                <c:pt idx="15">
                  <c:v>45338</c:v>
                </c:pt>
                <c:pt idx="16">
                  <c:v>45339</c:v>
                </c:pt>
                <c:pt idx="17">
                  <c:v>45340</c:v>
                </c:pt>
                <c:pt idx="18">
                  <c:v>45341</c:v>
                </c:pt>
                <c:pt idx="19">
                  <c:v>45342</c:v>
                </c:pt>
                <c:pt idx="20">
                  <c:v>45343</c:v>
                </c:pt>
                <c:pt idx="21">
                  <c:v>45344</c:v>
                </c:pt>
                <c:pt idx="22">
                  <c:v>45345</c:v>
                </c:pt>
                <c:pt idx="23">
                  <c:v>45346</c:v>
                </c:pt>
                <c:pt idx="24">
                  <c:v>45347</c:v>
                </c:pt>
                <c:pt idx="25">
                  <c:v>45348</c:v>
                </c:pt>
                <c:pt idx="26">
                  <c:v>45349</c:v>
                </c:pt>
                <c:pt idx="27">
                  <c:v>45350</c:v>
                </c:pt>
                <c:pt idx="28">
                  <c:v>45351</c:v>
                </c:pt>
              </c:numCache>
            </c:numRef>
          </c:xVal>
          <c:yVal>
            <c:numRef>
              <c:f>'02_analist'!$B$2:$B$31</c:f>
              <c:numCache>
                <c:formatCode>General</c:formatCode>
                <c:ptCount val="30"/>
                <c:pt idx="0">
                  <c:v>430</c:v>
                </c:pt>
                <c:pt idx="1">
                  <c:v>260</c:v>
                </c:pt>
                <c:pt idx="2">
                  <c:v>350</c:v>
                </c:pt>
                <c:pt idx="3">
                  <c:v>220</c:v>
                </c:pt>
                <c:pt idx="4">
                  <c:v>140</c:v>
                </c:pt>
                <c:pt idx="5">
                  <c:v>470</c:v>
                </c:pt>
                <c:pt idx="6">
                  <c:v>140</c:v>
                </c:pt>
                <c:pt idx="7">
                  <c:v>660</c:v>
                </c:pt>
                <c:pt idx="8">
                  <c:v>1610</c:v>
                </c:pt>
                <c:pt idx="9">
                  <c:v>190</c:v>
                </c:pt>
                <c:pt idx="10">
                  <c:v>160</c:v>
                </c:pt>
                <c:pt idx="11">
                  <c:v>170</c:v>
                </c:pt>
                <c:pt idx="12">
                  <c:v>0</c:v>
                </c:pt>
                <c:pt idx="13">
                  <c:v>1239</c:v>
                </c:pt>
                <c:pt idx="14">
                  <c:v>170</c:v>
                </c:pt>
                <c:pt idx="15">
                  <c:v>500</c:v>
                </c:pt>
                <c:pt idx="16">
                  <c:v>280</c:v>
                </c:pt>
                <c:pt idx="17">
                  <c:v>530</c:v>
                </c:pt>
                <c:pt idx="18">
                  <c:v>140</c:v>
                </c:pt>
                <c:pt idx="19">
                  <c:v>0</c:v>
                </c:pt>
                <c:pt idx="20">
                  <c:v>80</c:v>
                </c:pt>
                <c:pt idx="21">
                  <c:v>280</c:v>
                </c:pt>
                <c:pt idx="22">
                  <c:v>1650</c:v>
                </c:pt>
                <c:pt idx="23">
                  <c:v>70</c:v>
                </c:pt>
                <c:pt idx="24">
                  <c:v>0</c:v>
                </c:pt>
                <c:pt idx="25">
                  <c:v>0</c:v>
                </c:pt>
                <c:pt idx="26">
                  <c:v>260</c:v>
                </c:pt>
                <c:pt idx="27">
                  <c:v>130</c:v>
                </c:pt>
                <c:pt idx="28">
                  <c:v>1150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1C-4EC5-893C-0CFE8091D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042015"/>
        <c:axId val="783165103"/>
      </c:scatterChart>
      <c:valAx>
        <c:axId val="90404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5]d\ mmm;@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3165103"/>
        <c:crosses val="autoZero"/>
        <c:crossBetween val="midCat"/>
      </c:valAx>
      <c:valAx>
        <c:axId val="78316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404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Daily_income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'03_analist'!$B$1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gradFill>
                  <a:gsLst>
                    <a:gs pos="0">
                      <a:srgbClr val="FFFF00"/>
                    </a:gs>
                    <a:gs pos="55000">
                      <a:srgbClr val="FF0000"/>
                    </a:gs>
                    <a:gs pos="32000">
                      <a:schemeClr val="accent2">
                        <a:lumMod val="60000"/>
                        <a:lumOff val="40000"/>
                      </a:schemeClr>
                    </a:gs>
                    <a:gs pos="75000">
                      <a:schemeClr val="accent1">
                        <a:lumMod val="47000"/>
                        <a:lumOff val="53000"/>
                      </a:schemeClr>
                    </a:gs>
                    <a:gs pos="100000">
                      <a:srgbClr val="00B050"/>
                    </a:gs>
                  </a:gsLst>
                  <a:lin ang="5400000" scaled="1"/>
                </a:gradFill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'03_analist'!$A$2:$A$31</c:f>
              <c:numCache>
                <c:formatCode>m/d/yyyy</c:formatCode>
                <c:ptCount val="30"/>
                <c:pt idx="0">
                  <c:v>45352</c:v>
                </c:pt>
                <c:pt idx="1">
                  <c:v>45353</c:v>
                </c:pt>
                <c:pt idx="2">
                  <c:v>45354</c:v>
                </c:pt>
                <c:pt idx="3">
                  <c:v>45355</c:v>
                </c:pt>
                <c:pt idx="4">
                  <c:v>45356</c:v>
                </c:pt>
                <c:pt idx="5">
                  <c:v>45357</c:v>
                </c:pt>
                <c:pt idx="6">
                  <c:v>45358</c:v>
                </c:pt>
                <c:pt idx="7">
                  <c:v>45359</c:v>
                </c:pt>
                <c:pt idx="8">
                  <c:v>45360</c:v>
                </c:pt>
                <c:pt idx="9">
                  <c:v>45361</c:v>
                </c:pt>
                <c:pt idx="10">
                  <c:v>45362</c:v>
                </c:pt>
                <c:pt idx="11">
                  <c:v>45363</c:v>
                </c:pt>
                <c:pt idx="12">
                  <c:v>45364</c:v>
                </c:pt>
                <c:pt idx="13">
                  <c:v>45365</c:v>
                </c:pt>
                <c:pt idx="14">
                  <c:v>45366</c:v>
                </c:pt>
                <c:pt idx="15">
                  <c:v>45367</c:v>
                </c:pt>
                <c:pt idx="16">
                  <c:v>45368</c:v>
                </c:pt>
                <c:pt idx="17">
                  <c:v>45369</c:v>
                </c:pt>
                <c:pt idx="18">
                  <c:v>45370</c:v>
                </c:pt>
                <c:pt idx="19">
                  <c:v>45371</c:v>
                </c:pt>
                <c:pt idx="20">
                  <c:v>45372</c:v>
                </c:pt>
                <c:pt idx="21">
                  <c:v>45373</c:v>
                </c:pt>
                <c:pt idx="22">
                  <c:v>45374</c:v>
                </c:pt>
                <c:pt idx="23">
                  <c:v>45375</c:v>
                </c:pt>
                <c:pt idx="24">
                  <c:v>45376</c:v>
                </c:pt>
                <c:pt idx="25">
                  <c:v>45377</c:v>
                </c:pt>
                <c:pt idx="26">
                  <c:v>45378</c:v>
                </c:pt>
                <c:pt idx="27">
                  <c:v>45379</c:v>
                </c:pt>
                <c:pt idx="28">
                  <c:v>45380</c:v>
                </c:pt>
                <c:pt idx="29">
                  <c:v>45381</c:v>
                </c:pt>
              </c:numCache>
            </c:numRef>
          </c:xVal>
          <c:yVal>
            <c:numRef>
              <c:f>'03_analist'!$B$2:$B$31</c:f>
              <c:numCache>
                <c:formatCode>General</c:formatCode>
                <c:ptCount val="30"/>
                <c:pt idx="0">
                  <c:v>150</c:v>
                </c:pt>
                <c:pt idx="1">
                  <c:v>1000</c:v>
                </c:pt>
                <c:pt idx="2">
                  <c:v>350</c:v>
                </c:pt>
                <c:pt idx="3">
                  <c:v>210</c:v>
                </c:pt>
                <c:pt idx="4">
                  <c:v>170</c:v>
                </c:pt>
                <c:pt idx="5">
                  <c:v>230</c:v>
                </c:pt>
                <c:pt idx="6">
                  <c:v>200</c:v>
                </c:pt>
                <c:pt idx="7">
                  <c:v>50</c:v>
                </c:pt>
                <c:pt idx="8">
                  <c:v>570</c:v>
                </c:pt>
                <c:pt idx="9">
                  <c:v>480</c:v>
                </c:pt>
                <c:pt idx="10">
                  <c:v>1260</c:v>
                </c:pt>
                <c:pt idx="11">
                  <c:v>160</c:v>
                </c:pt>
                <c:pt idx="12">
                  <c:v>180</c:v>
                </c:pt>
                <c:pt idx="13">
                  <c:v>220</c:v>
                </c:pt>
                <c:pt idx="14">
                  <c:v>900</c:v>
                </c:pt>
                <c:pt idx="15">
                  <c:v>530</c:v>
                </c:pt>
                <c:pt idx="16">
                  <c:v>370</c:v>
                </c:pt>
                <c:pt idx="17">
                  <c:v>170</c:v>
                </c:pt>
                <c:pt idx="18">
                  <c:v>100</c:v>
                </c:pt>
                <c:pt idx="19">
                  <c:v>180</c:v>
                </c:pt>
                <c:pt idx="20">
                  <c:v>200</c:v>
                </c:pt>
                <c:pt idx="21">
                  <c:v>60</c:v>
                </c:pt>
                <c:pt idx="22">
                  <c:v>530</c:v>
                </c:pt>
                <c:pt idx="23">
                  <c:v>250</c:v>
                </c:pt>
                <c:pt idx="24">
                  <c:v>100</c:v>
                </c:pt>
                <c:pt idx="25">
                  <c:v>230</c:v>
                </c:pt>
                <c:pt idx="26">
                  <c:v>100</c:v>
                </c:pt>
                <c:pt idx="27">
                  <c:v>0</c:v>
                </c:pt>
                <c:pt idx="28">
                  <c:v>50</c:v>
                </c:pt>
                <c:pt idx="29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B2-49E4-B4C8-315510BF7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042015"/>
        <c:axId val="783165103"/>
      </c:scatterChart>
      <c:valAx>
        <c:axId val="90404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5]d\ mmm;@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3165103"/>
        <c:crosses val="autoZero"/>
        <c:crossBetween val="midCat"/>
      </c:valAx>
      <c:valAx>
        <c:axId val="78316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404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Daily_income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'04_analist'!$B$1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gradFill>
                  <a:gsLst>
                    <a:gs pos="0">
                      <a:srgbClr val="FFFF00"/>
                    </a:gs>
                    <a:gs pos="55000">
                      <a:srgbClr val="FF0000"/>
                    </a:gs>
                    <a:gs pos="32000">
                      <a:schemeClr val="accent2">
                        <a:lumMod val="60000"/>
                        <a:lumOff val="40000"/>
                      </a:schemeClr>
                    </a:gs>
                    <a:gs pos="75000">
                      <a:schemeClr val="accent1">
                        <a:lumMod val="47000"/>
                        <a:lumOff val="53000"/>
                      </a:schemeClr>
                    </a:gs>
                    <a:gs pos="100000">
                      <a:srgbClr val="00B050"/>
                    </a:gs>
                  </a:gsLst>
                  <a:lin ang="5400000" scaled="1"/>
                </a:gradFill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'04_analist'!$A$2:$A$31</c:f>
              <c:numCache>
                <c:formatCode>m/d/yyyy</c:formatCode>
                <c:ptCount val="30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</c:numCache>
            </c:numRef>
          </c:xVal>
          <c:yVal>
            <c:numRef>
              <c:f>'04_analist'!$B$2:$B$31</c:f>
              <c:numCache>
                <c:formatCode>General</c:formatCode>
                <c:ptCount val="30"/>
                <c:pt idx="0">
                  <c:v>130</c:v>
                </c:pt>
                <c:pt idx="1">
                  <c:v>70</c:v>
                </c:pt>
                <c:pt idx="2">
                  <c:v>100</c:v>
                </c:pt>
                <c:pt idx="3">
                  <c:v>100</c:v>
                </c:pt>
                <c:pt idx="4">
                  <c:v>210</c:v>
                </c:pt>
                <c:pt idx="5">
                  <c:v>70</c:v>
                </c:pt>
                <c:pt idx="6">
                  <c:v>150</c:v>
                </c:pt>
                <c:pt idx="7">
                  <c:v>170</c:v>
                </c:pt>
                <c:pt idx="8">
                  <c:v>250</c:v>
                </c:pt>
                <c:pt idx="9">
                  <c:v>150</c:v>
                </c:pt>
                <c:pt idx="10">
                  <c:v>1230</c:v>
                </c:pt>
                <c:pt idx="11">
                  <c:v>700</c:v>
                </c:pt>
                <c:pt idx="12">
                  <c:v>150</c:v>
                </c:pt>
                <c:pt idx="13">
                  <c:v>220</c:v>
                </c:pt>
                <c:pt idx="14">
                  <c:v>120</c:v>
                </c:pt>
                <c:pt idx="15">
                  <c:v>420</c:v>
                </c:pt>
                <c:pt idx="16">
                  <c:v>200</c:v>
                </c:pt>
                <c:pt idx="17">
                  <c:v>150</c:v>
                </c:pt>
                <c:pt idx="18">
                  <c:v>100</c:v>
                </c:pt>
                <c:pt idx="19">
                  <c:v>200</c:v>
                </c:pt>
                <c:pt idx="20">
                  <c:v>180</c:v>
                </c:pt>
                <c:pt idx="21">
                  <c:v>340</c:v>
                </c:pt>
                <c:pt idx="22">
                  <c:v>250</c:v>
                </c:pt>
                <c:pt idx="23">
                  <c:v>720</c:v>
                </c:pt>
                <c:pt idx="24">
                  <c:v>250</c:v>
                </c:pt>
                <c:pt idx="25">
                  <c:v>150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3A-4AD7-9A21-A0AACC6B3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042015"/>
        <c:axId val="783165103"/>
      </c:scatterChart>
      <c:valAx>
        <c:axId val="90404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5]d\ mmm;@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3165103"/>
        <c:crosses val="autoZero"/>
        <c:crossBetween val="midCat"/>
      </c:valAx>
      <c:valAx>
        <c:axId val="78316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404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1</xdr:row>
      <xdr:rowOff>68580</xdr:rowOff>
    </xdr:from>
    <xdr:to>
      <xdr:col>17</xdr:col>
      <xdr:colOff>167640</xdr:colOff>
      <xdr:row>14</xdr:row>
      <xdr:rowOff>167640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3DA3FE6-2F84-7B99-5B6C-10F092CCE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1</xdr:row>
      <xdr:rowOff>68580</xdr:rowOff>
    </xdr:from>
    <xdr:to>
      <xdr:col>17</xdr:col>
      <xdr:colOff>167640</xdr:colOff>
      <xdr:row>14</xdr:row>
      <xdr:rowOff>167640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55D5C15-BD9D-41F1-9EDE-4072EDAEB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0</xdr:row>
      <xdr:rowOff>0</xdr:rowOff>
    </xdr:from>
    <xdr:to>
      <xdr:col>18</xdr:col>
      <xdr:colOff>327660</xdr:colOff>
      <xdr:row>21</xdr:row>
      <xdr:rowOff>22860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2151BBD-3428-4AF1-8CBF-F953D67EE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0</xdr:row>
      <xdr:rowOff>38100</xdr:rowOff>
    </xdr:from>
    <xdr:to>
      <xdr:col>15</xdr:col>
      <xdr:colOff>167640</xdr:colOff>
      <xdr:row>21</xdr:row>
      <xdr:rowOff>60960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1CDAA76-65C7-47E2-8BF7-25A2380A7A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1</xdr:row>
      <xdr:rowOff>68580</xdr:rowOff>
    </xdr:from>
    <xdr:to>
      <xdr:col>17</xdr:col>
      <xdr:colOff>167640</xdr:colOff>
      <xdr:row>14</xdr:row>
      <xdr:rowOff>167640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EB30376-1645-4F6A-A76E-E4063A80D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BDF3-9F4D-4259-B4DB-F54C770F3F27}">
  <dimension ref="A1:Y32"/>
  <sheetViews>
    <sheetView workbookViewId="0">
      <selection activeCell="K19" sqref="K18:K19"/>
    </sheetView>
  </sheetViews>
  <sheetFormatPr defaultRowHeight="14.4" x14ac:dyDescent="0.3"/>
  <cols>
    <col min="2" max="2" width="9.77734375" bestFit="1" customWidth="1"/>
    <col min="3" max="3" width="8.6640625" bestFit="1" customWidth="1"/>
    <col min="4" max="4" width="9.77734375" bestFit="1" customWidth="1"/>
    <col min="7" max="7" width="8.6640625" bestFit="1" customWidth="1"/>
    <col min="8" max="8" width="9.77734375" bestFit="1" customWidth="1"/>
    <col min="9" max="9" width="8.6640625" bestFit="1" customWidth="1"/>
  </cols>
  <sheetData>
    <row r="1" spans="1:25" x14ac:dyDescent="0.3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</row>
    <row r="2" spans="1:25" x14ac:dyDescent="0.3">
      <c r="A2">
        <v>1</v>
      </c>
      <c r="B2">
        <v>0</v>
      </c>
      <c r="C2">
        <v>0</v>
      </c>
      <c r="D2">
        <v>430</v>
      </c>
      <c r="F2">
        <v>150</v>
      </c>
      <c r="H2">
        <v>130</v>
      </c>
      <c r="I2">
        <v>0</v>
      </c>
    </row>
    <row r="3" spans="1:25" x14ac:dyDescent="0.3">
      <c r="A3">
        <v>2</v>
      </c>
      <c r="B3">
        <v>0</v>
      </c>
      <c r="C3">
        <v>0</v>
      </c>
      <c r="D3">
        <v>260</v>
      </c>
      <c r="F3">
        <v>1000</v>
      </c>
      <c r="H3">
        <v>70</v>
      </c>
      <c r="I3">
        <v>0</v>
      </c>
    </row>
    <row r="4" spans="1:25" x14ac:dyDescent="0.3">
      <c r="A4">
        <v>3</v>
      </c>
      <c r="B4">
        <v>80</v>
      </c>
      <c r="C4">
        <v>80</v>
      </c>
      <c r="D4">
        <v>350</v>
      </c>
      <c r="F4">
        <v>350</v>
      </c>
      <c r="H4">
        <v>100</v>
      </c>
      <c r="I4">
        <v>30</v>
      </c>
    </row>
    <row r="5" spans="1:25" x14ac:dyDescent="0.3">
      <c r="A5">
        <v>4</v>
      </c>
      <c r="B5">
        <v>360</v>
      </c>
      <c r="C5">
        <v>456</v>
      </c>
      <c r="D5">
        <v>220</v>
      </c>
      <c r="F5">
        <v>210</v>
      </c>
      <c r="H5">
        <v>100</v>
      </c>
      <c r="I5">
        <v>250</v>
      </c>
    </row>
    <row r="6" spans="1:25" x14ac:dyDescent="0.3">
      <c r="A6">
        <v>5</v>
      </c>
      <c r="B6">
        <v>256</v>
      </c>
      <c r="C6">
        <v>822</v>
      </c>
      <c r="D6">
        <v>140</v>
      </c>
      <c r="F6">
        <v>170</v>
      </c>
      <c r="H6">
        <v>210</v>
      </c>
      <c r="I6">
        <v>700</v>
      </c>
    </row>
    <row r="7" spans="1:25" x14ac:dyDescent="0.3">
      <c r="A7">
        <v>6</v>
      </c>
      <c r="B7">
        <v>200</v>
      </c>
      <c r="C7">
        <v>419</v>
      </c>
      <c r="D7">
        <v>470</v>
      </c>
      <c r="F7">
        <v>230</v>
      </c>
      <c r="H7">
        <v>70</v>
      </c>
      <c r="I7">
        <v>18</v>
      </c>
    </row>
    <row r="8" spans="1:25" x14ac:dyDescent="0.3">
      <c r="A8">
        <v>7</v>
      </c>
      <c r="B8">
        <v>0</v>
      </c>
      <c r="C8">
        <v>0</v>
      </c>
      <c r="D8">
        <v>140</v>
      </c>
      <c r="F8">
        <v>200</v>
      </c>
      <c r="H8">
        <v>150</v>
      </c>
      <c r="I8">
        <v>180</v>
      </c>
    </row>
    <row r="9" spans="1:25" x14ac:dyDescent="0.3">
      <c r="A9">
        <v>8</v>
      </c>
      <c r="B9">
        <v>160</v>
      </c>
      <c r="C9">
        <v>300</v>
      </c>
      <c r="D9">
        <v>660</v>
      </c>
      <c r="F9">
        <v>50</v>
      </c>
      <c r="H9">
        <v>170</v>
      </c>
      <c r="I9">
        <v>120</v>
      </c>
    </row>
    <row r="10" spans="1:25" x14ac:dyDescent="0.3">
      <c r="A10">
        <v>9</v>
      </c>
      <c r="B10">
        <v>150</v>
      </c>
      <c r="C10">
        <v>150</v>
      </c>
      <c r="D10">
        <v>1610</v>
      </c>
      <c r="F10">
        <v>570</v>
      </c>
      <c r="H10">
        <v>250</v>
      </c>
      <c r="I10">
        <v>260</v>
      </c>
    </row>
    <row r="11" spans="1:25" x14ac:dyDescent="0.3">
      <c r="A11">
        <v>10</v>
      </c>
      <c r="B11">
        <v>60</v>
      </c>
      <c r="C11">
        <v>80</v>
      </c>
      <c r="D11">
        <v>190</v>
      </c>
      <c r="F11">
        <v>480</v>
      </c>
      <c r="H11">
        <v>100</v>
      </c>
      <c r="I11">
        <v>130</v>
      </c>
    </row>
    <row r="12" spans="1:25" x14ac:dyDescent="0.3">
      <c r="A12">
        <v>11</v>
      </c>
      <c r="B12">
        <v>0</v>
      </c>
      <c r="C12">
        <v>0</v>
      </c>
      <c r="D12">
        <v>160</v>
      </c>
      <c r="F12">
        <v>1260</v>
      </c>
      <c r="H12">
        <v>180</v>
      </c>
      <c r="I12">
        <v>360</v>
      </c>
    </row>
    <row r="13" spans="1:25" x14ac:dyDescent="0.3">
      <c r="A13">
        <v>12</v>
      </c>
      <c r="B13">
        <v>80</v>
      </c>
      <c r="C13">
        <v>9</v>
      </c>
      <c r="D13">
        <v>170</v>
      </c>
      <c r="F13">
        <v>160</v>
      </c>
      <c r="H13">
        <v>200</v>
      </c>
      <c r="I13">
        <v>165</v>
      </c>
    </row>
    <row r="14" spans="1:25" x14ac:dyDescent="0.3">
      <c r="A14">
        <v>13</v>
      </c>
      <c r="B14">
        <v>950</v>
      </c>
      <c r="C14">
        <v>370</v>
      </c>
      <c r="D14">
        <v>0</v>
      </c>
      <c r="F14">
        <v>180</v>
      </c>
      <c r="H14">
        <v>150</v>
      </c>
      <c r="I14">
        <v>530</v>
      </c>
    </row>
    <row r="15" spans="1:25" x14ac:dyDescent="0.3">
      <c r="A15">
        <v>14</v>
      </c>
      <c r="B15">
        <v>170</v>
      </c>
      <c r="C15">
        <v>253</v>
      </c>
      <c r="D15">
        <v>1239</v>
      </c>
      <c r="F15">
        <v>220</v>
      </c>
      <c r="H15">
        <v>220</v>
      </c>
      <c r="I15">
        <v>360</v>
      </c>
    </row>
    <row r="16" spans="1:25" x14ac:dyDescent="0.3">
      <c r="A16">
        <v>15</v>
      </c>
      <c r="B16">
        <v>120</v>
      </c>
      <c r="C16">
        <v>5</v>
      </c>
      <c r="D16">
        <v>170</v>
      </c>
      <c r="F16">
        <v>900</v>
      </c>
      <c r="H16">
        <v>120</v>
      </c>
      <c r="I16">
        <v>8</v>
      </c>
    </row>
    <row r="17" spans="1:9" x14ac:dyDescent="0.3">
      <c r="A17">
        <v>16</v>
      </c>
      <c r="B17">
        <v>0</v>
      </c>
      <c r="C17">
        <v>0</v>
      </c>
      <c r="D17">
        <v>500</v>
      </c>
      <c r="F17">
        <v>530</v>
      </c>
      <c r="H17">
        <v>420</v>
      </c>
      <c r="I17">
        <v>5</v>
      </c>
    </row>
    <row r="18" spans="1:9" x14ac:dyDescent="0.3">
      <c r="A18">
        <v>17</v>
      </c>
      <c r="B18">
        <v>230</v>
      </c>
      <c r="C18">
        <v>205</v>
      </c>
      <c r="D18">
        <v>280</v>
      </c>
      <c r="F18">
        <v>370</v>
      </c>
      <c r="H18">
        <v>200</v>
      </c>
      <c r="I18">
        <v>10</v>
      </c>
    </row>
    <row r="19" spans="1:9" x14ac:dyDescent="0.3">
      <c r="A19">
        <v>18</v>
      </c>
      <c r="B19">
        <v>0</v>
      </c>
      <c r="C19">
        <v>0</v>
      </c>
      <c r="D19">
        <v>530</v>
      </c>
      <c r="F19">
        <v>170</v>
      </c>
      <c r="H19">
        <v>150</v>
      </c>
      <c r="I19">
        <v>18</v>
      </c>
    </row>
    <row r="20" spans="1:9" x14ac:dyDescent="0.3">
      <c r="A20">
        <v>19</v>
      </c>
      <c r="B20">
        <v>80</v>
      </c>
      <c r="C20">
        <v>11</v>
      </c>
      <c r="D20">
        <v>140</v>
      </c>
      <c r="F20">
        <v>100</v>
      </c>
      <c r="H20">
        <v>100</v>
      </c>
      <c r="I20">
        <v>27</v>
      </c>
    </row>
    <row r="21" spans="1:9" x14ac:dyDescent="0.3">
      <c r="A21">
        <v>20</v>
      </c>
      <c r="B21">
        <v>0</v>
      </c>
      <c r="C21">
        <v>0</v>
      </c>
      <c r="D21">
        <v>0</v>
      </c>
      <c r="F21">
        <v>180</v>
      </c>
    </row>
    <row r="22" spans="1:9" x14ac:dyDescent="0.3">
      <c r="A22">
        <v>21</v>
      </c>
      <c r="B22">
        <v>80</v>
      </c>
      <c r="C22">
        <v>21</v>
      </c>
      <c r="D22">
        <v>80</v>
      </c>
      <c r="F22">
        <v>200</v>
      </c>
    </row>
    <row r="23" spans="1:9" x14ac:dyDescent="0.3">
      <c r="A23">
        <v>22</v>
      </c>
      <c r="B23">
        <v>130</v>
      </c>
      <c r="C23">
        <v>31</v>
      </c>
      <c r="D23">
        <v>280</v>
      </c>
      <c r="F23">
        <v>60</v>
      </c>
    </row>
    <row r="24" spans="1:9" x14ac:dyDescent="0.3">
      <c r="A24">
        <v>23</v>
      </c>
      <c r="B24">
        <v>0</v>
      </c>
      <c r="C24">
        <v>0</v>
      </c>
      <c r="D24">
        <v>1650</v>
      </c>
      <c r="F24">
        <v>530</v>
      </c>
    </row>
    <row r="25" spans="1:9" x14ac:dyDescent="0.3">
      <c r="A25">
        <v>24</v>
      </c>
      <c r="B25">
        <v>380</v>
      </c>
      <c r="C25">
        <v>1870</v>
      </c>
      <c r="D25">
        <v>70</v>
      </c>
      <c r="F25">
        <v>250</v>
      </c>
    </row>
    <row r="26" spans="1:9" x14ac:dyDescent="0.3">
      <c r="A26">
        <v>25</v>
      </c>
      <c r="B26">
        <v>580</v>
      </c>
      <c r="C26">
        <v>700</v>
      </c>
      <c r="D26">
        <v>0</v>
      </c>
      <c r="F26">
        <v>100</v>
      </c>
    </row>
    <row r="27" spans="1:9" x14ac:dyDescent="0.3">
      <c r="A27">
        <v>26</v>
      </c>
      <c r="B27">
        <v>80</v>
      </c>
      <c r="C27">
        <v>360</v>
      </c>
      <c r="D27">
        <v>0</v>
      </c>
      <c r="F27">
        <v>230</v>
      </c>
    </row>
    <row r="28" spans="1:9" x14ac:dyDescent="0.3">
      <c r="A28">
        <v>27</v>
      </c>
      <c r="B28">
        <v>250</v>
      </c>
      <c r="C28">
        <v>182</v>
      </c>
      <c r="D28">
        <v>260</v>
      </c>
      <c r="F28">
        <v>100</v>
      </c>
    </row>
    <row r="29" spans="1:9" x14ac:dyDescent="0.3">
      <c r="A29">
        <v>28</v>
      </c>
      <c r="B29">
        <v>180</v>
      </c>
      <c r="C29">
        <v>260</v>
      </c>
      <c r="D29">
        <v>130</v>
      </c>
      <c r="F29">
        <v>0</v>
      </c>
    </row>
    <row r="30" spans="1:9" x14ac:dyDescent="0.3">
      <c r="A30">
        <v>29</v>
      </c>
      <c r="B30">
        <v>60</v>
      </c>
      <c r="C30">
        <v>60</v>
      </c>
      <c r="D30">
        <v>1150</v>
      </c>
      <c r="F30">
        <v>50</v>
      </c>
    </row>
    <row r="31" spans="1:9" x14ac:dyDescent="0.3">
      <c r="A31">
        <v>30</v>
      </c>
      <c r="B31">
        <v>0</v>
      </c>
      <c r="C31">
        <v>0</v>
      </c>
      <c r="F31">
        <v>600</v>
      </c>
    </row>
    <row r="32" spans="1:9" x14ac:dyDescent="0.3">
      <c r="A32">
        <v>31</v>
      </c>
      <c r="F32">
        <v>450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6586-0C56-4B51-BEFB-9749B70D9878}">
  <dimension ref="A1:L11"/>
  <sheetViews>
    <sheetView tabSelected="1" workbookViewId="0">
      <selection activeCell="I9" sqref="I9"/>
    </sheetView>
  </sheetViews>
  <sheetFormatPr defaultRowHeight="14.4" x14ac:dyDescent="0.3"/>
  <cols>
    <col min="3" max="3" width="10.44140625" bestFit="1" customWidth="1"/>
    <col min="5" max="5" width="10.33203125" bestFit="1" customWidth="1"/>
    <col min="11" max="11" width="10.21875" bestFit="1" customWidth="1"/>
  </cols>
  <sheetData>
    <row r="1" spans="1:12" x14ac:dyDescent="0.3">
      <c r="A1" s="80" t="s">
        <v>287</v>
      </c>
      <c r="B1" s="80">
        <f>B2+B3+B4</f>
        <v>13626</v>
      </c>
      <c r="C1" s="80" t="s">
        <v>288</v>
      </c>
      <c r="D1" s="80">
        <f>SUM(D2:D100)</f>
        <v>16315</v>
      </c>
      <c r="E1" s="80" t="s">
        <v>289</v>
      </c>
      <c r="F1">
        <f>SUM(F2:F3)</f>
        <v>1800</v>
      </c>
      <c r="H1" t="s">
        <v>348</v>
      </c>
      <c r="J1" t="s">
        <v>358</v>
      </c>
      <c r="K1" t="s">
        <v>359</v>
      </c>
      <c r="L1" t="s">
        <v>360</v>
      </c>
    </row>
    <row r="2" spans="1:12" x14ac:dyDescent="0.3">
      <c r="A2" t="s">
        <v>290</v>
      </c>
      <c r="B2">
        <v>2470</v>
      </c>
      <c r="C2" t="s">
        <v>293</v>
      </c>
      <c r="D2">
        <v>195</v>
      </c>
      <c r="H2">
        <f>SUM(D11,D7,D6,D5,D4)</f>
        <v>13270</v>
      </c>
      <c r="J2">
        <f>B1</f>
        <v>13626</v>
      </c>
      <c r="K2">
        <f>D1</f>
        <v>16315</v>
      </c>
      <c r="L2">
        <f>F1</f>
        <v>1800</v>
      </c>
    </row>
    <row r="3" spans="1:12" x14ac:dyDescent="0.3">
      <c r="A3" t="s">
        <v>291</v>
      </c>
      <c r="B3">
        <f>9000+40</f>
        <v>9040</v>
      </c>
      <c r="C3" t="s">
        <v>294</v>
      </c>
      <c r="D3">
        <v>800</v>
      </c>
      <c r="E3" t="s">
        <v>97</v>
      </c>
      <c r="F3">
        <f>5*360</f>
        <v>1800</v>
      </c>
    </row>
    <row r="4" spans="1:12" x14ac:dyDescent="0.3">
      <c r="A4" t="s">
        <v>292</v>
      </c>
      <c r="B4">
        <v>2116</v>
      </c>
      <c r="C4" t="s">
        <v>295</v>
      </c>
      <c r="D4">
        <f>7*520</f>
        <v>3640</v>
      </c>
    </row>
    <row r="5" spans="1:12" x14ac:dyDescent="0.3">
      <c r="C5" t="s">
        <v>295</v>
      </c>
      <c r="D5">
        <f>7*180</f>
        <v>1260</v>
      </c>
    </row>
    <row r="6" spans="1:12" x14ac:dyDescent="0.3">
      <c r="C6" t="s">
        <v>295</v>
      </c>
      <c r="D6">
        <v>250</v>
      </c>
    </row>
    <row r="7" spans="1:12" x14ac:dyDescent="0.3">
      <c r="C7" t="s">
        <v>295</v>
      </c>
      <c r="D7">
        <f>10*500</f>
        <v>5000</v>
      </c>
    </row>
    <row r="8" spans="1:12" x14ac:dyDescent="0.3">
      <c r="C8" t="s">
        <v>296</v>
      </c>
      <c r="D8">
        <v>1050</v>
      </c>
    </row>
    <row r="9" spans="1:12" x14ac:dyDescent="0.3">
      <c r="C9" t="s">
        <v>46</v>
      </c>
      <c r="D9">
        <v>500</v>
      </c>
    </row>
    <row r="10" spans="1:12" x14ac:dyDescent="0.3">
      <c r="C10" t="s">
        <v>46</v>
      </c>
      <c r="D10">
        <v>500</v>
      </c>
    </row>
    <row r="11" spans="1:12" x14ac:dyDescent="0.3">
      <c r="C11" t="s">
        <v>347</v>
      </c>
      <c r="D11">
        <f>12*260</f>
        <v>3120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77AA-12E8-4BC6-AF5B-3ABF51C3166B}">
  <sheetPr codeName="Arkusz1"/>
  <dimension ref="A1:U58"/>
  <sheetViews>
    <sheetView workbookViewId="0">
      <selection activeCell="G53" sqref="G53"/>
    </sheetView>
  </sheetViews>
  <sheetFormatPr defaultRowHeight="14.4" x14ac:dyDescent="0.3"/>
  <cols>
    <col min="1" max="1" width="3" bestFit="1" customWidth="1"/>
    <col min="2" max="2" width="11.33203125" bestFit="1" customWidth="1"/>
    <col min="3" max="3" width="15" bestFit="1" customWidth="1"/>
    <col min="4" max="4" width="15.5546875" style="3" customWidth="1"/>
    <col min="5" max="5" width="11.44140625" bestFit="1" customWidth="1"/>
    <col min="7" max="7" width="11.44140625" bestFit="1" customWidth="1"/>
    <col min="8" max="8" width="10.109375" bestFit="1" customWidth="1"/>
    <col min="9" max="9" width="13.44140625" bestFit="1" customWidth="1"/>
    <col min="10" max="10" width="14.21875" style="3" bestFit="1" customWidth="1"/>
    <col min="11" max="11" width="10.6640625" bestFit="1" customWidth="1"/>
    <col min="14" max="14" width="10.6640625" bestFit="1" customWidth="1"/>
    <col min="16" max="16" width="10.77734375" bestFit="1" customWidth="1"/>
  </cols>
  <sheetData>
    <row r="1" spans="1:21" x14ac:dyDescent="0.3">
      <c r="D1" s="6" t="s">
        <v>21</v>
      </c>
      <c r="E1" s="6">
        <f>F5-L5</f>
        <v>5300</v>
      </c>
      <c r="F1" s="6" t="s">
        <v>69</v>
      </c>
      <c r="G1" s="25">
        <f>D5-J5</f>
        <v>1469</v>
      </c>
      <c r="I1" s="6" t="s">
        <v>23</v>
      </c>
      <c r="J1" s="5">
        <f>SUMIF(K8:K200,"Other",J8:J200)</f>
        <v>1538</v>
      </c>
      <c r="N1" s="6" t="s">
        <v>61</v>
      </c>
      <c r="O1" s="6">
        <v>2000</v>
      </c>
      <c r="U1" s="2" t="s">
        <v>24</v>
      </c>
    </row>
    <row r="2" spans="1:21" x14ac:dyDescent="0.3">
      <c r="B2" s="2" t="s">
        <v>6</v>
      </c>
      <c r="C2" s="6" t="s">
        <v>3</v>
      </c>
      <c r="D2" s="5">
        <f>SUMIF(E8:E200,"Korki",D8:D200)</f>
        <v>2890</v>
      </c>
      <c r="I2" s="6" t="s">
        <v>16</v>
      </c>
      <c r="J2" s="5">
        <f>SUMIF(K8:K200,"Rata",J8:J200)</f>
        <v>1055</v>
      </c>
      <c r="N2" s="6" t="s">
        <v>62</v>
      </c>
      <c r="O2" s="6">
        <v>2100</v>
      </c>
      <c r="U2" s="2" t="s">
        <v>13</v>
      </c>
    </row>
    <row r="3" spans="1:21" x14ac:dyDescent="0.3">
      <c r="B3" s="2" t="s">
        <v>7</v>
      </c>
      <c r="C3" s="6" t="s">
        <v>4</v>
      </c>
      <c r="D3" s="5">
        <f>SUMIF(E8:E200,"Detailing",D8:D200)</f>
        <v>200</v>
      </c>
      <c r="I3" s="6" t="s">
        <v>17</v>
      </c>
      <c r="J3" s="5">
        <f>SUMIF(K8:K200,"Jedzenie",J8:J200)</f>
        <v>68</v>
      </c>
      <c r="N3" s="6" t="s">
        <v>63</v>
      </c>
      <c r="O3" s="6">
        <v>300</v>
      </c>
      <c r="U3" s="2" t="s">
        <v>14</v>
      </c>
    </row>
    <row r="4" spans="1:21" x14ac:dyDescent="0.3">
      <c r="B4" s="2" t="s">
        <v>8</v>
      </c>
      <c r="C4" s="6" t="s">
        <v>5</v>
      </c>
      <c r="D4" s="5">
        <f>SUMIF(E8:E200,"Passive",D8:D200)</f>
        <v>1550</v>
      </c>
      <c r="I4" s="6" t="s">
        <v>18</v>
      </c>
      <c r="J4" s="5">
        <f>SUMIF(K8:K200,"Paliwo",J8:J200)</f>
        <v>510</v>
      </c>
      <c r="N4" s="6" t="s">
        <v>64</v>
      </c>
      <c r="O4" s="6">
        <v>300</v>
      </c>
      <c r="U4" s="2" t="s">
        <v>15</v>
      </c>
    </row>
    <row r="5" spans="1:21" ht="15" thickBot="1" x14ac:dyDescent="0.35">
      <c r="C5" s="21" t="s">
        <v>2</v>
      </c>
      <c r="D5" s="22">
        <f>SUM(D2:D4)</f>
        <v>4640</v>
      </c>
      <c r="E5" s="6" t="s">
        <v>20</v>
      </c>
      <c r="F5" s="6">
        <v>10000</v>
      </c>
      <c r="I5" s="21" t="s">
        <v>19</v>
      </c>
      <c r="J5" s="23">
        <f>SUM(J1:J4)</f>
        <v>3171</v>
      </c>
      <c r="K5" s="6" t="s">
        <v>22</v>
      </c>
      <c r="L5" s="6">
        <f>SUM(O1:O4)</f>
        <v>4700</v>
      </c>
    </row>
    <row r="6" spans="1:21" ht="15" thickBot="1" x14ac:dyDescent="0.35">
      <c r="A6" s="85" t="s">
        <v>9</v>
      </c>
      <c r="B6" s="86"/>
      <c r="C6" s="86"/>
      <c r="D6" s="86"/>
      <c r="E6" s="87"/>
      <c r="I6" s="85" t="s">
        <v>65</v>
      </c>
      <c r="J6" s="86"/>
      <c r="K6" s="87"/>
      <c r="O6" s="88" t="s">
        <v>66</v>
      </c>
      <c r="P6" s="88"/>
    </row>
    <row r="7" spans="1:21" ht="15" thickBot="1" x14ac:dyDescent="0.35">
      <c r="A7" s="15"/>
      <c r="B7" s="16" t="s">
        <v>77</v>
      </c>
      <c r="C7" s="16" t="s">
        <v>0</v>
      </c>
      <c r="D7" s="17" t="s">
        <v>10</v>
      </c>
      <c r="E7" s="18" t="s">
        <v>1</v>
      </c>
      <c r="H7" s="28" t="s">
        <v>76</v>
      </c>
      <c r="I7" s="12" t="s">
        <v>0</v>
      </c>
      <c r="J7" s="13" t="s">
        <v>11</v>
      </c>
      <c r="K7" s="14" t="s">
        <v>1</v>
      </c>
      <c r="O7" t="s">
        <v>67</v>
      </c>
      <c r="P7" s="24">
        <f>D5-F5</f>
        <v>-5360</v>
      </c>
    </row>
    <row r="8" spans="1:21" x14ac:dyDescent="0.3">
      <c r="B8" s="7">
        <v>45383</v>
      </c>
      <c r="C8" t="s">
        <v>25</v>
      </c>
      <c r="D8" s="8">
        <v>60</v>
      </c>
      <c r="E8" s="19" t="s">
        <v>6</v>
      </c>
      <c r="H8" s="29">
        <v>45385</v>
      </c>
      <c r="I8" s="9" t="s">
        <v>47</v>
      </c>
      <c r="J8" s="10">
        <v>30</v>
      </c>
      <c r="K8" s="11" t="s">
        <v>24</v>
      </c>
      <c r="O8" t="s">
        <v>68</v>
      </c>
      <c r="P8" s="24">
        <f>G1-E1</f>
        <v>-3831</v>
      </c>
    </row>
    <row r="9" spans="1:21" x14ac:dyDescent="0.3">
      <c r="B9" s="7">
        <v>45383</v>
      </c>
      <c r="C9" t="s">
        <v>26</v>
      </c>
      <c r="D9" s="8">
        <v>70</v>
      </c>
      <c r="E9" s="20" t="s">
        <v>6</v>
      </c>
      <c r="H9" s="29">
        <v>45386</v>
      </c>
      <c r="I9" s="6" t="s">
        <v>48</v>
      </c>
      <c r="J9" s="5">
        <v>250</v>
      </c>
      <c r="K9" s="6" t="s">
        <v>24</v>
      </c>
      <c r="O9" t="s">
        <v>74</v>
      </c>
      <c r="P9" s="24">
        <f>J5-L5</f>
        <v>-1529</v>
      </c>
    </row>
    <row r="10" spans="1:21" x14ac:dyDescent="0.3">
      <c r="B10" s="7">
        <v>45384</v>
      </c>
      <c r="C10" t="s">
        <v>27</v>
      </c>
      <c r="D10" s="8">
        <v>70</v>
      </c>
      <c r="E10" s="20" t="s">
        <v>6</v>
      </c>
      <c r="H10" s="29">
        <v>45387</v>
      </c>
      <c r="I10" s="6" t="s">
        <v>49</v>
      </c>
      <c r="J10" s="5">
        <v>700</v>
      </c>
      <c r="K10" s="6" t="s">
        <v>24</v>
      </c>
      <c r="O10" t="s">
        <v>70</v>
      </c>
      <c r="P10" s="24">
        <f>J1-O1</f>
        <v>-462</v>
      </c>
    </row>
    <row r="11" spans="1:21" x14ac:dyDescent="0.3">
      <c r="B11" s="7">
        <v>45385</v>
      </c>
      <c r="C11" t="s">
        <v>28</v>
      </c>
      <c r="D11" s="8">
        <v>100</v>
      </c>
      <c r="E11" s="20" t="s">
        <v>6</v>
      </c>
      <c r="H11" s="29">
        <v>45388</v>
      </c>
      <c r="I11" s="6" t="s">
        <v>50</v>
      </c>
      <c r="J11" s="5">
        <v>18</v>
      </c>
      <c r="K11" s="6" t="s">
        <v>24</v>
      </c>
      <c r="O11" t="s">
        <v>71</v>
      </c>
      <c r="P11" s="24">
        <f>J2-O2</f>
        <v>-1045</v>
      </c>
    </row>
    <row r="12" spans="1:21" x14ac:dyDescent="0.3">
      <c r="B12" s="7">
        <v>45386</v>
      </c>
      <c r="C12" t="s">
        <v>29</v>
      </c>
      <c r="D12" s="8">
        <v>100</v>
      </c>
      <c r="E12" s="20" t="s">
        <v>6</v>
      </c>
      <c r="H12" s="29">
        <v>45389</v>
      </c>
      <c r="I12" s="6" t="s">
        <v>51</v>
      </c>
      <c r="J12" s="5">
        <v>180</v>
      </c>
      <c r="K12" s="6" t="s">
        <v>24</v>
      </c>
      <c r="O12" t="s">
        <v>72</v>
      </c>
      <c r="P12" s="24">
        <f>J3-O3</f>
        <v>-232</v>
      </c>
    </row>
    <row r="13" spans="1:21" x14ac:dyDescent="0.3">
      <c r="B13" s="7">
        <v>45387</v>
      </c>
      <c r="C13" t="s">
        <v>30</v>
      </c>
      <c r="D13" s="8">
        <v>100</v>
      </c>
      <c r="E13" s="20" t="s">
        <v>6</v>
      </c>
      <c r="H13" s="29">
        <v>45390</v>
      </c>
      <c r="I13" s="6" t="s">
        <v>15</v>
      </c>
      <c r="J13" s="5">
        <v>120</v>
      </c>
      <c r="K13" s="6" t="s">
        <v>15</v>
      </c>
      <c r="O13" t="s">
        <v>73</v>
      </c>
      <c r="P13" s="24">
        <f>J4-O4</f>
        <v>210</v>
      </c>
    </row>
    <row r="14" spans="1:21" x14ac:dyDescent="0.3">
      <c r="B14" s="7">
        <v>45387</v>
      </c>
      <c r="C14" t="s">
        <v>31</v>
      </c>
      <c r="D14" s="8">
        <v>60</v>
      </c>
      <c r="E14" s="20" t="s">
        <v>6</v>
      </c>
      <c r="H14" s="29">
        <v>45391</v>
      </c>
      <c r="I14" s="6" t="s">
        <v>15</v>
      </c>
      <c r="J14" s="5">
        <v>260</v>
      </c>
      <c r="K14" s="6" t="s">
        <v>15</v>
      </c>
    </row>
    <row r="15" spans="1:21" x14ac:dyDescent="0.3">
      <c r="B15" s="7">
        <v>45387</v>
      </c>
      <c r="C15" t="s">
        <v>32</v>
      </c>
      <c r="D15" s="8">
        <v>50</v>
      </c>
      <c r="E15" s="20" t="s">
        <v>6</v>
      </c>
      <c r="H15" s="29">
        <v>45392</v>
      </c>
      <c r="I15" s="6" t="s">
        <v>15</v>
      </c>
      <c r="J15" s="5">
        <v>130</v>
      </c>
      <c r="K15" s="6" t="s">
        <v>15</v>
      </c>
    </row>
    <row r="16" spans="1:21" x14ac:dyDescent="0.3">
      <c r="B16" s="7">
        <v>45388</v>
      </c>
      <c r="C16" t="s">
        <v>30</v>
      </c>
      <c r="D16" s="8">
        <v>70</v>
      </c>
      <c r="E16" s="20" t="s">
        <v>6</v>
      </c>
      <c r="H16" s="29">
        <v>45393</v>
      </c>
      <c r="I16" s="6" t="s">
        <v>52</v>
      </c>
      <c r="J16" s="5">
        <v>360</v>
      </c>
      <c r="K16" s="6" t="s">
        <v>13</v>
      </c>
    </row>
    <row r="17" spans="2:11" x14ac:dyDescent="0.3">
      <c r="B17" s="7">
        <v>45389</v>
      </c>
      <c r="C17" t="s">
        <v>26</v>
      </c>
      <c r="D17" s="8">
        <v>50</v>
      </c>
      <c r="E17" s="20" t="s">
        <v>6</v>
      </c>
      <c r="H17" s="29">
        <v>45394</v>
      </c>
      <c r="I17" s="6" t="s">
        <v>53</v>
      </c>
      <c r="J17" s="5">
        <v>165</v>
      </c>
      <c r="K17" s="6" t="s">
        <v>13</v>
      </c>
    </row>
    <row r="18" spans="2:11" x14ac:dyDescent="0.3">
      <c r="B18" s="7">
        <v>45389</v>
      </c>
      <c r="C18" t="s">
        <v>30</v>
      </c>
      <c r="D18" s="8">
        <v>100</v>
      </c>
      <c r="E18" s="20" t="s">
        <v>6</v>
      </c>
      <c r="H18" s="29">
        <v>45395</v>
      </c>
      <c r="I18" s="6" t="s">
        <v>54</v>
      </c>
      <c r="J18" s="5">
        <v>530</v>
      </c>
      <c r="K18" s="6" t="s">
        <v>13</v>
      </c>
    </row>
    <row r="19" spans="2:11" x14ac:dyDescent="0.3">
      <c r="B19" s="7">
        <v>45390</v>
      </c>
      <c r="C19" t="s">
        <v>33</v>
      </c>
      <c r="D19" s="8">
        <v>70</v>
      </c>
      <c r="E19" s="20" t="s">
        <v>6</v>
      </c>
      <c r="H19" s="29">
        <v>45396</v>
      </c>
      <c r="I19" s="6" t="s">
        <v>55</v>
      </c>
      <c r="J19" s="5">
        <v>360</v>
      </c>
      <c r="K19" s="6" t="s">
        <v>24</v>
      </c>
    </row>
    <row r="20" spans="2:11" x14ac:dyDescent="0.3">
      <c r="B20" s="7">
        <v>45390</v>
      </c>
      <c r="C20" t="s">
        <v>29</v>
      </c>
      <c r="D20" s="8">
        <v>50</v>
      </c>
      <c r="E20" s="20" t="s">
        <v>6</v>
      </c>
      <c r="H20" s="29">
        <v>45397</v>
      </c>
      <c r="I20" s="6" t="s">
        <v>56</v>
      </c>
      <c r="J20" s="5">
        <v>8</v>
      </c>
      <c r="K20" s="6" t="s">
        <v>14</v>
      </c>
    </row>
    <row r="21" spans="2:11" x14ac:dyDescent="0.3">
      <c r="B21" s="7">
        <v>45390</v>
      </c>
      <c r="C21" t="s">
        <v>34</v>
      </c>
      <c r="D21" s="8">
        <v>50</v>
      </c>
      <c r="E21" s="20" t="s">
        <v>6</v>
      </c>
      <c r="H21" s="29">
        <v>45398</v>
      </c>
      <c r="I21" s="6" t="s">
        <v>57</v>
      </c>
      <c r="J21" s="5">
        <v>5</v>
      </c>
      <c r="K21" s="6" t="s">
        <v>14</v>
      </c>
    </row>
    <row r="22" spans="2:11" x14ac:dyDescent="0.3">
      <c r="B22" s="7">
        <v>45391</v>
      </c>
      <c r="C22" t="s">
        <v>35</v>
      </c>
      <c r="D22" s="8">
        <v>70</v>
      </c>
      <c r="E22" s="20" t="s">
        <v>6</v>
      </c>
      <c r="H22" s="29">
        <v>45399</v>
      </c>
      <c r="I22" s="6" t="s">
        <v>58</v>
      </c>
      <c r="J22" s="5">
        <v>10</v>
      </c>
      <c r="K22" s="6" t="s">
        <v>14</v>
      </c>
    </row>
    <row r="23" spans="2:11" x14ac:dyDescent="0.3">
      <c r="B23" s="7">
        <v>45391</v>
      </c>
      <c r="C23" t="s">
        <v>31</v>
      </c>
      <c r="D23" s="8">
        <v>60</v>
      </c>
      <c r="E23" s="20" t="s">
        <v>6</v>
      </c>
      <c r="H23" s="29">
        <v>45400</v>
      </c>
      <c r="I23" s="6" t="s">
        <v>50</v>
      </c>
      <c r="J23" s="5">
        <v>18</v>
      </c>
      <c r="K23" s="6" t="s">
        <v>14</v>
      </c>
    </row>
    <row r="24" spans="2:11" x14ac:dyDescent="0.3">
      <c r="B24" s="7">
        <v>45391</v>
      </c>
      <c r="C24" t="s">
        <v>36</v>
      </c>
      <c r="D24" s="8">
        <v>120</v>
      </c>
      <c r="E24" s="20" t="s">
        <v>6</v>
      </c>
      <c r="H24" s="29">
        <v>45401</v>
      </c>
      <c r="I24" s="6" t="s">
        <v>59</v>
      </c>
      <c r="J24" s="5">
        <v>5</v>
      </c>
      <c r="K24" s="6" t="s">
        <v>14</v>
      </c>
    </row>
    <row r="25" spans="2:11" x14ac:dyDescent="0.3">
      <c r="B25" s="7">
        <v>45392</v>
      </c>
      <c r="C25" t="s">
        <v>30</v>
      </c>
      <c r="D25" s="8">
        <v>100</v>
      </c>
      <c r="E25" s="20" t="s">
        <v>6</v>
      </c>
      <c r="H25" s="29">
        <v>45401</v>
      </c>
      <c r="I25" s="6" t="s">
        <v>60</v>
      </c>
      <c r="J25" s="5">
        <v>22</v>
      </c>
      <c r="K25" s="6" t="s">
        <v>14</v>
      </c>
    </row>
    <row r="26" spans="2:11" x14ac:dyDescent="0.3">
      <c r="B26" s="7">
        <v>45392</v>
      </c>
      <c r="C26" t="s">
        <v>32</v>
      </c>
      <c r="D26" s="8">
        <v>0</v>
      </c>
      <c r="E26" s="20" t="s">
        <v>6</v>
      </c>
      <c r="I26" s="6"/>
      <c r="J26" s="5"/>
      <c r="K26" s="6"/>
    </row>
    <row r="27" spans="2:11" x14ac:dyDescent="0.3">
      <c r="B27" s="7">
        <v>45393</v>
      </c>
      <c r="C27" t="s">
        <v>25</v>
      </c>
      <c r="D27" s="8">
        <v>60</v>
      </c>
      <c r="E27" s="20" t="s">
        <v>6</v>
      </c>
      <c r="I27" s="6"/>
      <c r="J27" s="5"/>
      <c r="K27" s="6"/>
    </row>
    <row r="28" spans="2:11" x14ac:dyDescent="0.3">
      <c r="B28" s="7">
        <v>45393</v>
      </c>
      <c r="C28" t="s">
        <v>28</v>
      </c>
      <c r="D28" s="8">
        <v>70</v>
      </c>
      <c r="E28" s="20" t="s">
        <v>6</v>
      </c>
      <c r="I28" s="6"/>
      <c r="J28" s="5"/>
      <c r="K28" s="6"/>
    </row>
    <row r="29" spans="2:11" x14ac:dyDescent="0.3">
      <c r="B29" s="7">
        <v>45393</v>
      </c>
      <c r="C29" t="s">
        <v>34</v>
      </c>
      <c r="D29" s="8">
        <v>50</v>
      </c>
      <c r="E29" s="20" t="s">
        <v>6</v>
      </c>
      <c r="I29" s="6"/>
      <c r="J29" s="5"/>
      <c r="K29" s="6"/>
    </row>
    <row r="30" spans="2:11" x14ac:dyDescent="0.3">
      <c r="B30" s="7">
        <v>45394</v>
      </c>
      <c r="C30" t="s">
        <v>37</v>
      </c>
      <c r="D30" s="8">
        <v>200</v>
      </c>
      <c r="E30" s="20" t="s">
        <v>7</v>
      </c>
      <c r="I30" s="6"/>
      <c r="J30" s="5"/>
      <c r="K30" s="6"/>
    </row>
    <row r="31" spans="2:11" x14ac:dyDescent="0.3">
      <c r="B31" s="7">
        <v>45395</v>
      </c>
      <c r="C31" t="s">
        <v>34</v>
      </c>
      <c r="D31" s="8">
        <v>100</v>
      </c>
      <c r="E31" s="20" t="s">
        <v>6</v>
      </c>
      <c r="I31" s="6"/>
      <c r="J31" s="5"/>
      <c r="K31" s="6"/>
    </row>
    <row r="32" spans="2:11" x14ac:dyDescent="0.3">
      <c r="B32" s="7">
        <v>45395</v>
      </c>
      <c r="C32" t="s">
        <v>32</v>
      </c>
      <c r="D32" s="8">
        <v>50</v>
      </c>
      <c r="E32" s="20" t="s">
        <v>6</v>
      </c>
      <c r="I32" s="6"/>
      <c r="J32" s="5"/>
      <c r="K32" s="6"/>
    </row>
    <row r="33" spans="2:11" x14ac:dyDescent="0.3">
      <c r="B33" s="7">
        <v>45396</v>
      </c>
      <c r="C33" t="s">
        <v>38</v>
      </c>
      <c r="D33" s="8">
        <v>100</v>
      </c>
      <c r="E33" s="20" t="s">
        <v>6</v>
      </c>
      <c r="I33" s="6"/>
      <c r="J33" s="5"/>
      <c r="K33" s="6"/>
    </row>
    <row r="34" spans="2:11" x14ac:dyDescent="0.3">
      <c r="B34" s="7">
        <v>45396</v>
      </c>
      <c r="C34" t="s">
        <v>39</v>
      </c>
      <c r="D34" s="8">
        <v>50</v>
      </c>
      <c r="E34" s="20" t="s">
        <v>6</v>
      </c>
      <c r="I34" s="6"/>
      <c r="J34" s="5"/>
      <c r="K34" s="6"/>
    </row>
    <row r="35" spans="2:11" x14ac:dyDescent="0.3">
      <c r="B35" s="7">
        <v>45396</v>
      </c>
      <c r="C35" t="s">
        <v>30</v>
      </c>
      <c r="D35" s="8">
        <v>70</v>
      </c>
      <c r="E35" s="20" t="s">
        <v>6</v>
      </c>
      <c r="I35" s="6"/>
      <c r="J35" s="5"/>
      <c r="K35" s="6"/>
    </row>
    <row r="36" spans="2:11" x14ac:dyDescent="0.3">
      <c r="B36" s="7">
        <v>45397</v>
      </c>
      <c r="C36" t="s">
        <v>29</v>
      </c>
      <c r="D36" s="8">
        <v>70</v>
      </c>
      <c r="E36" s="20" t="s">
        <v>6</v>
      </c>
      <c r="I36" s="6"/>
      <c r="J36" s="5"/>
      <c r="K36" s="6"/>
    </row>
    <row r="37" spans="2:11" x14ac:dyDescent="0.3">
      <c r="B37" s="7">
        <v>45397</v>
      </c>
      <c r="C37" t="s">
        <v>34</v>
      </c>
      <c r="D37" s="8">
        <v>50</v>
      </c>
      <c r="E37" s="20" t="s">
        <v>6</v>
      </c>
      <c r="I37" s="6"/>
      <c r="J37" s="5"/>
      <c r="K37" s="6"/>
    </row>
    <row r="38" spans="2:11" x14ac:dyDescent="0.3">
      <c r="B38" s="7">
        <v>45398</v>
      </c>
      <c r="C38" t="s">
        <v>40</v>
      </c>
      <c r="D38" s="8">
        <v>100</v>
      </c>
      <c r="E38" s="20" t="s">
        <v>6</v>
      </c>
      <c r="I38" s="6"/>
      <c r="J38" s="5"/>
      <c r="K38" s="6"/>
    </row>
    <row r="39" spans="2:11" x14ac:dyDescent="0.3">
      <c r="B39" s="7">
        <v>45398</v>
      </c>
      <c r="C39" t="s">
        <v>35</v>
      </c>
      <c r="D39" s="8">
        <v>70</v>
      </c>
      <c r="E39" s="20" t="s">
        <v>6</v>
      </c>
      <c r="I39" s="6"/>
      <c r="J39" s="5"/>
      <c r="K39" s="6"/>
    </row>
    <row r="40" spans="2:11" x14ac:dyDescent="0.3">
      <c r="B40" s="7">
        <v>45398</v>
      </c>
      <c r="C40" t="s">
        <v>31</v>
      </c>
      <c r="D40" s="8">
        <v>60</v>
      </c>
      <c r="E40" s="20" t="s">
        <v>6</v>
      </c>
      <c r="I40" s="6"/>
      <c r="J40" s="5"/>
      <c r="K40" s="6"/>
    </row>
    <row r="41" spans="2:11" x14ac:dyDescent="0.3">
      <c r="B41" s="7">
        <v>45398</v>
      </c>
      <c r="C41" t="s">
        <v>36</v>
      </c>
      <c r="D41" s="8">
        <v>140</v>
      </c>
      <c r="E41" s="20" t="s">
        <v>6</v>
      </c>
      <c r="I41" s="6"/>
      <c r="J41" s="5"/>
      <c r="K41" s="6"/>
    </row>
    <row r="42" spans="2:11" x14ac:dyDescent="0.3">
      <c r="B42" s="7">
        <v>45398</v>
      </c>
      <c r="C42" t="s">
        <v>41</v>
      </c>
      <c r="D42" s="8">
        <v>50</v>
      </c>
      <c r="E42" s="20" t="s">
        <v>6</v>
      </c>
      <c r="I42" s="6"/>
      <c r="J42" s="5"/>
      <c r="K42" s="6"/>
    </row>
    <row r="43" spans="2:11" x14ac:dyDescent="0.3">
      <c r="B43" s="7">
        <v>45399</v>
      </c>
      <c r="C43" t="s">
        <v>42</v>
      </c>
      <c r="D43" s="8">
        <v>50</v>
      </c>
      <c r="E43" s="20" t="s">
        <v>6</v>
      </c>
      <c r="I43" s="6"/>
      <c r="J43" s="5"/>
      <c r="K43" s="6"/>
    </row>
    <row r="44" spans="2:11" x14ac:dyDescent="0.3">
      <c r="B44" s="7">
        <v>45399</v>
      </c>
      <c r="C44" t="s">
        <v>32</v>
      </c>
      <c r="D44" s="8">
        <v>50</v>
      </c>
      <c r="E44" s="20" t="s">
        <v>6</v>
      </c>
      <c r="I44" s="6"/>
      <c r="J44" s="5"/>
      <c r="K44" s="6"/>
    </row>
    <row r="45" spans="2:11" x14ac:dyDescent="0.3">
      <c r="B45" s="7">
        <v>45399</v>
      </c>
      <c r="C45" t="s">
        <v>43</v>
      </c>
      <c r="D45" s="8">
        <v>100</v>
      </c>
      <c r="E45" s="20" t="s">
        <v>6</v>
      </c>
      <c r="I45" s="6"/>
      <c r="J45" s="5"/>
      <c r="K45" s="6"/>
    </row>
    <row r="46" spans="2:11" x14ac:dyDescent="0.3">
      <c r="B46" s="7">
        <v>45400</v>
      </c>
      <c r="C46" t="s">
        <v>44</v>
      </c>
      <c r="D46" s="8">
        <v>50</v>
      </c>
      <c r="E46" s="20" t="s">
        <v>6</v>
      </c>
      <c r="I46" s="6"/>
      <c r="J46" s="5"/>
      <c r="K46" s="6"/>
    </row>
    <row r="47" spans="2:11" x14ac:dyDescent="0.3">
      <c r="B47" s="7">
        <v>45400</v>
      </c>
      <c r="C47" t="s">
        <v>28</v>
      </c>
      <c r="D47" s="8">
        <v>100</v>
      </c>
      <c r="E47" s="20" t="s">
        <v>6</v>
      </c>
      <c r="I47" s="6"/>
      <c r="J47" s="5"/>
      <c r="K47" s="6"/>
    </row>
    <row r="48" spans="2:11" x14ac:dyDescent="0.3">
      <c r="B48" s="1">
        <v>45401</v>
      </c>
      <c r="C48" t="s">
        <v>30</v>
      </c>
      <c r="D48" s="4">
        <v>100</v>
      </c>
      <c r="E48" t="s">
        <v>6</v>
      </c>
    </row>
    <row r="49" spans="2:5" x14ac:dyDescent="0.3">
      <c r="B49" s="1"/>
      <c r="D49" s="4"/>
    </row>
    <row r="57" spans="2:5" x14ac:dyDescent="0.3">
      <c r="C57" t="s">
        <v>45</v>
      </c>
      <c r="D57" s="3">
        <v>1050</v>
      </c>
      <c r="E57" t="s">
        <v>8</v>
      </c>
    </row>
    <row r="58" spans="2:5" x14ac:dyDescent="0.3">
      <c r="C58" t="s">
        <v>46</v>
      </c>
      <c r="D58" s="3">
        <v>500</v>
      </c>
      <c r="E58" t="s">
        <v>8</v>
      </c>
    </row>
  </sheetData>
  <mergeCells count="3">
    <mergeCell ref="A6:E6"/>
    <mergeCell ref="I6:K6"/>
    <mergeCell ref="O6:P6"/>
  </mergeCells>
  <conditionalFormatting sqref="I8:K47">
    <cfRule type="expression" dxfId="27" priority="3">
      <formula>$K8="Paliwo"</formula>
    </cfRule>
    <cfRule type="expression" dxfId="26" priority="4">
      <formula>$K8="Other"</formula>
    </cfRule>
    <cfRule type="expression" dxfId="25" priority="5">
      <formula>$K8="Jedzenie"</formula>
    </cfRule>
    <cfRule type="expression" dxfId="24" priority="6">
      <formula>$K8="Rata"</formula>
    </cfRule>
  </conditionalFormatting>
  <conditionalFormatting sqref="O7:P13">
    <cfRule type="colorScale" priority="1">
      <colorScale>
        <cfvo type="num" val="-10000"/>
        <cfvo type="percentile" val="50"/>
        <cfvo type="num" val="0"/>
        <color rgb="FFFFC000"/>
        <color theme="5" tint="0.39997558519241921"/>
        <color theme="8" tint="0.39997558519241921"/>
      </colorScale>
    </cfRule>
  </conditionalFormatting>
  <dataValidations count="3">
    <dataValidation type="list" allowBlank="1" showInputMessage="1" showErrorMessage="1" sqref="E8:E1048576" xr:uid="{6C172EC7-5431-4B5E-A46A-05A91935F94F}">
      <formula1>$B$2:$B$4</formula1>
    </dataValidation>
    <dataValidation type="list" allowBlank="1" showInputMessage="1" showErrorMessage="1" sqref="K69:K1048576" xr:uid="{9064B893-7100-46C6-992E-0A8CD7A9D568}">
      <formula1>$U$2:$U$4</formula1>
    </dataValidation>
    <dataValidation type="list" allowBlank="1" showInputMessage="1" showErrorMessage="1" sqref="K8:K68" xr:uid="{ADAB2BE9-69E3-4E9A-A40A-E0EFFFA331E9}">
      <formula1>$U$1:$U$4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120E-35E0-49AD-B3E1-E61B834DB62A}">
  <sheetPr codeName="Arkusz2"/>
  <dimension ref="A1:O43"/>
  <sheetViews>
    <sheetView topLeftCell="A10" workbookViewId="0">
      <selection activeCell="H28" sqref="H28"/>
    </sheetView>
  </sheetViews>
  <sheetFormatPr defaultRowHeight="14.4" x14ac:dyDescent="0.3"/>
  <cols>
    <col min="1" max="1" width="10.109375" bestFit="1" customWidth="1"/>
    <col min="2" max="2" width="9.21875" bestFit="1" customWidth="1"/>
    <col min="3" max="3" width="11.33203125" bestFit="1" customWidth="1"/>
    <col min="4" max="4" width="14.109375" bestFit="1" customWidth="1"/>
    <col min="12" max="12" width="15.33203125" bestFit="1" customWidth="1"/>
  </cols>
  <sheetData>
    <row r="1" spans="1:13" x14ac:dyDescent="0.3">
      <c r="A1" t="s">
        <v>12</v>
      </c>
      <c r="B1" t="s">
        <v>75</v>
      </c>
      <c r="C1" t="s">
        <v>78</v>
      </c>
      <c r="D1" t="s">
        <v>79</v>
      </c>
      <c r="I1" s="88"/>
      <c r="J1" s="88"/>
      <c r="K1" s="88"/>
      <c r="L1" s="88"/>
      <c r="M1" s="88"/>
    </row>
    <row r="2" spans="1:13" x14ac:dyDescent="0.3">
      <c r="A2" s="1">
        <v>45383</v>
      </c>
      <c r="B2" cm="1">
        <f t="array" ref="B2">SUMPRODUCT((Template_budget!$B$8:$B$47=A2)*Template_budget!$D$8:$D$47)</f>
        <v>130</v>
      </c>
      <c r="C2" cm="1">
        <f t="array" ref="C2">SUMPRODUCT((Template_budget!$H$8:$H$47=A2)*Template_budget!$J$8:$J$47)</f>
        <v>0</v>
      </c>
      <c r="D2">
        <f>B2-C2</f>
        <v>130</v>
      </c>
      <c r="L2" s="26"/>
    </row>
    <row r="3" spans="1:13" x14ac:dyDescent="0.3">
      <c r="A3" s="1">
        <v>45384</v>
      </c>
      <c r="B3" cm="1">
        <f t="array" ref="B3">SUMPRODUCT((Template_budget!$B$8:$B$47=A3)*Template_budget!$D$8:$D$47)</f>
        <v>70</v>
      </c>
      <c r="C3" cm="1">
        <f t="array" ref="C3">SUMPRODUCT((Template_budget!$H$8:$H$47=A3)*Template_budget!$J$8:$J$47)</f>
        <v>0</v>
      </c>
      <c r="D3">
        <f t="shared" ref="D3:D31" si="0">B3-C3</f>
        <v>70</v>
      </c>
      <c r="J3" s="7"/>
      <c r="L3" s="26"/>
    </row>
    <row r="4" spans="1:13" x14ac:dyDescent="0.3">
      <c r="A4" s="1">
        <v>45385</v>
      </c>
      <c r="B4" cm="1">
        <f t="array" ref="B4">SUMPRODUCT((Template_budget!$B$8:$B$47=A4)*Template_budget!$D$8:$D$47)</f>
        <v>100</v>
      </c>
      <c r="C4" cm="1">
        <f t="array" ref="C4">SUMPRODUCT((Template_budget!$H$8:$H$47=A4)*Template_budget!$J$8:$J$47)</f>
        <v>30</v>
      </c>
      <c r="D4">
        <f t="shared" si="0"/>
        <v>70</v>
      </c>
      <c r="J4" s="7"/>
      <c r="L4" s="26"/>
    </row>
    <row r="5" spans="1:13" x14ac:dyDescent="0.3">
      <c r="A5" s="1">
        <v>45386</v>
      </c>
      <c r="B5" cm="1">
        <f t="array" ref="B5">SUMPRODUCT((Template_budget!$B$8:$B$47=A5)*Template_budget!$D$8:$D$47)</f>
        <v>100</v>
      </c>
      <c r="C5" cm="1">
        <f t="array" ref="C5">SUMPRODUCT((Template_budget!$H$8:$H$47=A5)*Template_budget!$J$8:$J$47)</f>
        <v>250</v>
      </c>
      <c r="D5">
        <f t="shared" si="0"/>
        <v>-150</v>
      </c>
      <c r="J5" s="7"/>
      <c r="L5" s="26"/>
    </row>
    <row r="6" spans="1:13" x14ac:dyDescent="0.3">
      <c r="A6" s="1">
        <v>45387</v>
      </c>
      <c r="B6" cm="1">
        <f t="array" ref="B6">SUMPRODUCT((Template_budget!$B$8:$B$47=A6)*Template_budget!$D$8:$D$47)</f>
        <v>210</v>
      </c>
      <c r="C6" cm="1">
        <f t="array" ref="C6">SUMPRODUCT((Template_budget!$H$8:$H$47=A6)*Template_budget!$J$8:$J$47)</f>
        <v>700</v>
      </c>
      <c r="D6">
        <f t="shared" si="0"/>
        <v>-490</v>
      </c>
      <c r="J6" s="7"/>
      <c r="L6" s="26"/>
    </row>
    <row r="7" spans="1:13" x14ac:dyDescent="0.3">
      <c r="A7" s="1">
        <v>45388</v>
      </c>
      <c r="B7" cm="1">
        <f t="array" ref="B7">SUMPRODUCT((Template_budget!$B$8:$B$70=A7)*Template_budget!$D$8:$D$70)</f>
        <v>70</v>
      </c>
      <c r="C7" cm="1">
        <f t="array" ref="C7">SUMPRODUCT((Template_budget!$H$8:$H$70=A7)*Template_budget!$J$8:$J$70)</f>
        <v>18</v>
      </c>
      <c r="D7">
        <f t="shared" si="0"/>
        <v>52</v>
      </c>
      <c r="J7" s="7"/>
      <c r="L7" s="26"/>
    </row>
    <row r="8" spans="1:13" x14ac:dyDescent="0.3">
      <c r="A8" s="1">
        <v>45389</v>
      </c>
      <c r="B8" cm="1">
        <f t="array" ref="B8">SUMPRODUCT((Template_budget!$B$8:$B$70=A8)*Template_budget!$D$8:$D$70)</f>
        <v>150</v>
      </c>
      <c r="C8" cm="1">
        <f t="array" ref="C8">SUMPRODUCT((Template_budget!$H$8:$H$70=A8)*Template_budget!$J$8:$J$70)</f>
        <v>180</v>
      </c>
      <c r="D8">
        <f t="shared" si="0"/>
        <v>-30</v>
      </c>
      <c r="J8" s="7"/>
      <c r="L8" s="26"/>
    </row>
    <row r="9" spans="1:13" x14ac:dyDescent="0.3">
      <c r="A9" s="1">
        <v>45390</v>
      </c>
      <c r="B9" cm="1">
        <f t="array" ref="B9">SUMPRODUCT((Template_budget!$B$8:$B$70=A9)*Template_budget!$D$8:$D$70)</f>
        <v>170</v>
      </c>
      <c r="C9" cm="1">
        <f t="array" ref="C9">SUMPRODUCT((Template_budget!$H$8:$H$70=A9)*Template_budget!$J$8:$J$70)</f>
        <v>120</v>
      </c>
      <c r="D9">
        <f t="shared" si="0"/>
        <v>50</v>
      </c>
      <c r="J9" s="7"/>
      <c r="L9" s="26"/>
    </row>
    <row r="10" spans="1:13" x14ac:dyDescent="0.3">
      <c r="A10" s="1">
        <v>45391</v>
      </c>
      <c r="B10" cm="1">
        <f t="array" ref="B10">SUMPRODUCT((Template_budget!$B$8:$B$70=A10)*Template_budget!$D$8:$D$70)</f>
        <v>250</v>
      </c>
      <c r="C10" cm="1">
        <f t="array" ref="C10">SUMPRODUCT((Template_budget!$H$8:$H$70=A10)*Template_budget!$J$8:$J$70)</f>
        <v>260</v>
      </c>
      <c r="D10">
        <f t="shared" si="0"/>
        <v>-10</v>
      </c>
      <c r="J10" s="7"/>
      <c r="L10" s="26"/>
    </row>
    <row r="11" spans="1:13" x14ac:dyDescent="0.3">
      <c r="A11" s="1">
        <v>45392</v>
      </c>
      <c r="B11" cm="1">
        <f t="array" ref="B11">SUMPRODUCT((Template_budget!$B$8:$B$70=A11)*Template_budget!$D$8:$D$70)</f>
        <v>100</v>
      </c>
      <c r="C11" cm="1">
        <f t="array" ref="C11">SUMPRODUCT((Template_budget!$H$8:$H$70=A11)*Template_budget!$J$8:$J$70)</f>
        <v>130</v>
      </c>
      <c r="D11">
        <f t="shared" si="0"/>
        <v>-30</v>
      </c>
      <c r="J11" s="7"/>
      <c r="L11" s="26"/>
    </row>
    <row r="12" spans="1:13" x14ac:dyDescent="0.3">
      <c r="A12" s="1">
        <v>45393</v>
      </c>
      <c r="B12" cm="1">
        <f t="array" ref="B12">SUMPRODUCT((Template_budget!$B$8:$B$70=A12)*Template_budget!$D$8:$D$70)</f>
        <v>180</v>
      </c>
      <c r="C12" cm="1">
        <f t="array" ref="C12">SUMPRODUCT((Template_budget!$H$8:$H$70=A12)*Template_budget!$J$8:$J$70)</f>
        <v>360</v>
      </c>
      <c r="D12">
        <f t="shared" si="0"/>
        <v>-180</v>
      </c>
      <c r="J12" s="7"/>
      <c r="L12" s="26"/>
    </row>
    <row r="13" spans="1:13" x14ac:dyDescent="0.3">
      <c r="A13" s="1">
        <v>45394</v>
      </c>
      <c r="B13" cm="1">
        <f t="array" ref="B13">SUMPRODUCT((Template_budget!$B$8:$B$70=A13)*Template_budget!$D$8:$D$70)</f>
        <v>200</v>
      </c>
      <c r="C13" cm="1">
        <f t="array" ref="C13">SUMPRODUCT((Template_budget!$H$8:$H$70=A13)*Template_budget!$J$8:$J$70)</f>
        <v>165</v>
      </c>
      <c r="D13">
        <f t="shared" si="0"/>
        <v>35</v>
      </c>
      <c r="J13" s="7"/>
      <c r="L13" s="26"/>
    </row>
    <row r="14" spans="1:13" x14ac:dyDescent="0.3">
      <c r="A14" s="1">
        <v>45395</v>
      </c>
      <c r="B14" cm="1">
        <f t="array" ref="B14">SUMPRODUCT((Template_budget!$B$8:$B$70=A14)*Template_budget!$D$8:$D$70)</f>
        <v>150</v>
      </c>
      <c r="C14" cm="1">
        <f t="array" ref="C14">SUMPRODUCT((Template_budget!$H$8:$H$70=A14)*Template_budget!$J$8:$J$70)</f>
        <v>530</v>
      </c>
      <c r="D14">
        <f t="shared" si="0"/>
        <v>-380</v>
      </c>
      <c r="J14" s="7"/>
      <c r="L14" s="26"/>
    </row>
    <row r="15" spans="1:13" x14ac:dyDescent="0.3">
      <c r="A15" s="1">
        <v>45396</v>
      </c>
      <c r="B15" cm="1">
        <f t="array" ref="B15">SUMPRODUCT((Template_budget!$B$8:$B$70=A15)*Template_budget!$D$8:$D$70)</f>
        <v>220</v>
      </c>
      <c r="C15" cm="1">
        <f t="array" ref="C15">SUMPRODUCT((Template_budget!$H$8:$H$70=A15)*Template_budget!$J$8:$J$70)</f>
        <v>360</v>
      </c>
      <c r="D15">
        <f t="shared" si="0"/>
        <v>-140</v>
      </c>
      <c r="J15" s="7"/>
      <c r="L15" s="26"/>
    </row>
    <row r="16" spans="1:13" x14ac:dyDescent="0.3">
      <c r="A16" s="1">
        <v>45397</v>
      </c>
      <c r="B16" cm="1">
        <f t="array" ref="B16">SUMPRODUCT((Template_budget!$B$8:$B$70=A16)*Template_budget!$D$8:$D$70)</f>
        <v>120</v>
      </c>
      <c r="C16" cm="1">
        <f t="array" ref="C16">SUMPRODUCT((Template_budget!$H$8:$H$70=A16)*Template_budget!$J$8:$J$70)</f>
        <v>8</v>
      </c>
      <c r="D16">
        <f t="shared" si="0"/>
        <v>112</v>
      </c>
      <c r="J16" s="7"/>
      <c r="L16" s="26"/>
    </row>
    <row r="17" spans="1:12" x14ac:dyDescent="0.3">
      <c r="A17" s="1">
        <v>45398</v>
      </c>
      <c r="B17" cm="1">
        <f t="array" ref="B17">SUMPRODUCT((Template_budget!$B$8:$B$70=A17)*Template_budget!$D$8:$D$70)</f>
        <v>420</v>
      </c>
      <c r="C17" cm="1">
        <f t="array" ref="C17">SUMPRODUCT((Template_budget!$H$8:$H$70=A17)*Template_budget!$J$8:$J$70)</f>
        <v>5</v>
      </c>
      <c r="D17">
        <f t="shared" si="0"/>
        <v>415</v>
      </c>
      <c r="J17" s="7"/>
      <c r="L17" s="26"/>
    </row>
    <row r="18" spans="1:12" x14ac:dyDescent="0.3">
      <c r="A18" s="1">
        <v>45399</v>
      </c>
      <c r="B18" cm="1">
        <f t="array" ref="B18">SUMPRODUCT((Template_budget!$B$8:$B$70=A18)*Template_budget!$D$8:$D$70)</f>
        <v>200</v>
      </c>
      <c r="C18" cm="1">
        <f t="array" ref="C18">SUMPRODUCT((Template_budget!$H$8:$H$70=A18)*Template_budget!$J$8:$J$70)</f>
        <v>10</v>
      </c>
      <c r="D18">
        <f t="shared" si="0"/>
        <v>190</v>
      </c>
      <c r="J18" s="7"/>
      <c r="L18" s="26"/>
    </row>
    <row r="19" spans="1:12" x14ac:dyDescent="0.3">
      <c r="A19" s="1">
        <v>45400</v>
      </c>
      <c r="B19" cm="1">
        <f t="array" ref="B19">SUMPRODUCT((Template_budget!$B$8:$B$70=A19)*Template_budget!$D$8:$D$70)</f>
        <v>150</v>
      </c>
      <c r="C19" cm="1">
        <f t="array" ref="C19">SUMPRODUCT((Template_budget!$H$8:$H$70=A19)*Template_budget!$J$8:$J$70)</f>
        <v>18</v>
      </c>
      <c r="D19">
        <f t="shared" si="0"/>
        <v>132</v>
      </c>
      <c r="J19" s="7"/>
      <c r="L19" s="26"/>
    </row>
    <row r="20" spans="1:12" x14ac:dyDescent="0.3">
      <c r="A20" s="1">
        <v>45401</v>
      </c>
      <c r="B20" cm="1">
        <f t="array" ref="B20">SUMPRODUCT((Template_budget!$B$8:$B$70=A20)*Template_budget!$D$8:$D$70)</f>
        <v>100</v>
      </c>
      <c r="C20" cm="1">
        <f t="array" ref="C20">SUMPRODUCT((Template_budget!$H$8:$H$70=A20)*Template_budget!$J$8:$J$70)</f>
        <v>27</v>
      </c>
      <c r="D20">
        <f t="shared" si="0"/>
        <v>73</v>
      </c>
      <c r="J20" s="7"/>
      <c r="L20" s="26"/>
    </row>
    <row r="21" spans="1:12" x14ac:dyDescent="0.3">
      <c r="A21" s="1">
        <v>45402</v>
      </c>
      <c r="B21" cm="1">
        <f t="array" ref="B21">SUMPRODUCT((Template_budget!$B$8:$B$70=A21)*Template_budget!$D$8:$D$70)</f>
        <v>0</v>
      </c>
      <c r="C21" cm="1">
        <f t="array" ref="C21">SUMPRODUCT((Template_budget!$H$8:$H$70=A21)*Template_budget!$J$8:$J$70)</f>
        <v>0</v>
      </c>
      <c r="D21">
        <f t="shared" si="0"/>
        <v>0</v>
      </c>
      <c r="J21" s="7"/>
      <c r="L21" s="26"/>
    </row>
    <row r="22" spans="1:12" x14ac:dyDescent="0.3">
      <c r="A22" s="1">
        <v>45403</v>
      </c>
      <c r="B22" cm="1">
        <f t="array" ref="B22">SUMPRODUCT((Template_budget!$B$8:$B$70=A22)*Template_budget!$D$8:$D$70)</f>
        <v>0</v>
      </c>
      <c r="C22" cm="1">
        <f t="array" ref="C22">SUMPRODUCT((Template_budget!$H$8:$H$70=A22)*Template_budget!$J$8:$J$70)</f>
        <v>0</v>
      </c>
      <c r="D22">
        <f t="shared" si="0"/>
        <v>0</v>
      </c>
      <c r="J22" s="7"/>
      <c r="L22" s="26"/>
    </row>
    <row r="23" spans="1:12" x14ac:dyDescent="0.3">
      <c r="A23" s="1">
        <v>45404</v>
      </c>
      <c r="B23" cm="1">
        <f t="array" ref="B23">SUMPRODUCT((Template_budget!$B$8:$B$70=A23)*Template_budget!$D$8:$D$70)</f>
        <v>0</v>
      </c>
      <c r="C23" cm="1">
        <f t="array" ref="C23">SUMPRODUCT((Template_budget!$H$8:$H$70=A23)*Template_budget!$J$8:$J$70)</f>
        <v>0</v>
      </c>
      <c r="D23">
        <f t="shared" si="0"/>
        <v>0</v>
      </c>
      <c r="J23" s="7"/>
      <c r="L23" s="26"/>
    </row>
    <row r="24" spans="1:12" x14ac:dyDescent="0.3">
      <c r="A24" s="1">
        <v>45405</v>
      </c>
      <c r="B24" cm="1">
        <f t="array" ref="B24">SUMPRODUCT((Template_budget!$B$8:$B$70=A24)*Template_budget!$D$8:$D$70)</f>
        <v>0</v>
      </c>
      <c r="C24" cm="1">
        <f t="array" ref="C24">SUMPRODUCT((Template_budget!$H$8:$H$70=A24)*Template_budget!$J$8:$J$70)</f>
        <v>0</v>
      </c>
      <c r="D24">
        <f t="shared" si="0"/>
        <v>0</v>
      </c>
      <c r="J24" s="7"/>
      <c r="L24" s="26"/>
    </row>
    <row r="25" spans="1:12" x14ac:dyDescent="0.3">
      <c r="A25" s="1">
        <v>45406</v>
      </c>
      <c r="B25" cm="1">
        <f t="array" ref="B25">SUMPRODUCT((Template_budget!$B$8:$B$70=A25)*Template_budget!$D$8:$D$70)</f>
        <v>0</v>
      </c>
      <c r="C25" cm="1">
        <f t="array" ref="C25">SUMPRODUCT((Template_budget!$H$8:$H$70=A25)*Template_budget!$J$8:$J$70)</f>
        <v>0</v>
      </c>
      <c r="D25">
        <f t="shared" si="0"/>
        <v>0</v>
      </c>
      <c r="J25" s="7"/>
      <c r="L25" s="26"/>
    </row>
    <row r="26" spans="1:12" x14ac:dyDescent="0.3">
      <c r="A26" s="1">
        <v>45407</v>
      </c>
      <c r="B26" cm="1">
        <f t="array" ref="B26">SUMPRODUCT((Template_budget!$B$8:$B$70=A26)*Template_budget!$D$8:$D$70)</f>
        <v>0</v>
      </c>
      <c r="C26" cm="1">
        <f t="array" ref="C26">SUMPRODUCT((Template_budget!$H$8:$H$70=A26)*Template_budget!$J$8:$J$70)</f>
        <v>0</v>
      </c>
      <c r="D26">
        <f t="shared" si="0"/>
        <v>0</v>
      </c>
      <c r="J26" s="7"/>
      <c r="L26" s="26"/>
    </row>
    <row r="27" spans="1:12" x14ac:dyDescent="0.3">
      <c r="A27" s="1">
        <v>45408</v>
      </c>
      <c r="B27" cm="1">
        <f t="array" ref="B27">SUMPRODUCT((Template_budget!$B$8:$B$70=A27)*Template_budget!$D$8:$D$70)</f>
        <v>0</v>
      </c>
      <c r="C27" cm="1">
        <f t="array" ref="C27">SUMPRODUCT((Template_budget!$H$8:$H$70=A27)*Template_budget!$J$8:$J$70)</f>
        <v>0</v>
      </c>
      <c r="D27">
        <f t="shared" si="0"/>
        <v>0</v>
      </c>
      <c r="J27" s="7"/>
      <c r="L27" s="26"/>
    </row>
    <row r="28" spans="1:12" x14ac:dyDescent="0.3">
      <c r="A28" s="1">
        <v>45409</v>
      </c>
      <c r="B28" cm="1">
        <f t="array" ref="B28">SUMPRODUCT((Template_budget!$B$8:$B$70=A28)*Template_budget!$D$8:$D$70)</f>
        <v>0</v>
      </c>
      <c r="C28" cm="1">
        <f t="array" ref="C28">SUMPRODUCT((Template_budget!$H$8:$H$70=A28)*Template_budget!$J$8:$J$70)</f>
        <v>0</v>
      </c>
      <c r="D28">
        <f t="shared" si="0"/>
        <v>0</v>
      </c>
      <c r="J28" s="7"/>
      <c r="L28" s="26"/>
    </row>
    <row r="29" spans="1:12" x14ac:dyDescent="0.3">
      <c r="A29" s="1">
        <v>45410</v>
      </c>
      <c r="B29" cm="1">
        <f t="array" ref="B29">SUMPRODUCT((Template_budget!$B$8:$B$70=A29)*Template_budget!$D$8:$D$70)</f>
        <v>0</v>
      </c>
      <c r="C29" cm="1">
        <f t="array" ref="C29">SUMPRODUCT((Template_budget!$H$8:$H$70=A29)*Template_budget!$J$8:$J$70)</f>
        <v>0</v>
      </c>
      <c r="D29">
        <f t="shared" si="0"/>
        <v>0</v>
      </c>
      <c r="J29" s="7"/>
      <c r="L29" s="26"/>
    </row>
    <row r="30" spans="1:12" x14ac:dyDescent="0.3">
      <c r="A30" s="1">
        <v>45411</v>
      </c>
      <c r="B30" cm="1">
        <f t="array" ref="B30">SUMPRODUCT((Template_budget!$B$8:$B$70=A30)*Template_budget!$D$8:$D$70)</f>
        <v>0</v>
      </c>
      <c r="C30" cm="1">
        <f t="array" ref="C30">SUMPRODUCT((Template_budget!$H$8:$H$70=A30)*Template_budget!$J$8:$J$70)</f>
        <v>0</v>
      </c>
      <c r="D30">
        <f t="shared" si="0"/>
        <v>0</v>
      </c>
      <c r="J30" s="7"/>
      <c r="L30" s="26"/>
    </row>
    <row r="31" spans="1:12" x14ac:dyDescent="0.3">
      <c r="A31" s="1">
        <v>45412</v>
      </c>
      <c r="B31" cm="1">
        <f t="array" ref="B31">SUMPRODUCT((Template_budget!$B$8:$B$70=A31)*Template_budget!$D$8:$D$70)</f>
        <v>0</v>
      </c>
      <c r="C31" cm="1">
        <f t="array" ref="C31">SUMPRODUCT((Template_budget!$H$8:$H$70=A31)*Template_budget!$J$8:$J$70)</f>
        <v>0</v>
      </c>
      <c r="D31">
        <f t="shared" si="0"/>
        <v>0</v>
      </c>
      <c r="J31" s="7"/>
      <c r="L31" s="26"/>
    </row>
    <row r="32" spans="1:12" x14ac:dyDescent="0.3">
      <c r="J32" s="7"/>
      <c r="L32" s="26"/>
    </row>
    <row r="33" spans="8:15" x14ac:dyDescent="0.3">
      <c r="J33" s="7"/>
      <c r="L33" s="26"/>
    </row>
    <row r="34" spans="8:15" x14ac:dyDescent="0.3">
      <c r="J34" s="7"/>
      <c r="L34" s="26"/>
    </row>
    <row r="35" spans="8:15" x14ac:dyDescent="0.3">
      <c r="J35" s="7"/>
      <c r="L35" s="26"/>
    </row>
    <row r="36" spans="8:15" x14ac:dyDescent="0.3">
      <c r="J36" s="7"/>
      <c r="L36" s="26"/>
    </row>
    <row r="37" spans="8:15" x14ac:dyDescent="0.3">
      <c r="J37" s="7"/>
      <c r="L37" s="26"/>
    </row>
    <row r="38" spans="8:15" x14ac:dyDescent="0.3">
      <c r="J38" s="7"/>
      <c r="L38" s="26"/>
    </row>
    <row r="39" spans="8:15" x14ac:dyDescent="0.3">
      <c r="J39" s="7"/>
      <c r="L39" s="26"/>
    </row>
    <row r="40" spans="8:15" x14ac:dyDescent="0.3">
      <c r="J40" s="7"/>
      <c r="L40" s="26"/>
    </row>
    <row r="41" spans="8:15" x14ac:dyDescent="0.3">
      <c r="J41" s="7"/>
      <c r="L41" s="26"/>
    </row>
    <row r="42" spans="8:15" x14ac:dyDescent="0.3">
      <c r="J42" s="7"/>
      <c r="L42" s="26"/>
    </row>
    <row r="43" spans="8:15" x14ac:dyDescent="0.3">
      <c r="H43" s="27"/>
      <c r="I43" s="27"/>
      <c r="J43" s="27"/>
      <c r="K43" s="27"/>
      <c r="L43" s="27"/>
      <c r="M43" s="27"/>
      <c r="N43" s="27"/>
      <c r="O43" s="27"/>
    </row>
  </sheetData>
  <autoFilter ref="A1:D31" xr:uid="{C9E5120E-35E0-49AD-B3E1-E61B834DB62A}"/>
  <mergeCells count="1">
    <mergeCell ref="I1:M1"/>
  </mergeCells>
  <dataValidations count="1">
    <dataValidation type="list" allowBlank="1" showInputMessage="1" showErrorMessage="1" sqref="M3:M42" xr:uid="{23235062-11E6-4541-945F-DA53A0B52470}">
      <formula1>$B$3:$B$5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AFBC-AF90-4288-A8CE-F5034B04DE23}">
  <dimension ref="A1:K13"/>
  <sheetViews>
    <sheetView workbookViewId="0">
      <selection activeCell="K11" sqref="K11"/>
    </sheetView>
  </sheetViews>
  <sheetFormatPr defaultRowHeight="14.4" x14ac:dyDescent="0.3"/>
  <cols>
    <col min="2" max="2" width="11.77734375" bestFit="1" customWidth="1"/>
    <col min="3" max="7" width="10.77734375" bestFit="1" customWidth="1"/>
    <col min="8" max="8" width="11" bestFit="1" customWidth="1"/>
    <col min="9" max="9" width="10.77734375" bestFit="1" customWidth="1"/>
    <col min="10" max="11" width="10.33203125" bestFit="1" customWidth="1"/>
  </cols>
  <sheetData>
    <row r="1" spans="1:11" x14ac:dyDescent="0.3">
      <c r="A1" t="s">
        <v>188</v>
      </c>
      <c r="B1" t="s">
        <v>75</v>
      </c>
      <c r="C1" t="s">
        <v>78</v>
      </c>
      <c r="D1" t="s">
        <v>201</v>
      </c>
      <c r="E1" s="6" t="s">
        <v>3</v>
      </c>
      <c r="F1" s="6" t="s">
        <v>4</v>
      </c>
      <c r="G1" s="6" t="s">
        <v>5</v>
      </c>
      <c r="H1" t="s">
        <v>23</v>
      </c>
      <c r="I1" t="s">
        <v>356</v>
      </c>
      <c r="J1" t="s">
        <v>357</v>
      </c>
      <c r="K1" t="s">
        <v>355</v>
      </c>
    </row>
    <row r="2" spans="1:11" x14ac:dyDescent="0.3">
      <c r="A2" t="s">
        <v>189</v>
      </c>
      <c r="B2" s="24">
        <f>Styczeń_RAW2024!D5</f>
        <v>7685</v>
      </c>
      <c r="C2" s="24">
        <f>Styczeń_RAW2024!J5</f>
        <v>6214</v>
      </c>
      <c r="D2" s="24">
        <f t="shared" ref="D2:D7" si="0">B2-C2</f>
        <v>1471</v>
      </c>
      <c r="E2" s="24">
        <f>Styczeń_RAW2024!D2</f>
        <v>1580</v>
      </c>
      <c r="F2" s="24">
        <f>Styczeń_RAW2024!D3</f>
        <v>1750</v>
      </c>
      <c r="G2" s="24">
        <f>Styczeń_RAW2024!D4</f>
        <v>4355</v>
      </c>
      <c r="H2" s="3">
        <f>Styczeń_RAW2024!J1</f>
        <v>2881</v>
      </c>
      <c r="I2" s="3">
        <f>Styczeń_RAW2024!J2</f>
        <v>2930</v>
      </c>
      <c r="J2" s="3">
        <f>Styczeń_RAW2024!J3</f>
        <v>215</v>
      </c>
      <c r="K2" s="3">
        <f>Styczeń_RAW2024!J4</f>
        <v>188</v>
      </c>
    </row>
    <row r="3" spans="1:11" x14ac:dyDescent="0.3">
      <c r="A3" t="s">
        <v>190</v>
      </c>
      <c r="B3" s="24">
        <f>Luty_RAW2024!D5</f>
        <v>11279</v>
      </c>
      <c r="C3" s="24">
        <f>Luty_RAW2024!J5</f>
        <v>5226</v>
      </c>
      <c r="D3" s="24">
        <f t="shared" si="0"/>
        <v>6053</v>
      </c>
      <c r="E3" s="24">
        <f>Luty_RAW2024!D2</f>
        <v>3280</v>
      </c>
      <c r="F3" s="24">
        <f>Luty_RAW2024!D3</f>
        <v>2420</v>
      </c>
      <c r="G3" s="24">
        <f>Luty_RAW2024!D4</f>
        <v>5579</v>
      </c>
      <c r="H3" s="3">
        <f>Luty_RAW2024!J$1</f>
        <v>4022</v>
      </c>
      <c r="I3" s="3">
        <f>Luty_RAW2024!J$2</f>
        <v>696</v>
      </c>
      <c r="J3" s="3">
        <f>Luty_RAW2024!J$3</f>
        <v>338</v>
      </c>
      <c r="K3" s="3">
        <f>Luty_RAW2024!J$4</f>
        <v>170</v>
      </c>
    </row>
    <row r="4" spans="1:11" x14ac:dyDescent="0.3">
      <c r="A4" t="s">
        <v>191</v>
      </c>
      <c r="B4" s="24">
        <f>Marzec_RAW2024!D5</f>
        <v>10050</v>
      </c>
      <c r="C4" s="24">
        <f>Marzec_RAW2024!J5</f>
        <v>3844</v>
      </c>
      <c r="D4" s="24">
        <f t="shared" si="0"/>
        <v>6206</v>
      </c>
      <c r="E4" s="24">
        <f>Marzec_RAW2024!D2</f>
        <v>4480</v>
      </c>
      <c r="F4" s="24">
        <f>Marzec_RAW2024!D3</f>
        <v>2180</v>
      </c>
      <c r="G4" s="24">
        <f>Marzec_RAW2024!D4</f>
        <v>3390</v>
      </c>
      <c r="H4" s="3">
        <f>Marzec_RAW2024!J$1</f>
        <v>1892</v>
      </c>
      <c r="I4" s="3">
        <f>Marzec_RAW2024!J$2</f>
        <v>1055</v>
      </c>
      <c r="J4" s="3">
        <f>Marzec_RAW2024!J$3</f>
        <v>677</v>
      </c>
      <c r="K4" s="4">
        <f>Marzec_RAW2024!J$4</f>
        <v>220</v>
      </c>
    </row>
    <row r="5" spans="1:11" x14ac:dyDescent="0.3">
      <c r="A5" t="s">
        <v>192</v>
      </c>
      <c r="B5" s="24">
        <f>Kwiecień_RAW2024!D5</f>
        <v>7350</v>
      </c>
      <c r="C5" s="24">
        <f>Kwiecień_RAW2024!J5</f>
        <v>4568</v>
      </c>
      <c r="D5" s="24">
        <f t="shared" si="0"/>
        <v>2782</v>
      </c>
      <c r="E5" s="24">
        <f>Kwiecień_RAW2024!D2</f>
        <v>4420</v>
      </c>
      <c r="F5" s="24">
        <f>Kwiecień_RAW2024!D3</f>
        <v>530</v>
      </c>
      <c r="G5" s="24">
        <f>Kwiecień_RAW2024!D4</f>
        <v>2400</v>
      </c>
      <c r="H5" s="3">
        <f>Kwiecień_RAW2024!J$1</f>
        <v>2484</v>
      </c>
      <c r="I5" s="3">
        <f>Kwiecień_RAW2024!J$2</f>
        <v>1665</v>
      </c>
      <c r="J5" s="3">
        <f>Kwiecień_RAW2024!J$3</f>
        <v>139</v>
      </c>
      <c r="K5" s="3">
        <f>Kwiecień_RAW2024!J$4</f>
        <v>280</v>
      </c>
    </row>
    <row r="6" spans="1:11" x14ac:dyDescent="0.3">
      <c r="A6" t="s">
        <v>193</v>
      </c>
      <c r="B6" s="24">
        <f>Maj_RAW2024!D5</f>
        <v>7610</v>
      </c>
      <c r="C6" s="24">
        <f>Maj_RAW2024!J5</f>
        <v>6380</v>
      </c>
      <c r="D6" s="24">
        <f t="shared" si="0"/>
        <v>1230</v>
      </c>
      <c r="E6" s="24">
        <f>Maj_RAW2024!D2</f>
        <v>3560</v>
      </c>
      <c r="F6" s="24">
        <f>Maj_RAW2024!D3</f>
        <v>1500</v>
      </c>
      <c r="G6" s="24">
        <f>Maj_RAW2024!D4</f>
        <v>2550</v>
      </c>
      <c r="H6" s="3">
        <f>Maj_RAW2024!J$1</f>
        <v>1433</v>
      </c>
      <c r="I6" s="3">
        <f>Maj_RAW2024!J$2</f>
        <v>4436</v>
      </c>
      <c r="J6" s="3">
        <f>Maj_RAW2024!J$3</f>
        <v>229</v>
      </c>
      <c r="K6" s="3">
        <f>Maj_RAW2024!J$4</f>
        <v>282</v>
      </c>
    </row>
    <row r="7" spans="1:11" x14ac:dyDescent="0.3">
      <c r="A7" t="s">
        <v>194</v>
      </c>
      <c r="B7" s="24">
        <f>Czerwiec_RAW2024!D5</f>
        <v>3070</v>
      </c>
      <c r="C7" s="24">
        <f>Czerwiec_RAW2024!J5</f>
        <v>1631</v>
      </c>
      <c r="D7" s="24">
        <f t="shared" si="0"/>
        <v>1439</v>
      </c>
      <c r="E7" s="24">
        <f>Czerwiec_RAW2024!D2</f>
        <v>1040</v>
      </c>
      <c r="F7" s="24">
        <f>Czerwiec_RAW2024!D3</f>
        <v>450</v>
      </c>
      <c r="G7" s="24">
        <f>Czerwiec_RAW2024!D4</f>
        <v>1580</v>
      </c>
      <c r="H7" s="3">
        <f>Czerwiec_RAW2024!J$1</f>
        <v>810</v>
      </c>
      <c r="I7" s="3">
        <f>Czerwiec_RAW2024!J$2</f>
        <v>360</v>
      </c>
      <c r="J7" s="3">
        <f>Czerwiec_RAW2024!J$3</f>
        <v>341</v>
      </c>
      <c r="K7" s="3">
        <f>Czerwiec_RAW2024!J$4</f>
        <v>120</v>
      </c>
    </row>
    <row r="8" spans="1:11" x14ac:dyDescent="0.3">
      <c r="A8" t="s">
        <v>195</v>
      </c>
      <c r="H8" s="3"/>
      <c r="I8" s="3"/>
      <c r="J8" s="3"/>
      <c r="K8" s="3"/>
    </row>
    <row r="9" spans="1:11" x14ac:dyDescent="0.3">
      <c r="A9" t="s">
        <v>196</v>
      </c>
      <c r="H9" s="3"/>
      <c r="I9" s="3"/>
      <c r="J9" s="3"/>
      <c r="K9" s="3"/>
    </row>
    <row r="10" spans="1:11" x14ac:dyDescent="0.3">
      <c r="A10" t="s">
        <v>197</v>
      </c>
      <c r="H10" s="3"/>
      <c r="I10" s="3"/>
      <c r="J10" s="3"/>
      <c r="K10" s="3"/>
    </row>
    <row r="11" spans="1:11" x14ac:dyDescent="0.3">
      <c r="A11" t="s">
        <v>198</v>
      </c>
      <c r="H11" s="3"/>
      <c r="I11" s="3"/>
      <c r="J11" s="3"/>
      <c r="K11" s="3"/>
    </row>
    <row r="12" spans="1:11" x14ac:dyDescent="0.3">
      <c r="A12" t="s">
        <v>199</v>
      </c>
      <c r="H12" s="3"/>
      <c r="I12" s="3"/>
      <c r="J12" s="3"/>
      <c r="K12" s="3"/>
    </row>
    <row r="13" spans="1:11" x14ac:dyDescent="0.3">
      <c r="A13" t="s">
        <v>200</v>
      </c>
      <c r="H13" s="3"/>
      <c r="I13" s="3"/>
      <c r="J13" s="3"/>
      <c r="K13" s="3"/>
    </row>
  </sheetData>
  <phoneticPr fontId="3" type="noConversion"/>
  <pageMargins left="0.7" right="0.7" top="0.75" bottom="0.75" header="0.3" footer="0.3"/>
  <ignoredErrors>
    <ignoredError sqref="K4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524F-BDDF-4891-9BC2-8747700CF31E}">
  <sheetPr codeName="Arkusz3">
    <tabColor theme="8" tint="0.59999389629810485"/>
  </sheetPr>
  <dimension ref="A1:U49"/>
  <sheetViews>
    <sheetView workbookViewId="0">
      <selection activeCell="E9" sqref="E9"/>
    </sheetView>
  </sheetViews>
  <sheetFormatPr defaultRowHeight="14.4" x14ac:dyDescent="0.3"/>
  <cols>
    <col min="1" max="1" width="3" bestFit="1" customWidth="1"/>
    <col min="2" max="2" width="11.33203125" bestFit="1" customWidth="1"/>
    <col min="3" max="3" width="15" bestFit="1" customWidth="1"/>
    <col min="4" max="4" width="15.5546875" style="3" customWidth="1"/>
    <col min="5" max="5" width="11.44140625" bestFit="1" customWidth="1"/>
    <col min="7" max="7" width="11.44140625" bestFit="1" customWidth="1"/>
    <col min="8" max="8" width="10.109375" bestFit="1" customWidth="1"/>
    <col min="9" max="9" width="13.44140625" bestFit="1" customWidth="1"/>
    <col min="10" max="10" width="14.21875" style="3" bestFit="1" customWidth="1"/>
    <col min="11" max="11" width="10.6640625" bestFit="1" customWidth="1"/>
    <col min="14" max="14" width="10.6640625" bestFit="1" customWidth="1"/>
    <col min="16" max="16" width="10.77734375" bestFit="1" customWidth="1"/>
  </cols>
  <sheetData>
    <row r="1" spans="1:21" x14ac:dyDescent="0.3">
      <c r="D1" s="6" t="s">
        <v>21</v>
      </c>
      <c r="E1" s="6"/>
      <c r="F1" s="6" t="s">
        <v>69</v>
      </c>
      <c r="G1" s="25">
        <f>D5-J5</f>
        <v>1471</v>
      </c>
      <c r="I1" s="6" t="s">
        <v>23</v>
      </c>
      <c r="J1" s="5">
        <f>SUMIF(K8:K200,"Other",J8:J200)</f>
        <v>2881</v>
      </c>
      <c r="N1" s="6" t="s">
        <v>61</v>
      </c>
      <c r="O1" s="6"/>
      <c r="U1" s="2" t="s">
        <v>24</v>
      </c>
    </row>
    <row r="2" spans="1:21" x14ac:dyDescent="0.3">
      <c r="B2" s="2" t="s">
        <v>6</v>
      </c>
      <c r="C2" s="6" t="s">
        <v>3</v>
      </c>
      <c r="D2" s="5">
        <f>SUMIF(E8:E200,"Korki",D8:D200)</f>
        <v>1580</v>
      </c>
      <c r="I2" s="6" t="s">
        <v>16</v>
      </c>
      <c r="J2" s="5">
        <f>SUMIF(K8:K200,"Rata",J8:J200)</f>
        <v>2930</v>
      </c>
      <c r="N2" s="6" t="s">
        <v>62</v>
      </c>
      <c r="O2" s="6"/>
      <c r="U2" s="2" t="s">
        <v>13</v>
      </c>
    </row>
    <row r="3" spans="1:21" x14ac:dyDescent="0.3">
      <c r="B3" s="2" t="s">
        <v>7</v>
      </c>
      <c r="C3" s="6" t="s">
        <v>4</v>
      </c>
      <c r="D3" s="5">
        <f>SUMIF(E8:E200,"Detailing",D8:D200)</f>
        <v>1750</v>
      </c>
      <c r="I3" s="6" t="s">
        <v>17</v>
      </c>
      <c r="J3" s="5">
        <f>SUMIF(K8:K200,"Jedzenie",J8:J200)</f>
        <v>215</v>
      </c>
      <c r="N3" s="6" t="s">
        <v>63</v>
      </c>
      <c r="O3" s="6"/>
      <c r="U3" s="2" t="s">
        <v>14</v>
      </c>
    </row>
    <row r="4" spans="1:21" x14ac:dyDescent="0.3">
      <c r="B4" s="2" t="s">
        <v>8</v>
      </c>
      <c r="C4" s="6" t="s">
        <v>5</v>
      </c>
      <c r="D4" s="5">
        <f>SUMIF(E8:E200,"Passive",D8:D200)</f>
        <v>4355</v>
      </c>
      <c r="I4" s="6" t="s">
        <v>18</v>
      </c>
      <c r="J4" s="5">
        <f>SUMIF(K8:K200,"Paliwo",J8:J200)-L4</f>
        <v>188</v>
      </c>
      <c r="K4" t="s">
        <v>131</v>
      </c>
      <c r="L4">
        <v>430</v>
      </c>
      <c r="N4" s="6" t="s">
        <v>64</v>
      </c>
      <c r="O4" s="6"/>
      <c r="U4" s="2" t="s">
        <v>15</v>
      </c>
    </row>
    <row r="5" spans="1:21" ht="15" thickBot="1" x14ac:dyDescent="0.35">
      <c r="C5" s="21" t="s">
        <v>2</v>
      </c>
      <c r="D5" s="22">
        <f>SUM(D2:D4)</f>
        <v>7685</v>
      </c>
      <c r="E5" s="42" t="s">
        <v>20</v>
      </c>
      <c r="I5" s="21" t="s">
        <v>19</v>
      </c>
      <c r="J5" s="23">
        <f>SUM(J1:J4)</f>
        <v>6214</v>
      </c>
      <c r="K5" s="6" t="s">
        <v>22</v>
      </c>
      <c r="L5" s="6">
        <f>SUM(O1:O4)</f>
        <v>0</v>
      </c>
    </row>
    <row r="6" spans="1:21" ht="15" thickBot="1" x14ac:dyDescent="0.35">
      <c r="A6" s="89" t="s">
        <v>9</v>
      </c>
      <c r="B6" s="90"/>
      <c r="C6" s="90"/>
      <c r="D6" s="90"/>
      <c r="E6" s="91"/>
      <c r="H6" s="37"/>
      <c r="I6" s="89" t="s">
        <v>65</v>
      </c>
      <c r="J6" s="90"/>
      <c r="K6" s="91"/>
      <c r="O6" s="88" t="s">
        <v>66</v>
      </c>
      <c r="P6" s="88"/>
    </row>
    <row r="7" spans="1:21" ht="15" thickBot="1" x14ac:dyDescent="0.35">
      <c r="A7" s="33"/>
      <c r="B7" s="34" t="s">
        <v>77</v>
      </c>
      <c r="C7" s="34" t="s">
        <v>0</v>
      </c>
      <c r="D7" s="35" t="s">
        <v>10</v>
      </c>
      <c r="E7" s="36" t="s">
        <v>1</v>
      </c>
      <c r="H7" s="38" t="s">
        <v>76</v>
      </c>
      <c r="I7" s="39" t="s">
        <v>0</v>
      </c>
      <c r="J7" s="40" t="s">
        <v>11</v>
      </c>
      <c r="K7" s="41" t="s">
        <v>1</v>
      </c>
      <c r="O7" t="s">
        <v>67</v>
      </c>
      <c r="P7" s="24">
        <f>D5-F5</f>
        <v>7685</v>
      </c>
    </row>
    <row r="8" spans="1:21" x14ac:dyDescent="0.3">
      <c r="B8" s="1">
        <v>45294</v>
      </c>
      <c r="C8" t="s">
        <v>80</v>
      </c>
      <c r="D8" s="30">
        <v>80</v>
      </c>
      <c r="E8" s="19" t="s">
        <v>6</v>
      </c>
      <c r="H8" s="1">
        <v>45294</v>
      </c>
      <c r="I8" s="6" t="s">
        <v>49</v>
      </c>
      <c r="J8" s="32">
        <v>80</v>
      </c>
      <c r="K8" s="6" t="s">
        <v>24</v>
      </c>
      <c r="O8" t="s">
        <v>68</v>
      </c>
      <c r="P8" s="24">
        <f>G1-E1</f>
        <v>1471</v>
      </c>
    </row>
    <row r="9" spans="1:21" x14ac:dyDescent="0.3">
      <c r="B9" s="1">
        <v>45295</v>
      </c>
      <c r="C9" t="s">
        <v>81</v>
      </c>
      <c r="D9" s="30">
        <v>280</v>
      </c>
      <c r="E9" s="20" t="s">
        <v>7</v>
      </c>
      <c r="H9" s="1">
        <v>45295</v>
      </c>
      <c r="I9" s="6" t="s">
        <v>107</v>
      </c>
      <c r="J9" s="32">
        <v>450</v>
      </c>
      <c r="K9" s="6" t="s">
        <v>24</v>
      </c>
      <c r="O9" t="s">
        <v>74</v>
      </c>
      <c r="P9" s="24">
        <f>J5-L5</f>
        <v>6214</v>
      </c>
    </row>
    <row r="10" spans="1:21" x14ac:dyDescent="0.3">
      <c r="B10" s="1">
        <v>45295</v>
      </c>
      <c r="C10" t="s">
        <v>82</v>
      </c>
      <c r="D10" s="30">
        <v>80</v>
      </c>
      <c r="E10" s="20" t="s">
        <v>6</v>
      </c>
      <c r="H10" s="1">
        <v>45295</v>
      </c>
      <c r="I10" s="6" t="s">
        <v>108</v>
      </c>
      <c r="J10" s="32">
        <v>6</v>
      </c>
      <c r="K10" s="6" t="s">
        <v>24</v>
      </c>
      <c r="O10" t="s">
        <v>70</v>
      </c>
      <c r="P10" s="24">
        <f>J1-O1</f>
        <v>2881</v>
      </c>
    </row>
    <row r="11" spans="1:21" x14ac:dyDescent="0.3">
      <c r="B11" s="1">
        <v>45296</v>
      </c>
      <c r="C11" t="s">
        <v>83</v>
      </c>
      <c r="D11" s="30">
        <v>206</v>
      </c>
      <c r="E11" s="20" t="s">
        <v>8</v>
      </c>
      <c r="H11" s="1">
        <v>45296</v>
      </c>
      <c r="I11" s="6" t="s">
        <v>109</v>
      </c>
      <c r="J11" s="32">
        <v>22</v>
      </c>
      <c r="K11" s="6" t="s">
        <v>24</v>
      </c>
      <c r="O11" t="s">
        <v>71</v>
      </c>
      <c r="P11" s="24">
        <f>J2-O2</f>
        <v>2930</v>
      </c>
    </row>
    <row r="12" spans="1:21" x14ac:dyDescent="0.3">
      <c r="B12" s="1">
        <v>45296</v>
      </c>
      <c r="C12" t="s">
        <v>84</v>
      </c>
      <c r="D12" s="30">
        <v>50</v>
      </c>
      <c r="E12" s="20" t="s">
        <v>6</v>
      </c>
      <c r="H12" s="1">
        <v>45296</v>
      </c>
      <c r="I12" s="6" t="s">
        <v>107</v>
      </c>
      <c r="J12" s="32">
        <v>800</v>
      </c>
      <c r="K12" s="6" t="s">
        <v>24</v>
      </c>
      <c r="O12" t="s">
        <v>72</v>
      </c>
      <c r="P12" s="24">
        <f>J3-O3</f>
        <v>215</v>
      </c>
    </row>
    <row r="13" spans="1:21" x14ac:dyDescent="0.3">
      <c r="B13" s="1">
        <v>45297</v>
      </c>
      <c r="C13" t="s">
        <v>85</v>
      </c>
      <c r="D13" s="30">
        <v>120</v>
      </c>
      <c r="E13" s="20" t="s">
        <v>8</v>
      </c>
      <c r="H13" s="1">
        <v>45297</v>
      </c>
      <c r="I13" s="6" t="s">
        <v>110</v>
      </c>
      <c r="J13" s="32">
        <v>39</v>
      </c>
      <c r="K13" s="6" t="s">
        <v>24</v>
      </c>
      <c r="O13" t="s">
        <v>73</v>
      </c>
      <c r="P13" s="24">
        <f>J4-O4</f>
        <v>188</v>
      </c>
    </row>
    <row r="14" spans="1:21" x14ac:dyDescent="0.3">
      <c r="B14" s="1">
        <v>45297</v>
      </c>
      <c r="C14" t="s">
        <v>86</v>
      </c>
      <c r="D14" s="30">
        <v>80</v>
      </c>
      <c r="E14" s="20" t="s">
        <v>6</v>
      </c>
      <c r="H14" s="1">
        <v>45297</v>
      </c>
      <c r="I14" s="6" t="s">
        <v>111</v>
      </c>
      <c r="J14" s="32">
        <v>380</v>
      </c>
      <c r="K14" s="6" t="s">
        <v>24</v>
      </c>
    </row>
    <row r="15" spans="1:21" x14ac:dyDescent="0.3">
      <c r="B15" s="1">
        <v>45299</v>
      </c>
      <c r="C15" t="s">
        <v>87</v>
      </c>
      <c r="D15" s="30">
        <v>80</v>
      </c>
      <c r="E15" s="20" t="s">
        <v>6</v>
      </c>
      <c r="H15" s="1">
        <v>45299</v>
      </c>
      <c r="I15" s="6" t="s">
        <v>112</v>
      </c>
      <c r="J15" s="32">
        <v>40</v>
      </c>
      <c r="K15" s="6" t="s">
        <v>24</v>
      </c>
    </row>
    <row r="16" spans="1:21" x14ac:dyDescent="0.3">
      <c r="B16" s="1">
        <v>45299</v>
      </c>
      <c r="C16" t="s">
        <v>88</v>
      </c>
      <c r="D16" s="30">
        <v>80</v>
      </c>
      <c r="E16" s="20" t="s">
        <v>6</v>
      </c>
      <c r="H16" s="1">
        <v>45299</v>
      </c>
      <c r="I16" s="6" t="s">
        <v>113</v>
      </c>
      <c r="J16" s="32">
        <v>260</v>
      </c>
      <c r="K16" s="6" t="s">
        <v>24</v>
      </c>
    </row>
    <row r="17" spans="2:11" x14ac:dyDescent="0.3">
      <c r="B17" s="1">
        <v>45300</v>
      </c>
      <c r="C17" t="s">
        <v>89</v>
      </c>
      <c r="D17" s="30">
        <v>150</v>
      </c>
      <c r="E17" s="20" t="s">
        <v>7</v>
      </c>
      <c r="H17" s="1">
        <v>45300</v>
      </c>
      <c r="I17" s="32" t="s">
        <v>114</v>
      </c>
      <c r="J17" s="32">
        <v>150</v>
      </c>
      <c r="K17" s="6" t="s">
        <v>24</v>
      </c>
    </row>
    <row r="18" spans="2:11" x14ac:dyDescent="0.3">
      <c r="B18" s="1">
        <v>45301</v>
      </c>
      <c r="C18" t="s">
        <v>32</v>
      </c>
      <c r="D18" s="30">
        <v>60</v>
      </c>
      <c r="E18" s="20" t="s">
        <v>6</v>
      </c>
      <c r="H18" s="1">
        <v>45301</v>
      </c>
      <c r="I18" s="6" t="s">
        <v>115</v>
      </c>
      <c r="J18" s="32">
        <v>80</v>
      </c>
      <c r="K18" s="6" t="s">
        <v>24</v>
      </c>
    </row>
    <row r="19" spans="2:11" x14ac:dyDescent="0.3">
      <c r="B19" s="1">
        <v>45303</v>
      </c>
      <c r="C19" t="s">
        <v>32</v>
      </c>
      <c r="D19" s="30">
        <v>80</v>
      </c>
      <c r="E19" s="20" t="s">
        <v>6</v>
      </c>
      <c r="H19" s="1">
        <v>45303</v>
      </c>
      <c r="I19" s="6" t="s">
        <v>116</v>
      </c>
      <c r="J19" s="32">
        <v>9</v>
      </c>
      <c r="K19" s="6" t="s">
        <v>24</v>
      </c>
    </row>
    <row r="20" spans="2:11" x14ac:dyDescent="0.3">
      <c r="B20" s="1">
        <v>45304</v>
      </c>
      <c r="C20" t="s">
        <v>90</v>
      </c>
      <c r="D20" s="30">
        <v>950</v>
      </c>
      <c r="E20" s="20" t="s">
        <v>7</v>
      </c>
      <c r="H20" s="1">
        <v>45304</v>
      </c>
      <c r="I20" s="6" t="s">
        <v>117</v>
      </c>
      <c r="J20" s="32">
        <v>370</v>
      </c>
      <c r="K20" s="6" t="s">
        <v>24</v>
      </c>
    </row>
    <row r="21" spans="2:11" x14ac:dyDescent="0.3">
      <c r="B21" s="1">
        <v>45305</v>
      </c>
      <c r="C21" t="s">
        <v>91</v>
      </c>
      <c r="D21" s="30">
        <v>120</v>
      </c>
      <c r="E21" s="20" t="s">
        <v>6</v>
      </c>
      <c r="H21" s="1">
        <v>45305</v>
      </c>
      <c r="I21" s="6" t="s">
        <v>118</v>
      </c>
      <c r="J21" s="32">
        <v>195</v>
      </c>
      <c r="K21" s="6" t="s">
        <v>24</v>
      </c>
    </row>
    <row r="22" spans="2:11" x14ac:dyDescent="0.3">
      <c r="B22" s="1">
        <v>45305</v>
      </c>
      <c r="C22" t="s">
        <v>92</v>
      </c>
      <c r="D22" s="30">
        <v>50</v>
      </c>
      <c r="E22" s="20" t="s">
        <v>6</v>
      </c>
      <c r="H22" s="1">
        <v>45305</v>
      </c>
      <c r="I22" s="6" t="s">
        <v>119</v>
      </c>
      <c r="J22" s="32">
        <v>58</v>
      </c>
      <c r="K22" s="6" t="s">
        <v>14</v>
      </c>
    </row>
    <row r="23" spans="2:11" x14ac:dyDescent="0.3">
      <c r="B23" s="1">
        <v>45306</v>
      </c>
      <c r="C23" t="s">
        <v>93</v>
      </c>
      <c r="D23" s="30">
        <v>120</v>
      </c>
      <c r="E23" s="20" t="s">
        <v>7</v>
      </c>
      <c r="H23" s="1">
        <v>45306</v>
      </c>
      <c r="I23" s="6" t="s">
        <v>120</v>
      </c>
      <c r="J23" s="6">
        <v>5</v>
      </c>
      <c r="K23" s="6" t="s">
        <v>14</v>
      </c>
    </row>
    <row r="24" spans="2:11" x14ac:dyDescent="0.3">
      <c r="B24" s="1">
        <v>45308</v>
      </c>
      <c r="C24" t="s">
        <v>94</v>
      </c>
      <c r="D24" s="30">
        <v>100</v>
      </c>
      <c r="E24" s="20" t="s">
        <v>8</v>
      </c>
      <c r="H24" s="1">
        <v>45308</v>
      </c>
      <c r="I24" s="6" t="s">
        <v>121</v>
      </c>
      <c r="J24" s="32">
        <v>56</v>
      </c>
      <c r="K24" s="6" t="s">
        <v>14</v>
      </c>
    </row>
    <row r="25" spans="2:11" x14ac:dyDescent="0.3">
      <c r="B25" s="1">
        <v>45308</v>
      </c>
      <c r="C25" t="s">
        <v>95</v>
      </c>
      <c r="D25" s="30">
        <v>50</v>
      </c>
      <c r="E25" s="20" t="s">
        <v>6</v>
      </c>
      <c r="H25" s="1">
        <v>45308</v>
      </c>
      <c r="I25" s="6" t="s">
        <v>122</v>
      </c>
      <c r="J25" s="6">
        <v>12</v>
      </c>
      <c r="K25" s="6" t="s">
        <v>14</v>
      </c>
    </row>
    <row r="26" spans="2:11" x14ac:dyDescent="0.3">
      <c r="B26" s="1">
        <v>45308</v>
      </c>
      <c r="C26" t="s">
        <v>32</v>
      </c>
      <c r="D26" s="30">
        <v>80</v>
      </c>
      <c r="E26" s="20" t="s">
        <v>6</v>
      </c>
      <c r="H26" s="1">
        <v>45308</v>
      </c>
      <c r="I26" s="6" t="s">
        <v>123</v>
      </c>
      <c r="J26" s="32">
        <v>21</v>
      </c>
      <c r="K26" s="6" t="s">
        <v>14</v>
      </c>
    </row>
    <row r="27" spans="2:11" x14ac:dyDescent="0.3">
      <c r="B27" s="1">
        <v>45310</v>
      </c>
      <c r="C27" t="s">
        <v>32</v>
      </c>
      <c r="D27" s="31">
        <v>80</v>
      </c>
      <c r="E27" s="20" t="s">
        <v>6</v>
      </c>
      <c r="H27" s="1">
        <v>45310</v>
      </c>
      <c r="I27" s="6" t="s">
        <v>124</v>
      </c>
      <c r="J27" s="6">
        <v>11</v>
      </c>
      <c r="K27" s="6" t="s">
        <v>14</v>
      </c>
    </row>
    <row r="28" spans="2:11" x14ac:dyDescent="0.3">
      <c r="B28" s="1">
        <v>45312</v>
      </c>
      <c r="C28" t="s">
        <v>96</v>
      </c>
      <c r="D28" s="31">
        <v>80</v>
      </c>
      <c r="E28" s="20" t="s">
        <v>6</v>
      </c>
      <c r="H28" s="1">
        <v>45312</v>
      </c>
      <c r="I28" s="6" t="s">
        <v>123</v>
      </c>
      <c r="J28" s="32">
        <v>21</v>
      </c>
      <c r="K28" s="6" t="s">
        <v>14</v>
      </c>
    </row>
    <row r="29" spans="2:11" x14ac:dyDescent="0.3">
      <c r="B29" s="1">
        <v>45313</v>
      </c>
      <c r="C29" t="s">
        <v>97</v>
      </c>
      <c r="D29" s="31">
        <v>50</v>
      </c>
      <c r="E29" s="20" t="s">
        <v>6</v>
      </c>
      <c r="H29" s="1">
        <v>45313</v>
      </c>
      <c r="I29" s="6" t="s">
        <v>125</v>
      </c>
      <c r="J29" s="6">
        <v>8</v>
      </c>
      <c r="K29" s="6" t="s">
        <v>14</v>
      </c>
    </row>
    <row r="30" spans="2:11" x14ac:dyDescent="0.3">
      <c r="B30" s="1">
        <v>45313</v>
      </c>
      <c r="C30" t="s">
        <v>96</v>
      </c>
      <c r="D30" s="30">
        <v>80</v>
      </c>
      <c r="E30" s="20" t="s">
        <v>6</v>
      </c>
      <c r="H30" s="1">
        <v>45313</v>
      </c>
      <c r="I30" s="6" t="s">
        <v>126</v>
      </c>
      <c r="J30" s="32">
        <v>23</v>
      </c>
      <c r="K30" s="6" t="s">
        <v>14</v>
      </c>
    </row>
    <row r="31" spans="2:11" x14ac:dyDescent="0.3">
      <c r="B31" s="1">
        <v>45315</v>
      </c>
      <c r="C31" t="s">
        <v>98</v>
      </c>
      <c r="D31" s="30">
        <v>380</v>
      </c>
      <c r="E31" s="20" t="s">
        <v>8</v>
      </c>
      <c r="H31" s="1">
        <v>45315</v>
      </c>
      <c r="I31" s="6" t="s">
        <v>127</v>
      </c>
      <c r="J31" s="6">
        <f>5370-3500</f>
        <v>1870</v>
      </c>
      <c r="K31" s="6" t="s">
        <v>13</v>
      </c>
    </row>
    <row r="32" spans="2:11" x14ac:dyDescent="0.3">
      <c r="B32" s="1">
        <v>45316</v>
      </c>
      <c r="C32" t="s">
        <v>99</v>
      </c>
      <c r="D32" s="30">
        <v>80</v>
      </c>
      <c r="E32" s="20" t="s">
        <v>6</v>
      </c>
      <c r="H32" s="1">
        <v>45316</v>
      </c>
      <c r="I32" s="6" t="s">
        <v>128</v>
      </c>
      <c r="J32" s="6">
        <v>530</v>
      </c>
      <c r="K32" s="6" t="s">
        <v>13</v>
      </c>
    </row>
    <row r="33" spans="2:11" x14ac:dyDescent="0.3">
      <c r="B33" s="1">
        <v>45316</v>
      </c>
      <c r="C33" t="s">
        <v>100</v>
      </c>
      <c r="D33" s="30">
        <v>500</v>
      </c>
      <c r="E33" s="20" t="s">
        <v>8</v>
      </c>
      <c r="H33" s="1">
        <v>45316</v>
      </c>
      <c r="I33" s="6" t="s">
        <v>129</v>
      </c>
      <c r="J33" s="6">
        <v>170</v>
      </c>
      <c r="K33" s="6" t="s">
        <v>13</v>
      </c>
    </row>
    <row r="34" spans="2:11" x14ac:dyDescent="0.3">
      <c r="B34" s="1">
        <v>45317</v>
      </c>
      <c r="C34" t="s">
        <v>32</v>
      </c>
      <c r="D34" s="30">
        <v>80</v>
      </c>
      <c r="E34" s="20" t="s">
        <v>6</v>
      </c>
      <c r="H34" s="1">
        <v>45317</v>
      </c>
      <c r="I34" s="6" t="s">
        <v>130</v>
      </c>
      <c r="J34" s="32">
        <v>360</v>
      </c>
      <c r="K34" s="6" t="s">
        <v>13</v>
      </c>
    </row>
    <row r="35" spans="2:11" x14ac:dyDescent="0.3">
      <c r="B35" s="1">
        <v>45318</v>
      </c>
      <c r="C35" t="s">
        <v>101</v>
      </c>
      <c r="D35" s="30">
        <v>250</v>
      </c>
      <c r="E35" s="20" t="s">
        <v>7</v>
      </c>
      <c r="H35" s="1">
        <v>45318</v>
      </c>
      <c r="I35" s="6" t="s">
        <v>15</v>
      </c>
      <c r="J35" s="6">
        <v>182</v>
      </c>
      <c r="K35" s="6" t="s">
        <v>15</v>
      </c>
    </row>
    <row r="36" spans="2:11" x14ac:dyDescent="0.3">
      <c r="B36" s="1">
        <v>45319</v>
      </c>
      <c r="C36" t="s">
        <v>102</v>
      </c>
      <c r="D36" s="30">
        <v>100</v>
      </c>
      <c r="E36" s="20" t="s">
        <v>6</v>
      </c>
      <c r="H36" s="1">
        <v>45319</v>
      </c>
      <c r="I36" s="6" t="s">
        <v>15</v>
      </c>
      <c r="J36" s="6">
        <v>130</v>
      </c>
      <c r="K36" s="6" t="s">
        <v>15</v>
      </c>
    </row>
    <row r="37" spans="2:11" x14ac:dyDescent="0.3">
      <c r="B37" s="1">
        <v>45319</v>
      </c>
      <c r="C37" t="s">
        <v>103</v>
      </c>
      <c r="D37" s="30">
        <v>80</v>
      </c>
      <c r="E37" s="20" t="s">
        <v>6</v>
      </c>
      <c r="H37" s="1">
        <v>45319</v>
      </c>
      <c r="I37" s="6" t="s">
        <v>15</v>
      </c>
      <c r="J37" s="6">
        <v>130</v>
      </c>
      <c r="K37" s="6" t="s">
        <v>15</v>
      </c>
    </row>
    <row r="38" spans="2:11" x14ac:dyDescent="0.3">
      <c r="B38" s="1">
        <v>45320</v>
      </c>
      <c r="C38" t="s">
        <v>104</v>
      </c>
      <c r="D38" s="30">
        <v>60</v>
      </c>
      <c r="E38" s="20" t="s">
        <v>6</v>
      </c>
      <c r="H38" s="1">
        <v>45320</v>
      </c>
      <c r="I38" s="6" t="s">
        <v>15</v>
      </c>
      <c r="J38" s="32">
        <v>60</v>
      </c>
      <c r="K38" s="6" t="s">
        <v>15</v>
      </c>
    </row>
    <row r="39" spans="2:11" x14ac:dyDescent="0.3">
      <c r="B39" s="1">
        <v>45320</v>
      </c>
      <c r="C39" t="s">
        <v>45</v>
      </c>
      <c r="D39" s="31">
        <v>1049</v>
      </c>
      <c r="E39" s="20" t="s">
        <v>8</v>
      </c>
      <c r="H39" s="1">
        <v>45308</v>
      </c>
      <c r="I39" s="6" t="s">
        <v>15</v>
      </c>
      <c r="J39" s="6">
        <v>116</v>
      </c>
      <c r="K39" s="6" t="s">
        <v>15</v>
      </c>
    </row>
    <row r="40" spans="2:11" x14ac:dyDescent="0.3">
      <c r="B40" s="1">
        <v>45320</v>
      </c>
      <c r="C40" t="s">
        <v>46</v>
      </c>
      <c r="D40" s="30">
        <v>500</v>
      </c>
      <c r="E40" s="20" t="s">
        <v>8</v>
      </c>
      <c r="H40" s="6"/>
      <c r="I40" s="6"/>
      <c r="J40" s="5"/>
      <c r="K40" s="6"/>
    </row>
    <row r="41" spans="2:11" x14ac:dyDescent="0.3">
      <c r="B41" s="1">
        <v>45332</v>
      </c>
      <c r="C41" t="s">
        <v>106</v>
      </c>
      <c r="D41" s="30">
        <v>500</v>
      </c>
      <c r="E41" s="20" t="s">
        <v>8</v>
      </c>
      <c r="H41" s="6"/>
      <c r="I41" s="6"/>
      <c r="J41" s="5"/>
      <c r="K41" s="6"/>
    </row>
    <row r="42" spans="2:11" x14ac:dyDescent="0.3">
      <c r="B42" s="1">
        <v>45349</v>
      </c>
      <c r="C42" t="s">
        <v>105</v>
      </c>
      <c r="D42" s="30">
        <v>1000</v>
      </c>
      <c r="E42" s="20" t="s">
        <v>8</v>
      </c>
      <c r="H42" s="6"/>
      <c r="I42" s="6"/>
      <c r="J42" s="5"/>
      <c r="K42" s="6"/>
    </row>
    <row r="43" spans="2:11" x14ac:dyDescent="0.3">
      <c r="H43" s="6"/>
      <c r="I43" s="6"/>
      <c r="J43" s="5"/>
      <c r="K43" s="6"/>
    </row>
    <row r="44" spans="2:11" x14ac:dyDescent="0.3">
      <c r="H44" s="6"/>
      <c r="I44" s="6"/>
      <c r="J44" s="5"/>
      <c r="K44" s="6"/>
    </row>
    <row r="45" spans="2:11" x14ac:dyDescent="0.3">
      <c r="H45" s="6"/>
      <c r="I45" s="6"/>
      <c r="J45" s="5"/>
      <c r="K45" s="6"/>
    </row>
    <row r="46" spans="2:11" x14ac:dyDescent="0.3">
      <c r="B46" s="7"/>
      <c r="D46" s="8"/>
      <c r="E46" s="20"/>
      <c r="H46" s="6"/>
      <c r="I46" s="6"/>
      <c r="J46" s="5"/>
      <c r="K46" s="6"/>
    </row>
    <row r="47" spans="2:11" x14ac:dyDescent="0.3">
      <c r="B47" s="7"/>
      <c r="D47" s="8"/>
      <c r="E47" s="20"/>
      <c r="H47" s="6"/>
      <c r="I47" s="6"/>
      <c r="J47" s="5"/>
      <c r="K47" s="6"/>
    </row>
    <row r="48" spans="2:11" x14ac:dyDescent="0.3">
      <c r="B48" s="1"/>
      <c r="D48" s="4"/>
    </row>
    <row r="49" spans="2:4" x14ac:dyDescent="0.3">
      <c r="B49" s="1"/>
      <c r="D49" s="4"/>
    </row>
  </sheetData>
  <mergeCells count="3">
    <mergeCell ref="A6:E6"/>
    <mergeCell ref="I6:K6"/>
    <mergeCell ref="O6:P6"/>
  </mergeCells>
  <conditionalFormatting sqref="D5">
    <cfRule type="colorScale" priority="2">
      <colorScale>
        <cfvo type="num" val="0"/>
        <cfvo type="percentile" val="50"/>
        <cfvo type="num" val="10000"/>
        <color rgb="FFF8696B"/>
        <color rgb="FFFFEB84"/>
        <color rgb="FF63BE7B"/>
      </colorScale>
    </cfRule>
  </conditionalFormatting>
  <conditionalFormatting sqref="D8:D4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K47">
    <cfRule type="expression" dxfId="23" priority="4">
      <formula>$K8="Paliwo"</formula>
    </cfRule>
    <cfRule type="expression" dxfId="22" priority="5">
      <formula>$K8="Other"</formula>
    </cfRule>
    <cfRule type="expression" dxfId="21" priority="6">
      <formula>$K8="Jedzenie"</formula>
    </cfRule>
    <cfRule type="expression" dxfId="20" priority="7">
      <formula>$K8="Rata"</formula>
    </cfRule>
  </conditionalFormatting>
  <conditionalFormatting sqref="O7:P13">
    <cfRule type="colorScale" priority="3">
      <colorScale>
        <cfvo type="num" val="-10000"/>
        <cfvo type="percentile" val="50"/>
        <cfvo type="num" val="0"/>
        <color rgb="FFFFC000"/>
        <color theme="5" tint="0.39997558519241921"/>
        <color theme="8" tint="0.39997558519241921"/>
      </colorScale>
    </cfRule>
  </conditionalFormatting>
  <dataValidations count="3">
    <dataValidation type="list" allowBlank="1" showInputMessage="1" showErrorMessage="1" sqref="K8:K68" xr:uid="{B84EC0B9-7763-4E8C-96AD-C688BE8EF89D}">
      <formula1>$U$1:$U$4</formula1>
    </dataValidation>
    <dataValidation type="list" allowBlank="1" showInputMessage="1" showErrorMessage="1" sqref="K69:K1048576" xr:uid="{90590CF0-9F0A-4B3C-AA58-FED90DBE4428}">
      <formula1>$U$2:$U$4</formula1>
    </dataValidation>
    <dataValidation type="list" allowBlank="1" showInputMessage="1" showErrorMessage="1" sqref="E46:E1048576 E8:E42" xr:uid="{4B87E4B0-B383-4094-9D5B-D00ACBD097B5}">
      <formula1>$B$2:$B$4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988D-E287-461F-8C4C-0AF190DFBEDF}">
  <sheetPr codeName="Arkusz7"/>
  <dimension ref="A1:O43"/>
  <sheetViews>
    <sheetView workbookViewId="0">
      <selection activeCell="G24" sqref="G24"/>
    </sheetView>
  </sheetViews>
  <sheetFormatPr defaultRowHeight="14.4" x14ac:dyDescent="0.3"/>
  <cols>
    <col min="1" max="1" width="10.109375" bestFit="1" customWidth="1"/>
    <col min="2" max="2" width="9.21875" bestFit="1" customWidth="1"/>
    <col min="3" max="3" width="11.33203125" bestFit="1" customWidth="1"/>
    <col min="4" max="4" width="14.109375" bestFit="1" customWidth="1"/>
    <col min="12" max="12" width="15.33203125" bestFit="1" customWidth="1"/>
  </cols>
  <sheetData>
    <row r="1" spans="1:13" x14ac:dyDescent="0.3">
      <c r="A1" t="s">
        <v>12</v>
      </c>
      <c r="B1" t="s">
        <v>75</v>
      </c>
      <c r="C1" t="s">
        <v>78</v>
      </c>
      <c r="D1" t="s">
        <v>79</v>
      </c>
      <c r="I1" s="88"/>
      <c r="J1" s="88"/>
      <c r="K1" s="88"/>
      <c r="L1" s="88"/>
      <c r="M1" s="88"/>
    </row>
    <row r="2" spans="1:13" x14ac:dyDescent="0.3">
      <c r="A2" s="1">
        <v>45292</v>
      </c>
      <c r="B2" cm="1">
        <f t="array" ref="B2">SUMPRODUCT((Styczeń_RAW2024!$B$8:$B$47=A2)*Styczeń_RAW2024!$D$8:$D$47)</f>
        <v>0</v>
      </c>
      <c r="C2" cm="1">
        <f t="array" ref="C2">SUMPRODUCT((Styczeń_RAW2024!$H$8:$H$700=A2)*Styczeń_RAW2024!$J$8:$J$700)</f>
        <v>0</v>
      </c>
      <c r="D2">
        <f>B2-C2</f>
        <v>0</v>
      </c>
      <c r="L2" s="26"/>
    </row>
    <row r="3" spans="1:13" x14ac:dyDescent="0.3">
      <c r="A3" s="1">
        <v>45293</v>
      </c>
      <c r="B3" cm="1">
        <f t="array" ref="B3">SUMPRODUCT((Styczeń_RAW2024!$B$8:$B$47=A3)*Styczeń_RAW2024!$D$8:$D$47)</f>
        <v>0</v>
      </c>
      <c r="C3" cm="1">
        <f t="array" ref="C3">SUMPRODUCT((Styczeń_RAW2024!$H$8:$H$700=A3)*Styczeń_RAW2024!$J$8:$J$700)</f>
        <v>0</v>
      </c>
      <c r="D3">
        <f t="shared" ref="D3:D31" si="0">B3-C3</f>
        <v>0</v>
      </c>
      <c r="J3" s="7"/>
      <c r="L3" s="26"/>
    </row>
    <row r="4" spans="1:13" x14ac:dyDescent="0.3">
      <c r="A4" s="1">
        <v>45294</v>
      </c>
      <c r="B4" cm="1">
        <f t="array" ref="B4">SUMPRODUCT((Styczeń_RAW2024!$B$8:$B$47=A4)*Styczeń_RAW2024!$D$8:$D$47)</f>
        <v>80</v>
      </c>
      <c r="C4" cm="1">
        <f t="array" ref="C4">SUMPRODUCT((Styczeń_RAW2024!$H$8:$H$700=A4)*Styczeń_RAW2024!$J$8:$J$700)</f>
        <v>80</v>
      </c>
      <c r="D4">
        <f t="shared" si="0"/>
        <v>0</v>
      </c>
      <c r="J4" s="7"/>
      <c r="L4" s="26"/>
    </row>
    <row r="5" spans="1:13" x14ac:dyDescent="0.3">
      <c r="A5" s="1">
        <v>45295</v>
      </c>
      <c r="B5" cm="1">
        <f t="array" ref="B5">SUMPRODUCT((Styczeń_RAW2024!$B$8:$B$47=A5)*Styczeń_RAW2024!$D$8:$D$47)</f>
        <v>360</v>
      </c>
      <c r="C5" cm="1">
        <f t="array" ref="C5">SUMPRODUCT((Styczeń_RAW2024!$H$8:$H$700=A5)*Styczeń_RAW2024!$J$8:$J$700)</f>
        <v>456</v>
      </c>
      <c r="D5">
        <f t="shared" si="0"/>
        <v>-96</v>
      </c>
      <c r="J5" s="7"/>
      <c r="L5" s="26"/>
    </row>
    <row r="6" spans="1:13" x14ac:dyDescent="0.3">
      <c r="A6" s="1">
        <v>45296</v>
      </c>
      <c r="B6" cm="1">
        <f t="array" ref="B6">SUMPRODUCT((Styczeń_RAW2024!$B$8:$B$47=A6)*Styczeń_RAW2024!$D$8:$D$47)</f>
        <v>256</v>
      </c>
      <c r="C6" cm="1">
        <f t="array" ref="C6">SUMPRODUCT((Styczeń_RAW2024!$H$8:$H$700=A6)*Styczeń_RAW2024!$J$8:$J$700)</f>
        <v>822</v>
      </c>
      <c r="D6">
        <f t="shared" si="0"/>
        <v>-566</v>
      </c>
      <c r="J6" s="7"/>
      <c r="L6" s="26"/>
    </row>
    <row r="7" spans="1:13" x14ac:dyDescent="0.3">
      <c r="A7" s="1">
        <v>45297</v>
      </c>
      <c r="B7" cm="1">
        <f t="array" ref="B7">SUMPRODUCT((Styczeń_RAW2024!$B$8:$B$47=A7)*Styczeń_RAW2024!$D$8:$D$47)</f>
        <v>200</v>
      </c>
      <c r="C7" cm="1">
        <f t="array" ref="C7">SUMPRODUCT((Styczeń_RAW2024!$H$8:$H$700=A7)*Styczeń_RAW2024!$J$8:$J$700)</f>
        <v>419</v>
      </c>
      <c r="D7">
        <f t="shared" si="0"/>
        <v>-219</v>
      </c>
      <c r="J7" s="7"/>
      <c r="L7" s="26"/>
    </row>
    <row r="8" spans="1:13" x14ac:dyDescent="0.3">
      <c r="A8" s="1">
        <v>45298</v>
      </c>
      <c r="B8" cm="1">
        <f t="array" ref="B8">SUMPRODUCT((Styczeń_RAW2024!$B$8:$B$47=A8)*Styczeń_RAW2024!$D$8:$D$47)</f>
        <v>0</v>
      </c>
      <c r="C8" cm="1">
        <f t="array" ref="C8">SUMPRODUCT((Styczeń_RAW2024!$H$8:$H$700=A8)*Styczeń_RAW2024!$J$8:$J$700)</f>
        <v>0</v>
      </c>
      <c r="D8">
        <f t="shared" si="0"/>
        <v>0</v>
      </c>
      <c r="J8" s="7"/>
      <c r="L8" s="26"/>
    </row>
    <row r="9" spans="1:13" x14ac:dyDescent="0.3">
      <c r="A9" s="1">
        <v>45299</v>
      </c>
      <c r="B9" cm="1">
        <f t="array" ref="B9">SUMPRODUCT((Styczeń_RAW2024!$B$8:$B$47=A9)*Styczeń_RAW2024!$D$8:$D$47)</f>
        <v>160</v>
      </c>
      <c r="C9" cm="1">
        <f t="array" ref="C9">SUMPRODUCT((Styczeń_RAW2024!$H$8:$H$700=A9)*Styczeń_RAW2024!$J$8:$J$700)</f>
        <v>300</v>
      </c>
      <c r="D9">
        <f t="shared" si="0"/>
        <v>-140</v>
      </c>
      <c r="J9" s="7"/>
      <c r="L9" s="26"/>
    </row>
    <row r="10" spans="1:13" x14ac:dyDescent="0.3">
      <c r="A10" s="1">
        <v>45300</v>
      </c>
      <c r="B10" cm="1">
        <f t="array" ref="B10">SUMPRODUCT((Styczeń_RAW2024!$B$8:$B$47=A10)*Styczeń_RAW2024!$D$8:$D$47)</f>
        <v>150</v>
      </c>
      <c r="C10" cm="1">
        <f t="array" ref="C10">SUMPRODUCT((Styczeń_RAW2024!$H$8:$H$700=A10)*Styczeń_RAW2024!$J$8:$J$700)</f>
        <v>150</v>
      </c>
      <c r="D10">
        <f t="shared" si="0"/>
        <v>0</v>
      </c>
      <c r="J10" s="7"/>
      <c r="L10" s="26"/>
    </row>
    <row r="11" spans="1:13" x14ac:dyDescent="0.3">
      <c r="A11" s="1">
        <v>45301</v>
      </c>
      <c r="B11" cm="1">
        <f t="array" ref="B11">SUMPRODUCT((Styczeń_RAW2024!$B$8:$B$47=A11)*Styczeń_RAW2024!$D$8:$D$47)</f>
        <v>60</v>
      </c>
      <c r="C11" cm="1">
        <f t="array" ref="C11">SUMPRODUCT((Styczeń_RAW2024!$H$8:$H$700=A11)*Styczeń_RAW2024!$J$8:$J$700)</f>
        <v>80</v>
      </c>
      <c r="D11">
        <f t="shared" si="0"/>
        <v>-20</v>
      </c>
      <c r="J11" s="7"/>
      <c r="L11" s="26"/>
    </row>
    <row r="12" spans="1:13" x14ac:dyDescent="0.3">
      <c r="A12" s="1">
        <v>45302</v>
      </c>
      <c r="B12" cm="1">
        <f t="array" ref="B12">SUMPRODUCT((Styczeń_RAW2024!$B$8:$B$47=A12)*Styczeń_RAW2024!$D$8:$D$47)</f>
        <v>0</v>
      </c>
      <c r="C12" cm="1">
        <f t="array" ref="C12">SUMPRODUCT((Styczeń_RAW2024!$H$8:$H$700=A12)*Styczeń_RAW2024!$J$8:$J$700)</f>
        <v>0</v>
      </c>
      <c r="D12">
        <f t="shared" si="0"/>
        <v>0</v>
      </c>
      <c r="J12" s="7"/>
      <c r="L12" s="26"/>
    </row>
    <row r="13" spans="1:13" x14ac:dyDescent="0.3">
      <c r="A13" s="1">
        <v>45303</v>
      </c>
      <c r="B13" cm="1">
        <f t="array" ref="B13">SUMPRODUCT((Styczeń_RAW2024!$B$8:$B$47=A13)*Styczeń_RAW2024!$D$8:$D$47)</f>
        <v>80</v>
      </c>
      <c r="C13" cm="1">
        <f t="array" ref="C13">SUMPRODUCT((Styczeń_RAW2024!$H$8:$H$700=A13)*Styczeń_RAW2024!$J$8:$J$700)</f>
        <v>9</v>
      </c>
      <c r="D13">
        <f t="shared" si="0"/>
        <v>71</v>
      </c>
      <c r="J13" s="7"/>
      <c r="L13" s="26"/>
    </row>
    <row r="14" spans="1:13" x14ac:dyDescent="0.3">
      <c r="A14" s="1">
        <v>45304</v>
      </c>
      <c r="B14" cm="1">
        <f t="array" ref="B14">SUMPRODUCT((Styczeń_RAW2024!$B$8:$B$47=A14)*Styczeń_RAW2024!$D$8:$D$47)</f>
        <v>950</v>
      </c>
      <c r="C14" cm="1">
        <f t="array" ref="C14">SUMPRODUCT((Styczeń_RAW2024!$H$8:$H$700=A14)*Styczeń_RAW2024!$J$8:$J$700)</f>
        <v>370</v>
      </c>
      <c r="D14">
        <f t="shared" si="0"/>
        <v>580</v>
      </c>
      <c r="J14" s="7"/>
      <c r="L14" s="26"/>
    </row>
    <row r="15" spans="1:13" x14ac:dyDescent="0.3">
      <c r="A15" s="1">
        <v>45305</v>
      </c>
      <c r="B15" cm="1">
        <f t="array" ref="B15">SUMPRODUCT((Styczeń_RAW2024!$B$8:$B$47=A15)*Styczeń_RAW2024!$D$8:$D$47)</f>
        <v>170</v>
      </c>
      <c r="C15" cm="1">
        <f t="array" ref="C15">SUMPRODUCT((Styczeń_RAW2024!$H$8:$H$700=A15)*Styczeń_RAW2024!$J$8:$J$700)</f>
        <v>253</v>
      </c>
      <c r="D15">
        <f t="shared" si="0"/>
        <v>-83</v>
      </c>
      <c r="J15" s="7"/>
      <c r="L15" s="26"/>
    </row>
    <row r="16" spans="1:13" x14ac:dyDescent="0.3">
      <c r="A16" s="1">
        <v>45306</v>
      </c>
      <c r="B16" cm="1">
        <f t="array" ref="B16">SUMPRODUCT((Styczeń_RAW2024!$B$8:$B$47=A16)*Styczeń_RAW2024!$D$8:$D$47)</f>
        <v>120</v>
      </c>
      <c r="C16" cm="1">
        <f t="array" ref="C16">SUMPRODUCT((Styczeń_RAW2024!$H$8:$H$700=A16)*Styczeń_RAW2024!$J$8:$J$700)</f>
        <v>5</v>
      </c>
      <c r="D16">
        <f t="shared" si="0"/>
        <v>115</v>
      </c>
      <c r="J16" s="7"/>
      <c r="L16" s="26"/>
    </row>
    <row r="17" spans="1:12" x14ac:dyDescent="0.3">
      <c r="A17" s="1">
        <v>45307</v>
      </c>
      <c r="B17" cm="1">
        <f t="array" ref="B17">SUMPRODUCT((Styczeń_RAW2024!$B$8:$B$47=A17)*Styczeń_RAW2024!$D$8:$D$47)</f>
        <v>0</v>
      </c>
      <c r="C17" cm="1">
        <f t="array" ref="C17">SUMPRODUCT((Styczeń_RAW2024!$H$8:$H$700=A17)*Styczeń_RAW2024!$J$8:$J$700)</f>
        <v>0</v>
      </c>
      <c r="D17">
        <f t="shared" si="0"/>
        <v>0</v>
      </c>
      <c r="J17" s="7"/>
      <c r="L17" s="26"/>
    </row>
    <row r="18" spans="1:12" x14ac:dyDescent="0.3">
      <c r="A18" s="1">
        <v>45308</v>
      </c>
      <c r="B18" cm="1">
        <f t="array" ref="B18">SUMPRODUCT((Styczeń_RAW2024!$B$8:$B$47=A18)*Styczeń_RAW2024!$D$8:$D$47)</f>
        <v>230</v>
      </c>
      <c r="C18" cm="1">
        <f t="array" ref="C18">SUMPRODUCT((Styczeń_RAW2024!$H$8:$H$700=A18)*Styczeń_RAW2024!$J$8:$J$700)</f>
        <v>205</v>
      </c>
      <c r="D18">
        <f t="shared" si="0"/>
        <v>25</v>
      </c>
      <c r="J18" s="7"/>
      <c r="L18" s="26"/>
    </row>
    <row r="19" spans="1:12" x14ac:dyDescent="0.3">
      <c r="A19" s="1">
        <v>45309</v>
      </c>
      <c r="B19" cm="1">
        <f t="array" ref="B19">SUMPRODUCT((Styczeń_RAW2024!$B$8:$B$47=A19)*Styczeń_RAW2024!$D$8:$D$47)</f>
        <v>0</v>
      </c>
      <c r="C19" cm="1">
        <f t="array" ref="C19">SUMPRODUCT((Styczeń_RAW2024!$H$8:$H$700=A19)*Styczeń_RAW2024!$J$8:$J$700)</f>
        <v>0</v>
      </c>
      <c r="D19">
        <f t="shared" si="0"/>
        <v>0</v>
      </c>
      <c r="J19" s="7"/>
      <c r="L19" s="26"/>
    </row>
    <row r="20" spans="1:12" x14ac:dyDescent="0.3">
      <c r="A20" s="1">
        <v>45310</v>
      </c>
      <c r="B20" cm="1">
        <f t="array" ref="B20">SUMPRODUCT((Styczeń_RAW2024!$B$8:$B$47=A20)*Styczeń_RAW2024!$D$8:$D$47)</f>
        <v>80</v>
      </c>
      <c r="C20" cm="1">
        <f t="array" ref="C20">SUMPRODUCT((Styczeń_RAW2024!$H$8:$H$700=A20)*Styczeń_RAW2024!$J$8:$J$700)</f>
        <v>11</v>
      </c>
      <c r="D20">
        <f t="shared" si="0"/>
        <v>69</v>
      </c>
      <c r="J20" s="7">
        <v>0</v>
      </c>
      <c r="L20" s="26"/>
    </row>
    <row r="21" spans="1:12" x14ac:dyDescent="0.3">
      <c r="A21" s="1">
        <v>45311</v>
      </c>
      <c r="B21" cm="1">
        <f t="array" ref="B21">SUMPRODUCT((Styczeń_RAW2024!$B$8:$B$47=A21)*Styczeń_RAW2024!$D$8:$D$47)</f>
        <v>0</v>
      </c>
      <c r="C21" cm="1">
        <f t="array" ref="C21">SUMPRODUCT((Styczeń_RAW2024!$H$8:$H$700=A21)*Styczeń_RAW2024!$J$8:$J$700)</f>
        <v>0</v>
      </c>
      <c r="D21">
        <f t="shared" si="0"/>
        <v>0</v>
      </c>
      <c r="J21" s="7"/>
      <c r="L21" s="26"/>
    </row>
    <row r="22" spans="1:12" x14ac:dyDescent="0.3">
      <c r="A22" s="1">
        <v>45312</v>
      </c>
      <c r="B22" cm="1">
        <f t="array" ref="B22">SUMPRODUCT((Styczeń_RAW2024!$B$8:$B$47=A22)*Styczeń_RAW2024!$D$8:$D$47)</f>
        <v>80</v>
      </c>
      <c r="C22" cm="1">
        <f t="array" ref="C22">SUMPRODUCT((Styczeń_RAW2024!$H$8:$H$700=A22)*Styczeń_RAW2024!$J$8:$J$700)</f>
        <v>21</v>
      </c>
      <c r="D22">
        <f t="shared" si="0"/>
        <v>59</v>
      </c>
      <c r="J22" s="7"/>
      <c r="L22" s="26"/>
    </row>
    <row r="23" spans="1:12" x14ac:dyDescent="0.3">
      <c r="A23" s="1">
        <v>45313</v>
      </c>
      <c r="B23" cm="1">
        <f t="array" ref="B23">SUMPRODUCT((Styczeń_RAW2024!$B$8:$B$47=A23)*Styczeń_RAW2024!$D$8:$D$47)</f>
        <v>130</v>
      </c>
      <c r="C23" cm="1">
        <f t="array" ref="C23">SUMPRODUCT((Styczeń_RAW2024!$H$8:$H$700=A23)*Styczeń_RAW2024!$J$8:$J$700)</f>
        <v>31</v>
      </c>
      <c r="D23">
        <f t="shared" si="0"/>
        <v>99</v>
      </c>
      <c r="J23" s="7"/>
      <c r="L23" s="26"/>
    </row>
    <row r="24" spans="1:12" x14ac:dyDescent="0.3">
      <c r="A24" s="1">
        <v>45314</v>
      </c>
      <c r="B24" cm="1">
        <f t="array" ref="B24">SUMPRODUCT((Styczeń_RAW2024!$B$8:$B$47=A24)*Styczeń_RAW2024!$D$8:$D$47)</f>
        <v>0</v>
      </c>
      <c r="C24" cm="1">
        <f t="array" ref="C24">SUMPRODUCT((Styczeń_RAW2024!$H$8:$H$700=A24)*Styczeń_RAW2024!$J$8:$J$700)</f>
        <v>0</v>
      </c>
      <c r="D24">
        <f t="shared" si="0"/>
        <v>0</v>
      </c>
      <c r="J24" s="7"/>
      <c r="L24" s="26"/>
    </row>
    <row r="25" spans="1:12" x14ac:dyDescent="0.3">
      <c r="A25" s="1">
        <v>45315</v>
      </c>
      <c r="B25" cm="1">
        <f t="array" ref="B25">SUMPRODUCT((Styczeń_RAW2024!$B$8:$B$47=A25)*Styczeń_RAW2024!$D$8:$D$47)</f>
        <v>380</v>
      </c>
      <c r="C25" cm="1">
        <f t="array" ref="C25">SUMPRODUCT((Styczeń_RAW2024!$H$8:$H$700=A25)*Styczeń_RAW2024!$J$8:$J$700)</f>
        <v>1870</v>
      </c>
      <c r="D25">
        <f t="shared" si="0"/>
        <v>-1490</v>
      </c>
      <c r="J25" s="7"/>
      <c r="L25" s="26"/>
    </row>
    <row r="26" spans="1:12" x14ac:dyDescent="0.3">
      <c r="A26" s="1">
        <v>45316</v>
      </c>
      <c r="B26" cm="1">
        <f t="array" ref="B26">SUMPRODUCT((Styczeń_RAW2024!$B$8:$B$47=A26)*Styczeń_RAW2024!$D$8:$D$47)</f>
        <v>580</v>
      </c>
      <c r="C26" cm="1">
        <f t="array" ref="C26">SUMPRODUCT((Styczeń_RAW2024!$H$8:$H$700=A26)*Styczeń_RAW2024!$J$8:$J$700)</f>
        <v>700</v>
      </c>
      <c r="D26">
        <f t="shared" si="0"/>
        <v>-120</v>
      </c>
      <c r="J26" s="7"/>
      <c r="L26" s="26"/>
    </row>
    <row r="27" spans="1:12" x14ac:dyDescent="0.3">
      <c r="A27" s="1">
        <v>45317</v>
      </c>
      <c r="B27" cm="1">
        <f t="array" ref="B27">SUMPRODUCT((Styczeń_RAW2024!$B$8:$B$47=A27)*Styczeń_RAW2024!$D$8:$D$47)</f>
        <v>80</v>
      </c>
      <c r="C27" cm="1">
        <f t="array" ref="C27">SUMPRODUCT((Styczeń_RAW2024!$H$8:$H$700=A27)*Styczeń_RAW2024!$J$8:$J$700)</f>
        <v>360</v>
      </c>
      <c r="D27">
        <f t="shared" si="0"/>
        <v>-280</v>
      </c>
      <c r="J27" s="7"/>
      <c r="L27" s="26"/>
    </row>
    <row r="28" spans="1:12" x14ac:dyDescent="0.3">
      <c r="A28" s="1">
        <v>45318</v>
      </c>
      <c r="B28" cm="1">
        <f t="array" ref="B28">SUMPRODUCT((Styczeń_RAW2024!$B$8:$B$47=A28)*Styczeń_RAW2024!$D$8:$D$47)</f>
        <v>250</v>
      </c>
      <c r="C28" cm="1">
        <f t="array" ref="C28">SUMPRODUCT((Styczeń_RAW2024!$H$8:$H$700=A28)*Styczeń_RAW2024!$J$8:$J$700)</f>
        <v>182</v>
      </c>
      <c r="D28">
        <f t="shared" si="0"/>
        <v>68</v>
      </c>
      <c r="J28" s="7"/>
      <c r="L28" s="26"/>
    </row>
    <row r="29" spans="1:12" x14ac:dyDescent="0.3">
      <c r="A29" s="1">
        <v>45319</v>
      </c>
      <c r="B29" cm="1">
        <f t="array" ref="B29">SUMPRODUCT((Styczeń_RAW2024!$B$8:$B$47=A29)*Styczeń_RAW2024!$D$8:$D$47)</f>
        <v>180</v>
      </c>
      <c r="C29" cm="1">
        <f t="array" ref="C29">SUMPRODUCT((Styczeń_RAW2024!$H$8:$H$700=A29)*Styczeń_RAW2024!$J$8:$J$700)</f>
        <v>260</v>
      </c>
      <c r="D29">
        <f t="shared" si="0"/>
        <v>-80</v>
      </c>
      <c r="J29" s="7"/>
      <c r="L29" s="26"/>
    </row>
    <row r="30" spans="1:12" x14ac:dyDescent="0.3">
      <c r="A30" s="1">
        <v>45320</v>
      </c>
      <c r="B30" cm="1">
        <f t="array" ref="B30">SUMPRODUCT((Styczeń_RAW2024!$B$8:$B$47=A30)*Styczeń_RAW2024!$D$8:$D$47)</f>
        <v>1609</v>
      </c>
      <c r="C30" cm="1">
        <f t="array" ref="C30">SUMPRODUCT((Styczeń_RAW2024!$H$8:$H$700=A30)*Styczeń_RAW2024!$J$8:$J$700)</f>
        <v>60</v>
      </c>
      <c r="D30">
        <f t="shared" si="0"/>
        <v>1549</v>
      </c>
      <c r="J30" s="7"/>
      <c r="L30" s="26"/>
    </row>
    <row r="31" spans="1:12" x14ac:dyDescent="0.3">
      <c r="A31" s="1">
        <v>45321</v>
      </c>
      <c r="B31" cm="1">
        <f t="array" ref="B31">SUMPRODUCT((Styczeń_RAW2024!$B$8:$B$47=A31)*Styczeń_RAW2024!$D$8:$D$47)</f>
        <v>0</v>
      </c>
      <c r="C31" cm="1">
        <f t="array" ref="C31">SUMPRODUCT((Styczeń_RAW2024!$H$8:$H$700=A31)*Styczeń_RAW2024!$J$8:$J$700)</f>
        <v>0</v>
      </c>
      <c r="D31">
        <f t="shared" si="0"/>
        <v>0</v>
      </c>
      <c r="J31" s="7"/>
      <c r="L31" s="26"/>
    </row>
    <row r="32" spans="1:12" x14ac:dyDescent="0.3">
      <c r="J32" s="7"/>
      <c r="L32" s="26"/>
    </row>
    <row r="33" spans="8:15" x14ac:dyDescent="0.3">
      <c r="J33" s="7"/>
      <c r="L33" s="26"/>
    </row>
    <row r="34" spans="8:15" x14ac:dyDescent="0.3">
      <c r="J34" s="7"/>
      <c r="L34" s="26"/>
    </row>
    <row r="35" spans="8:15" x14ac:dyDescent="0.3">
      <c r="J35" s="7"/>
      <c r="L35" s="26"/>
    </row>
    <row r="36" spans="8:15" x14ac:dyDescent="0.3">
      <c r="J36" s="7"/>
      <c r="L36" s="26"/>
    </row>
    <row r="37" spans="8:15" x14ac:dyDescent="0.3">
      <c r="J37" s="7"/>
      <c r="L37" s="26"/>
    </row>
    <row r="38" spans="8:15" x14ac:dyDescent="0.3">
      <c r="J38" s="7"/>
      <c r="L38" s="26"/>
    </row>
    <row r="39" spans="8:15" x14ac:dyDescent="0.3">
      <c r="J39" s="7"/>
      <c r="L39" s="26"/>
    </row>
    <row r="40" spans="8:15" x14ac:dyDescent="0.3">
      <c r="J40" s="7"/>
      <c r="L40" s="26"/>
    </row>
    <row r="41" spans="8:15" x14ac:dyDescent="0.3">
      <c r="J41" s="7"/>
      <c r="L41" s="26"/>
    </row>
    <row r="42" spans="8:15" x14ac:dyDescent="0.3">
      <c r="J42" s="7"/>
      <c r="L42" s="26"/>
    </row>
    <row r="43" spans="8:15" x14ac:dyDescent="0.3">
      <c r="H43" s="27"/>
      <c r="I43" s="27"/>
      <c r="J43" s="27"/>
      <c r="K43" s="27"/>
      <c r="L43" s="27"/>
      <c r="M43" s="27"/>
      <c r="N43" s="27"/>
      <c r="O43" s="27"/>
    </row>
  </sheetData>
  <autoFilter ref="A1:D31" xr:uid="{C9E5120E-35E0-49AD-B3E1-E61B834DB62A}"/>
  <mergeCells count="1">
    <mergeCell ref="I1:M1"/>
  </mergeCells>
  <dataValidations count="1">
    <dataValidation type="list" allowBlank="1" showInputMessage="1" showErrorMessage="1" sqref="M3:M42" xr:uid="{DD13E3DA-0B21-4C82-AC24-D47856760963}">
      <formula1>$B$3:$B$5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FB94-DEC7-4055-A174-5EB7E8C527EF}">
  <sheetPr codeName="Arkusz4">
    <tabColor theme="8" tint="0.59999389629810485"/>
  </sheetPr>
  <dimension ref="A1:U68"/>
  <sheetViews>
    <sheetView workbookViewId="0">
      <selection activeCell="H26" sqref="H26"/>
    </sheetView>
  </sheetViews>
  <sheetFormatPr defaultRowHeight="14.4" x14ac:dyDescent="0.3"/>
  <cols>
    <col min="1" max="1" width="3" bestFit="1" customWidth="1"/>
    <col min="2" max="2" width="11.33203125" style="1" bestFit="1" customWidth="1"/>
    <col min="3" max="3" width="15" bestFit="1" customWidth="1"/>
    <col min="4" max="4" width="15.5546875" style="3" customWidth="1"/>
    <col min="5" max="5" width="11.44140625" bestFit="1" customWidth="1"/>
    <col min="7" max="7" width="11.44140625" bestFit="1" customWidth="1"/>
    <col min="8" max="8" width="10.109375" bestFit="1" customWidth="1"/>
    <col min="9" max="9" width="13.44140625" bestFit="1" customWidth="1"/>
    <col min="10" max="10" width="14.21875" style="3" bestFit="1" customWidth="1"/>
    <col min="11" max="11" width="10.6640625" bestFit="1" customWidth="1"/>
    <col min="14" max="14" width="10.6640625" bestFit="1" customWidth="1"/>
    <col min="16" max="16" width="10.77734375" bestFit="1" customWidth="1"/>
  </cols>
  <sheetData>
    <row r="1" spans="1:21" x14ac:dyDescent="0.3">
      <c r="D1" s="6" t="s">
        <v>21</v>
      </c>
      <c r="E1" s="6">
        <f>F5-L5</f>
        <v>5300</v>
      </c>
      <c r="F1" s="6" t="s">
        <v>69</v>
      </c>
      <c r="G1" s="25">
        <f>D5-J5</f>
        <v>6053</v>
      </c>
      <c r="I1" s="6" t="s">
        <v>23</v>
      </c>
      <c r="J1" s="5">
        <f>SUMIF(K8:K200,"Other",J8:J200)</f>
        <v>4022</v>
      </c>
      <c r="N1" s="6" t="s">
        <v>61</v>
      </c>
      <c r="O1" s="6">
        <v>2000</v>
      </c>
      <c r="U1" s="2" t="s">
        <v>24</v>
      </c>
    </row>
    <row r="2" spans="1:21" x14ac:dyDescent="0.3">
      <c r="B2" s="43" t="s">
        <v>6</v>
      </c>
      <c r="C2" s="6" t="s">
        <v>3</v>
      </c>
      <c r="D2" s="5">
        <f>SUMIF(E8:E200,"Korki",D8:D200)</f>
        <v>3280</v>
      </c>
      <c r="I2" s="6" t="s">
        <v>16</v>
      </c>
      <c r="J2" s="5">
        <f>SUMIF(K8:K200,"Rata",J8:J200)</f>
        <v>696</v>
      </c>
      <c r="N2" s="6" t="s">
        <v>62</v>
      </c>
      <c r="O2" s="6">
        <v>2100</v>
      </c>
      <c r="U2" s="2" t="s">
        <v>13</v>
      </c>
    </row>
    <row r="3" spans="1:21" x14ac:dyDescent="0.3">
      <c r="B3" s="43" t="s">
        <v>7</v>
      </c>
      <c r="C3" s="6" t="s">
        <v>4</v>
      </c>
      <c r="D3" s="5">
        <f>SUMIF(E8:E200,"Detailing",D8:D200)</f>
        <v>2420</v>
      </c>
      <c r="I3" s="6" t="s">
        <v>17</v>
      </c>
      <c r="J3" s="5">
        <f>SUMIF(K8:K200,"Jedzenie",J8:J200)</f>
        <v>338</v>
      </c>
      <c r="N3" s="6" t="s">
        <v>63</v>
      </c>
      <c r="O3" s="6">
        <v>300</v>
      </c>
      <c r="U3" s="2" t="s">
        <v>14</v>
      </c>
    </row>
    <row r="4" spans="1:21" x14ac:dyDescent="0.3">
      <c r="B4" s="43" t="s">
        <v>8</v>
      </c>
      <c r="C4" s="6" t="s">
        <v>5</v>
      </c>
      <c r="D4" s="5">
        <f>SUMIF(E8:E200,"Passive",D8:D200)</f>
        <v>5579</v>
      </c>
      <c r="I4" s="6" t="s">
        <v>18</v>
      </c>
      <c r="J4" s="5">
        <f>SUMIF(K8:K200,"Paliwo",J8:J200)-L4</f>
        <v>170</v>
      </c>
      <c r="K4" t="s">
        <v>131</v>
      </c>
      <c r="L4">
        <v>400</v>
      </c>
      <c r="N4" s="6" t="s">
        <v>64</v>
      </c>
      <c r="O4" s="6">
        <v>300</v>
      </c>
      <c r="U4" s="2" t="s">
        <v>15</v>
      </c>
    </row>
    <row r="5" spans="1:21" ht="15" thickBot="1" x14ac:dyDescent="0.35">
      <c r="C5" s="48" t="s">
        <v>2</v>
      </c>
      <c r="D5" s="49">
        <f>SUM(D2:D4)</f>
        <v>11279</v>
      </c>
      <c r="E5" s="6" t="s">
        <v>20</v>
      </c>
      <c r="F5" s="6">
        <v>10000</v>
      </c>
      <c r="I5" s="48" t="s">
        <v>19</v>
      </c>
      <c r="J5" s="50">
        <f>SUM(J1:J4)</f>
        <v>5226</v>
      </c>
      <c r="K5" s="6" t="s">
        <v>22</v>
      </c>
      <c r="L5" s="6">
        <f>SUM(O1:O4)</f>
        <v>4700</v>
      </c>
    </row>
    <row r="6" spans="1:21" ht="15" thickBot="1" x14ac:dyDescent="0.35">
      <c r="A6" s="85" t="s">
        <v>9</v>
      </c>
      <c r="B6" s="86"/>
      <c r="C6" s="86"/>
      <c r="D6" s="86"/>
      <c r="E6" s="87"/>
      <c r="I6" s="85" t="s">
        <v>65</v>
      </c>
      <c r="J6" s="86"/>
      <c r="K6" s="87"/>
      <c r="O6" s="88" t="s">
        <v>66</v>
      </c>
      <c r="P6" s="88"/>
    </row>
    <row r="7" spans="1:21" ht="15" thickBot="1" x14ac:dyDescent="0.35">
      <c r="A7" s="15"/>
      <c r="B7" s="44" t="s">
        <v>77</v>
      </c>
      <c r="C7" s="16" t="s">
        <v>0</v>
      </c>
      <c r="D7" s="17" t="s">
        <v>10</v>
      </c>
      <c r="E7" s="18" t="s">
        <v>1</v>
      </c>
      <c r="H7" s="28" t="s">
        <v>76</v>
      </c>
      <c r="I7" s="46" t="s">
        <v>0</v>
      </c>
      <c r="J7" s="47" t="s">
        <v>11</v>
      </c>
      <c r="K7" s="14" t="s">
        <v>1</v>
      </c>
      <c r="O7" t="s">
        <v>67</v>
      </c>
      <c r="P7" s="24">
        <f>D5-F5</f>
        <v>1279</v>
      </c>
    </row>
    <row r="8" spans="1:21" x14ac:dyDescent="0.3">
      <c r="B8" s="1">
        <v>45323</v>
      </c>
      <c r="C8" t="s">
        <v>132</v>
      </c>
      <c r="D8" s="30">
        <v>300</v>
      </c>
      <c r="E8" s="19" t="s">
        <v>7</v>
      </c>
      <c r="H8" s="1">
        <v>45323</v>
      </c>
      <c r="I8" s="6" t="s">
        <v>165</v>
      </c>
      <c r="J8" s="32">
        <v>220</v>
      </c>
      <c r="K8" s="11" t="s">
        <v>24</v>
      </c>
      <c r="O8" t="s">
        <v>68</v>
      </c>
      <c r="P8" s="24">
        <f>G1-E1</f>
        <v>753</v>
      </c>
    </row>
    <row r="9" spans="1:21" x14ac:dyDescent="0.3">
      <c r="B9" s="1">
        <v>45323</v>
      </c>
      <c r="C9" t="s">
        <v>133</v>
      </c>
      <c r="D9" s="30">
        <v>50</v>
      </c>
      <c r="E9" s="20" t="s">
        <v>6</v>
      </c>
      <c r="H9" s="1">
        <v>45323</v>
      </c>
      <c r="I9" s="32" t="s">
        <v>166</v>
      </c>
      <c r="J9" s="32">
        <v>12</v>
      </c>
      <c r="K9" s="11" t="s">
        <v>24</v>
      </c>
      <c r="O9" t="s">
        <v>74</v>
      </c>
      <c r="P9" s="24">
        <f>J5-L5</f>
        <v>526</v>
      </c>
    </row>
    <row r="10" spans="1:21" x14ac:dyDescent="0.3">
      <c r="B10" s="1">
        <v>45323</v>
      </c>
      <c r="C10" t="s">
        <v>25</v>
      </c>
      <c r="D10" s="30">
        <v>80</v>
      </c>
      <c r="E10" s="20" t="s">
        <v>6</v>
      </c>
      <c r="H10" s="1">
        <v>45323</v>
      </c>
      <c r="I10" s="6" t="s">
        <v>167</v>
      </c>
      <c r="J10" s="32">
        <v>2000</v>
      </c>
      <c r="K10" s="11" t="s">
        <v>24</v>
      </c>
      <c r="O10" t="s">
        <v>70</v>
      </c>
      <c r="P10" s="24">
        <f>J1-O1</f>
        <v>2022</v>
      </c>
    </row>
    <row r="11" spans="1:21" x14ac:dyDescent="0.3">
      <c r="B11" s="1">
        <v>45324</v>
      </c>
      <c r="C11" t="s">
        <v>32</v>
      </c>
      <c r="D11" s="30">
        <v>80</v>
      </c>
      <c r="E11" s="20" t="s">
        <v>6</v>
      </c>
      <c r="H11" s="1">
        <v>45324</v>
      </c>
      <c r="I11" s="6" t="s">
        <v>168</v>
      </c>
      <c r="J11" s="32">
        <v>125</v>
      </c>
      <c r="K11" s="11" t="s">
        <v>24</v>
      </c>
      <c r="O11" t="s">
        <v>71</v>
      </c>
      <c r="P11" s="24">
        <f>J2-O2</f>
        <v>-1404</v>
      </c>
    </row>
    <row r="12" spans="1:21" x14ac:dyDescent="0.3">
      <c r="B12" s="1">
        <v>45324</v>
      </c>
      <c r="C12" t="s">
        <v>134</v>
      </c>
      <c r="D12" s="30">
        <v>180</v>
      </c>
      <c r="E12" s="20" t="s">
        <v>7</v>
      </c>
      <c r="H12" s="1">
        <v>45324</v>
      </c>
      <c r="I12" s="6" t="s">
        <v>169</v>
      </c>
      <c r="J12" s="32">
        <v>14</v>
      </c>
      <c r="K12" s="11" t="s">
        <v>24</v>
      </c>
      <c r="O12" t="s">
        <v>72</v>
      </c>
      <c r="P12" s="24">
        <f>J3-O3</f>
        <v>38</v>
      </c>
    </row>
    <row r="13" spans="1:21" x14ac:dyDescent="0.3">
      <c r="B13" s="1">
        <v>45325</v>
      </c>
      <c r="C13" t="s">
        <v>135</v>
      </c>
      <c r="D13" s="30">
        <v>300</v>
      </c>
      <c r="E13" s="20" t="s">
        <v>7</v>
      </c>
      <c r="H13" s="1">
        <v>45325</v>
      </c>
      <c r="I13" s="6"/>
      <c r="J13" s="32"/>
      <c r="K13" s="11" t="s">
        <v>24</v>
      </c>
      <c r="O13" t="s">
        <v>73</v>
      </c>
      <c r="P13" s="24">
        <f>J4-O4</f>
        <v>-130</v>
      </c>
    </row>
    <row r="14" spans="1:21" x14ac:dyDescent="0.3">
      <c r="B14" s="1">
        <v>45325</v>
      </c>
      <c r="C14" t="s">
        <v>136</v>
      </c>
      <c r="D14" s="30">
        <v>50</v>
      </c>
      <c r="E14" s="20" t="s">
        <v>6</v>
      </c>
      <c r="H14" s="1">
        <v>45325</v>
      </c>
      <c r="I14" s="6" t="s">
        <v>170</v>
      </c>
      <c r="J14" s="32">
        <v>181</v>
      </c>
      <c r="K14" s="11" t="s">
        <v>24</v>
      </c>
    </row>
    <row r="15" spans="1:21" x14ac:dyDescent="0.3">
      <c r="B15" s="1">
        <v>45326</v>
      </c>
      <c r="C15" t="s">
        <v>103</v>
      </c>
      <c r="D15" s="30">
        <v>80</v>
      </c>
      <c r="E15" s="20" t="s">
        <v>6</v>
      </c>
      <c r="H15" s="1">
        <v>45326</v>
      </c>
      <c r="I15" s="6" t="s">
        <v>171</v>
      </c>
      <c r="J15" s="32">
        <v>56</v>
      </c>
      <c r="K15" s="11" t="s">
        <v>24</v>
      </c>
    </row>
    <row r="16" spans="1:21" x14ac:dyDescent="0.3">
      <c r="B16" s="1">
        <v>45326</v>
      </c>
      <c r="C16" t="s">
        <v>137</v>
      </c>
      <c r="D16" s="30">
        <v>140</v>
      </c>
      <c r="E16" s="20" t="s">
        <v>6</v>
      </c>
      <c r="H16" s="1">
        <v>45326</v>
      </c>
      <c r="I16" s="6" t="s">
        <v>172</v>
      </c>
      <c r="J16" s="32">
        <v>50</v>
      </c>
      <c r="K16" s="11" t="s">
        <v>24</v>
      </c>
    </row>
    <row r="17" spans="2:11" x14ac:dyDescent="0.3">
      <c r="B17" s="1">
        <v>45327</v>
      </c>
      <c r="C17" t="s">
        <v>31</v>
      </c>
      <c r="D17" s="30">
        <v>80</v>
      </c>
      <c r="E17" s="20" t="s">
        <v>6</v>
      </c>
      <c r="H17" s="1">
        <v>45327</v>
      </c>
      <c r="I17" s="32" t="s">
        <v>173</v>
      </c>
      <c r="J17" s="32">
        <v>400</v>
      </c>
      <c r="K17" s="11" t="s">
        <v>24</v>
      </c>
    </row>
    <row r="18" spans="2:11" x14ac:dyDescent="0.3">
      <c r="B18" s="1">
        <v>45327</v>
      </c>
      <c r="C18" t="s">
        <v>32</v>
      </c>
      <c r="D18" s="30">
        <v>60</v>
      </c>
      <c r="E18" s="20" t="s">
        <v>6</v>
      </c>
      <c r="H18" s="1">
        <v>45327</v>
      </c>
      <c r="I18" s="6" t="s">
        <v>174</v>
      </c>
      <c r="J18" s="32">
        <v>200</v>
      </c>
      <c r="K18" s="11" t="s">
        <v>24</v>
      </c>
    </row>
    <row r="19" spans="2:11" x14ac:dyDescent="0.3">
      <c r="B19" s="1">
        <v>45328</v>
      </c>
      <c r="C19" t="s">
        <v>138</v>
      </c>
      <c r="D19" s="30">
        <v>270</v>
      </c>
      <c r="E19" s="20" t="s">
        <v>7</v>
      </c>
      <c r="H19" s="1">
        <v>45328</v>
      </c>
      <c r="I19" s="6" t="s">
        <v>175</v>
      </c>
      <c r="J19" s="32">
        <v>60</v>
      </c>
      <c r="K19" s="11" t="s">
        <v>24</v>
      </c>
    </row>
    <row r="20" spans="2:11" x14ac:dyDescent="0.3">
      <c r="B20" s="1">
        <v>45328</v>
      </c>
      <c r="C20" t="s">
        <v>139</v>
      </c>
      <c r="D20" s="30">
        <v>120</v>
      </c>
      <c r="E20" s="20" t="s">
        <v>7</v>
      </c>
      <c r="H20" s="1">
        <v>45328</v>
      </c>
      <c r="I20" s="6" t="s">
        <v>176</v>
      </c>
      <c r="J20" s="32">
        <v>220</v>
      </c>
      <c r="K20" s="11" t="s">
        <v>24</v>
      </c>
    </row>
    <row r="21" spans="2:11" x14ac:dyDescent="0.3">
      <c r="B21" s="1">
        <v>45328</v>
      </c>
      <c r="C21" t="s">
        <v>140</v>
      </c>
      <c r="D21" s="30">
        <v>80</v>
      </c>
      <c r="E21" s="20" t="s">
        <v>6</v>
      </c>
      <c r="H21" s="1">
        <v>45328</v>
      </c>
      <c r="I21" s="6" t="s">
        <v>177</v>
      </c>
      <c r="J21" s="32">
        <v>44</v>
      </c>
      <c r="K21" s="11" t="s">
        <v>24</v>
      </c>
    </row>
    <row r="22" spans="2:11" x14ac:dyDescent="0.3">
      <c r="B22" s="1">
        <v>45329</v>
      </c>
      <c r="C22" t="s">
        <v>141</v>
      </c>
      <c r="D22" s="30">
        <v>80</v>
      </c>
      <c r="E22" s="20" t="s">
        <v>6</v>
      </c>
      <c r="H22" s="1">
        <v>45329</v>
      </c>
      <c r="I22" s="6" t="s">
        <v>178</v>
      </c>
      <c r="J22" s="32">
        <v>10</v>
      </c>
      <c r="K22" s="11" t="s">
        <v>24</v>
      </c>
    </row>
    <row r="23" spans="2:11" x14ac:dyDescent="0.3">
      <c r="B23" s="1">
        <v>45329</v>
      </c>
      <c r="C23" t="s">
        <v>142</v>
      </c>
      <c r="D23" s="30">
        <v>60</v>
      </c>
      <c r="E23" s="20" t="s">
        <v>6</v>
      </c>
      <c r="H23" s="1">
        <v>45329</v>
      </c>
      <c r="I23" s="6" t="s">
        <v>179</v>
      </c>
      <c r="J23" s="32">
        <v>430</v>
      </c>
      <c r="K23" s="11" t="s">
        <v>24</v>
      </c>
    </row>
    <row r="24" spans="2:11" x14ac:dyDescent="0.3">
      <c r="B24" s="1">
        <v>45330</v>
      </c>
      <c r="C24" t="s">
        <v>143</v>
      </c>
      <c r="D24" s="30">
        <v>550</v>
      </c>
      <c r="E24" s="20" t="s">
        <v>7</v>
      </c>
      <c r="H24" s="1">
        <v>45330</v>
      </c>
      <c r="I24" s="6" t="s">
        <v>15</v>
      </c>
      <c r="J24" s="32">
        <v>130</v>
      </c>
      <c r="K24" s="6" t="s">
        <v>15</v>
      </c>
    </row>
    <row r="25" spans="2:11" x14ac:dyDescent="0.3">
      <c r="B25" s="1">
        <v>45330</v>
      </c>
      <c r="C25" t="s">
        <v>144</v>
      </c>
      <c r="D25" s="30">
        <v>60</v>
      </c>
      <c r="E25" s="20" t="s">
        <v>6</v>
      </c>
      <c r="H25" s="1">
        <v>45330</v>
      </c>
      <c r="I25" s="6" t="s">
        <v>15</v>
      </c>
      <c r="J25" s="32">
        <v>180</v>
      </c>
      <c r="K25" s="6" t="s">
        <v>15</v>
      </c>
    </row>
    <row r="26" spans="2:11" x14ac:dyDescent="0.3">
      <c r="B26" s="1">
        <v>45330</v>
      </c>
      <c r="C26" t="s">
        <v>145</v>
      </c>
      <c r="D26" s="30">
        <v>50</v>
      </c>
      <c r="E26" s="20" t="s">
        <v>6</v>
      </c>
      <c r="H26" s="1">
        <v>45330</v>
      </c>
      <c r="I26" s="6" t="s">
        <v>15</v>
      </c>
      <c r="J26" s="32">
        <v>120</v>
      </c>
      <c r="K26" s="6" t="s">
        <v>15</v>
      </c>
    </row>
    <row r="27" spans="2:11" x14ac:dyDescent="0.3">
      <c r="B27" s="1">
        <v>45331</v>
      </c>
      <c r="C27" t="s">
        <v>146</v>
      </c>
      <c r="D27" s="30">
        <v>350</v>
      </c>
      <c r="E27" s="20" t="s">
        <v>7</v>
      </c>
      <c r="H27" s="1">
        <v>45331</v>
      </c>
      <c r="I27" s="21" t="s">
        <v>15</v>
      </c>
      <c r="J27" s="32">
        <v>140</v>
      </c>
      <c r="K27" s="6" t="s">
        <v>15</v>
      </c>
    </row>
    <row r="28" spans="2:11" x14ac:dyDescent="0.3">
      <c r="B28" s="1">
        <v>45331</v>
      </c>
      <c r="C28" t="s">
        <v>147</v>
      </c>
      <c r="D28" s="30">
        <v>60</v>
      </c>
      <c r="E28" s="20" t="s">
        <v>6</v>
      </c>
      <c r="H28" s="1">
        <v>45331</v>
      </c>
      <c r="I28" s="6"/>
      <c r="J28" s="32">
        <v>21</v>
      </c>
      <c r="K28" s="6" t="s">
        <v>14</v>
      </c>
    </row>
    <row r="29" spans="2:11" x14ac:dyDescent="0.3">
      <c r="B29" s="1">
        <v>45331</v>
      </c>
      <c r="C29" t="s">
        <v>148</v>
      </c>
      <c r="D29" s="30">
        <v>1200</v>
      </c>
      <c r="E29" s="20" t="s">
        <v>8</v>
      </c>
      <c r="H29" s="1">
        <v>45331</v>
      </c>
      <c r="I29" s="6" t="s">
        <v>180</v>
      </c>
      <c r="J29" s="32">
        <v>130</v>
      </c>
      <c r="K29" s="6" t="s">
        <v>14</v>
      </c>
    </row>
    <row r="30" spans="2:11" x14ac:dyDescent="0.3">
      <c r="B30" s="1">
        <v>45332</v>
      </c>
      <c r="C30" t="s">
        <v>30</v>
      </c>
      <c r="D30" s="30">
        <v>50</v>
      </c>
      <c r="E30" s="20" t="s">
        <v>6</v>
      </c>
      <c r="H30" s="1">
        <v>45332</v>
      </c>
      <c r="I30" s="6" t="s">
        <v>181</v>
      </c>
      <c r="J30" s="32">
        <v>50</v>
      </c>
      <c r="K30" s="6" t="s">
        <v>14</v>
      </c>
    </row>
    <row r="31" spans="2:11" x14ac:dyDescent="0.3">
      <c r="B31" s="1">
        <v>45332</v>
      </c>
      <c r="C31" t="s">
        <v>136</v>
      </c>
      <c r="D31" s="30">
        <v>60</v>
      </c>
      <c r="E31" s="20" t="s">
        <v>6</v>
      </c>
      <c r="H31" s="1">
        <v>45332</v>
      </c>
      <c r="I31" s="6" t="s">
        <v>182</v>
      </c>
      <c r="J31" s="32">
        <v>15</v>
      </c>
      <c r="K31" s="6" t="s">
        <v>14</v>
      </c>
    </row>
    <row r="32" spans="2:11" x14ac:dyDescent="0.3">
      <c r="B32" s="1">
        <v>45332</v>
      </c>
      <c r="C32" t="s">
        <v>96</v>
      </c>
      <c r="D32" s="30">
        <v>80</v>
      </c>
      <c r="E32" s="20" t="s">
        <v>6</v>
      </c>
      <c r="H32" s="1">
        <v>45332</v>
      </c>
      <c r="I32" s="6" t="s">
        <v>183</v>
      </c>
      <c r="J32" s="32">
        <v>19</v>
      </c>
      <c r="K32" s="6" t="s">
        <v>14</v>
      </c>
    </row>
    <row r="33" spans="2:11" x14ac:dyDescent="0.3">
      <c r="B33" s="1">
        <v>45333</v>
      </c>
      <c r="C33" t="s">
        <v>92</v>
      </c>
      <c r="D33" s="30">
        <v>80</v>
      </c>
      <c r="E33" s="20" t="s">
        <v>6</v>
      </c>
      <c r="H33" s="1">
        <v>45333</v>
      </c>
      <c r="I33" s="6" t="s">
        <v>184</v>
      </c>
      <c r="J33" s="32">
        <v>20</v>
      </c>
      <c r="K33" s="6" t="s">
        <v>14</v>
      </c>
    </row>
    <row r="34" spans="2:11" x14ac:dyDescent="0.3">
      <c r="B34" s="1">
        <v>45333</v>
      </c>
      <c r="C34" t="s">
        <v>149</v>
      </c>
      <c r="D34" s="30">
        <v>80</v>
      </c>
      <c r="E34" s="20" t="s">
        <v>6</v>
      </c>
      <c r="H34" s="1">
        <v>45333</v>
      </c>
      <c r="I34" s="6" t="s">
        <v>185</v>
      </c>
      <c r="J34" s="32">
        <v>14</v>
      </c>
      <c r="K34" s="6" t="s">
        <v>14</v>
      </c>
    </row>
    <row r="35" spans="2:11" x14ac:dyDescent="0.3">
      <c r="B35" s="1">
        <v>45334</v>
      </c>
      <c r="C35" t="s">
        <v>30</v>
      </c>
      <c r="D35" s="30">
        <v>90</v>
      </c>
      <c r="E35" s="20" t="s">
        <v>6</v>
      </c>
      <c r="H35" s="1">
        <v>45334</v>
      </c>
      <c r="I35" s="6" t="s">
        <v>186</v>
      </c>
      <c r="J35" s="32">
        <v>53</v>
      </c>
      <c r="K35" s="6" t="s">
        <v>14</v>
      </c>
    </row>
    <row r="36" spans="2:11" x14ac:dyDescent="0.3">
      <c r="B36" s="1">
        <v>45334</v>
      </c>
      <c r="C36" t="s">
        <v>31</v>
      </c>
      <c r="D36" s="30">
        <v>80</v>
      </c>
      <c r="E36" s="20" t="s">
        <v>6</v>
      </c>
      <c r="H36" s="1">
        <v>45334</v>
      </c>
      <c r="I36" s="6" t="s">
        <v>187</v>
      </c>
      <c r="J36" s="32">
        <v>16</v>
      </c>
      <c r="K36" s="6" t="s">
        <v>14</v>
      </c>
    </row>
    <row r="37" spans="2:11" x14ac:dyDescent="0.3">
      <c r="B37" s="1">
        <v>45336</v>
      </c>
      <c r="C37" t="s">
        <v>150</v>
      </c>
      <c r="D37" s="30">
        <v>60</v>
      </c>
      <c r="E37" s="20" t="s">
        <v>6</v>
      </c>
      <c r="H37" s="1">
        <v>45336</v>
      </c>
      <c r="I37" s="6" t="s">
        <v>129</v>
      </c>
      <c r="J37" s="45">
        <v>165</v>
      </c>
      <c r="K37" s="6" t="s">
        <v>13</v>
      </c>
    </row>
    <row r="38" spans="2:11" x14ac:dyDescent="0.3">
      <c r="B38" s="1">
        <v>45336</v>
      </c>
      <c r="C38" t="s">
        <v>151</v>
      </c>
      <c r="D38" s="30">
        <v>60</v>
      </c>
      <c r="E38" s="20" t="s">
        <v>6</v>
      </c>
      <c r="H38" s="1">
        <v>45336</v>
      </c>
      <c r="I38" s="6" t="s">
        <v>128</v>
      </c>
      <c r="J38">
        <v>531</v>
      </c>
      <c r="K38" s="6" t="s">
        <v>13</v>
      </c>
    </row>
    <row r="39" spans="2:11" x14ac:dyDescent="0.3">
      <c r="B39" s="1">
        <v>45336</v>
      </c>
      <c r="C39" t="s">
        <v>32</v>
      </c>
      <c r="D39" s="30">
        <v>80</v>
      </c>
      <c r="E39" s="20" t="s">
        <v>6</v>
      </c>
      <c r="H39" s="1"/>
      <c r="I39" s="6"/>
      <c r="J39" s="5"/>
      <c r="K39" s="6"/>
    </row>
    <row r="40" spans="2:11" x14ac:dyDescent="0.3">
      <c r="B40" s="1">
        <v>45337</v>
      </c>
      <c r="C40" t="s">
        <v>30</v>
      </c>
      <c r="D40" s="30">
        <v>90</v>
      </c>
      <c r="E40" s="20" t="s">
        <v>6</v>
      </c>
      <c r="H40" s="1"/>
      <c r="I40" s="6"/>
      <c r="J40" s="5"/>
      <c r="K40" s="6"/>
    </row>
    <row r="41" spans="2:11" x14ac:dyDescent="0.3">
      <c r="B41" s="1">
        <v>45337</v>
      </c>
      <c r="C41" t="s">
        <v>25</v>
      </c>
      <c r="D41" s="30">
        <v>80</v>
      </c>
      <c r="E41" s="20" t="s">
        <v>6</v>
      </c>
      <c r="H41" s="1"/>
      <c r="I41" s="6"/>
      <c r="J41" s="5"/>
      <c r="K41" s="6"/>
    </row>
    <row r="42" spans="2:11" x14ac:dyDescent="0.3">
      <c r="B42" s="1">
        <v>45339</v>
      </c>
      <c r="C42" t="s">
        <v>103</v>
      </c>
      <c r="D42" s="30">
        <v>80</v>
      </c>
      <c r="E42" s="20" t="s">
        <v>6</v>
      </c>
      <c r="H42" s="1"/>
      <c r="I42" s="6"/>
      <c r="J42" s="5"/>
      <c r="K42" s="6"/>
    </row>
    <row r="43" spans="2:11" x14ac:dyDescent="0.3">
      <c r="B43" s="1">
        <v>45339</v>
      </c>
      <c r="C43" t="s">
        <v>152</v>
      </c>
      <c r="D43" s="30">
        <v>140</v>
      </c>
      <c r="E43" s="20" t="s">
        <v>6</v>
      </c>
      <c r="H43" s="1"/>
      <c r="I43" s="6"/>
      <c r="J43" s="5"/>
      <c r="K43" s="6"/>
    </row>
    <row r="44" spans="2:11" x14ac:dyDescent="0.3">
      <c r="B44" s="1">
        <v>45339</v>
      </c>
      <c r="C44" t="s">
        <v>99</v>
      </c>
      <c r="D44" s="30">
        <v>60</v>
      </c>
      <c r="E44" s="20" t="s">
        <v>6</v>
      </c>
      <c r="H44" s="1"/>
      <c r="I44" s="6"/>
      <c r="J44" s="5"/>
      <c r="K44" s="6"/>
    </row>
    <row r="45" spans="2:11" x14ac:dyDescent="0.3">
      <c r="B45" s="1">
        <v>45340</v>
      </c>
      <c r="C45" t="s">
        <v>153</v>
      </c>
      <c r="D45" s="30">
        <v>350</v>
      </c>
      <c r="E45" s="20" t="s">
        <v>7</v>
      </c>
      <c r="H45" s="1"/>
      <c r="I45" s="6"/>
      <c r="J45" s="5"/>
      <c r="K45" s="6"/>
    </row>
    <row r="46" spans="2:11" x14ac:dyDescent="0.3">
      <c r="B46" s="1">
        <v>45340</v>
      </c>
      <c r="C46" t="s">
        <v>92</v>
      </c>
      <c r="D46" s="30">
        <v>80</v>
      </c>
      <c r="E46" s="20" t="s">
        <v>6</v>
      </c>
      <c r="H46" s="1"/>
      <c r="I46" s="6"/>
      <c r="J46" s="5"/>
      <c r="K46" s="6"/>
    </row>
    <row r="47" spans="2:11" x14ac:dyDescent="0.3">
      <c r="B47" s="1">
        <v>45340</v>
      </c>
      <c r="C47" t="s">
        <v>154</v>
      </c>
      <c r="D47" s="30">
        <v>50</v>
      </c>
      <c r="E47" s="20" t="s">
        <v>6</v>
      </c>
      <c r="H47" s="1"/>
      <c r="I47" s="6"/>
      <c r="J47" s="5"/>
      <c r="K47" s="6"/>
    </row>
    <row r="48" spans="2:11" x14ac:dyDescent="0.3">
      <c r="B48" s="1">
        <v>45340</v>
      </c>
      <c r="C48" t="s">
        <v>155</v>
      </c>
      <c r="D48" s="30">
        <v>50</v>
      </c>
      <c r="E48" s="20" t="s">
        <v>6</v>
      </c>
    </row>
    <row r="49" spans="2:5" x14ac:dyDescent="0.3">
      <c r="B49" s="1">
        <v>45341</v>
      </c>
      <c r="C49" t="s">
        <v>31</v>
      </c>
      <c r="D49" s="30">
        <v>50</v>
      </c>
      <c r="E49" s="20" t="s">
        <v>6</v>
      </c>
    </row>
    <row r="50" spans="2:5" x14ac:dyDescent="0.3">
      <c r="B50" s="1">
        <v>45341</v>
      </c>
      <c r="C50" t="s">
        <v>30</v>
      </c>
      <c r="D50" s="30">
        <v>90</v>
      </c>
      <c r="E50" s="20" t="s">
        <v>6</v>
      </c>
    </row>
    <row r="51" spans="2:5" x14ac:dyDescent="0.3">
      <c r="B51" s="1">
        <v>45343</v>
      </c>
      <c r="C51" t="s">
        <v>32</v>
      </c>
      <c r="D51" s="30">
        <v>80</v>
      </c>
      <c r="E51" s="20" t="s">
        <v>6</v>
      </c>
    </row>
    <row r="52" spans="2:5" x14ac:dyDescent="0.3">
      <c r="B52" s="1">
        <v>45344</v>
      </c>
      <c r="C52" t="s">
        <v>156</v>
      </c>
      <c r="D52" s="30">
        <v>60</v>
      </c>
      <c r="E52" s="20" t="s">
        <v>6</v>
      </c>
    </row>
    <row r="53" spans="2:5" x14ac:dyDescent="0.3">
      <c r="B53" s="1">
        <v>45344</v>
      </c>
      <c r="C53" t="s">
        <v>157</v>
      </c>
      <c r="D53" s="30">
        <v>60</v>
      </c>
      <c r="E53" s="20" t="s">
        <v>6</v>
      </c>
    </row>
    <row r="54" spans="2:5" x14ac:dyDescent="0.3">
      <c r="B54" s="1">
        <v>45344</v>
      </c>
      <c r="C54" t="s">
        <v>158</v>
      </c>
      <c r="D54" s="30">
        <v>160</v>
      </c>
      <c r="E54" s="20" t="s">
        <v>8</v>
      </c>
    </row>
    <row r="55" spans="2:5" x14ac:dyDescent="0.3">
      <c r="B55" s="1">
        <v>45345</v>
      </c>
      <c r="C55" t="s">
        <v>30</v>
      </c>
      <c r="D55" s="30">
        <v>90</v>
      </c>
      <c r="E55" s="20" t="s">
        <v>6</v>
      </c>
    </row>
    <row r="56" spans="2:5" x14ac:dyDescent="0.3">
      <c r="B56" s="1">
        <v>45345</v>
      </c>
      <c r="C56" t="s">
        <v>136</v>
      </c>
      <c r="D56" s="30">
        <v>60</v>
      </c>
      <c r="E56" s="20" t="s">
        <v>6</v>
      </c>
    </row>
    <row r="57" spans="2:5" x14ac:dyDescent="0.3">
      <c r="B57" s="1">
        <v>45346</v>
      </c>
      <c r="C57" t="s">
        <v>27</v>
      </c>
      <c r="D57" s="30">
        <v>70</v>
      </c>
      <c r="E57" t="s">
        <v>8</v>
      </c>
    </row>
    <row r="58" spans="2:5" x14ac:dyDescent="0.3">
      <c r="B58" s="1">
        <v>45349</v>
      </c>
      <c r="C58" t="s">
        <v>136</v>
      </c>
      <c r="D58" s="30">
        <v>60</v>
      </c>
      <c r="E58" t="s">
        <v>8</v>
      </c>
    </row>
    <row r="59" spans="2:5" x14ac:dyDescent="0.3">
      <c r="B59" s="1">
        <v>45349</v>
      </c>
      <c r="C59" t="s">
        <v>157</v>
      </c>
      <c r="D59" s="30">
        <v>100</v>
      </c>
      <c r="E59" t="s">
        <v>6</v>
      </c>
    </row>
    <row r="60" spans="2:5" x14ac:dyDescent="0.3">
      <c r="B60" s="1">
        <v>45349</v>
      </c>
      <c r="C60" t="s">
        <v>159</v>
      </c>
      <c r="D60" s="30">
        <v>100</v>
      </c>
      <c r="E60" t="s">
        <v>6</v>
      </c>
    </row>
    <row r="61" spans="2:5" x14ac:dyDescent="0.3">
      <c r="B61" s="1">
        <v>45350</v>
      </c>
      <c r="C61" t="s">
        <v>160</v>
      </c>
      <c r="D61" s="30">
        <v>50</v>
      </c>
      <c r="E61" t="s">
        <v>6</v>
      </c>
    </row>
    <row r="62" spans="2:5" x14ac:dyDescent="0.3">
      <c r="B62" s="1">
        <v>45350</v>
      </c>
      <c r="C62" t="s">
        <v>32</v>
      </c>
      <c r="D62" s="30">
        <v>80</v>
      </c>
      <c r="E62" t="s">
        <v>6</v>
      </c>
    </row>
    <row r="63" spans="2:5" x14ac:dyDescent="0.3">
      <c r="B63" s="1">
        <v>45351</v>
      </c>
      <c r="C63" t="s">
        <v>161</v>
      </c>
      <c r="D63" s="30">
        <v>100</v>
      </c>
      <c r="E63" t="s">
        <v>6</v>
      </c>
    </row>
    <row r="64" spans="2:5" x14ac:dyDescent="0.3">
      <c r="B64" s="1">
        <v>45351</v>
      </c>
      <c r="C64" t="s">
        <v>162</v>
      </c>
      <c r="D64" s="30">
        <v>550</v>
      </c>
      <c r="E64" t="s">
        <v>8</v>
      </c>
    </row>
    <row r="65" spans="2:5" x14ac:dyDescent="0.3">
      <c r="B65" s="1">
        <v>45336</v>
      </c>
      <c r="C65" t="s">
        <v>163</v>
      </c>
      <c r="D65" s="30">
        <v>1039</v>
      </c>
      <c r="E65" t="s">
        <v>8</v>
      </c>
    </row>
    <row r="66" spans="2:5" x14ac:dyDescent="0.3">
      <c r="B66" s="1">
        <v>45351</v>
      </c>
      <c r="C66" t="s">
        <v>46</v>
      </c>
      <c r="D66" s="30">
        <v>500</v>
      </c>
      <c r="E66" t="s">
        <v>8</v>
      </c>
    </row>
    <row r="67" spans="2:5" x14ac:dyDescent="0.3">
      <c r="B67" s="1">
        <v>45338</v>
      </c>
      <c r="C67" t="s">
        <v>46</v>
      </c>
      <c r="D67" s="30">
        <v>500</v>
      </c>
      <c r="E67" t="s">
        <v>8</v>
      </c>
    </row>
    <row r="68" spans="2:5" x14ac:dyDescent="0.3">
      <c r="B68" s="1">
        <v>45345</v>
      </c>
      <c r="C68" t="s">
        <v>164</v>
      </c>
      <c r="D68" s="31">
        <v>1500</v>
      </c>
      <c r="E68" t="s">
        <v>8</v>
      </c>
    </row>
  </sheetData>
  <mergeCells count="3">
    <mergeCell ref="A6:E6"/>
    <mergeCell ref="I6:K6"/>
    <mergeCell ref="O6:P6"/>
  </mergeCells>
  <conditionalFormatting sqref="D8:D6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K47">
    <cfRule type="expression" dxfId="19" priority="3">
      <formula>$K8="Paliwo"</formula>
    </cfRule>
    <cfRule type="expression" dxfId="18" priority="4">
      <formula>$K8="Other"</formula>
    </cfRule>
    <cfRule type="expression" dxfId="17" priority="5">
      <formula>$K8="Jedzenie"</formula>
    </cfRule>
    <cfRule type="expression" dxfId="16" priority="6">
      <formula>$K8="Rata"</formula>
    </cfRule>
  </conditionalFormatting>
  <conditionalFormatting sqref="O7:P13">
    <cfRule type="colorScale" priority="2">
      <colorScale>
        <cfvo type="num" val="-10000"/>
        <cfvo type="percentile" val="50"/>
        <cfvo type="num" val="0"/>
        <color rgb="FFFFC000"/>
        <color theme="5" tint="0.39997558519241921"/>
        <color theme="8" tint="0.39997558519241921"/>
      </colorScale>
    </cfRule>
  </conditionalFormatting>
  <dataValidations count="3">
    <dataValidation type="list" allowBlank="1" showInputMessage="1" showErrorMessage="1" sqref="E8:E1048576" xr:uid="{2D035AB0-CC90-40F4-9968-82A0BE9AC0C1}">
      <formula1>$B$2:$B$4</formula1>
    </dataValidation>
    <dataValidation type="list" allowBlank="1" showInputMessage="1" showErrorMessage="1" sqref="K69:K1048576" xr:uid="{8C23C028-FEE8-4F54-9CFE-60381DEC4FB1}">
      <formula1>$U$2:$U$4</formula1>
    </dataValidation>
    <dataValidation type="list" allowBlank="1" showInputMessage="1" showErrorMessage="1" sqref="K8:K68" xr:uid="{28DB519A-52DD-44D3-8299-8A231FD1493E}">
      <formula1>$U$1:$U$4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44C7-4CC5-438A-96B9-AD38B07244E0}">
  <sheetPr codeName="Arkusz8"/>
  <dimension ref="A1:O43"/>
  <sheetViews>
    <sheetView workbookViewId="0">
      <selection activeCell="H26" sqref="H26"/>
    </sheetView>
  </sheetViews>
  <sheetFormatPr defaultRowHeight="14.4" x14ac:dyDescent="0.3"/>
  <cols>
    <col min="1" max="1" width="10.109375" bestFit="1" customWidth="1"/>
    <col min="2" max="2" width="9.21875" bestFit="1" customWidth="1"/>
    <col min="3" max="3" width="11.33203125" bestFit="1" customWidth="1"/>
    <col min="4" max="4" width="14.109375" bestFit="1" customWidth="1"/>
    <col min="12" max="12" width="15.33203125" bestFit="1" customWidth="1"/>
  </cols>
  <sheetData>
    <row r="1" spans="1:13" x14ac:dyDescent="0.3">
      <c r="A1" t="s">
        <v>12</v>
      </c>
      <c r="B1" t="s">
        <v>75</v>
      </c>
      <c r="C1" t="s">
        <v>78</v>
      </c>
      <c r="D1" t="s">
        <v>79</v>
      </c>
      <c r="I1" s="88"/>
      <c r="J1" s="88"/>
      <c r="K1" s="88"/>
      <c r="L1" s="88"/>
      <c r="M1" s="88"/>
    </row>
    <row r="2" spans="1:13" x14ac:dyDescent="0.3">
      <c r="A2" s="1">
        <v>45323</v>
      </c>
      <c r="B2" cm="1">
        <f t="array" ref="B2">SUMPRODUCT((Luty_RAW2024!$B$8:$B$77=A2)*Luty_RAW2024!$D$8:$D$77)</f>
        <v>430</v>
      </c>
      <c r="C2" cm="1">
        <f t="array" ref="C2">SUMPRODUCT((Template_budget!$H$8:$H$47=A2)*Template_budget!$J$8:$J$47)</f>
        <v>0</v>
      </c>
      <c r="D2">
        <f>B2-C2</f>
        <v>430</v>
      </c>
      <c r="L2" s="26"/>
    </row>
    <row r="3" spans="1:13" x14ac:dyDescent="0.3">
      <c r="A3" s="1">
        <v>45324</v>
      </c>
      <c r="B3" cm="1">
        <f t="array" ref="B3">SUMPRODUCT((Luty_RAW2024!$B$8:$B$77=A3)*Luty_RAW2024!$D$8:$D$77)</f>
        <v>260</v>
      </c>
      <c r="C3" cm="1">
        <f t="array" ref="C3">SUMPRODUCT((Template_budget!$H$8:$H$47=A3)*Template_budget!$J$8:$J$47)</f>
        <v>0</v>
      </c>
      <c r="D3">
        <f t="shared" ref="D3:D30" si="0">B3-C3</f>
        <v>260</v>
      </c>
      <c r="J3" s="7"/>
      <c r="L3" s="26"/>
    </row>
    <row r="4" spans="1:13" x14ac:dyDescent="0.3">
      <c r="A4" s="1">
        <v>45325</v>
      </c>
      <c r="B4" cm="1">
        <f t="array" ref="B4">SUMPRODUCT((Luty_RAW2024!$B$8:$B$77=A4)*Luty_RAW2024!$D$8:$D$77)</f>
        <v>350</v>
      </c>
      <c r="C4" cm="1">
        <f t="array" ref="C4">SUMPRODUCT((Template_budget!$H$8:$H$47=A4)*Template_budget!$J$8:$J$47)</f>
        <v>0</v>
      </c>
      <c r="D4">
        <f t="shared" si="0"/>
        <v>350</v>
      </c>
      <c r="J4" s="7"/>
      <c r="L4" s="26"/>
    </row>
    <row r="5" spans="1:13" x14ac:dyDescent="0.3">
      <c r="A5" s="1">
        <v>45326</v>
      </c>
      <c r="B5" cm="1">
        <f t="array" ref="B5">SUMPRODUCT((Luty_RAW2024!$B$8:$B$77=A5)*Luty_RAW2024!$D$8:$D$77)</f>
        <v>220</v>
      </c>
      <c r="C5" cm="1">
        <f t="array" ref="C5">SUMPRODUCT((Template_budget!$H$8:$H$47=A5)*Template_budget!$J$8:$J$47)</f>
        <v>0</v>
      </c>
      <c r="D5">
        <f t="shared" si="0"/>
        <v>220</v>
      </c>
      <c r="J5" s="7"/>
      <c r="L5" s="26"/>
    </row>
    <row r="6" spans="1:13" x14ac:dyDescent="0.3">
      <c r="A6" s="1">
        <v>45327</v>
      </c>
      <c r="B6" cm="1">
        <f t="array" ref="B6">SUMPRODUCT((Luty_RAW2024!$B$8:$B$77=A6)*Luty_RAW2024!$D$8:$D$77)</f>
        <v>140</v>
      </c>
      <c r="C6" cm="1">
        <f t="array" ref="C6">SUMPRODUCT((Template_budget!$H$8:$H$47=A6)*Template_budget!$J$8:$J$47)</f>
        <v>0</v>
      </c>
      <c r="D6">
        <f t="shared" si="0"/>
        <v>140</v>
      </c>
      <c r="J6" s="7"/>
      <c r="L6" s="26"/>
    </row>
    <row r="7" spans="1:13" x14ac:dyDescent="0.3">
      <c r="A7" s="1">
        <v>45328</v>
      </c>
      <c r="B7" cm="1">
        <f t="array" ref="B7">SUMPRODUCT((Luty_RAW2024!$B$8:$B$77=A7)*Luty_RAW2024!$D$8:$D$77)</f>
        <v>470</v>
      </c>
      <c r="C7" cm="1">
        <f t="array" ref="C7">SUMPRODUCT((Template_budget!$H$8:$H$70=A7)*Template_budget!$J$8:$J$70)</f>
        <v>0</v>
      </c>
      <c r="D7">
        <f t="shared" si="0"/>
        <v>470</v>
      </c>
      <c r="J7" s="7"/>
      <c r="L7" s="26"/>
    </row>
    <row r="8" spans="1:13" x14ac:dyDescent="0.3">
      <c r="A8" s="1">
        <v>45329</v>
      </c>
      <c r="B8" cm="1">
        <f t="array" ref="B8">SUMPRODUCT((Luty_RAW2024!$B$8:$B$77=A8)*Luty_RAW2024!$D$8:$D$77)</f>
        <v>140</v>
      </c>
      <c r="C8" cm="1">
        <f t="array" ref="C8">SUMPRODUCT((Template_budget!$H$8:$H$70=A8)*Template_budget!$J$8:$J$70)</f>
        <v>0</v>
      </c>
      <c r="D8">
        <f t="shared" si="0"/>
        <v>140</v>
      </c>
      <c r="J8" s="7"/>
      <c r="L8" s="26"/>
    </row>
    <row r="9" spans="1:13" x14ac:dyDescent="0.3">
      <c r="A9" s="1">
        <v>45330</v>
      </c>
      <c r="B9" cm="1">
        <f t="array" ref="B9">SUMPRODUCT((Luty_RAW2024!$B$8:$B$77=A9)*Luty_RAW2024!$D$8:$D$77)</f>
        <v>660</v>
      </c>
      <c r="C9" cm="1">
        <f t="array" ref="C9">SUMPRODUCT((Template_budget!$H$8:$H$70=A9)*Template_budget!$J$8:$J$70)</f>
        <v>0</v>
      </c>
      <c r="D9">
        <f t="shared" si="0"/>
        <v>660</v>
      </c>
      <c r="J9" s="7"/>
      <c r="L9" s="26"/>
    </row>
    <row r="10" spans="1:13" x14ac:dyDescent="0.3">
      <c r="A10" s="1">
        <v>45331</v>
      </c>
      <c r="B10" cm="1">
        <f t="array" ref="B10">SUMPRODUCT((Luty_RAW2024!$B$8:$B$77=A10)*Luty_RAW2024!$D$8:$D$77)</f>
        <v>1610</v>
      </c>
      <c r="C10" cm="1">
        <f t="array" ref="C10">SUMPRODUCT((Template_budget!$H$8:$H$70=A10)*Template_budget!$J$8:$J$70)</f>
        <v>0</v>
      </c>
      <c r="D10">
        <f t="shared" si="0"/>
        <v>1610</v>
      </c>
      <c r="J10" s="7"/>
      <c r="L10" s="26"/>
    </row>
    <row r="11" spans="1:13" x14ac:dyDescent="0.3">
      <c r="A11" s="1">
        <v>45332</v>
      </c>
      <c r="B11" cm="1">
        <f t="array" ref="B11">SUMPRODUCT((Luty_RAW2024!$B$8:$B$77=A11)*Luty_RAW2024!$D$8:$D$77)</f>
        <v>190</v>
      </c>
      <c r="C11" cm="1">
        <f t="array" ref="C11">SUMPRODUCT((Template_budget!$H$8:$H$70=A11)*Template_budget!$J$8:$J$70)</f>
        <v>0</v>
      </c>
      <c r="D11">
        <f t="shared" si="0"/>
        <v>190</v>
      </c>
      <c r="J11" s="7"/>
      <c r="L11" s="26"/>
    </row>
    <row r="12" spans="1:13" x14ac:dyDescent="0.3">
      <c r="A12" s="1">
        <v>45333</v>
      </c>
      <c r="B12" cm="1">
        <f t="array" ref="B12">SUMPRODUCT((Luty_RAW2024!$B$8:$B$77=A12)*Luty_RAW2024!$D$8:$D$77)</f>
        <v>160</v>
      </c>
      <c r="C12" cm="1">
        <f t="array" ref="C12">SUMPRODUCT((Template_budget!$H$8:$H$70=A12)*Template_budget!$J$8:$J$70)</f>
        <v>0</v>
      </c>
      <c r="D12">
        <f t="shared" si="0"/>
        <v>160</v>
      </c>
      <c r="J12" s="7"/>
      <c r="L12" s="26"/>
    </row>
    <row r="13" spans="1:13" x14ac:dyDescent="0.3">
      <c r="A13" s="1">
        <v>45334</v>
      </c>
      <c r="B13" cm="1">
        <f t="array" ref="B13">SUMPRODUCT((Luty_RAW2024!$B$8:$B$77=A13)*Luty_RAW2024!$D$8:$D$77)</f>
        <v>170</v>
      </c>
      <c r="C13" cm="1">
        <f t="array" ref="C13">SUMPRODUCT((Template_budget!$H$8:$H$70=A13)*Template_budget!$J$8:$J$70)</f>
        <v>0</v>
      </c>
      <c r="D13">
        <f t="shared" si="0"/>
        <v>170</v>
      </c>
      <c r="J13" s="7"/>
      <c r="L13" s="26"/>
    </row>
    <row r="14" spans="1:13" x14ac:dyDescent="0.3">
      <c r="A14" s="1">
        <v>45335</v>
      </c>
      <c r="B14" cm="1">
        <f t="array" ref="B14">SUMPRODUCT((Luty_RAW2024!$B$8:$B$77=A14)*Luty_RAW2024!$D$8:$D$77)</f>
        <v>0</v>
      </c>
      <c r="C14" cm="1">
        <f t="array" ref="C14">SUMPRODUCT((Template_budget!$H$8:$H$70=A14)*Template_budget!$J$8:$J$70)</f>
        <v>0</v>
      </c>
      <c r="D14">
        <f t="shared" si="0"/>
        <v>0</v>
      </c>
      <c r="J14" s="7"/>
      <c r="L14" s="26"/>
    </row>
    <row r="15" spans="1:13" x14ac:dyDescent="0.3">
      <c r="A15" s="1">
        <v>45336</v>
      </c>
      <c r="B15" cm="1">
        <f t="array" ref="B15">SUMPRODUCT((Luty_RAW2024!$B$8:$B$77=A15)*Luty_RAW2024!$D$8:$D$77)</f>
        <v>1239</v>
      </c>
      <c r="C15" cm="1">
        <f t="array" ref="C15">SUMPRODUCT((Template_budget!$H$8:$H$70=A15)*Template_budget!$J$8:$J$70)</f>
        <v>0</v>
      </c>
      <c r="D15">
        <f t="shared" si="0"/>
        <v>1239</v>
      </c>
      <c r="J15" s="7"/>
      <c r="L15" s="26"/>
    </row>
    <row r="16" spans="1:13" x14ac:dyDescent="0.3">
      <c r="A16" s="1">
        <v>45337</v>
      </c>
      <c r="B16" cm="1">
        <f t="array" ref="B16">SUMPRODUCT((Luty_RAW2024!$B$8:$B$77=A16)*Luty_RAW2024!$D$8:$D$77)</f>
        <v>170</v>
      </c>
      <c r="C16" cm="1">
        <f t="array" ref="C16">SUMPRODUCT((Template_budget!$H$8:$H$70=A16)*Template_budget!$J$8:$J$70)</f>
        <v>0</v>
      </c>
      <c r="D16">
        <f t="shared" si="0"/>
        <v>170</v>
      </c>
      <c r="J16" s="7"/>
      <c r="L16" s="26"/>
    </row>
    <row r="17" spans="1:12" x14ac:dyDescent="0.3">
      <c r="A17" s="1">
        <v>45338</v>
      </c>
      <c r="B17" cm="1">
        <f t="array" ref="B17">SUMPRODUCT((Luty_RAW2024!$B$8:$B$77=A17)*Luty_RAW2024!$D$8:$D$77)</f>
        <v>500</v>
      </c>
      <c r="C17" cm="1">
        <f t="array" ref="C17">SUMPRODUCT((Template_budget!$H$8:$H$70=A17)*Template_budget!$J$8:$J$70)</f>
        <v>0</v>
      </c>
      <c r="D17">
        <f t="shared" si="0"/>
        <v>500</v>
      </c>
      <c r="J17" s="7"/>
      <c r="L17" s="26"/>
    </row>
    <row r="18" spans="1:12" x14ac:dyDescent="0.3">
      <c r="A18" s="1">
        <v>45339</v>
      </c>
      <c r="B18" cm="1">
        <f t="array" ref="B18">SUMPRODUCT((Luty_RAW2024!$B$8:$B$77=A18)*Luty_RAW2024!$D$8:$D$77)</f>
        <v>280</v>
      </c>
      <c r="C18" cm="1">
        <f t="array" ref="C18">SUMPRODUCT((Template_budget!$H$8:$H$70=A18)*Template_budget!$J$8:$J$70)</f>
        <v>0</v>
      </c>
      <c r="D18">
        <f t="shared" si="0"/>
        <v>280</v>
      </c>
      <c r="J18" s="7"/>
      <c r="L18" s="26"/>
    </row>
    <row r="19" spans="1:12" x14ac:dyDescent="0.3">
      <c r="A19" s="1">
        <v>45340</v>
      </c>
      <c r="B19" cm="1">
        <f t="array" ref="B19">SUMPRODUCT((Luty_RAW2024!$B$8:$B$77=A19)*Luty_RAW2024!$D$8:$D$77)</f>
        <v>530</v>
      </c>
      <c r="C19" cm="1">
        <f t="array" ref="C19">SUMPRODUCT((Template_budget!$H$8:$H$70=A19)*Template_budget!$J$8:$J$70)</f>
        <v>0</v>
      </c>
      <c r="D19">
        <f t="shared" si="0"/>
        <v>530</v>
      </c>
      <c r="J19" s="7"/>
      <c r="L19" s="26"/>
    </row>
    <row r="20" spans="1:12" x14ac:dyDescent="0.3">
      <c r="A20" s="1">
        <v>45341</v>
      </c>
      <c r="B20" cm="1">
        <f t="array" ref="B20">SUMPRODUCT((Luty_RAW2024!$B$8:$B$77=A20)*Luty_RAW2024!$D$8:$D$77)</f>
        <v>140</v>
      </c>
      <c r="C20" cm="1">
        <f t="array" ref="C20">SUMPRODUCT((Template_budget!$H$8:$H$70=A20)*Template_budget!$J$8:$J$70)</f>
        <v>0</v>
      </c>
      <c r="D20">
        <f t="shared" si="0"/>
        <v>140</v>
      </c>
      <c r="J20" s="7"/>
      <c r="L20" s="26"/>
    </row>
    <row r="21" spans="1:12" x14ac:dyDescent="0.3">
      <c r="A21" s="1">
        <v>45342</v>
      </c>
      <c r="B21" cm="1">
        <f t="array" ref="B21">SUMPRODUCT((Luty_RAW2024!$B$8:$B$77=A21)*Luty_RAW2024!$D$8:$D$77)</f>
        <v>0</v>
      </c>
      <c r="C21" cm="1">
        <f t="array" ref="C21">SUMPRODUCT((Template_budget!$H$8:$H$70=A21)*Template_budget!$J$8:$J$70)</f>
        <v>0</v>
      </c>
      <c r="D21">
        <f t="shared" si="0"/>
        <v>0</v>
      </c>
      <c r="J21" s="7"/>
      <c r="L21" s="26"/>
    </row>
    <row r="22" spans="1:12" x14ac:dyDescent="0.3">
      <c r="A22" s="1">
        <v>45343</v>
      </c>
      <c r="B22" cm="1">
        <f t="array" ref="B22">SUMPRODUCT((Luty_RAW2024!$B$8:$B$77=A22)*Luty_RAW2024!$D$8:$D$77)</f>
        <v>80</v>
      </c>
      <c r="C22" cm="1">
        <f t="array" ref="C22">SUMPRODUCT((Template_budget!$H$8:$H$70=A22)*Template_budget!$J$8:$J$70)</f>
        <v>0</v>
      </c>
      <c r="D22">
        <f t="shared" si="0"/>
        <v>80</v>
      </c>
      <c r="J22" s="7"/>
      <c r="L22" s="26"/>
    </row>
    <row r="23" spans="1:12" x14ac:dyDescent="0.3">
      <c r="A23" s="1">
        <v>45344</v>
      </c>
      <c r="B23" cm="1">
        <f t="array" ref="B23">SUMPRODUCT((Luty_RAW2024!$B$8:$B$77=A23)*Luty_RAW2024!$D$8:$D$77)</f>
        <v>280</v>
      </c>
      <c r="C23" cm="1">
        <f t="array" ref="C23">SUMPRODUCT((Template_budget!$H$8:$H$70=A23)*Template_budget!$J$8:$J$70)</f>
        <v>0</v>
      </c>
      <c r="D23">
        <f t="shared" si="0"/>
        <v>280</v>
      </c>
      <c r="J23" s="7"/>
      <c r="L23" s="26"/>
    </row>
    <row r="24" spans="1:12" x14ac:dyDescent="0.3">
      <c r="A24" s="1">
        <v>45345</v>
      </c>
      <c r="B24" cm="1">
        <f t="array" ref="B24">SUMPRODUCT((Luty_RAW2024!$B$8:$B$77=A24)*Luty_RAW2024!$D$8:$D$77)</f>
        <v>1650</v>
      </c>
      <c r="C24" cm="1">
        <f t="array" ref="C24">SUMPRODUCT((Template_budget!$H$8:$H$70=A24)*Template_budget!$J$8:$J$70)</f>
        <v>0</v>
      </c>
      <c r="D24">
        <f t="shared" si="0"/>
        <v>1650</v>
      </c>
      <c r="J24" s="7"/>
      <c r="L24" s="26"/>
    </row>
    <row r="25" spans="1:12" x14ac:dyDescent="0.3">
      <c r="A25" s="1">
        <v>45346</v>
      </c>
      <c r="B25" cm="1">
        <f t="array" ref="B25">SUMPRODUCT((Luty_RAW2024!$B$8:$B$77=A25)*Luty_RAW2024!$D$8:$D$77)</f>
        <v>70</v>
      </c>
      <c r="C25" cm="1">
        <f t="array" ref="C25">SUMPRODUCT((Template_budget!$H$8:$H$70=A25)*Template_budget!$J$8:$J$70)</f>
        <v>0</v>
      </c>
      <c r="D25">
        <f t="shared" si="0"/>
        <v>70</v>
      </c>
      <c r="J25" s="7"/>
      <c r="L25" s="26"/>
    </row>
    <row r="26" spans="1:12" x14ac:dyDescent="0.3">
      <c r="A26" s="1">
        <v>45347</v>
      </c>
      <c r="B26" cm="1">
        <f t="array" ref="B26">SUMPRODUCT((Luty_RAW2024!$B$8:$B$77=A26)*Luty_RAW2024!$D$8:$D$77)</f>
        <v>0</v>
      </c>
      <c r="C26" cm="1">
        <f t="array" ref="C26">SUMPRODUCT((Template_budget!$H$8:$H$70=A26)*Template_budget!$J$8:$J$70)</f>
        <v>0</v>
      </c>
      <c r="D26">
        <f t="shared" si="0"/>
        <v>0</v>
      </c>
      <c r="J26" s="7"/>
      <c r="L26" s="26"/>
    </row>
    <row r="27" spans="1:12" x14ac:dyDescent="0.3">
      <c r="A27" s="1">
        <v>45348</v>
      </c>
      <c r="B27" cm="1">
        <f t="array" ref="B27">SUMPRODUCT((Luty_RAW2024!$B$8:$B$77=A27)*Luty_RAW2024!$D$8:$D$77)</f>
        <v>0</v>
      </c>
      <c r="C27" cm="1">
        <f t="array" ref="C27">SUMPRODUCT((Template_budget!$H$8:$H$70=A27)*Template_budget!$J$8:$J$70)</f>
        <v>0</v>
      </c>
      <c r="D27">
        <f t="shared" si="0"/>
        <v>0</v>
      </c>
      <c r="J27" s="7"/>
      <c r="L27" s="26"/>
    </row>
    <row r="28" spans="1:12" x14ac:dyDescent="0.3">
      <c r="A28" s="1">
        <v>45349</v>
      </c>
      <c r="B28" cm="1">
        <f t="array" ref="B28">SUMPRODUCT((Luty_RAW2024!$B$8:$B$77=A28)*Luty_RAW2024!$D$8:$D$77)</f>
        <v>260</v>
      </c>
      <c r="C28" cm="1">
        <f t="array" ref="C28">SUMPRODUCT((Template_budget!$H$8:$H$70=A28)*Template_budget!$J$8:$J$70)</f>
        <v>0</v>
      </c>
      <c r="D28">
        <f t="shared" si="0"/>
        <v>260</v>
      </c>
      <c r="J28" s="7"/>
      <c r="L28" s="26"/>
    </row>
    <row r="29" spans="1:12" x14ac:dyDescent="0.3">
      <c r="A29" s="1">
        <v>45350</v>
      </c>
      <c r="B29" cm="1">
        <f t="array" ref="B29">SUMPRODUCT((Luty_RAW2024!$B$8:$B$77=A29)*Luty_RAW2024!$D$8:$D$77)</f>
        <v>130</v>
      </c>
      <c r="C29" cm="1">
        <f t="array" ref="C29">SUMPRODUCT((Template_budget!$H$8:$H$70=A29)*Template_budget!$J$8:$J$70)</f>
        <v>0</v>
      </c>
      <c r="D29">
        <f t="shared" si="0"/>
        <v>130</v>
      </c>
      <c r="J29" s="7"/>
      <c r="L29" s="26"/>
    </row>
    <row r="30" spans="1:12" x14ac:dyDescent="0.3">
      <c r="A30" s="1">
        <v>45351</v>
      </c>
      <c r="B30" cm="1">
        <f t="array" ref="B30">SUMPRODUCT((Luty_RAW2024!$B$8:$B$77=A30)*Luty_RAW2024!$D$8:$D$77)</f>
        <v>1150</v>
      </c>
      <c r="C30" cm="1">
        <f t="array" ref="C30">SUMPRODUCT((Template_budget!$H$8:$H$70=A30)*Template_budget!$J$8:$J$70)</f>
        <v>0</v>
      </c>
      <c r="D30">
        <f t="shared" si="0"/>
        <v>1150</v>
      </c>
      <c r="J30" s="7"/>
      <c r="L30" s="26"/>
    </row>
    <row r="31" spans="1:12" x14ac:dyDescent="0.3">
      <c r="A31" s="1"/>
      <c r="J31" s="7"/>
      <c r="L31" s="26"/>
    </row>
    <row r="32" spans="1:12" x14ac:dyDescent="0.3">
      <c r="J32" s="7"/>
      <c r="L32" s="26"/>
    </row>
    <row r="33" spans="8:15" x14ac:dyDescent="0.3">
      <c r="J33" s="7"/>
      <c r="L33" s="26"/>
    </row>
    <row r="34" spans="8:15" x14ac:dyDescent="0.3">
      <c r="J34" s="7"/>
      <c r="L34" s="26"/>
    </row>
    <row r="35" spans="8:15" x14ac:dyDescent="0.3">
      <c r="J35" s="7"/>
      <c r="L35" s="26"/>
    </row>
    <row r="36" spans="8:15" x14ac:dyDescent="0.3">
      <c r="J36" s="7"/>
      <c r="L36" s="26"/>
    </row>
    <row r="37" spans="8:15" x14ac:dyDescent="0.3">
      <c r="J37" s="7"/>
      <c r="L37" s="26"/>
    </row>
    <row r="38" spans="8:15" x14ac:dyDescent="0.3">
      <c r="J38" s="7"/>
      <c r="L38" s="26"/>
    </row>
    <row r="39" spans="8:15" x14ac:dyDescent="0.3">
      <c r="J39" s="7"/>
      <c r="L39" s="26"/>
    </row>
    <row r="40" spans="8:15" x14ac:dyDescent="0.3">
      <c r="J40" s="7"/>
      <c r="L40" s="26"/>
    </row>
    <row r="41" spans="8:15" x14ac:dyDescent="0.3">
      <c r="J41" s="7"/>
      <c r="L41" s="26"/>
    </row>
    <row r="42" spans="8:15" x14ac:dyDescent="0.3">
      <c r="J42" s="7"/>
      <c r="L42" s="26"/>
    </row>
    <row r="43" spans="8:15" x14ac:dyDescent="0.3">
      <c r="H43" s="27"/>
      <c r="I43" s="27"/>
      <c r="J43" s="27"/>
      <c r="K43" s="27"/>
      <c r="L43" s="27"/>
      <c r="M43" s="27"/>
      <c r="N43" s="27"/>
      <c r="O43" s="27"/>
    </row>
  </sheetData>
  <autoFilter ref="A1:D31" xr:uid="{C9E5120E-35E0-49AD-B3E1-E61B834DB62A}"/>
  <mergeCells count="1">
    <mergeCell ref="I1:M1"/>
  </mergeCells>
  <dataValidations disablePrompts="1" count="1">
    <dataValidation type="list" allowBlank="1" showInputMessage="1" showErrorMessage="1" sqref="M3:M42" xr:uid="{BF954585-AE1B-4D6B-B520-0A6CF06F7E55}">
      <formula1>$B$3:$B$5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D208-992C-4AC7-A3E6-DB71DE23124F}">
  <sheetPr codeName="Arkusz5">
    <tabColor theme="8" tint="0.59999389629810485"/>
  </sheetPr>
  <dimension ref="A1:U81"/>
  <sheetViews>
    <sheetView topLeftCell="A4" workbookViewId="0">
      <selection activeCell="H26" sqref="H26"/>
    </sheetView>
  </sheetViews>
  <sheetFormatPr defaultRowHeight="14.4" x14ac:dyDescent="0.3"/>
  <cols>
    <col min="1" max="1" width="3" bestFit="1" customWidth="1"/>
    <col min="2" max="2" width="11.33203125" bestFit="1" customWidth="1"/>
    <col min="3" max="3" width="15" bestFit="1" customWidth="1"/>
    <col min="4" max="4" width="15.5546875" style="3" customWidth="1"/>
    <col min="5" max="5" width="11.44140625" bestFit="1" customWidth="1"/>
    <col min="7" max="7" width="11.44140625" bestFit="1" customWidth="1"/>
    <col min="8" max="8" width="10.109375" bestFit="1" customWidth="1"/>
    <col min="9" max="9" width="13.44140625" bestFit="1" customWidth="1"/>
    <col min="10" max="10" width="14.21875" style="3" bestFit="1" customWidth="1"/>
    <col min="11" max="11" width="10.6640625" bestFit="1" customWidth="1"/>
    <col min="14" max="14" width="10.6640625" bestFit="1" customWidth="1"/>
    <col min="16" max="16" width="10.77734375" bestFit="1" customWidth="1"/>
  </cols>
  <sheetData>
    <row r="1" spans="1:21" x14ac:dyDescent="0.3">
      <c r="D1" s="6" t="s">
        <v>21</v>
      </c>
      <c r="E1" s="6">
        <f>F5-L5</f>
        <v>5300</v>
      </c>
      <c r="F1" s="59" t="s">
        <v>69</v>
      </c>
      <c r="G1" s="60">
        <f>D5-J5</f>
        <v>6206</v>
      </c>
      <c r="I1" s="6" t="s">
        <v>23</v>
      </c>
      <c r="J1" s="5">
        <f>SUMIF(K8:K200,"Other",J8:J200)</f>
        <v>1892</v>
      </c>
      <c r="N1" s="6" t="s">
        <v>61</v>
      </c>
      <c r="O1" s="6">
        <v>2000</v>
      </c>
      <c r="U1" s="2" t="s">
        <v>24</v>
      </c>
    </row>
    <row r="2" spans="1:21" x14ac:dyDescent="0.3">
      <c r="B2" s="2" t="s">
        <v>6</v>
      </c>
      <c r="C2" s="6" t="s">
        <v>3</v>
      </c>
      <c r="D2" s="5">
        <f>SUMIF(E8:E200,"Korki",D8:D200)</f>
        <v>4480</v>
      </c>
      <c r="I2" s="6" t="s">
        <v>16</v>
      </c>
      <c r="J2" s="5">
        <f>SUMIF(K8:K200,"Rata",J8:J200)</f>
        <v>1055</v>
      </c>
      <c r="N2" s="6" t="s">
        <v>62</v>
      </c>
      <c r="O2" s="6">
        <v>2100</v>
      </c>
      <c r="U2" s="2" t="s">
        <v>13</v>
      </c>
    </row>
    <row r="3" spans="1:21" x14ac:dyDescent="0.3">
      <c r="B3" s="2" t="s">
        <v>7</v>
      </c>
      <c r="C3" s="6" t="s">
        <v>4</v>
      </c>
      <c r="D3" s="5">
        <f>SUMIF(E8:E200,"Detailing",D8:D200)</f>
        <v>2180</v>
      </c>
      <c r="I3" s="6" t="s">
        <v>17</v>
      </c>
      <c r="J3" s="5">
        <f>SUMIF(K8:K200,"Jedzenie",J8:J200)</f>
        <v>677</v>
      </c>
      <c r="N3" s="6" t="s">
        <v>63</v>
      </c>
      <c r="O3" s="6">
        <v>300</v>
      </c>
      <c r="U3" s="2" t="s">
        <v>14</v>
      </c>
    </row>
    <row r="4" spans="1:21" x14ac:dyDescent="0.3">
      <c r="B4" s="2" t="s">
        <v>8</v>
      </c>
      <c r="C4" s="6" t="s">
        <v>5</v>
      </c>
      <c r="D4" s="5">
        <f>SUMIF(E8:E200,"Passive",D8:D200)</f>
        <v>3390</v>
      </c>
      <c r="I4" s="6" t="s">
        <v>18</v>
      </c>
      <c r="J4" s="57">
        <f>SUMIF(K8:K200,"Paliwo",J8:J200)-L4</f>
        <v>220</v>
      </c>
      <c r="K4" t="s">
        <v>240</v>
      </c>
      <c r="L4" s="45">
        <v>200</v>
      </c>
      <c r="N4" s="6" t="s">
        <v>64</v>
      </c>
      <c r="O4" s="6">
        <v>300</v>
      </c>
      <c r="U4" s="2" t="s">
        <v>15</v>
      </c>
    </row>
    <row r="5" spans="1:21" ht="15" thickBot="1" x14ac:dyDescent="0.35">
      <c r="C5" s="48" t="s">
        <v>2</v>
      </c>
      <c r="D5" s="49">
        <f>SUM(D2:D4)</f>
        <v>10050</v>
      </c>
      <c r="E5" s="6" t="s">
        <v>20</v>
      </c>
      <c r="F5" s="6">
        <v>10000</v>
      </c>
      <c r="I5" s="48" t="s">
        <v>19</v>
      </c>
      <c r="J5" s="50">
        <f>SUM(J1:J4)</f>
        <v>3844</v>
      </c>
      <c r="K5" s="6" t="s">
        <v>22</v>
      </c>
      <c r="L5" s="6">
        <f>SUM(O1:O4)</f>
        <v>4700</v>
      </c>
    </row>
    <row r="6" spans="1:21" ht="15" thickBot="1" x14ac:dyDescent="0.35">
      <c r="A6" s="85" t="s">
        <v>9</v>
      </c>
      <c r="B6" s="86"/>
      <c r="C6" s="86"/>
      <c r="D6" s="86"/>
      <c r="E6" s="87"/>
      <c r="I6" s="85" t="s">
        <v>65</v>
      </c>
      <c r="J6" s="86"/>
      <c r="K6" s="87"/>
      <c r="O6" s="88" t="s">
        <v>66</v>
      </c>
      <c r="P6" s="88"/>
    </row>
    <row r="7" spans="1:21" ht="15" thickBot="1" x14ac:dyDescent="0.35">
      <c r="A7" s="15"/>
      <c r="B7" t="s">
        <v>77</v>
      </c>
      <c r="C7" t="s">
        <v>0</v>
      </c>
      <c r="D7" s="51" t="s">
        <v>10</v>
      </c>
      <c r="E7" s="52" t="s">
        <v>1</v>
      </c>
      <c r="H7" s="28" t="s">
        <v>76</v>
      </c>
      <c r="I7" s="46" t="s">
        <v>0</v>
      </c>
      <c r="J7" s="47" t="s">
        <v>11</v>
      </c>
      <c r="K7" s="56" t="s">
        <v>1</v>
      </c>
      <c r="O7" t="s">
        <v>67</v>
      </c>
      <c r="P7" s="24">
        <f>D5-F5</f>
        <v>50</v>
      </c>
    </row>
    <row r="8" spans="1:21" x14ac:dyDescent="0.3">
      <c r="B8" s="53">
        <v>45352</v>
      </c>
      <c r="C8" s="6" t="s">
        <v>96</v>
      </c>
      <c r="D8" s="54">
        <v>80</v>
      </c>
      <c r="E8" s="6" t="s">
        <v>6</v>
      </c>
      <c r="H8" s="29">
        <v>45385</v>
      </c>
      <c r="I8" s="32" t="s">
        <v>232</v>
      </c>
      <c r="J8" s="32">
        <v>90</v>
      </c>
      <c r="K8" s="6" t="s">
        <v>24</v>
      </c>
      <c r="O8" t="s">
        <v>68</v>
      </c>
      <c r="P8" s="24">
        <f>G1-E1</f>
        <v>906</v>
      </c>
    </row>
    <row r="9" spans="1:21" x14ac:dyDescent="0.3">
      <c r="B9" s="53">
        <v>45352</v>
      </c>
      <c r="C9" s="6" t="s">
        <v>202</v>
      </c>
      <c r="D9" s="54">
        <v>70</v>
      </c>
      <c r="E9" s="6" t="s">
        <v>6</v>
      </c>
      <c r="H9" s="29">
        <v>45386</v>
      </c>
      <c r="I9" s="6" t="s">
        <v>233</v>
      </c>
      <c r="J9" s="32">
        <v>60</v>
      </c>
      <c r="K9" s="6" t="s">
        <v>24</v>
      </c>
      <c r="O9" t="s">
        <v>74</v>
      </c>
      <c r="P9" s="24">
        <f>J5-L5</f>
        <v>-856</v>
      </c>
    </row>
    <row r="10" spans="1:21" x14ac:dyDescent="0.3">
      <c r="B10" s="53">
        <v>45353</v>
      </c>
      <c r="C10" s="6" t="s">
        <v>203</v>
      </c>
      <c r="D10" s="54">
        <v>500</v>
      </c>
      <c r="E10" s="6" t="s">
        <v>7</v>
      </c>
      <c r="H10" s="29">
        <v>45387</v>
      </c>
      <c r="I10" s="6" t="s">
        <v>234</v>
      </c>
      <c r="J10" s="32">
        <v>1700</v>
      </c>
      <c r="K10" s="6" t="s">
        <v>24</v>
      </c>
      <c r="O10" t="s">
        <v>70</v>
      </c>
      <c r="P10" s="24">
        <f>J1-O1</f>
        <v>-108</v>
      </c>
    </row>
    <row r="11" spans="1:21" x14ac:dyDescent="0.3">
      <c r="B11" s="53">
        <v>45354</v>
      </c>
      <c r="C11" s="6" t="s">
        <v>136</v>
      </c>
      <c r="D11" s="54">
        <v>100</v>
      </c>
      <c r="E11" s="6" t="s">
        <v>6</v>
      </c>
      <c r="H11" s="29">
        <v>45388</v>
      </c>
      <c r="I11" s="6" t="s">
        <v>235</v>
      </c>
      <c r="J11" s="32">
        <v>42</v>
      </c>
      <c r="K11" s="6" t="s">
        <v>24</v>
      </c>
      <c r="O11" t="s">
        <v>71</v>
      </c>
      <c r="P11" s="24">
        <f>J2-O2</f>
        <v>-1045</v>
      </c>
    </row>
    <row r="12" spans="1:21" x14ac:dyDescent="0.3">
      <c r="B12" s="53">
        <v>45354</v>
      </c>
      <c r="C12" s="6" t="s">
        <v>30</v>
      </c>
      <c r="D12" s="54">
        <v>90</v>
      </c>
      <c r="E12" s="6" t="s">
        <v>6</v>
      </c>
      <c r="H12" s="29">
        <v>45389</v>
      </c>
      <c r="I12" s="6" t="s">
        <v>15</v>
      </c>
      <c r="J12" s="32">
        <v>110</v>
      </c>
      <c r="K12" s="6" t="s">
        <v>15</v>
      </c>
      <c r="O12" t="s">
        <v>72</v>
      </c>
      <c r="P12" s="24">
        <f>J3-O3</f>
        <v>377</v>
      </c>
    </row>
    <row r="13" spans="1:21" x14ac:dyDescent="0.3">
      <c r="B13" s="53">
        <v>45354</v>
      </c>
      <c r="C13" s="6" t="s">
        <v>204</v>
      </c>
      <c r="D13" s="54">
        <v>60</v>
      </c>
      <c r="E13" s="6" t="s">
        <v>6</v>
      </c>
      <c r="H13" s="29">
        <v>45390</v>
      </c>
      <c r="I13" s="6" t="s">
        <v>15</v>
      </c>
      <c r="J13" s="32">
        <v>50</v>
      </c>
      <c r="K13" s="6" t="s">
        <v>15</v>
      </c>
      <c r="O13" t="s">
        <v>73</v>
      </c>
      <c r="P13" s="24">
        <f>J4-O4</f>
        <v>-80</v>
      </c>
    </row>
    <row r="14" spans="1:21" x14ac:dyDescent="0.3">
      <c r="B14" s="53">
        <v>45354</v>
      </c>
      <c r="C14" s="6" t="s">
        <v>42</v>
      </c>
      <c r="D14" s="54">
        <v>100</v>
      </c>
      <c r="E14" s="6" t="s">
        <v>6</v>
      </c>
      <c r="H14" s="29">
        <v>45391</v>
      </c>
      <c r="I14" s="6" t="s">
        <v>15</v>
      </c>
      <c r="J14" s="32">
        <v>150</v>
      </c>
      <c r="K14" s="6" t="s">
        <v>15</v>
      </c>
    </row>
    <row r="15" spans="1:21" x14ac:dyDescent="0.3">
      <c r="B15" s="53">
        <v>45355</v>
      </c>
      <c r="C15" s="6" t="s">
        <v>30</v>
      </c>
      <c r="D15" s="54">
        <v>100</v>
      </c>
      <c r="E15" s="6" t="s">
        <v>6</v>
      </c>
      <c r="H15" s="29">
        <v>45392</v>
      </c>
      <c r="I15" s="6" t="s">
        <v>15</v>
      </c>
      <c r="J15" s="32">
        <v>110</v>
      </c>
      <c r="K15" s="6" t="s">
        <v>15</v>
      </c>
    </row>
    <row r="16" spans="1:21" x14ac:dyDescent="0.3">
      <c r="B16" s="53">
        <v>45355</v>
      </c>
      <c r="C16" s="6" t="s">
        <v>38</v>
      </c>
      <c r="D16" s="54">
        <v>50</v>
      </c>
      <c r="E16" s="6" t="s">
        <v>6</v>
      </c>
      <c r="H16" s="29">
        <v>45393</v>
      </c>
      <c r="I16" s="6" t="s">
        <v>52</v>
      </c>
      <c r="J16" s="32">
        <v>360</v>
      </c>
      <c r="K16" s="6" t="s">
        <v>13</v>
      </c>
    </row>
    <row r="17" spans="2:11" x14ac:dyDescent="0.3">
      <c r="B17" s="53">
        <v>45355</v>
      </c>
      <c r="C17" s="6" t="s">
        <v>205</v>
      </c>
      <c r="D17" s="54">
        <v>60</v>
      </c>
      <c r="E17" s="6" t="s">
        <v>6</v>
      </c>
      <c r="H17" s="29">
        <v>45394</v>
      </c>
      <c r="I17" s="6" t="s">
        <v>53</v>
      </c>
      <c r="J17" s="32">
        <v>165</v>
      </c>
      <c r="K17" s="6" t="s">
        <v>13</v>
      </c>
    </row>
    <row r="18" spans="2:11" x14ac:dyDescent="0.3">
      <c r="B18" s="53">
        <v>45356</v>
      </c>
      <c r="C18" s="6" t="s">
        <v>35</v>
      </c>
      <c r="D18" s="54">
        <v>70</v>
      </c>
      <c r="E18" s="6" t="s">
        <v>6</v>
      </c>
      <c r="H18" s="29">
        <v>45395</v>
      </c>
      <c r="I18" s="6" t="s">
        <v>54</v>
      </c>
      <c r="J18" s="6">
        <v>530</v>
      </c>
      <c r="K18" s="6" t="s">
        <v>13</v>
      </c>
    </row>
    <row r="19" spans="2:11" x14ac:dyDescent="0.3">
      <c r="B19" s="53">
        <v>45356</v>
      </c>
      <c r="C19" s="6" t="s">
        <v>206</v>
      </c>
      <c r="D19" s="54">
        <v>50</v>
      </c>
      <c r="E19" s="6" t="s">
        <v>6</v>
      </c>
      <c r="H19" s="29">
        <v>45396</v>
      </c>
      <c r="I19" s="6"/>
      <c r="J19" s="32">
        <v>10</v>
      </c>
      <c r="K19" s="6" t="s">
        <v>14</v>
      </c>
    </row>
    <row r="20" spans="2:11" x14ac:dyDescent="0.3">
      <c r="B20" s="53">
        <v>45356</v>
      </c>
      <c r="C20" s="6" t="s">
        <v>38</v>
      </c>
      <c r="D20" s="54">
        <v>50</v>
      </c>
      <c r="E20" s="6" t="s">
        <v>6</v>
      </c>
      <c r="H20" s="29">
        <v>45397</v>
      </c>
      <c r="I20" s="6" t="s">
        <v>236</v>
      </c>
      <c r="J20" s="32">
        <v>90</v>
      </c>
      <c r="K20" s="6" t="s">
        <v>14</v>
      </c>
    </row>
    <row r="21" spans="2:11" x14ac:dyDescent="0.3">
      <c r="B21" s="53">
        <v>45357</v>
      </c>
      <c r="C21" s="6" t="s">
        <v>207</v>
      </c>
      <c r="D21" s="54">
        <v>50</v>
      </c>
      <c r="E21" s="6" t="s">
        <v>6</v>
      </c>
      <c r="H21" s="29">
        <v>45398</v>
      </c>
      <c r="I21" s="6" t="s">
        <v>237</v>
      </c>
      <c r="J21" s="32">
        <v>23</v>
      </c>
      <c r="K21" s="6" t="s">
        <v>14</v>
      </c>
    </row>
    <row r="22" spans="2:11" x14ac:dyDescent="0.3">
      <c r="B22" s="53">
        <v>45357</v>
      </c>
      <c r="C22" s="6" t="s">
        <v>32</v>
      </c>
      <c r="D22" s="54">
        <v>80</v>
      </c>
      <c r="E22" s="6" t="s">
        <v>6</v>
      </c>
      <c r="H22" s="29">
        <v>45399</v>
      </c>
      <c r="I22" s="6" t="s">
        <v>238</v>
      </c>
      <c r="J22" s="32">
        <v>500</v>
      </c>
      <c r="K22" s="6" t="s">
        <v>14</v>
      </c>
    </row>
    <row r="23" spans="2:11" x14ac:dyDescent="0.3">
      <c r="B23" s="53">
        <v>45357</v>
      </c>
      <c r="C23" s="6" t="s">
        <v>208</v>
      </c>
      <c r="D23" s="54">
        <v>100</v>
      </c>
      <c r="E23" s="6" t="s">
        <v>6</v>
      </c>
      <c r="H23" s="29">
        <v>45400</v>
      </c>
      <c r="I23" s="6" t="s">
        <v>239</v>
      </c>
      <c r="J23" s="32">
        <v>54</v>
      </c>
      <c r="K23" s="6" t="s">
        <v>14</v>
      </c>
    </row>
    <row r="24" spans="2:11" x14ac:dyDescent="0.3">
      <c r="B24" s="53">
        <v>45358</v>
      </c>
      <c r="C24" s="6" t="s">
        <v>209</v>
      </c>
      <c r="D24" s="54">
        <v>100</v>
      </c>
      <c r="E24" s="6" t="s">
        <v>6</v>
      </c>
      <c r="H24" s="29"/>
      <c r="I24" s="6"/>
      <c r="J24" s="5"/>
      <c r="K24" s="6"/>
    </row>
    <row r="25" spans="2:11" x14ac:dyDescent="0.3">
      <c r="B25" s="53">
        <v>45358</v>
      </c>
      <c r="C25" s="6" t="s">
        <v>210</v>
      </c>
      <c r="D25" s="54">
        <v>50</v>
      </c>
      <c r="E25" s="6" t="s">
        <v>6</v>
      </c>
      <c r="H25" s="29"/>
      <c r="I25" s="6"/>
      <c r="J25" s="5"/>
      <c r="K25" s="6"/>
    </row>
    <row r="26" spans="2:11" x14ac:dyDescent="0.3">
      <c r="B26" s="53">
        <v>45358</v>
      </c>
      <c r="C26" s="6" t="s">
        <v>211</v>
      </c>
      <c r="D26" s="54">
        <v>50</v>
      </c>
      <c r="E26" s="6" t="s">
        <v>6</v>
      </c>
      <c r="I26" s="6"/>
      <c r="J26" s="5"/>
      <c r="K26" s="6"/>
    </row>
    <row r="27" spans="2:11" x14ac:dyDescent="0.3">
      <c r="B27" s="53">
        <v>45359</v>
      </c>
      <c r="C27" s="6" t="s">
        <v>212</v>
      </c>
      <c r="D27" s="54">
        <v>50</v>
      </c>
      <c r="E27" s="6" t="s">
        <v>6</v>
      </c>
      <c r="I27" s="6"/>
      <c r="J27" s="5"/>
      <c r="K27" s="6"/>
    </row>
    <row r="28" spans="2:11" x14ac:dyDescent="0.3">
      <c r="B28" s="53">
        <v>45360</v>
      </c>
      <c r="C28" s="6" t="s">
        <v>213</v>
      </c>
      <c r="D28" s="54">
        <v>450</v>
      </c>
      <c r="E28" s="6" t="s">
        <v>7</v>
      </c>
      <c r="I28" s="6"/>
      <c r="J28" s="5"/>
      <c r="K28" s="6"/>
    </row>
    <row r="29" spans="2:11" x14ac:dyDescent="0.3">
      <c r="B29" s="53">
        <v>45360</v>
      </c>
      <c r="C29" s="6" t="s">
        <v>214</v>
      </c>
      <c r="D29" s="54">
        <v>50</v>
      </c>
      <c r="E29" s="6" t="s">
        <v>6</v>
      </c>
      <c r="I29" s="6"/>
      <c r="J29" s="5"/>
      <c r="K29" s="6"/>
    </row>
    <row r="30" spans="2:11" x14ac:dyDescent="0.3">
      <c r="B30" s="53">
        <v>45360</v>
      </c>
      <c r="C30" s="6" t="s">
        <v>155</v>
      </c>
      <c r="D30" s="54">
        <v>70</v>
      </c>
      <c r="E30" s="6" t="s">
        <v>6</v>
      </c>
      <c r="I30" s="6"/>
      <c r="J30" s="5"/>
      <c r="K30" s="6"/>
    </row>
    <row r="31" spans="2:11" x14ac:dyDescent="0.3">
      <c r="B31" s="53">
        <v>45361</v>
      </c>
      <c r="C31" s="6" t="s">
        <v>215</v>
      </c>
      <c r="D31" s="54">
        <v>300</v>
      </c>
      <c r="E31" s="6" t="s">
        <v>7</v>
      </c>
      <c r="I31" s="6"/>
      <c r="J31" s="5"/>
      <c r="K31" s="6"/>
    </row>
    <row r="32" spans="2:11" x14ac:dyDescent="0.3">
      <c r="B32" s="53">
        <v>45361</v>
      </c>
      <c r="C32" s="6" t="s">
        <v>216</v>
      </c>
      <c r="D32" s="54">
        <v>180</v>
      </c>
      <c r="E32" s="6" t="s">
        <v>6</v>
      </c>
      <c r="I32" s="6"/>
      <c r="J32" s="5"/>
      <c r="K32" s="6"/>
    </row>
    <row r="33" spans="2:11" x14ac:dyDescent="0.3">
      <c r="B33" s="53">
        <v>45362</v>
      </c>
      <c r="C33" s="6" t="s">
        <v>30</v>
      </c>
      <c r="D33" s="54">
        <v>100</v>
      </c>
      <c r="E33" s="6" t="s">
        <v>6</v>
      </c>
      <c r="I33" s="6"/>
      <c r="J33" s="5"/>
      <c r="K33" s="6"/>
    </row>
    <row r="34" spans="2:11" x14ac:dyDescent="0.3">
      <c r="B34" s="53">
        <v>45362</v>
      </c>
      <c r="C34" s="6" t="s">
        <v>42</v>
      </c>
      <c r="D34" s="54">
        <v>70</v>
      </c>
      <c r="E34" s="6" t="s">
        <v>6</v>
      </c>
      <c r="I34" s="6"/>
      <c r="J34" s="5"/>
      <c r="K34" s="6"/>
    </row>
    <row r="35" spans="2:11" x14ac:dyDescent="0.3">
      <c r="B35" s="53">
        <v>45362</v>
      </c>
      <c r="C35" s="6" t="s">
        <v>26</v>
      </c>
      <c r="D35" s="54">
        <v>50</v>
      </c>
      <c r="E35" s="6" t="s">
        <v>6</v>
      </c>
      <c r="I35" s="6"/>
      <c r="J35" s="5"/>
      <c r="K35" s="6"/>
    </row>
    <row r="36" spans="2:11" x14ac:dyDescent="0.3">
      <c r="B36" s="53">
        <v>45363</v>
      </c>
      <c r="C36" s="6" t="s">
        <v>27</v>
      </c>
      <c r="D36" s="54">
        <v>100</v>
      </c>
      <c r="E36" s="6" t="s">
        <v>6</v>
      </c>
      <c r="I36" s="6"/>
      <c r="J36" s="5"/>
      <c r="K36" s="6"/>
    </row>
    <row r="37" spans="2:11" x14ac:dyDescent="0.3">
      <c r="B37" s="53">
        <v>45363</v>
      </c>
      <c r="C37" s="6" t="s">
        <v>204</v>
      </c>
      <c r="D37" s="54">
        <v>60</v>
      </c>
      <c r="E37" s="6" t="s">
        <v>6</v>
      </c>
      <c r="I37" s="6"/>
      <c r="J37" s="5"/>
      <c r="K37" s="6"/>
    </row>
    <row r="38" spans="2:11" x14ac:dyDescent="0.3">
      <c r="B38" s="53">
        <v>45364</v>
      </c>
      <c r="C38" s="6" t="s">
        <v>32</v>
      </c>
      <c r="D38" s="54">
        <v>80</v>
      </c>
      <c r="E38" s="6" t="s">
        <v>6</v>
      </c>
      <c r="I38" s="6"/>
      <c r="J38" s="5"/>
      <c r="K38" s="6"/>
    </row>
    <row r="39" spans="2:11" x14ac:dyDescent="0.3">
      <c r="B39" s="53">
        <v>45364</v>
      </c>
      <c r="C39" s="6" t="s">
        <v>217</v>
      </c>
      <c r="D39" s="54">
        <v>100</v>
      </c>
      <c r="E39" s="6" t="s">
        <v>6</v>
      </c>
      <c r="I39" s="6"/>
      <c r="J39" s="5"/>
      <c r="K39" s="6"/>
    </row>
    <row r="40" spans="2:11" x14ac:dyDescent="0.3">
      <c r="B40" s="53">
        <v>45365</v>
      </c>
      <c r="C40" s="6" t="s">
        <v>30</v>
      </c>
      <c r="D40" s="54">
        <v>70</v>
      </c>
      <c r="E40" s="6" t="s">
        <v>6</v>
      </c>
      <c r="I40" s="6"/>
      <c r="J40" s="5"/>
      <c r="K40" s="6"/>
    </row>
    <row r="41" spans="2:11" x14ac:dyDescent="0.3">
      <c r="B41" s="53">
        <v>45365</v>
      </c>
      <c r="C41" s="6" t="s">
        <v>218</v>
      </c>
      <c r="D41" s="54">
        <v>50</v>
      </c>
      <c r="E41" s="6" t="s">
        <v>6</v>
      </c>
      <c r="I41" s="6"/>
      <c r="J41" s="5"/>
      <c r="K41" s="6"/>
    </row>
    <row r="42" spans="2:11" x14ac:dyDescent="0.3">
      <c r="B42" s="53">
        <v>45365</v>
      </c>
      <c r="C42" s="6" t="s">
        <v>219</v>
      </c>
      <c r="D42" s="54">
        <v>50</v>
      </c>
      <c r="E42" s="6" t="s">
        <v>6</v>
      </c>
      <c r="I42" s="6"/>
      <c r="J42" s="5"/>
      <c r="K42" s="6"/>
    </row>
    <row r="43" spans="2:11" x14ac:dyDescent="0.3">
      <c r="B43" s="53">
        <v>45365</v>
      </c>
      <c r="C43" s="6" t="s">
        <v>220</v>
      </c>
      <c r="D43" s="54">
        <v>50</v>
      </c>
      <c r="E43" s="6" t="s">
        <v>6</v>
      </c>
      <c r="I43" s="6"/>
      <c r="J43" s="5"/>
      <c r="K43" s="6"/>
    </row>
    <row r="44" spans="2:11" x14ac:dyDescent="0.3">
      <c r="B44" s="53">
        <v>45366</v>
      </c>
      <c r="C44" s="6" t="s">
        <v>221</v>
      </c>
      <c r="D44" s="54">
        <v>700</v>
      </c>
      <c r="E44" s="6" t="s">
        <v>8</v>
      </c>
      <c r="I44" s="6"/>
      <c r="J44" s="5"/>
      <c r="K44" s="6"/>
    </row>
    <row r="45" spans="2:11" x14ac:dyDescent="0.3">
      <c r="B45" s="53">
        <v>45366</v>
      </c>
      <c r="C45" s="6" t="s">
        <v>221</v>
      </c>
      <c r="D45" s="54">
        <v>200</v>
      </c>
      <c r="E45" s="6" t="s">
        <v>8</v>
      </c>
      <c r="I45" s="6"/>
      <c r="J45" s="5"/>
      <c r="K45" s="6"/>
    </row>
    <row r="46" spans="2:11" x14ac:dyDescent="0.3">
      <c r="B46" s="53">
        <v>45367</v>
      </c>
      <c r="C46" s="6" t="s">
        <v>222</v>
      </c>
      <c r="D46" s="54">
        <v>210</v>
      </c>
      <c r="E46" s="6" t="s">
        <v>7</v>
      </c>
      <c r="I46" s="6"/>
      <c r="J46" s="5"/>
      <c r="K46" s="6"/>
    </row>
    <row r="47" spans="2:11" x14ac:dyDescent="0.3">
      <c r="B47" s="53">
        <v>45367</v>
      </c>
      <c r="C47" s="6" t="s">
        <v>223</v>
      </c>
      <c r="D47" s="54">
        <v>320</v>
      </c>
      <c r="E47" s="6" t="s">
        <v>7</v>
      </c>
      <c r="I47" s="6"/>
      <c r="J47" s="5"/>
      <c r="K47" s="6"/>
    </row>
    <row r="48" spans="2:11" x14ac:dyDescent="0.3">
      <c r="B48" s="53">
        <v>45368</v>
      </c>
      <c r="C48" s="6" t="s">
        <v>224</v>
      </c>
      <c r="D48" s="54">
        <v>100</v>
      </c>
      <c r="E48" s="6" t="s">
        <v>6</v>
      </c>
    </row>
    <row r="49" spans="2:5" x14ac:dyDescent="0.3">
      <c r="B49" s="53">
        <v>45368</v>
      </c>
      <c r="C49" s="6" t="s">
        <v>225</v>
      </c>
      <c r="D49" s="54">
        <v>100</v>
      </c>
      <c r="E49" s="6" t="s">
        <v>6</v>
      </c>
    </row>
    <row r="50" spans="2:5" x14ac:dyDescent="0.3">
      <c r="B50" s="53">
        <v>45368</v>
      </c>
      <c r="C50" s="6" t="s">
        <v>226</v>
      </c>
      <c r="D50" s="54">
        <v>70</v>
      </c>
      <c r="E50" s="6" t="s">
        <v>6</v>
      </c>
    </row>
    <row r="51" spans="2:5" x14ac:dyDescent="0.3">
      <c r="B51" s="53">
        <v>45368</v>
      </c>
      <c r="C51" s="6" t="s">
        <v>227</v>
      </c>
      <c r="D51" s="54">
        <v>100</v>
      </c>
      <c r="E51" s="6" t="s">
        <v>6</v>
      </c>
    </row>
    <row r="52" spans="2:5" x14ac:dyDescent="0.3">
      <c r="B52" s="53">
        <v>45369</v>
      </c>
      <c r="C52" s="6" t="s">
        <v>42</v>
      </c>
      <c r="D52" s="54">
        <v>70</v>
      </c>
      <c r="E52" s="6" t="s">
        <v>6</v>
      </c>
    </row>
    <row r="53" spans="2:5" x14ac:dyDescent="0.3">
      <c r="B53" s="53">
        <v>45369</v>
      </c>
      <c r="C53" s="6" t="s">
        <v>38</v>
      </c>
      <c r="D53" s="54">
        <v>50</v>
      </c>
      <c r="E53" s="6" t="s">
        <v>6</v>
      </c>
    </row>
    <row r="54" spans="2:5" x14ac:dyDescent="0.3">
      <c r="B54" s="53">
        <v>45369</v>
      </c>
      <c r="C54" s="6" t="s">
        <v>26</v>
      </c>
      <c r="D54" s="54">
        <v>50</v>
      </c>
      <c r="E54" s="6" t="s">
        <v>6</v>
      </c>
    </row>
    <row r="55" spans="2:5" x14ac:dyDescent="0.3">
      <c r="B55" s="53">
        <v>45370</v>
      </c>
      <c r="C55" s="6" t="s">
        <v>34</v>
      </c>
      <c r="D55" s="54">
        <v>50</v>
      </c>
      <c r="E55" s="6" t="s">
        <v>6</v>
      </c>
    </row>
    <row r="56" spans="2:5" x14ac:dyDescent="0.3">
      <c r="B56" s="53">
        <v>45370</v>
      </c>
      <c r="C56" s="6" t="s">
        <v>38</v>
      </c>
      <c r="D56" s="54">
        <v>50</v>
      </c>
      <c r="E56" s="6" t="s">
        <v>6</v>
      </c>
    </row>
    <row r="57" spans="2:5" x14ac:dyDescent="0.3">
      <c r="B57" s="53">
        <v>45371</v>
      </c>
      <c r="C57" s="6" t="s">
        <v>25</v>
      </c>
      <c r="D57" s="54">
        <v>60</v>
      </c>
      <c r="E57" s="6" t="s">
        <v>6</v>
      </c>
    </row>
    <row r="58" spans="2:5" x14ac:dyDescent="0.3">
      <c r="B58" s="53">
        <v>45371</v>
      </c>
      <c r="C58" s="6" t="s">
        <v>27</v>
      </c>
      <c r="D58" s="54">
        <v>70</v>
      </c>
      <c r="E58" s="6" t="s">
        <v>6</v>
      </c>
    </row>
    <row r="59" spans="2:5" x14ac:dyDescent="0.3">
      <c r="B59" s="53">
        <v>45371</v>
      </c>
      <c r="C59" s="6" t="s">
        <v>228</v>
      </c>
      <c r="D59" s="54">
        <v>50</v>
      </c>
      <c r="E59" s="6" t="s">
        <v>6</v>
      </c>
    </row>
    <row r="60" spans="2:5" x14ac:dyDescent="0.3">
      <c r="B60" s="53">
        <v>45372</v>
      </c>
      <c r="C60" s="6" t="s">
        <v>220</v>
      </c>
      <c r="D60" s="54">
        <v>50</v>
      </c>
      <c r="E60" s="6" t="s">
        <v>6</v>
      </c>
    </row>
    <row r="61" spans="2:5" x14ac:dyDescent="0.3">
      <c r="B61" s="53">
        <v>45372</v>
      </c>
      <c r="C61" s="6" t="s">
        <v>211</v>
      </c>
      <c r="D61" s="54">
        <v>50</v>
      </c>
      <c r="E61" s="6" t="s">
        <v>6</v>
      </c>
    </row>
    <row r="62" spans="2:5" x14ac:dyDescent="0.3">
      <c r="B62" s="53">
        <v>45372</v>
      </c>
      <c r="C62" s="6" t="s">
        <v>28</v>
      </c>
      <c r="D62" s="54">
        <v>100</v>
      </c>
      <c r="E62" s="6" t="s">
        <v>6</v>
      </c>
    </row>
    <row r="63" spans="2:5" x14ac:dyDescent="0.3">
      <c r="B63" s="53">
        <v>45373</v>
      </c>
      <c r="C63" s="6" t="s">
        <v>31</v>
      </c>
      <c r="D63" s="54">
        <v>60</v>
      </c>
      <c r="E63" s="6" t="s">
        <v>6</v>
      </c>
    </row>
    <row r="64" spans="2:5" x14ac:dyDescent="0.3">
      <c r="B64" s="53">
        <v>45374</v>
      </c>
      <c r="C64" s="6" t="s">
        <v>229</v>
      </c>
      <c r="D64" s="54">
        <v>400</v>
      </c>
      <c r="E64" s="6" t="s">
        <v>7</v>
      </c>
    </row>
    <row r="65" spans="2:5" x14ac:dyDescent="0.3">
      <c r="B65" s="53">
        <v>45374</v>
      </c>
      <c r="C65" s="6" t="s">
        <v>230</v>
      </c>
      <c r="D65" s="54">
        <v>80</v>
      </c>
      <c r="E65" s="6" t="s">
        <v>6</v>
      </c>
    </row>
    <row r="66" spans="2:5" x14ac:dyDescent="0.3">
      <c r="B66" s="53">
        <v>45374</v>
      </c>
      <c r="C66" s="6" t="s">
        <v>41</v>
      </c>
      <c r="D66" s="54">
        <v>50</v>
      </c>
      <c r="E66" s="6" t="s">
        <v>6</v>
      </c>
    </row>
    <row r="67" spans="2:5" x14ac:dyDescent="0.3">
      <c r="B67" s="53">
        <v>45375</v>
      </c>
      <c r="C67" s="6" t="s">
        <v>231</v>
      </c>
      <c r="D67" s="54">
        <v>50</v>
      </c>
      <c r="E67" s="6" t="s">
        <v>6</v>
      </c>
    </row>
    <row r="68" spans="2:5" x14ac:dyDescent="0.3">
      <c r="B68" s="53">
        <v>45375</v>
      </c>
      <c r="C68" s="6" t="s">
        <v>34</v>
      </c>
      <c r="D68" s="54">
        <v>100</v>
      </c>
      <c r="E68" s="6" t="s">
        <v>6</v>
      </c>
    </row>
    <row r="69" spans="2:5" x14ac:dyDescent="0.3">
      <c r="B69" s="53">
        <v>45375</v>
      </c>
      <c r="C69" s="6" t="s">
        <v>30</v>
      </c>
      <c r="D69" s="54">
        <v>100</v>
      </c>
      <c r="E69" s="6" t="s">
        <v>6</v>
      </c>
    </row>
    <row r="70" spans="2:5" x14ac:dyDescent="0.3">
      <c r="B70" s="53">
        <v>45376</v>
      </c>
      <c r="C70" s="6" t="s">
        <v>42</v>
      </c>
      <c r="D70" s="54">
        <v>100</v>
      </c>
      <c r="E70" s="6" t="s">
        <v>6</v>
      </c>
    </row>
    <row r="71" spans="2:5" x14ac:dyDescent="0.3">
      <c r="B71" s="53">
        <v>45377</v>
      </c>
      <c r="C71" s="6" t="s">
        <v>25</v>
      </c>
      <c r="D71" s="54">
        <v>60</v>
      </c>
      <c r="E71" s="6" t="s">
        <v>6</v>
      </c>
    </row>
    <row r="72" spans="2:5" x14ac:dyDescent="0.3">
      <c r="B72" s="53">
        <v>45377</v>
      </c>
      <c r="C72" s="6" t="s">
        <v>35</v>
      </c>
      <c r="D72" s="54">
        <v>70</v>
      </c>
      <c r="E72" s="6" t="s">
        <v>6</v>
      </c>
    </row>
    <row r="73" spans="2:5" x14ac:dyDescent="0.3">
      <c r="B73" s="53">
        <v>45377</v>
      </c>
      <c r="C73" s="6" t="s">
        <v>30</v>
      </c>
      <c r="D73" s="54">
        <v>100</v>
      </c>
      <c r="E73" s="6" t="s">
        <v>6</v>
      </c>
    </row>
    <row r="74" spans="2:5" x14ac:dyDescent="0.3">
      <c r="B74" s="53">
        <v>45378</v>
      </c>
      <c r="C74" s="6" t="s">
        <v>231</v>
      </c>
      <c r="D74" s="54">
        <v>50</v>
      </c>
      <c r="E74" s="6" t="s">
        <v>6</v>
      </c>
    </row>
    <row r="75" spans="2:5" x14ac:dyDescent="0.3">
      <c r="B75" s="53">
        <v>45378</v>
      </c>
      <c r="C75" s="6" t="s">
        <v>32</v>
      </c>
      <c r="D75" s="54">
        <v>50</v>
      </c>
      <c r="E75" s="6" t="s">
        <v>6</v>
      </c>
    </row>
    <row r="76" spans="2:5" x14ac:dyDescent="0.3">
      <c r="B76" s="53">
        <v>45380</v>
      </c>
      <c r="C76" s="6" t="s">
        <v>32</v>
      </c>
      <c r="D76" s="54">
        <v>50</v>
      </c>
      <c r="E76" s="6" t="s">
        <v>6</v>
      </c>
    </row>
    <row r="77" spans="2:5" x14ac:dyDescent="0.3">
      <c r="B77" s="53">
        <v>45381</v>
      </c>
      <c r="C77" s="6" t="s">
        <v>30</v>
      </c>
      <c r="D77" s="55">
        <v>100</v>
      </c>
      <c r="E77" s="6" t="s">
        <v>6</v>
      </c>
    </row>
    <row r="78" spans="2:5" x14ac:dyDescent="0.3">
      <c r="B78" s="29">
        <v>45362</v>
      </c>
      <c r="C78" s="6" t="s">
        <v>241</v>
      </c>
      <c r="D78" s="55">
        <v>1040</v>
      </c>
      <c r="E78" s="6" t="s">
        <v>8</v>
      </c>
    </row>
    <row r="79" spans="2:5" x14ac:dyDescent="0.3">
      <c r="B79" s="29">
        <v>45381</v>
      </c>
      <c r="C79" s="6" t="s">
        <v>46</v>
      </c>
      <c r="D79" s="55">
        <v>500</v>
      </c>
      <c r="E79" s="6" t="s">
        <v>8</v>
      </c>
    </row>
    <row r="80" spans="2:5" x14ac:dyDescent="0.3">
      <c r="B80" s="29">
        <v>45353</v>
      </c>
      <c r="C80" s="6" t="s">
        <v>46</v>
      </c>
      <c r="D80" s="55">
        <v>500</v>
      </c>
      <c r="E80" s="6" t="s">
        <v>8</v>
      </c>
    </row>
    <row r="81" spans="2:5" x14ac:dyDescent="0.3">
      <c r="B81" s="29">
        <v>45382</v>
      </c>
      <c r="C81" s="6" t="s">
        <v>162</v>
      </c>
      <c r="D81" s="55">
        <v>450</v>
      </c>
      <c r="E81" s="6" t="s">
        <v>8</v>
      </c>
    </row>
  </sheetData>
  <mergeCells count="3">
    <mergeCell ref="A6:E6"/>
    <mergeCell ref="I6:K6"/>
    <mergeCell ref="O6:P6"/>
  </mergeCells>
  <conditionalFormatting sqref="D8:D7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K47">
    <cfRule type="expression" dxfId="15" priority="3">
      <formula>$K8="Paliwo"</formula>
    </cfRule>
    <cfRule type="expression" dxfId="14" priority="4">
      <formula>$K8="Other"</formula>
    </cfRule>
    <cfRule type="expression" dxfId="13" priority="5">
      <formula>$K8="Jedzenie"</formula>
    </cfRule>
    <cfRule type="expression" dxfId="12" priority="6">
      <formula>$K8="Rata"</formula>
    </cfRule>
  </conditionalFormatting>
  <conditionalFormatting sqref="O7:P13">
    <cfRule type="colorScale" priority="2">
      <colorScale>
        <cfvo type="num" val="-10000"/>
        <cfvo type="percentile" val="50"/>
        <cfvo type="num" val="0"/>
        <color rgb="FFFFC000"/>
        <color theme="5" tint="0.39997558519241921"/>
        <color theme="8" tint="0.39997558519241921"/>
      </colorScale>
    </cfRule>
  </conditionalFormatting>
  <dataValidations count="3">
    <dataValidation type="list" allowBlank="1" showInputMessage="1" showErrorMessage="1" sqref="K8:K68" xr:uid="{DA734130-3C81-4737-AD00-2AEFDB3DDDFF}">
      <formula1>$U$1:$U$4</formula1>
    </dataValidation>
    <dataValidation type="list" allowBlank="1" showInputMessage="1" showErrorMessage="1" sqref="K69:K1048576" xr:uid="{6E30FE7B-3DDA-4208-8C73-14E33CCB9A73}">
      <formula1>$U$2:$U$4</formula1>
    </dataValidation>
    <dataValidation type="list" allowBlank="1" showInputMessage="1" showErrorMessage="1" sqref="E8:E1048576" xr:uid="{300A23DD-9F5C-4D77-A4EC-37C78BBDB4A7}">
      <formula1>$B$2:$B$4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9BF7-3733-4D7D-A934-45DB12944875}">
  <sheetPr codeName="Arkusz9"/>
  <dimension ref="A1:O43"/>
  <sheetViews>
    <sheetView workbookViewId="0">
      <selection activeCell="K11" sqref="K11"/>
    </sheetView>
  </sheetViews>
  <sheetFormatPr defaultRowHeight="14.4" x14ac:dyDescent="0.3"/>
  <cols>
    <col min="1" max="1" width="10.109375" bestFit="1" customWidth="1"/>
    <col min="2" max="2" width="9.21875" bestFit="1" customWidth="1"/>
    <col min="3" max="3" width="11.33203125" bestFit="1" customWidth="1"/>
    <col min="4" max="4" width="14.109375" bestFit="1" customWidth="1"/>
    <col min="12" max="12" width="15.33203125" bestFit="1" customWidth="1"/>
  </cols>
  <sheetData>
    <row r="1" spans="1:13" x14ac:dyDescent="0.3">
      <c r="A1" t="s">
        <v>12</v>
      </c>
      <c r="B1" t="s">
        <v>75</v>
      </c>
      <c r="C1" t="s">
        <v>78</v>
      </c>
      <c r="D1" t="s">
        <v>79</v>
      </c>
      <c r="I1" s="88"/>
      <c r="J1" s="88"/>
      <c r="K1" s="88"/>
      <c r="L1" s="88"/>
      <c r="M1" s="88"/>
    </row>
    <row r="2" spans="1:13" x14ac:dyDescent="0.3">
      <c r="A2" s="1">
        <v>45352</v>
      </c>
      <c r="B2" cm="1">
        <f t="array" ref="B2">SUMPRODUCT((Marzec_RAW2024!$B$8:$B$177=A2)*Marzec_RAW2024!$D$8:$D$177)</f>
        <v>150</v>
      </c>
      <c r="C2" cm="1">
        <f t="array" ref="C2">SUMPRODUCT((Template_budget!$H$8:$H$47=A2)*Template_budget!$J$8:$J$47)</f>
        <v>0</v>
      </c>
      <c r="D2">
        <f>B2-C2</f>
        <v>150</v>
      </c>
      <c r="L2" s="26"/>
    </row>
    <row r="3" spans="1:13" x14ac:dyDescent="0.3">
      <c r="A3" s="1">
        <v>45353</v>
      </c>
      <c r="B3" cm="1">
        <f t="array" ref="B3">SUMPRODUCT((Marzec_RAW2024!$B$8:$B$177=A3)*Marzec_RAW2024!$D$8:$D$177)</f>
        <v>1000</v>
      </c>
      <c r="C3" cm="1">
        <f t="array" ref="C3">SUMPRODUCT((Template_budget!$H$8:$H$47=A3)*Template_budget!$J$8:$J$47)</f>
        <v>0</v>
      </c>
      <c r="D3">
        <f t="shared" ref="D3:D30" si="0">B3-C3</f>
        <v>1000</v>
      </c>
      <c r="J3" s="7"/>
      <c r="L3" s="26"/>
    </row>
    <row r="4" spans="1:13" x14ac:dyDescent="0.3">
      <c r="A4" s="1">
        <v>45354</v>
      </c>
      <c r="B4" cm="1">
        <f t="array" ref="B4">SUMPRODUCT((Marzec_RAW2024!$B$8:$B$177=A4)*Marzec_RAW2024!$D$8:$D$177)</f>
        <v>350</v>
      </c>
      <c r="C4" cm="1">
        <f t="array" ref="C4">SUMPRODUCT((Template_budget!$H$8:$H$47=A4)*Template_budget!$J$8:$J$47)</f>
        <v>0</v>
      </c>
      <c r="D4">
        <f t="shared" si="0"/>
        <v>350</v>
      </c>
      <c r="J4" s="7"/>
      <c r="L4" s="26"/>
    </row>
    <row r="5" spans="1:13" x14ac:dyDescent="0.3">
      <c r="A5" s="1">
        <v>45355</v>
      </c>
      <c r="B5" cm="1">
        <f t="array" ref="B5">SUMPRODUCT((Marzec_RAW2024!$B$8:$B$177=A5)*Marzec_RAW2024!$D$8:$D$177)</f>
        <v>210</v>
      </c>
      <c r="C5" cm="1">
        <f t="array" ref="C5">SUMPRODUCT((Template_budget!$H$8:$H$47=A5)*Template_budget!$J$8:$J$47)</f>
        <v>0</v>
      </c>
      <c r="D5">
        <f t="shared" si="0"/>
        <v>210</v>
      </c>
      <c r="J5" s="7"/>
      <c r="L5" s="26"/>
    </row>
    <row r="6" spans="1:13" x14ac:dyDescent="0.3">
      <c r="A6" s="1">
        <v>45356</v>
      </c>
      <c r="B6" cm="1">
        <f t="array" ref="B6">SUMPRODUCT((Marzec_RAW2024!$B$8:$B$177=A6)*Marzec_RAW2024!$D$8:$D$177)</f>
        <v>170</v>
      </c>
      <c r="C6" cm="1">
        <f t="array" ref="C6">SUMPRODUCT((Template_budget!$H$8:$H$47=A6)*Template_budget!$J$8:$J$47)</f>
        <v>0</v>
      </c>
      <c r="D6">
        <f t="shared" si="0"/>
        <v>170</v>
      </c>
      <c r="J6" s="7"/>
      <c r="L6" s="26"/>
    </row>
    <row r="7" spans="1:13" x14ac:dyDescent="0.3">
      <c r="A7" s="1">
        <v>45357</v>
      </c>
      <c r="B7" cm="1">
        <f t="array" ref="B7">SUMPRODUCT((Marzec_RAW2024!$B$8:$B$177=A7)*Marzec_RAW2024!$D$8:$D$177)</f>
        <v>230</v>
      </c>
      <c r="C7" cm="1">
        <f t="array" ref="C7">SUMPRODUCT((Template_budget!$H$8:$H$70=A7)*Template_budget!$J$8:$J$70)</f>
        <v>0</v>
      </c>
      <c r="D7">
        <f t="shared" si="0"/>
        <v>230</v>
      </c>
      <c r="J7" s="7"/>
      <c r="L7" s="26"/>
    </row>
    <row r="8" spans="1:13" x14ac:dyDescent="0.3">
      <c r="A8" s="1">
        <v>45358</v>
      </c>
      <c r="B8" cm="1">
        <f t="array" ref="B8">SUMPRODUCT((Marzec_RAW2024!$B$8:$B$177=A8)*Marzec_RAW2024!$D$8:$D$177)</f>
        <v>200</v>
      </c>
      <c r="C8" cm="1">
        <f t="array" ref="C8">SUMPRODUCT((Template_budget!$H$8:$H$70=A8)*Template_budget!$J$8:$J$70)</f>
        <v>0</v>
      </c>
      <c r="D8">
        <f t="shared" si="0"/>
        <v>200</v>
      </c>
      <c r="J8" s="7"/>
      <c r="L8" s="26"/>
    </row>
    <row r="9" spans="1:13" x14ac:dyDescent="0.3">
      <c r="A9" s="1">
        <v>45359</v>
      </c>
      <c r="B9" cm="1">
        <f t="array" ref="B9">SUMPRODUCT((Marzec_RAW2024!$B$8:$B$177=A9)*Marzec_RAW2024!$D$8:$D$177)</f>
        <v>50</v>
      </c>
      <c r="C9" cm="1">
        <f t="array" ref="C9">SUMPRODUCT((Template_budget!$H$8:$H$70=A9)*Template_budget!$J$8:$J$70)</f>
        <v>0</v>
      </c>
      <c r="D9">
        <f t="shared" si="0"/>
        <v>50</v>
      </c>
      <c r="J9" s="7"/>
      <c r="L9" s="26"/>
    </row>
    <row r="10" spans="1:13" x14ac:dyDescent="0.3">
      <c r="A10" s="1">
        <v>45360</v>
      </c>
      <c r="B10" cm="1">
        <f t="array" ref="B10">SUMPRODUCT((Marzec_RAW2024!$B$8:$B$177=A10)*Marzec_RAW2024!$D$8:$D$177)</f>
        <v>570</v>
      </c>
      <c r="C10" cm="1">
        <f t="array" ref="C10">SUMPRODUCT((Template_budget!$H$8:$H$70=A10)*Template_budget!$J$8:$J$70)</f>
        <v>0</v>
      </c>
      <c r="D10">
        <f t="shared" si="0"/>
        <v>570</v>
      </c>
      <c r="J10" s="7"/>
      <c r="L10" s="26"/>
    </row>
    <row r="11" spans="1:13" x14ac:dyDescent="0.3">
      <c r="A11" s="1">
        <v>45361</v>
      </c>
      <c r="B11" cm="1">
        <f t="array" ref="B11">SUMPRODUCT((Marzec_RAW2024!$B$8:$B$177=A11)*Marzec_RAW2024!$D$8:$D$177)</f>
        <v>480</v>
      </c>
      <c r="C11" cm="1">
        <f t="array" ref="C11">SUMPRODUCT((Template_budget!$H$8:$H$70=A11)*Template_budget!$J$8:$J$70)</f>
        <v>0</v>
      </c>
      <c r="D11">
        <f t="shared" si="0"/>
        <v>480</v>
      </c>
      <c r="J11" s="7"/>
      <c r="L11" s="26"/>
    </row>
    <row r="12" spans="1:13" x14ac:dyDescent="0.3">
      <c r="A12" s="1">
        <v>45362</v>
      </c>
      <c r="B12" cm="1">
        <f t="array" ref="B12">SUMPRODUCT((Marzec_RAW2024!$B$8:$B$177=A12)*Marzec_RAW2024!$D$8:$D$177)</f>
        <v>1260</v>
      </c>
      <c r="C12" cm="1">
        <f t="array" ref="C12">SUMPRODUCT((Template_budget!$H$8:$H$70=A12)*Template_budget!$J$8:$J$70)</f>
        <v>0</v>
      </c>
      <c r="D12">
        <f t="shared" si="0"/>
        <v>1260</v>
      </c>
      <c r="J12" s="7"/>
      <c r="L12" s="26"/>
    </row>
    <row r="13" spans="1:13" x14ac:dyDescent="0.3">
      <c r="A13" s="1">
        <v>45363</v>
      </c>
      <c r="B13" cm="1">
        <f t="array" ref="B13">SUMPRODUCT((Marzec_RAW2024!$B$8:$B$177=A13)*Marzec_RAW2024!$D$8:$D$177)</f>
        <v>160</v>
      </c>
      <c r="C13" cm="1">
        <f t="array" ref="C13">SUMPRODUCT((Template_budget!$H$8:$H$70=A13)*Template_budget!$J$8:$J$70)</f>
        <v>0</v>
      </c>
      <c r="D13">
        <f t="shared" si="0"/>
        <v>160</v>
      </c>
      <c r="J13" s="7"/>
      <c r="L13" s="26"/>
    </row>
    <row r="14" spans="1:13" x14ac:dyDescent="0.3">
      <c r="A14" s="1">
        <v>45364</v>
      </c>
      <c r="B14" cm="1">
        <f t="array" ref="B14">SUMPRODUCT((Marzec_RAW2024!$B$8:$B$177=A14)*Marzec_RAW2024!$D$8:$D$177)</f>
        <v>180</v>
      </c>
      <c r="C14" cm="1">
        <f t="array" ref="C14">SUMPRODUCT((Template_budget!$H$8:$H$70=A14)*Template_budget!$J$8:$J$70)</f>
        <v>0</v>
      </c>
      <c r="D14">
        <f t="shared" si="0"/>
        <v>180</v>
      </c>
      <c r="J14" s="7"/>
      <c r="L14" s="26"/>
    </row>
    <row r="15" spans="1:13" x14ac:dyDescent="0.3">
      <c r="A15" s="1">
        <v>45365</v>
      </c>
      <c r="B15" cm="1">
        <f t="array" ref="B15">SUMPRODUCT((Marzec_RAW2024!$B$8:$B$177=A15)*Marzec_RAW2024!$D$8:$D$177)</f>
        <v>220</v>
      </c>
      <c r="C15" cm="1">
        <f t="array" ref="C15">SUMPRODUCT((Template_budget!$H$8:$H$70=A15)*Template_budget!$J$8:$J$70)</f>
        <v>0</v>
      </c>
      <c r="D15">
        <f t="shared" si="0"/>
        <v>220</v>
      </c>
      <c r="J15" s="7"/>
      <c r="L15" s="26"/>
    </row>
    <row r="16" spans="1:13" x14ac:dyDescent="0.3">
      <c r="A16" s="1">
        <v>45366</v>
      </c>
      <c r="B16" cm="1">
        <f t="array" ref="B16">SUMPRODUCT((Marzec_RAW2024!$B$8:$B$177=A16)*Marzec_RAW2024!$D$8:$D$177)</f>
        <v>900</v>
      </c>
      <c r="C16" cm="1">
        <f t="array" ref="C16">SUMPRODUCT((Template_budget!$H$8:$H$70=A16)*Template_budget!$J$8:$J$70)</f>
        <v>0</v>
      </c>
      <c r="D16">
        <f t="shared" si="0"/>
        <v>900</v>
      </c>
      <c r="J16" s="7"/>
      <c r="L16" s="26"/>
    </row>
    <row r="17" spans="1:12" x14ac:dyDescent="0.3">
      <c r="A17" s="1">
        <v>45367</v>
      </c>
      <c r="B17" cm="1">
        <f t="array" ref="B17">SUMPRODUCT((Marzec_RAW2024!$B$8:$B$177=A17)*Marzec_RAW2024!$D$8:$D$177)</f>
        <v>530</v>
      </c>
      <c r="C17" cm="1">
        <f t="array" ref="C17">SUMPRODUCT((Template_budget!$H$8:$H$70=A17)*Template_budget!$J$8:$J$70)</f>
        <v>0</v>
      </c>
      <c r="D17">
        <f t="shared" si="0"/>
        <v>530</v>
      </c>
      <c r="J17" s="7"/>
      <c r="L17" s="26"/>
    </row>
    <row r="18" spans="1:12" x14ac:dyDescent="0.3">
      <c r="A18" s="1">
        <v>45368</v>
      </c>
      <c r="B18" cm="1">
        <f t="array" ref="B18">SUMPRODUCT((Marzec_RAW2024!$B$8:$B$177=A18)*Marzec_RAW2024!$D$8:$D$177)</f>
        <v>370</v>
      </c>
      <c r="C18" cm="1">
        <f t="array" ref="C18">SUMPRODUCT((Template_budget!$H$8:$H$70=A18)*Template_budget!$J$8:$J$70)</f>
        <v>0</v>
      </c>
      <c r="D18">
        <f t="shared" si="0"/>
        <v>370</v>
      </c>
      <c r="J18" s="7"/>
      <c r="L18" s="26"/>
    </row>
    <row r="19" spans="1:12" x14ac:dyDescent="0.3">
      <c r="A19" s="1">
        <v>45369</v>
      </c>
      <c r="B19" cm="1">
        <f t="array" ref="B19">SUMPRODUCT((Marzec_RAW2024!$B$8:$B$177=A19)*Marzec_RAW2024!$D$8:$D$177)</f>
        <v>170</v>
      </c>
      <c r="C19" cm="1">
        <f t="array" ref="C19">SUMPRODUCT((Template_budget!$H$8:$H$70=A19)*Template_budget!$J$8:$J$70)</f>
        <v>0</v>
      </c>
      <c r="D19">
        <f t="shared" si="0"/>
        <v>170</v>
      </c>
      <c r="J19" s="7"/>
      <c r="L19" s="26"/>
    </row>
    <row r="20" spans="1:12" x14ac:dyDescent="0.3">
      <c r="A20" s="1">
        <v>45370</v>
      </c>
      <c r="B20" cm="1">
        <f t="array" ref="B20">SUMPRODUCT((Marzec_RAW2024!$B$8:$B$177=A20)*Marzec_RAW2024!$D$8:$D$177)</f>
        <v>100</v>
      </c>
      <c r="C20" cm="1">
        <f t="array" ref="C20">SUMPRODUCT((Template_budget!$H$8:$H$70=A20)*Template_budget!$J$8:$J$70)</f>
        <v>0</v>
      </c>
      <c r="D20">
        <f t="shared" si="0"/>
        <v>100</v>
      </c>
      <c r="J20" s="7"/>
      <c r="L20" s="26"/>
    </row>
    <row r="21" spans="1:12" x14ac:dyDescent="0.3">
      <c r="A21" s="1">
        <v>45371</v>
      </c>
      <c r="B21" cm="1">
        <f t="array" ref="B21">SUMPRODUCT((Marzec_RAW2024!$B$8:$B$177=A21)*Marzec_RAW2024!$D$8:$D$177)</f>
        <v>180</v>
      </c>
      <c r="C21" cm="1">
        <f t="array" ref="C21">SUMPRODUCT((Template_budget!$H$8:$H$70=A21)*Template_budget!$J$8:$J$70)</f>
        <v>0</v>
      </c>
      <c r="D21">
        <f t="shared" si="0"/>
        <v>180</v>
      </c>
      <c r="J21" s="7"/>
      <c r="L21" s="26"/>
    </row>
    <row r="22" spans="1:12" x14ac:dyDescent="0.3">
      <c r="A22" s="1">
        <v>45372</v>
      </c>
      <c r="B22" cm="1">
        <f t="array" ref="B22">SUMPRODUCT((Marzec_RAW2024!$B$8:$B$177=A22)*Marzec_RAW2024!$D$8:$D$177)</f>
        <v>200</v>
      </c>
      <c r="C22" cm="1">
        <f t="array" ref="C22">SUMPRODUCT((Template_budget!$H$8:$H$70=A22)*Template_budget!$J$8:$J$70)</f>
        <v>0</v>
      </c>
      <c r="D22">
        <f t="shared" si="0"/>
        <v>200</v>
      </c>
      <c r="J22" s="7"/>
      <c r="L22" s="26"/>
    </row>
    <row r="23" spans="1:12" x14ac:dyDescent="0.3">
      <c r="A23" s="1">
        <v>45373</v>
      </c>
      <c r="B23" cm="1">
        <f t="array" ref="B23">SUMPRODUCT((Marzec_RAW2024!$B$8:$B$177=A23)*Marzec_RAW2024!$D$8:$D$177)</f>
        <v>60</v>
      </c>
      <c r="C23" cm="1">
        <f t="array" ref="C23">SUMPRODUCT((Template_budget!$H$8:$H$70=A23)*Template_budget!$J$8:$J$70)</f>
        <v>0</v>
      </c>
      <c r="D23">
        <f t="shared" si="0"/>
        <v>60</v>
      </c>
      <c r="J23" s="7"/>
      <c r="L23" s="26"/>
    </row>
    <row r="24" spans="1:12" x14ac:dyDescent="0.3">
      <c r="A24" s="1">
        <v>45374</v>
      </c>
      <c r="B24" cm="1">
        <f t="array" ref="B24">SUMPRODUCT((Marzec_RAW2024!$B$8:$B$177=A24)*Marzec_RAW2024!$D$8:$D$177)</f>
        <v>530</v>
      </c>
      <c r="C24" cm="1">
        <f t="array" ref="C24">SUMPRODUCT((Template_budget!$H$8:$H$70=A24)*Template_budget!$J$8:$J$70)</f>
        <v>0</v>
      </c>
      <c r="D24">
        <f t="shared" si="0"/>
        <v>530</v>
      </c>
      <c r="J24" s="7"/>
      <c r="L24" s="26"/>
    </row>
    <row r="25" spans="1:12" x14ac:dyDescent="0.3">
      <c r="A25" s="1">
        <v>45375</v>
      </c>
      <c r="B25" cm="1">
        <f t="array" ref="B25">SUMPRODUCT((Marzec_RAW2024!$B$8:$B$177=A25)*Marzec_RAW2024!$D$8:$D$177)</f>
        <v>250</v>
      </c>
      <c r="C25" cm="1">
        <f t="array" ref="C25">SUMPRODUCT((Template_budget!$H$8:$H$70=A25)*Template_budget!$J$8:$J$70)</f>
        <v>0</v>
      </c>
      <c r="D25">
        <f t="shared" si="0"/>
        <v>250</v>
      </c>
      <c r="J25" s="7"/>
      <c r="L25" s="26"/>
    </row>
    <row r="26" spans="1:12" x14ac:dyDescent="0.3">
      <c r="A26" s="1">
        <v>45376</v>
      </c>
      <c r="B26" cm="1">
        <f t="array" ref="B26">SUMPRODUCT((Marzec_RAW2024!$B$8:$B$177=A26)*Marzec_RAW2024!$D$8:$D$177)</f>
        <v>100</v>
      </c>
      <c r="C26" cm="1">
        <f t="array" ref="C26">SUMPRODUCT((Template_budget!$H$8:$H$70=A26)*Template_budget!$J$8:$J$70)</f>
        <v>0</v>
      </c>
      <c r="D26">
        <f t="shared" si="0"/>
        <v>100</v>
      </c>
      <c r="J26" s="7"/>
      <c r="L26" s="26"/>
    </row>
    <row r="27" spans="1:12" x14ac:dyDescent="0.3">
      <c r="A27" s="1">
        <v>45377</v>
      </c>
      <c r="B27" cm="1">
        <f t="array" ref="B27">SUMPRODUCT((Marzec_RAW2024!$B$8:$B$177=A27)*Marzec_RAW2024!$D$8:$D$177)</f>
        <v>230</v>
      </c>
      <c r="C27" cm="1">
        <f t="array" ref="C27">SUMPRODUCT((Template_budget!$H$8:$H$70=A27)*Template_budget!$J$8:$J$70)</f>
        <v>0</v>
      </c>
      <c r="D27">
        <f t="shared" si="0"/>
        <v>230</v>
      </c>
      <c r="J27" s="7"/>
      <c r="L27" s="26"/>
    </row>
    <row r="28" spans="1:12" x14ac:dyDescent="0.3">
      <c r="A28" s="1">
        <v>45378</v>
      </c>
      <c r="B28" cm="1">
        <f t="array" ref="B28">SUMPRODUCT((Marzec_RAW2024!$B$8:$B$177=A28)*Marzec_RAW2024!$D$8:$D$177)</f>
        <v>100</v>
      </c>
      <c r="C28" cm="1">
        <f t="array" ref="C28">SUMPRODUCT((Template_budget!$H$8:$H$70=A28)*Template_budget!$J$8:$J$70)</f>
        <v>0</v>
      </c>
      <c r="D28">
        <f t="shared" si="0"/>
        <v>100</v>
      </c>
      <c r="J28" s="7"/>
      <c r="L28" s="26"/>
    </row>
    <row r="29" spans="1:12" x14ac:dyDescent="0.3">
      <c r="A29" s="1">
        <v>45379</v>
      </c>
      <c r="B29" cm="1">
        <f t="array" ref="B29">SUMPRODUCT((Marzec_RAW2024!$B$8:$B$177=A29)*Marzec_RAW2024!$D$8:$D$177)</f>
        <v>0</v>
      </c>
      <c r="C29" cm="1">
        <f t="array" ref="C29">SUMPRODUCT((Template_budget!$H$8:$H$70=A29)*Template_budget!$J$8:$J$70)</f>
        <v>0</v>
      </c>
      <c r="D29">
        <f t="shared" si="0"/>
        <v>0</v>
      </c>
      <c r="J29" s="7"/>
      <c r="L29" s="26"/>
    </row>
    <row r="30" spans="1:12" x14ac:dyDescent="0.3">
      <c r="A30" s="1">
        <v>45380</v>
      </c>
      <c r="B30" cm="1">
        <f t="array" ref="B30">SUMPRODUCT((Marzec_RAW2024!$B$8:$B$177=A30)*Marzec_RAW2024!$D$8:$D$177)</f>
        <v>50</v>
      </c>
      <c r="C30" cm="1">
        <f t="array" ref="C30">SUMPRODUCT((Template_budget!$H$8:$H$70=A30)*Template_budget!$J$8:$J$70)</f>
        <v>0</v>
      </c>
      <c r="D30">
        <f t="shared" si="0"/>
        <v>50</v>
      </c>
      <c r="J30" s="7"/>
      <c r="L30" s="26"/>
    </row>
    <row r="31" spans="1:12" x14ac:dyDescent="0.3">
      <c r="A31" s="1">
        <v>45381</v>
      </c>
      <c r="B31" cm="1">
        <f t="array" ref="B31">SUMPRODUCT((Marzec_RAW2024!$B$8:$B$177=A31)*Marzec_RAW2024!$D$8:$D$177)</f>
        <v>600</v>
      </c>
      <c r="J31" s="7"/>
      <c r="L31" s="26"/>
    </row>
    <row r="32" spans="1:12" x14ac:dyDescent="0.3">
      <c r="A32" s="1">
        <v>45382</v>
      </c>
      <c r="B32" cm="1">
        <f t="array" ref="B32">SUMPRODUCT((Marzec_RAW2024!$B$8:$B$177=A32)*Marzec_RAW2024!$D$8:$D$177)</f>
        <v>450</v>
      </c>
      <c r="J32" s="7"/>
      <c r="L32" s="26"/>
    </row>
    <row r="33" spans="8:15" x14ac:dyDescent="0.3">
      <c r="J33" s="7"/>
      <c r="L33" s="26"/>
    </row>
    <row r="34" spans="8:15" x14ac:dyDescent="0.3">
      <c r="J34" s="7"/>
      <c r="L34" s="26"/>
    </row>
    <row r="35" spans="8:15" x14ac:dyDescent="0.3">
      <c r="J35" s="7"/>
      <c r="L35" s="26"/>
    </row>
    <row r="36" spans="8:15" x14ac:dyDescent="0.3">
      <c r="J36" s="7"/>
      <c r="L36" s="26"/>
    </row>
    <row r="37" spans="8:15" x14ac:dyDescent="0.3">
      <c r="J37" s="7"/>
      <c r="L37" s="26"/>
    </row>
    <row r="38" spans="8:15" x14ac:dyDescent="0.3">
      <c r="J38" s="7"/>
      <c r="L38" s="26"/>
    </row>
    <row r="39" spans="8:15" x14ac:dyDescent="0.3">
      <c r="J39" s="7"/>
      <c r="L39" s="26"/>
    </row>
    <row r="40" spans="8:15" x14ac:dyDescent="0.3">
      <c r="J40" s="7"/>
      <c r="L40" s="26"/>
    </row>
    <row r="41" spans="8:15" x14ac:dyDescent="0.3">
      <c r="J41" s="7"/>
      <c r="L41" s="26"/>
    </row>
    <row r="42" spans="8:15" x14ac:dyDescent="0.3">
      <c r="J42" s="7"/>
      <c r="L42" s="26"/>
    </row>
    <row r="43" spans="8:15" x14ac:dyDescent="0.3">
      <c r="H43" s="27"/>
      <c r="I43" s="27"/>
      <c r="J43" s="27"/>
      <c r="K43" s="27"/>
      <c r="L43" s="27"/>
      <c r="M43" s="27"/>
      <c r="N43" s="27"/>
      <c r="O43" s="27"/>
    </row>
  </sheetData>
  <autoFilter ref="A1:D31" xr:uid="{C9E5120E-35E0-49AD-B3E1-E61B834DB62A}"/>
  <mergeCells count="1">
    <mergeCell ref="I1:M1"/>
  </mergeCells>
  <dataValidations count="1">
    <dataValidation type="list" allowBlank="1" showInputMessage="1" showErrorMessage="1" sqref="M3:M42" xr:uid="{FB8B0B88-3D96-4723-A2DE-866102AF9E1F}">
      <formula1>$B$3:$B$5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79AA-392C-4815-82E7-09C4B0198788}">
  <sheetPr codeName="Arkusz6">
    <tabColor theme="8" tint="0.59999389629810485"/>
  </sheetPr>
  <dimension ref="A1:U74"/>
  <sheetViews>
    <sheetView zoomScale="115" zoomScaleNormal="115" workbookViewId="0">
      <selection activeCell="G11" sqref="G11"/>
    </sheetView>
  </sheetViews>
  <sheetFormatPr defaultRowHeight="14.4" x14ac:dyDescent="0.3"/>
  <cols>
    <col min="1" max="1" width="1.109375" customWidth="1"/>
    <col min="2" max="2" width="11.33203125" bestFit="1" customWidth="1"/>
    <col min="3" max="3" width="15" bestFit="1" customWidth="1"/>
    <col min="4" max="4" width="15.5546875" style="3" customWidth="1"/>
    <col min="5" max="5" width="11.44140625" bestFit="1" customWidth="1"/>
    <col min="7" max="7" width="11.44140625" bestFit="1" customWidth="1"/>
    <col min="8" max="8" width="10.5546875" bestFit="1" customWidth="1"/>
    <col min="9" max="9" width="13.44140625" bestFit="1" customWidth="1"/>
    <col min="10" max="10" width="14.21875" style="3" bestFit="1" customWidth="1"/>
    <col min="11" max="11" width="10.6640625" bestFit="1" customWidth="1"/>
    <col min="14" max="14" width="10.6640625" bestFit="1" customWidth="1"/>
    <col min="16" max="16" width="10.77734375" bestFit="1" customWidth="1"/>
  </cols>
  <sheetData>
    <row r="1" spans="1:21" x14ac:dyDescent="0.3">
      <c r="C1" s="61"/>
      <c r="D1" s="62" t="s">
        <v>21</v>
      </c>
      <c r="E1" s="63">
        <f>F5-L5</f>
        <v>5300</v>
      </c>
      <c r="F1" s="64" t="s">
        <v>69</v>
      </c>
      <c r="G1" s="65">
        <f>D5-J5</f>
        <v>2782</v>
      </c>
      <c r="I1" s="70" t="s">
        <v>23</v>
      </c>
      <c r="J1" s="62">
        <f>SUMIF(K8:K200,"Other",J8:J200)</f>
        <v>2484</v>
      </c>
      <c r="K1" s="71"/>
      <c r="L1" s="72"/>
      <c r="N1" s="70" t="s">
        <v>61</v>
      </c>
      <c r="O1" s="75">
        <v>2000</v>
      </c>
      <c r="U1" s="2" t="s">
        <v>24</v>
      </c>
    </row>
    <row r="2" spans="1:21" x14ac:dyDescent="0.3">
      <c r="B2" s="2" t="s">
        <v>6</v>
      </c>
      <c r="C2" s="66" t="s">
        <v>3</v>
      </c>
      <c r="D2" s="5">
        <f>SUMIF(E8:E200,"Korki",D8:D200)</f>
        <v>4420</v>
      </c>
      <c r="G2" s="52"/>
      <c r="I2" s="66" t="s">
        <v>16</v>
      </c>
      <c r="J2" s="5">
        <f>SUMIF(K8:K200,"Rata",J8:J200)</f>
        <v>1665</v>
      </c>
      <c r="L2" s="52"/>
      <c r="N2" s="66" t="s">
        <v>62</v>
      </c>
      <c r="O2" s="76">
        <v>2100</v>
      </c>
      <c r="U2" s="2" t="s">
        <v>13</v>
      </c>
    </row>
    <row r="3" spans="1:21" x14ac:dyDescent="0.3">
      <c r="B3" s="2" t="s">
        <v>7</v>
      </c>
      <c r="C3" s="66" t="s">
        <v>4</v>
      </c>
      <c r="D3" s="5">
        <f>SUMIF(E8:E200,"Detailing",D8:D200)</f>
        <v>530</v>
      </c>
      <c r="G3" s="52"/>
      <c r="I3" s="66" t="s">
        <v>17</v>
      </c>
      <c r="J3" s="5">
        <f>SUMIF(K8:K200,"Jedzenie",J8:J200)</f>
        <v>139</v>
      </c>
      <c r="L3" s="52"/>
      <c r="N3" s="66" t="s">
        <v>63</v>
      </c>
      <c r="O3" s="76">
        <v>300</v>
      </c>
      <c r="U3" s="2" t="s">
        <v>14</v>
      </c>
    </row>
    <row r="4" spans="1:21" ht="15" thickBot="1" x14ac:dyDescent="0.35">
      <c r="B4" s="2" t="s">
        <v>8</v>
      </c>
      <c r="C4" s="66" t="s">
        <v>5</v>
      </c>
      <c r="D4" s="5">
        <f>SUMIF(E8:E200,"Passive",D8:D200)</f>
        <v>2400</v>
      </c>
      <c r="G4" s="52"/>
      <c r="I4" s="66" t="s">
        <v>18</v>
      </c>
      <c r="J4" s="5">
        <f>SUMIF(K8:K200,"Paliwo",J8:J200)-L4</f>
        <v>280</v>
      </c>
      <c r="K4" t="s">
        <v>243</v>
      </c>
      <c r="L4" s="52">
        <v>230</v>
      </c>
      <c r="N4" s="77" t="s">
        <v>64</v>
      </c>
      <c r="O4" s="74">
        <v>300</v>
      </c>
      <c r="U4" s="2" t="s">
        <v>15</v>
      </c>
    </row>
    <row r="5" spans="1:21" ht="15" thickBot="1" x14ac:dyDescent="0.35">
      <c r="C5" s="67" t="s">
        <v>2</v>
      </c>
      <c r="D5" s="68">
        <f>SUM(D2:D4)</f>
        <v>7350</v>
      </c>
      <c r="E5" s="69" t="s">
        <v>20</v>
      </c>
      <c r="F5" s="69">
        <v>10000</v>
      </c>
      <c r="G5" s="18"/>
      <c r="I5" s="67" t="s">
        <v>19</v>
      </c>
      <c r="J5" s="73">
        <f>SUM(J1:J4)</f>
        <v>4568</v>
      </c>
      <c r="K5" s="69" t="s">
        <v>22</v>
      </c>
      <c r="L5" s="74">
        <f>SUM(O1:O4)</f>
        <v>4700</v>
      </c>
    </row>
    <row r="6" spans="1:21" ht="15" thickBot="1" x14ac:dyDescent="0.35">
      <c r="A6" s="85" t="s">
        <v>9</v>
      </c>
      <c r="B6" s="86"/>
      <c r="C6" s="92"/>
      <c r="D6" s="92"/>
      <c r="E6" s="93"/>
      <c r="I6" s="94" t="s">
        <v>65</v>
      </c>
      <c r="J6" s="92"/>
      <c r="K6" s="93"/>
      <c r="O6" s="88" t="s">
        <v>66</v>
      </c>
      <c r="P6" s="88"/>
    </row>
    <row r="7" spans="1:21" ht="15" thickBot="1" x14ac:dyDescent="0.35">
      <c r="A7" s="15"/>
      <c r="B7" t="s">
        <v>77</v>
      </c>
      <c r="C7" t="s">
        <v>0</v>
      </c>
      <c r="D7" s="51" t="s">
        <v>10</v>
      </c>
      <c r="E7" s="52" t="s">
        <v>1</v>
      </c>
      <c r="H7" s="28" t="s">
        <v>76</v>
      </c>
      <c r="I7" s="12" t="s">
        <v>0</v>
      </c>
      <c r="J7" s="13" t="s">
        <v>11</v>
      </c>
      <c r="K7" s="14" t="s">
        <v>1</v>
      </c>
      <c r="O7" t="s">
        <v>67</v>
      </c>
      <c r="P7" s="24">
        <f>D5-F5</f>
        <v>-2650</v>
      </c>
    </row>
    <row r="8" spans="1:21" x14ac:dyDescent="0.3">
      <c r="B8" s="53">
        <v>45383</v>
      </c>
      <c r="C8" s="6" t="s">
        <v>25</v>
      </c>
      <c r="D8" s="58">
        <v>60</v>
      </c>
      <c r="E8" s="6" t="s">
        <v>6</v>
      </c>
      <c r="H8" s="29">
        <v>45385</v>
      </c>
      <c r="I8" s="9" t="s">
        <v>47</v>
      </c>
      <c r="J8" s="10">
        <v>30</v>
      </c>
      <c r="K8" s="11" t="s">
        <v>24</v>
      </c>
      <c r="O8" t="s">
        <v>68</v>
      </c>
      <c r="P8" s="24">
        <f>G1-E1</f>
        <v>-2518</v>
      </c>
    </row>
    <row r="9" spans="1:21" x14ac:dyDescent="0.3">
      <c r="B9" s="53">
        <v>45383</v>
      </c>
      <c r="C9" s="6" t="s">
        <v>26</v>
      </c>
      <c r="D9" s="58">
        <v>70</v>
      </c>
      <c r="E9" s="6" t="s">
        <v>6</v>
      </c>
      <c r="H9" s="29">
        <v>45386</v>
      </c>
      <c r="I9" s="6" t="s">
        <v>48</v>
      </c>
      <c r="J9" s="5">
        <v>250</v>
      </c>
      <c r="K9" s="6" t="s">
        <v>24</v>
      </c>
      <c r="O9" t="s">
        <v>74</v>
      </c>
      <c r="P9" s="24">
        <f>J5-L5</f>
        <v>-132</v>
      </c>
    </row>
    <row r="10" spans="1:21" x14ac:dyDescent="0.3">
      <c r="B10" s="53">
        <v>45384</v>
      </c>
      <c r="C10" s="6" t="s">
        <v>27</v>
      </c>
      <c r="D10" s="58">
        <v>70</v>
      </c>
      <c r="E10" s="6" t="s">
        <v>6</v>
      </c>
      <c r="H10" s="29">
        <v>45387</v>
      </c>
      <c r="I10" s="6" t="s">
        <v>49</v>
      </c>
      <c r="J10" s="5">
        <v>700</v>
      </c>
      <c r="K10" s="6" t="s">
        <v>24</v>
      </c>
      <c r="O10" t="s">
        <v>70</v>
      </c>
      <c r="P10" s="24">
        <f>J1-O1</f>
        <v>484</v>
      </c>
    </row>
    <row r="11" spans="1:21" x14ac:dyDescent="0.3">
      <c r="B11" s="53">
        <v>45385</v>
      </c>
      <c r="C11" s="6" t="s">
        <v>28</v>
      </c>
      <c r="D11" s="58">
        <v>100</v>
      </c>
      <c r="E11" s="6" t="s">
        <v>6</v>
      </c>
      <c r="H11" s="29">
        <v>45388</v>
      </c>
      <c r="I11" s="6" t="s">
        <v>50</v>
      </c>
      <c r="J11" s="5">
        <v>18</v>
      </c>
      <c r="K11" s="6" t="s">
        <v>24</v>
      </c>
      <c r="O11" t="s">
        <v>71</v>
      </c>
      <c r="P11" s="24">
        <f>J2-O2</f>
        <v>-435</v>
      </c>
    </row>
    <row r="12" spans="1:21" x14ac:dyDescent="0.3">
      <c r="B12" s="53">
        <v>45386</v>
      </c>
      <c r="C12" s="6" t="s">
        <v>29</v>
      </c>
      <c r="D12" s="58">
        <v>100</v>
      </c>
      <c r="E12" s="6" t="s">
        <v>6</v>
      </c>
      <c r="H12" s="29">
        <v>45389</v>
      </c>
      <c r="I12" s="6" t="s">
        <v>51</v>
      </c>
      <c r="J12" s="5">
        <v>180</v>
      </c>
      <c r="K12" s="6" t="s">
        <v>24</v>
      </c>
      <c r="O12" t="s">
        <v>72</v>
      </c>
      <c r="P12" s="24">
        <f>J3-O3</f>
        <v>-161</v>
      </c>
    </row>
    <row r="13" spans="1:21" x14ac:dyDescent="0.3">
      <c r="B13" s="53">
        <v>45387</v>
      </c>
      <c r="C13" s="6" t="s">
        <v>30</v>
      </c>
      <c r="D13" s="58">
        <v>100</v>
      </c>
      <c r="E13" s="6" t="s">
        <v>6</v>
      </c>
      <c r="H13" s="29">
        <v>45390</v>
      </c>
      <c r="I13" s="6" t="s">
        <v>15</v>
      </c>
      <c r="J13" s="5">
        <v>120</v>
      </c>
      <c r="K13" s="6" t="s">
        <v>15</v>
      </c>
      <c r="O13" t="s">
        <v>73</v>
      </c>
      <c r="P13" s="24">
        <f>J4-O4</f>
        <v>-20</v>
      </c>
    </row>
    <row r="14" spans="1:21" x14ac:dyDescent="0.3">
      <c r="B14" s="53">
        <v>45387</v>
      </c>
      <c r="C14" s="6" t="s">
        <v>31</v>
      </c>
      <c r="D14" s="58">
        <v>60</v>
      </c>
      <c r="E14" s="6" t="s">
        <v>6</v>
      </c>
      <c r="H14" s="29">
        <v>45391</v>
      </c>
      <c r="I14" s="6" t="s">
        <v>15</v>
      </c>
      <c r="J14" s="5">
        <v>260</v>
      </c>
      <c r="K14" s="6" t="s">
        <v>15</v>
      </c>
    </row>
    <row r="15" spans="1:21" x14ac:dyDescent="0.3">
      <c r="B15" s="53">
        <v>45387</v>
      </c>
      <c r="C15" s="6" t="s">
        <v>32</v>
      </c>
      <c r="D15" s="58">
        <v>50</v>
      </c>
      <c r="E15" s="6" t="s">
        <v>6</v>
      </c>
      <c r="H15" s="29">
        <v>45392</v>
      </c>
      <c r="I15" s="6" t="s">
        <v>15</v>
      </c>
      <c r="J15" s="5">
        <v>130</v>
      </c>
      <c r="K15" s="6" t="s">
        <v>15</v>
      </c>
    </row>
    <row r="16" spans="1:21" x14ac:dyDescent="0.3">
      <c r="B16" s="53">
        <v>45388</v>
      </c>
      <c r="C16" s="6" t="s">
        <v>30</v>
      </c>
      <c r="D16" s="58">
        <v>70</v>
      </c>
      <c r="E16" s="6" t="s">
        <v>6</v>
      </c>
      <c r="H16" s="29">
        <v>45393</v>
      </c>
      <c r="I16" s="6" t="s">
        <v>52</v>
      </c>
      <c r="J16" s="5">
        <v>360</v>
      </c>
      <c r="K16" s="6" t="s">
        <v>13</v>
      </c>
    </row>
    <row r="17" spans="2:11" x14ac:dyDescent="0.3">
      <c r="B17" s="53">
        <v>45389</v>
      </c>
      <c r="C17" s="6" t="s">
        <v>26</v>
      </c>
      <c r="D17" s="58">
        <v>50</v>
      </c>
      <c r="E17" s="6" t="s">
        <v>6</v>
      </c>
      <c r="H17" s="29">
        <v>45394</v>
      </c>
      <c r="I17" s="6" t="s">
        <v>53</v>
      </c>
      <c r="J17" s="5">
        <v>165</v>
      </c>
      <c r="K17" s="6" t="s">
        <v>13</v>
      </c>
    </row>
    <row r="18" spans="2:11" x14ac:dyDescent="0.3">
      <c r="B18" s="53">
        <v>45389</v>
      </c>
      <c r="C18" s="6" t="s">
        <v>30</v>
      </c>
      <c r="D18" s="58">
        <v>100</v>
      </c>
      <c r="E18" s="6" t="s">
        <v>6</v>
      </c>
      <c r="H18" s="29">
        <v>45395</v>
      </c>
      <c r="I18" s="6" t="s">
        <v>54</v>
      </c>
      <c r="J18" s="5">
        <v>530</v>
      </c>
      <c r="K18" s="6" t="s">
        <v>13</v>
      </c>
    </row>
    <row r="19" spans="2:11" x14ac:dyDescent="0.3">
      <c r="B19" s="53">
        <v>45390</v>
      </c>
      <c r="C19" s="6" t="s">
        <v>33</v>
      </c>
      <c r="D19" s="58">
        <v>70</v>
      </c>
      <c r="E19" s="6" t="s">
        <v>6</v>
      </c>
      <c r="H19" s="29">
        <v>45396</v>
      </c>
      <c r="I19" s="6" t="s">
        <v>55</v>
      </c>
      <c r="J19" s="5">
        <v>360</v>
      </c>
      <c r="K19" s="6" t="s">
        <v>24</v>
      </c>
    </row>
    <row r="20" spans="2:11" x14ac:dyDescent="0.3">
      <c r="B20" s="53">
        <v>45390</v>
      </c>
      <c r="C20" s="6" t="s">
        <v>29</v>
      </c>
      <c r="D20" s="58">
        <v>50</v>
      </c>
      <c r="E20" s="6" t="s">
        <v>6</v>
      </c>
      <c r="H20" s="29">
        <v>45397</v>
      </c>
      <c r="I20" s="6" t="s">
        <v>56</v>
      </c>
      <c r="J20" s="5">
        <v>8</v>
      </c>
      <c r="K20" s="6" t="s">
        <v>14</v>
      </c>
    </row>
    <row r="21" spans="2:11" x14ac:dyDescent="0.3">
      <c r="B21" s="53">
        <v>45390</v>
      </c>
      <c r="C21" s="6" t="s">
        <v>34</v>
      </c>
      <c r="D21" s="58">
        <v>50</v>
      </c>
      <c r="E21" s="6" t="s">
        <v>6</v>
      </c>
      <c r="H21" s="29">
        <v>45398</v>
      </c>
      <c r="I21" s="6" t="s">
        <v>57</v>
      </c>
      <c r="J21" s="5">
        <v>5</v>
      </c>
      <c r="K21" s="6" t="s">
        <v>14</v>
      </c>
    </row>
    <row r="22" spans="2:11" x14ac:dyDescent="0.3">
      <c r="B22" s="53">
        <v>45391</v>
      </c>
      <c r="C22" s="6" t="s">
        <v>35</v>
      </c>
      <c r="D22" s="58">
        <v>70</v>
      </c>
      <c r="E22" s="6" t="s">
        <v>6</v>
      </c>
      <c r="H22" s="29">
        <v>45399</v>
      </c>
      <c r="I22" s="6" t="s">
        <v>58</v>
      </c>
      <c r="J22" s="5">
        <v>10</v>
      </c>
      <c r="K22" s="6" t="s">
        <v>14</v>
      </c>
    </row>
    <row r="23" spans="2:11" x14ac:dyDescent="0.3">
      <c r="B23" s="53">
        <v>45391</v>
      </c>
      <c r="C23" s="6" t="s">
        <v>31</v>
      </c>
      <c r="D23" s="58">
        <v>60</v>
      </c>
      <c r="E23" s="6" t="s">
        <v>6</v>
      </c>
      <c r="H23" s="29">
        <v>45400</v>
      </c>
      <c r="I23" s="6" t="s">
        <v>50</v>
      </c>
      <c r="J23" s="5">
        <v>18</v>
      </c>
      <c r="K23" s="6" t="s">
        <v>14</v>
      </c>
    </row>
    <row r="24" spans="2:11" x14ac:dyDescent="0.3">
      <c r="B24" s="53">
        <v>45391</v>
      </c>
      <c r="C24" s="6" t="s">
        <v>36</v>
      </c>
      <c r="D24" s="58">
        <v>120</v>
      </c>
      <c r="E24" s="6" t="s">
        <v>6</v>
      </c>
      <c r="H24" s="29">
        <v>45401</v>
      </c>
      <c r="I24" s="6" t="s">
        <v>59</v>
      </c>
      <c r="J24" s="5">
        <v>5</v>
      </c>
      <c r="K24" s="6" t="s">
        <v>14</v>
      </c>
    </row>
    <row r="25" spans="2:11" x14ac:dyDescent="0.3">
      <c r="B25" s="53">
        <v>45392</v>
      </c>
      <c r="C25" s="6" t="s">
        <v>30</v>
      </c>
      <c r="D25" s="58">
        <v>100</v>
      </c>
      <c r="E25" s="6" t="s">
        <v>6</v>
      </c>
      <c r="H25" s="29">
        <v>45401</v>
      </c>
      <c r="I25" s="6" t="s">
        <v>60</v>
      </c>
      <c r="J25" s="5">
        <v>22</v>
      </c>
      <c r="K25" s="6" t="s">
        <v>14</v>
      </c>
    </row>
    <row r="26" spans="2:11" x14ac:dyDescent="0.3">
      <c r="B26" s="53">
        <v>45392</v>
      </c>
      <c r="C26" s="6" t="s">
        <v>32</v>
      </c>
      <c r="D26" s="58">
        <v>50</v>
      </c>
      <c r="E26" s="6" t="s">
        <v>6</v>
      </c>
      <c r="H26" s="29">
        <v>45401</v>
      </c>
      <c r="I26" s="6" t="s">
        <v>242</v>
      </c>
      <c r="J26" s="57">
        <v>31</v>
      </c>
      <c r="K26" s="6" t="s">
        <v>14</v>
      </c>
    </row>
    <row r="27" spans="2:11" x14ac:dyDescent="0.3">
      <c r="B27" s="53">
        <v>45393</v>
      </c>
      <c r="C27" s="6" t="s">
        <v>25</v>
      </c>
      <c r="D27" s="58">
        <v>60</v>
      </c>
      <c r="E27" s="6" t="s">
        <v>6</v>
      </c>
      <c r="H27" s="1">
        <v>45405</v>
      </c>
      <c r="I27" s="6" t="s">
        <v>273</v>
      </c>
      <c r="J27" s="5">
        <v>610</v>
      </c>
      <c r="K27" s="6" t="s">
        <v>13</v>
      </c>
    </row>
    <row r="28" spans="2:11" x14ac:dyDescent="0.3">
      <c r="B28" s="53">
        <v>45393</v>
      </c>
      <c r="C28" s="6" t="s">
        <v>28</v>
      </c>
      <c r="D28" s="58">
        <v>70</v>
      </c>
      <c r="E28" s="6" t="s">
        <v>6</v>
      </c>
      <c r="H28" s="1">
        <v>45406</v>
      </c>
      <c r="I28" s="6" t="s">
        <v>274</v>
      </c>
      <c r="J28" s="57">
        <v>36</v>
      </c>
      <c r="K28" s="6" t="s">
        <v>24</v>
      </c>
    </row>
    <row r="29" spans="2:11" x14ac:dyDescent="0.3">
      <c r="B29" s="53">
        <v>45393</v>
      </c>
      <c r="C29" s="6" t="s">
        <v>34</v>
      </c>
      <c r="D29" s="58">
        <v>50</v>
      </c>
      <c r="E29" s="6" t="s">
        <v>6</v>
      </c>
      <c r="H29" s="1">
        <v>45409</v>
      </c>
      <c r="I29" s="6" t="s">
        <v>277</v>
      </c>
      <c r="J29" s="57">
        <v>500</v>
      </c>
      <c r="K29" s="6" t="s">
        <v>24</v>
      </c>
    </row>
    <row r="30" spans="2:11" x14ac:dyDescent="0.3">
      <c r="B30" s="53">
        <v>45394</v>
      </c>
      <c r="C30" s="6" t="s">
        <v>37</v>
      </c>
      <c r="D30" s="58">
        <v>200</v>
      </c>
      <c r="E30" s="6" t="s">
        <v>7</v>
      </c>
      <c r="H30" s="1">
        <v>45408</v>
      </c>
      <c r="I30" s="6" t="s">
        <v>278</v>
      </c>
      <c r="J30" s="57">
        <v>40</v>
      </c>
      <c r="K30" s="6" t="s">
        <v>14</v>
      </c>
    </row>
    <row r="31" spans="2:11" x14ac:dyDescent="0.3">
      <c r="B31" s="53">
        <v>45395</v>
      </c>
      <c r="C31" s="6" t="s">
        <v>34</v>
      </c>
      <c r="D31" s="58">
        <v>100</v>
      </c>
      <c r="E31" s="6" t="s">
        <v>6</v>
      </c>
      <c r="H31" s="1">
        <v>45412</v>
      </c>
      <c r="I31" s="6" t="s">
        <v>285</v>
      </c>
      <c r="J31" s="5">
        <v>410</v>
      </c>
      <c r="K31" s="6" t="s">
        <v>24</v>
      </c>
    </row>
    <row r="32" spans="2:11" x14ac:dyDescent="0.3">
      <c r="B32" s="53">
        <v>45395</v>
      </c>
      <c r="C32" s="6" t="s">
        <v>32</v>
      </c>
      <c r="D32" s="58">
        <v>50</v>
      </c>
      <c r="E32" s="6" t="s">
        <v>6</v>
      </c>
      <c r="I32" s="6"/>
      <c r="J32" s="5"/>
      <c r="K32" s="6"/>
    </row>
    <row r="33" spans="2:11" x14ac:dyDescent="0.3">
      <c r="B33" s="53">
        <v>45396</v>
      </c>
      <c r="C33" s="6" t="s">
        <v>38</v>
      </c>
      <c r="D33" s="58">
        <v>100</v>
      </c>
      <c r="E33" s="6" t="s">
        <v>6</v>
      </c>
      <c r="I33" s="6"/>
      <c r="J33" s="5"/>
      <c r="K33" s="6"/>
    </row>
    <row r="34" spans="2:11" x14ac:dyDescent="0.3">
      <c r="B34" s="53">
        <v>45396</v>
      </c>
      <c r="C34" s="6" t="s">
        <v>39</v>
      </c>
      <c r="D34" s="58">
        <v>50</v>
      </c>
      <c r="E34" s="6" t="s">
        <v>6</v>
      </c>
      <c r="I34" s="6"/>
      <c r="J34" s="5"/>
      <c r="K34" s="6"/>
    </row>
    <row r="35" spans="2:11" x14ac:dyDescent="0.3">
      <c r="B35" s="53">
        <v>45396</v>
      </c>
      <c r="C35" s="6" t="s">
        <v>30</v>
      </c>
      <c r="D35" s="58">
        <v>70</v>
      </c>
      <c r="E35" s="6" t="s">
        <v>6</v>
      </c>
      <c r="I35" s="6"/>
      <c r="J35" s="5"/>
      <c r="K35" s="6"/>
    </row>
    <row r="36" spans="2:11" x14ac:dyDescent="0.3">
      <c r="B36" s="53">
        <v>45397</v>
      </c>
      <c r="C36" s="6" t="s">
        <v>29</v>
      </c>
      <c r="D36" s="58">
        <v>70</v>
      </c>
      <c r="E36" s="6" t="s">
        <v>6</v>
      </c>
      <c r="I36" s="6"/>
      <c r="J36" s="5"/>
      <c r="K36" s="6"/>
    </row>
    <row r="37" spans="2:11" x14ac:dyDescent="0.3">
      <c r="B37" s="53">
        <v>45397</v>
      </c>
      <c r="C37" s="6" t="s">
        <v>34</v>
      </c>
      <c r="D37" s="58">
        <v>50</v>
      </c>
      <c r="E37" s="6" t="s">
        <v>6</v>
      </c>
      <c r="I37" s="6"/>
      <c r="J37" s="5"/>
      <c r="K37" s="6"/>
    </row>
    <row r="38" spans="2:11" x14ac:dyDescent="0.3">
      <c r="B38" s="53">
        <v>45398</v>
      </c>
      <c r="C38" s="6" t="s">
        <v>40</v>
      </c>
      <c r="D38" s="58">
        <v>100</v>
      </c>
      <c r="E38" s="6" t="s">
        <v>6</v>
      </c>
      <c r="I38" s="6"/>
      <c r="J38" s="5"/>
      <c r="K38" s="6"/>
    </row>
    <row r="39" spans="2:11" x14ac:dyDescent="0.3">
      <c r="B39" s="53">
        <v>45398</v>
      </c>
      <c r="C39" s="6" t="s">
        <v>35</v>
      </c>
      <c r="D39" s="58">
        <v>70</v>
      </c>
      <c r="E39" s="6" t="s">
        <v>6</v>
      </c>
      <c r="I39" s="6"/>
      <c r="J39" s="5"/>
      <c r="K39" s="6"/>
    </row>
    <row r="40" spans="2:11" x14ac:dyDescent="0.3">
      <c r="B40" s="53">
        <v>45398</v>
      </c>
      <c r="C40" s="6" t="s">
        <v>31</v>
      </c>
      <c r="D40" s="58">
        <v>60</v>
      </c>
      <c r="E40" s="6" t="s">
        <v>6</v>
      </c>
      <c r="I40" s="6"/>
      <c r="J40" s="5"/>
      <c r="K40" s="6"/>
    </row>
    <row r="41" spans="2:11" x14ac:dyDescent="0.3">
      <c r="B41" s="53">
        <v>45398</v>
      </c>
      <c r="C41" s="6" t="s">
        <v>36</v>
      </c>
      <c r="D41" s="58">
        <v>140</v>
      </c>
      <c r="E41" s="6" t="s">
        <v>6</v>
      </c>
      <c r="I41" s="6"/>
      <c r="J41" s="5"/>
      <c r="K41" s="6"/>
    </row>
    <row r="42" spans="2:11" x14ac:dyDescent="0.3">
      <c r="B42" s="53">
        <v>45398</v>
      </c>
      <c r="C42" s="6" t="s">
        <v>41</v>
      </c>
      <c r="D42" s="58">
        <v>50</v>
      </c>
      <c r="E42" s="6" t="s">
        <v>6</v>
      </c>
      <c r="I42" s="6"/>
      <c r="J42" s="5"/>
      <c r="K42" s="6"/>
    </row>
    <row r="43" spans="2:11" x14ac:dyDescent="0.3">
      <c r="B43" s="53">
        <v>45399</v>
      </c>
      <c r="C43" s="6" t="s">
        <v>42</v>
      </c>
      <c r="D43" s="58">
        <v>50</v>
      </c>
      <c r="E43" s="6" t="s">
        <v>6</v>
      </c>
      <c r="I43" s="6"/>
      <c r="J43" s="5"/>
      <c r="K43" s="6"/>
    </row>
    <row r="44" spans="2:11" x14ac:dyDescent="0.3">
      <c r="B44" s="53">
        <v>45399</v>
      </c>
      <c r="C44" s="6" t="s">
        <v>32</v>
      </c>
      <c r="D44" s="58">
        <v>50</v>
      </c>
      <c r="E44" s="6" t="s">
        <v>6</v>
      </c>
      <c r="I44" s="6"/>
      <c r="J44" s="5"/>
      <c r="K44" s="6"/>
    </row>
    <row r="45" spans="2:11" x14ac:dyDescent="0.3">
      <c r="B45" s="53">
        <v>45399</v>
      </c>
      <c r="C45" s="6" t="s">
        <v>43</v>
      </c>
      <c r="D45" s="58">
        <v>100</v>
      </c>
      <c r="E45" s="6" t="s">
        <v>6</v>
      </c>
      <c r="I45" s="6"/>
      <c r="J45" s="5"/>
      <c r="K45" s="6"/>
    </row>
    <row r="46" spans="2:11" x14ac:dyDescent="0.3">
      <c r="B46" s="53">
        <v>45400</v>
      </c>
      <c r="C46" s="6" t="s">
        <v>44</v>
      </c>
      <c r="D46" s="58">
        <v>50</v>
      </c>
      <c r="E46" s="6" t="s">
        <v>6</v>
      </c>
      <c r="I46" s="6"/>
      <c r="J46" s="5"/>
      <c r="K46" s="6"/>
    </row>
    <row r="47" spans="2:11" x14ac:dyDescent="0.3">
      <c r="B47" s="53">
        <v>45400</v>
      </c>
      <c r="C47" s="6" t="s">
        <v>28</v>
      </c>
      <c r="D47" s="58">
        <v>100</v>
      </c>
      <c r="E47" s="6" t="s">
        <v>6</v>
      </c>
      <c r="I47" s="6"/>
      <c r="J47" s="5"/>
      <c r="K47" s="6"/>
    </row>
    <row r="48" spans="2:11" x14ac:dyDescent="0.3">
      <c r="B48" s="29">
        <v>45401</v>
      </c>
      <c r="C48" s="6" t="s">
        <v>30</v>
      </c>
      <c r="D48" s="5">
        <v>100</v>
      </c>
      <c r="E48" s="6" t="s">
        <v>6</v>
      </c>
    </row>
    <row r="49" spans="2:5" x14ac:dyDescent="0.3">
      <c r="B49" s="29">
        <v>45402</v>
      </c>
      <c r="C49" s="6" t="s">
        <v>30</v>
      </c>
      <c r="D49" s="5">
        <v>100</v>
      </c>
      <c r="E49" s="6" t="s">
        <v>6</v>
      </c>
    </row>
    <row r="50" spans="2:5" x14ac:dyDescent="0.3">
      <c r="B50" s="29">
        <v>45393</v>
      </c>
      <c r="C50" s="6" t="s">
        <v>45</v>
      </c>
      <c r="D50" s="5">
        <v>1050</v>
      </c>
      <c r="E50" s="6" t="s">
        <v>8</v>
      </c>
    </row>
    <row r="51" spans="2:5" x14ac:dyDescent="0.3">
      <c r="B51" s="29">
        <v>45394</v>
      </c>
      <c r="C51" s="6" t="s">
        <v>46</v>
      </c>
      <c r="D51" s="5">
        <v>500</v>
      </c>
      <c r="E51" s="6" t="s">
        <v>8</v>
      </c>
    </row>
    <row r="52" spans="2:5" x14ac:dyDescent="0.3">
      <c r="B52" s="29">
        <v>45402</v>
      </c>
      <c r="C52" s="6" t="s">
        <v>32</v>
      </c>
      <c r="D52" s="5">
        <v>50</v>
      </c>
      <c r="E52" s="6" t="s">
        <v>6</v>
      </c>
    </row>
    <row r="53" spans="2:5" x14ac:dyDescent="0.3">
      <c r="B53" s="29">
        <v>45402</v>
      </c>
      <c r="C53" s="6" t="s">
        <v>26</v>
      </c>
      <c r="D53" s="5">
        <v>50</v>
      </c>
      <c r="E53" s="6" t="s">
        <v>6</v>
      </c>
    </row>
    <row r="54" spans="2:5" x14ac:dyDescent="0.3">
      <c r="B54" s="29">
        <v>45403</v>
      </c>
      <c r="C54" s="6" t="s">
        <v>269</v>
      </c>
      <c r="D54" s="5">
        <v>180</v>
      </c>
      <c r="E54" s="6" t="s">
        <v>7</v>
      </c>
    </row>
    <row r="55" spans="2:5" x14ac:dyDescent="0.3">
      <c r="B55" s="29">
        <v>45404</v>
      </c>
      <c r="C55" s="6" t="s">
        <v>270</v>
      </c>
      <c r="D55" s="5">
        <v>150</v>
      </c>
      <c r="E55" s="6" t="s">
        <v>7</v>
      </c>
    </row>
    <row r="56" spans="2:5" x14ac:dyDescent="0.3">
      <c r="B56" s="1">
        <v>45404</v>
      </c>
      <c r="C56" s="78" t="s">
        <v>30</v>
      </c>
      <c r="D56" s="3">
        <v>70</v>
      </c>
      <c r="E56" t="s">
        <v>6</v>
      </c>
    </row>
    <row r="57" spans="2:5" x14ac:dyDescent="0.3">
      <c r="B57" s="1">
        <v>45404</v>
      </c>
      <c r="C57" s="78" t="s">
        <v>271</v>
      </c>
      <c r="D57" s="3">
        <v>70</v>
      </c>
      <c r="E57" t="s">
        <v>6</v>
      </c>
    </row>
    <row r="58" spans="2:5" x14ac:dyDescent="0.3">
      <c r="B58" s="1">
        <v>45404</v>
      </c>
      <c r="C58" s="78" t="s">
        <v>34</v>
      </c>
      <c r="D58" s="3">
        <v>50</v>
      </c>
      <c r="E58" t="s">
        <v>6</v>
      </c>
    </row>
    <row r="59" spans="2:5" x14ac:dyDescent="0.3">
      <c r="B59" s="1">
        <v>45405</v>
      </c>
      <c r="C59" s="78" t="s">
        <v>272</v>
      </c>
      <c r="D59" s="3">
        <v>100</v>
      </c>
      <c r="E59" t="s">
        <v>6</v>
      </c>
    </row>
    <row r="60" spans="2:5" x14ac:dyDescent="0.3">
      <c r="B60" s="1">
        <v>45405</v>
      </c>
      <c r="C60" t="s">
        <v>35</v>
      </c>
      <c r="D60" s="3">
        <v>70</v>
      </c>
      <c r="E60" t="s">
        <v>6</v>
      </c>
    </row>
    <row r="61" spans="2:5" x14ac:dyDescent="0.3">
      <c r="B61" s="1">
        <v>45405</v>
      </c>
      <c r="C61" t="s">
        <v>36</v>
      </c>
      <c r="D61" s="3">
        <v>80</v>
      </c>
      <c r="E61" t="s">
        <v>6</v>
      </c>
    </row>
    <row r="62" spans="2:5" x14ac:dyDescent="0.3">
      <c r="B62" s="1">
        <v>45406</v>
      </c>
      <c r="C62" t="s">
        <v>46</v>
      </c>
      <c r="D62" s="4">
        <v>500</v>
      </c>
      <c r="E62" t="s">
        <v>8</v>
      </c>
    </row>
    <row r="63" spans="2:5" x14ac:dyDescent="0.3">
      <c r="B63" s="1">
        <v>45406</v>
      </c>
      <c r="C63" t="s">
        <v>275</v>
      </c>
      <c r="D63" s="4">
        <v>70</v>
      </c>
      <c r="E63" t="s">
        <v>6</v>
      </c>
    </row>
    <row r="64" spans="2:5" x14ac:dyDescent="0.3">
      <c r="B64" s="1">
        <v>45406</v>
      </c>
      <c r="C64" t="s">
        <v>30</v>
      </c>
      <c r="D64" s="4">
        <v>100</v>
      </c>
      <c r="E64" t="s">
        <v>6</v>
      </c>
    </row>
    <row r="65" spans="2:5" x14ac:dyDescent="0.3">
      <c r="B65" s="1">
        <v>45406</v>
      </c>
      <c r="C65" t="s">
        <v>32</v>
      </c>
      <c r="D65" s="4">
        <v>50</v>
      </c>
      <c r="E65" t="s">
        <v>6</v>
      </c>
    </row>
    <row r="66" spans="2:5" x14ac:dyDescent="0.3">
      <c r="B66" s="1">
        <v>45407</v>
      </c>
      <c r="C66" t="s">
        <v>40</v>
      </c>
      <c r="D66" s="4">
        <v>100</v>
      </c>
      <c r="E66" t="s">
        <v>6</v>
      </c>
    </row>
    <row r="67" spans="2:5" x14ac:dyDescent="0.3">
      <c r="B67" s="1">
        <v>45407</v>
      </c>
      <c r="C67" t="s">
        <v>276</v>
      </c>
      <c r="D67" s="4">
        <v>50</v>
      </c>
      <c r="E67" t="s">
        <v>6</v>
      </c>
    </row>
    <row r="68" spans="2:5" x14ac:dyDescent="0.3">
      <c r="B68" s="1">
        <v>45407</v>
      </c>
      <c r="C68" t="s">
        <v>28</v>
      </c>
      <c r="D68" s="4">
        <v>100</v>
      </c>
      <c r="E68" t="s">
        <v>6</v>
      </c>
    </row>
    <row r="69" spans="2:5" x14ac:dyDescent="0.3">
      <c r="B69" s="1">
        <v>45408</v>
      </c>
      <c r="C69" t="s">
        <v>275</v>
      </c>
      <c r="D69" s="4">
        <v>50</v>
      </c>
      <c r="E69" t="s">
        <v>6</v>
      </c>
    </row>
    <row r="70" spans="2:5" x14ac:dyDescent="0.3">
      <c r="B70" s="1">
        <v>45408</v>
      </c>
      <c r="C70" t="s">
        <v>34</v>
      </c>
      <c r="D70" s="4">
        <v>100</v>
      </c>
      <c r="E70" t="s">
        <v>6</v>
      </c>
    </row>
    <row r="71" spans="2:5" x14ac:dyDescent="0.3">
      <c r="B71" s="1">
        <v>45412</v>
      </c>
      <c r="C71" t="s">
        <v>40</v>
      </c>
      <c r="D71" s="4">
        <v>50</v>
      </c>
      <c r="E71" t="s">
        <v>6</v>
      </c>
    </row>
    <row r="72" spans="2:5" x14ac:dyDescent="0.3">
      <c r="B72" s="1">
        <v>45412</v>
      </c>
      <c r="C72" t="s">
        <v>35</v>
      </c>
      <c r="D72" s="4">
        <v>70</v>
      </c>
      <c r="E72" t="s">
        <v>6</v>
      </c>
    </row>
    <row r="73" spans="2:5" x14ac:dyDescent="0.3">
      <c r="B73" s="1">
        <v>45412</v>
      </c>
      <c r="C73" t="s">
        <v>30</v>
      </c>
      <c r="D73" s="4">
        <v>100</v>
      </c>
      <c r="E73" t="s">
        <v>6</v>
      </c>
    </row>
    <row r="74" spans="2:5" x14ac:dyDescent="0.3">
      <c r="B74" s="1">
        <v>45412</v>
      </c>
      <c r="C74" t="s">
        <v>162</v>
      </c>
      <c r="D74" s="3">
        <v>350</v>
      </c>
      <c r="E74" t="s">
        <v>8</v>
      </c>
    </row>
  </sheetData>
  <mergeCells count="3">
    <mergeCell ref="A6:E6"/>
    <mergeCell ref="I6:K6"/>
    <mergeCell ref="O6:P6"/>
  </mergeCells>
  <conditionalFormatting sqref="D8:D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:D5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:D5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K47">
    <cfRule type="expression" dxfId="11" priority="5">
      <formula>$K8="Paliwo"</formula>
    </cfRule>
    <cfRule type="expression" dxfId="10" priority="6">
      <formula>$K8="Other"</formula>
    </cfRule>
    <cfRule type="expression" dxfId="9" priority="7">
      <formula>$K8="Jedzenie"</formula>
    </cfRule>
    <cfRule type="expression" dxfId="8" priority="8">
      <formula>$K8="Rata"</formula>
    </cfRule>
  </conditionalFormatting>
  <conditionalFormatting sqref="O7:P13">
    <cfRule type="colorScale" priority="4">
      <colorScale>
        <cfvo type="num" val="-10000"/>
        <cfvo type="percentile" val="50"/>
        <cfvo type="num" val="0"/>
        <color rgb="FFFFC000"/>
        <color theme="5" tint="0.39997558519241921"/>
        <color theme="8" tint="0.39997558519241921"/>
      </colorScale>
    </cfRule>
  </conditionalFormatting>
  <dataValidations count="3">
    <dataValidation type="list" allowBlank="1" showInputMessage="1" showErrorMessage="1" sqref="K69:K1048576" xr:uid="{35BD5A7D-041B-4464-A86E-FABBA409BFC8}">
      <formula1>$U$2:$U$4</formula1>
    </dataValidation>
    <dataValidation type="list" allowBlank="1" showInputMessage="1" showErrorMessage="1" sqref="K8:K68" xr:uid="{37035944-D217-4AB5-97E5-17D952CA2382}">
      <formula1>$U$1:$U$4</formula1>
    </dataValidation>
    <dataValidation type="list" allowBlank="1" showInputMessage="1" showErrorMessage="1" sqref="E8:E1048576" xr:uid="{E525348E-FCAF-45C1-B141-B9C186DCE194}">
      <formula1>$B$2:$B$4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57F3-4013-4AFF-A085-D0904D9E81D0}">
  <sheetPr codeName="Arkusz10"/>
  <dimension ref="A1:O43"/>
  <sheetViews>
    <sheetView topLeftCell="A4" workbookViewId="0">
      <selection activeCell="K11" sqref="K11"/>
    </sheetView>
  </sheetViews>
  <sheetFormatPr defaultRowHeight="14.4" x14ac:dyDescent="0.3"/>
  <cols>
    <col min="1" max="1" width="10.109375" bestFit="1" customWidth="1"/>
    <col min="2" max="2" width="9.21875" bestFit="1" customWidth="1"/>
    <col min="3" max="3" width="11.33203125" bestFit="1" customWidth="1"/>
    <col min="4" max="4" width="14.109375" bestFit="1" customWidth="1"/>
    <col min="12" max="12" width="15.33203125" bestFit="1" customWidth="1"/>
  </cols>
  <sheetData>
    <row r="1" spans="1:13" x14ac:dyDescent="0.3">
      <c r="A1" t="s">
        <v>12</v>
      </c>
      <c r="B1" t="s">
        <v>75</v>
      </c>
      <c r="C1" t="s">
        <v>78</v>
      </c>
      <c r="D1" t="s">
        <v>79</v>
      </c>
      <c r="I1" s="88"/>
      <c r="J1" s="88"/>
      <c r="K1" s="88"/>
      <c r="L1" s="88"/>
      <c r="M1" s="88"/>
    </row>
    <row r="2" spans="1:13" x14ac:dyDescent="0.3">
      <c r="A2" s="1">
        <v>45383</v>
      </c>
      <c r="B2" cm="1">
        <f t="array" ref="B2">SUMPRODUCT((Template_budget!$B$8:$B$47=A2)*Template_budget!$D$8:$D$47)</f>
        <v>130</v>
      </c>
      <c r="C2" cm="1">
        <f t="array" ref="C2">SUMPRODUCT((Template_budget!$H$8:$H$47=A2)*Template_budget!$J$8:$J$47)</f>
        <v>0</v>
      </c>
      <c r="D2">
        <f>B2-C2</f>
        <v>130</v>
      </c>
      <c r="L2" s="26"/>
    </row>
    <row r="3" spans="1:13" x14ac:dyDescent="0.3">
      <c r="A3" s="1">
        <v>45384</v>
      </c>
      <c r="B3" cm="1">
        <f t="array" ref="B3">SUMPRODUCT((Template_budget!$B$8:$B$47=A3)*Template_budget!$D$8:$D$47)</f>
        <v>70</v>
      </c>
      <c r="C3" cm="1">
        <f t="array" ref="C3">SUMPRODUCT((Template_budget!$H$8:$H$47=A3)*Template_budget!$J$8:$J$47)</f>
        <v>0</v>
      </c>
      <c r="D3">
        <f t="shared" ref="D3:D31" si="0">B3-C3</f>
        <v>70</v>
      </c>
      <c r="J3" s="7"/>
      <c r="L3" s="26"/>
    </row>
    <row r="4" spans="1:13" x14ac:dyDescent="0.3">
      <c r="A4" s="1">
        <v>45385</v>
      </c>
      <c r="B4" cm="1">
        <f t="array" ref="B4">SUMPRODUCT((Template_budget!$B$8:$B$47=A4)*Template_budget!$D$8:$D$47)</f>
        <v>100</v>
      </c>
      <c r="C4" cm="1">
        <f t="array" ref="C4">SUMPRODUCT((Template_budget!$H$8:$H$47=A4)*Template_budget!$J$8:$J$47)</f>
        <v>30</v>
      </c>
      <c r="D4">
        <f t="shared" si="0"/>
        <v>70</v>
      </c>
      <c r="J4" s="7"/>
      <c r="L4" s="26"/>
    </row>
    <row r="5" spans="1:13" x14ac:dyDescent="0.3">
      <c r="A5" s="1">
        <v>45386</v>
      </c>
      <c r="B5" cm="1">
        <f t="array" ref="B5">SUMPRODUCT((Template_budget!$B$8:$B$47=A5)*Template_budget!$D$8:$D$47)</f>
        <v>100</v>
      </c>
      <c r="C5" cm="1">
        <f t="array" ref="C5">SUMPRODUCT((Template_budget!$H$8:$H$47=A5)*Template_budget!$J$8:$J$47)</f>
        <v>250</v>
      </c>
      <c r="D5">
        <f t="shared" si="0"/>
        <v>-150</v>
      </c>
      <c r="J5" s="7"/>
      <c r="L5" s="26"/>
    </row>
    <row r="6" spans="1:13" x14ac:dyDescent="0.3">
      <c r="A6" s="1">
        <v>45387</v>
      </c>
      <c r="B6" cm="1">
        <f t="array" ref="B6">SUMPRODUCT((Template_budget!$B$8:$B$47=A6)*Template_budget!$D$8:$D$47)</f>
        <v>210</v>
      </c>
      <c r="C6" cm="1">
        <f t="array" ref="C6">SUMPRODUCT((Template_budget!$H$8:$H$47=A6)*Template_budget!$J$8:$J$47)</f>
        <v>700</v>
      </c>
      <c r="D6">
        <f t="shared" si="0"/>
        <v>-490</v>
      </c>
      <c r="J6" s="7"/>
      <c r="L6" s="26"/>
    </row>
    <row r="7" spans="1:13" x14ac:dyDescent="0.3">
      <c r="A7" s="1">
        <v>45388</v>
      </c>
      <c r="B7" cm="1">
        <f t="array" ref="B7">SUMPRODUCT((Kwiecień_RAW2024!$B$8:$B$70=A7)*Kwiecień_RAW2024!$D$8:$D$70)</f>
        <v>70</v>
      </c>
      <c r="C7" cm="1">
        <f t="array" ref="C7">SUMPRODUCT((Template_budget!$H$8:$H$70=A7)*Template_budget!$J$8:$J$70)</f>
        <v>18</v>
      </c>
      <c r="D7">
        <f t="shared" si="0"/>
        <v>52</v>
      </c>
      <c r="J7" s="7"/>
      <c r="L7" s="26"/>
    </row>
    <row r="8" spans="1:13" x14ac:dyDescent="0.3">
      <c r="A8" s="1">
        <v>45389</v>
      </c>
      <c r="B8" cm="1">
        <f t="array" ref="B8">SUMPRODUCT((Kwiecień_RAW2024!$B$8:$B$70=A8)*Kwiecień_RAW2024!$D$8:$D$70)</f>
        <v>150</v>
      </c>
      <c r="C8" cm="1">
        <f t="array" ref="C8">SUMPRODUCT((Template_budget!$H$8:$H$70=A8)*Template_budget!$J$8:$J$70)</f>
        <v>180</v>
      </c>
      <c r="D8">
        <f t="shared" si="0"/>
        <v>-30</v>
      </c>
      <c r="J8" s="7"/>
      <c r="L8" s="26"/>
    </row>
    <row r="9" spans="1:13" x14ac:dyDescent="0.3">
      <c r="A9" s="1">
        <v>45390</v>
      </c>
      <c r="B9" cm="1">
        <f t="array" ref="B9">SUMPRODUCT((Kwiecień_RAW2024!$B$8:$B$70=A9)*Kwiecień_RAW2024!$D$8:$D$70)</f>
        <v>170</v>
      </c>
      <c r="C9" cm="1">
        <f t="array" ref="C9">SUMPRODUCT((Template_budget!$H$8:$H$70=A9)*Template_budget!$J$8:$J$70)</f>
        <v>120</v>
      </c>
      <c r="D9">
        <f t="shared" si="0"/>
        <v>50</v>
      </c>
      <c r="J9" s="7"/>
      <c r="L9" s="26"/>
    </row>
    <row r="10" spans="1:13" x14ac:dyDescent="0.3">
      <c r="A10" s="1">
        <v>45391</v>
      </c>
      <c r="B10" cm="1">
        <f t="array" ref="B10">SUMPRODUCT((Kwiecień_RAW2024!$B$8:$B$70=A10)*Kwiecień_RAW2024!$D$8:$D$70)</f>
        <v>250</v>
      </c>
      <c r="C10" cm="1">
        <f t="array" ref="C10">SUMPRODUCT((Template_budget!$H$8:$H$70=A10)*Template_budget!$J$8:$J$70)</f>
        <v>260</v>
      </c>
      <c r="D10">
        <f t="shared" si="0"/>
        <v>-10</v>
      </c>
      <c r="J10" s="7"/>
      <c r="L10" s="26"/>
    </row>
    <row r="11" spans="1:13" x14ac:dyDescent="0.3">
      <c r="A11" s="1">
        <v>45392</v>
      </c>
      <c r="B11" cm="1">
        <f t="array" ref="B11">SUMPRODUCT((Kwiecień_RAW2024!$B$8:$B$70=A11)*Kwiecień_RAW2024!$D$8:$D$70)</f>
        <v>150</v>
      </c>
      <c r="C11" cm="1">
        <f t="array" ref="C11">SUMPRODUCT((Template_budget!$H$8:$H$70=A11)*Template_budget!$J$8:$J$70)</f>
        <v>130</v>
      </c>
      <c r="D11">
        <f t="shared" si="0"/>
        <v>20</v>
      </c>
      <c r="J11" s="7"/>
      <c r="L11" s="26"/>
    </row>
    <row r="12" spans="1:13" x14ac:dyDescent="0.3">
      <c r="A12" s="1">
        <v>45393</v>
      </c>
      <c r="B12" cm="1">
        <f t="array" ref="B12">SUMPRODUCT((Kwiecień_RAW2024!$B$8:$B$70=A12)*Kwiecień_RAW2024!$D$8:$D$70)</f>
        <v>1230</v>
      </c>
      <c r="C12" cm="1">
        <f t="array" ref="C12">SUMPRODUCT((Template_budget!$H$8:$H$70=A12)*Template_budget!$J$8:$J$70)</f>
        <v>360</v>
      </c>
      <c r="D12">
        <f t="shared" si="0"/>
        <v>870</v>
      </c>
      <c r="J12" s="7"/>
      <c r="L12" s="26"/>
    </row>
    <row r="13" spans="1:13" x14ac:dyDescent="0.3">
      <c r="A13" s="1">
        <v>45394</v>
      </c>
      <c r="B13" cm="1">
        <f t="array" ref="B13">SUMPRODUCT((Kwiecień_RAW2024!$B$8:$B$70=A13)*Kwiecień_RAW2024!$D$8:$D$70)</f>
        <v>700</v>
      </c>
      <c r="C13" cm="1">
        <f t="array" ref="C13">SUMPRODUCT((Template_budget!$H$8:$H$70=A13)*Template_budget!$J$8:$J$70)</f>
        <v>165</v>
      </c>
      <c r="D13">
        <f t="shared" si="0"/>
        <v>535</v>
      </c>
      <c r="J13" s="7"/>
      <c r="L13" s="26"/>
    </row>
    <row r="14" spans="1:13" x14ac:dyDescent="0.3">
      <c r="A14" s="1">
        <v>45395</v>
      </c>
      <c r="B14" cm="1">
        <f t="array" ref="B14">SUMPRODUCT((Kwiecień_RAW2024!$B$8:$B$70=A14)*Kwiecień_RAW2024!$D$8:$D$70)</f>
        <v>150</v>
      </c>
      <c r="C14" cm="1">
        <f t="array" ref="C14">SUMPRODUCT((Template_budget!$H$8:$H$70=A14)*Template_budget!$J$8:$J$70)</f>
        <v>530</v>
      </c>
      <c r="D14">
        <f t="shared" si="0"/>
        <v>-380</v>
      </c>
      <c r="J14" s="7"/>
      <c r="L14" s="26"/>
    </row>
    <row r="15" spans="1:13" x14ac:dyDescent="0.3">
      <c r="A15" s="1">
        <v>45396</v>
      </c>
      <c r="B15" cm="1">
        <f t="array" ref="B15">SUMPRODUCT((Kwiecień_RAW2024!$B$8:$B$70=A15)*Kwiecień_RAW2024!$D$8:$D$70)</f>
        <v>220</v>
      </c>
      <c r="C15" cm="1">
        <f t="array" ref="C15">SUMPRODUCT((Template_budget!$H$8:$H$70=A15)*Template_budget!$J$8:$J$70)</f>
        <v>360</v>
      </c>
      <c r="D15">
        <f t="shared" si="0"/>
        <v>-140</v>
      </c>
      <c r="J15" s="7"/>
      <c r="L15" s="26"/>
    </row>
    <row r="16" spans="1:13" x14ac:dyDescent="0.3">
      <c r="A16" s="1">
        <v>45397</v>
      </c>
      <c r="B16" cm="1">
        <f t="array" ref="B16">SUMPRODUCT((Kwiecień_RAW2024!$B$8:$B$70=A16)*Kwiecień_RAW2024!$D$8:$D$70)</f>
        <v>120</v>
      </c>
      <c r="C16" cm="1">
        <f t="array" ref="C16">SUMPRODUCT((Template_budget!$H$8:$H$70=A16)*Template_budget!$J$8:$J$70)</f>
        <v>8</v>
      </c>
      <c r="D16">
        <f t="shared" si="0"/>
        <v>112</v>
      </c>
      <c r="J16" s="7"/>
      <c r="L16" s="26"/>
    </row>
    <row r="17" spans="1:12" x14ac:dyDescent="0.3">
      <c r="A17" s="1">
        <v>45398</v>
      </c>
      <c r="B17" cm="1">
        <f t="array" ref="B17">SUMPRODUCT((Kwiecień_RAW2024!$B$8:$B$70=A17)*Kwiecień_RAW2024!$D$8:$D$70)</f>
        <v>420</v>
      </c>
      <c r="C17" cm="1">
        <f t="array" ref="C17">SUMPRODUCT((Template_budget!$H$8:$H$70=A17)*Template_budget!$J$8:$J$70)</f>
        <v>5</v>
      </c>
      <c r="D17">
        <f t="shared" si="0"/>
        <v>415</v>
      </c>
      <c r="J17" s="7"/>
      <c r="L17" s="26"/>
    </row>
    <row r="18" spans="1:12" x14ac:dyDescent="0.3">
      <c r="A18" s="1">
        <v>45399</v>
      </c>
      <c r="B18" cm="1">
        <f t="array" ref="B18">SUMPRODUCT((Kwiecień_RAW2024!$B$8:$B$70=A18)*Kwiecień_RAW2024!$D$8:$D$70)</f>
        <v>200</v>
      </c>
      <c r="C18" cm="1">
        <f t="array" ref="C18">SUMPRODUCT((Template_budget!$H$8:$H$70=A18)*Template_budget!$J$8:$J$70)</f>
        <v>10</v>
      </c>
      <c r="D18">
        <f t="shared" si="0"/>
        <v>190</v>
      </c>
      <c r="J18" s="7"/>
      <c r="L18" s="26"/>
    </row>
    <row r="19" spans="1:12" x14ac:dyDescent="0.3">
      <c r="A19" s="1">
        <v>45400</v>
      </c>
      <c r="B19" cm="1">
        <f t="array" ref="B19">SUMPRODUCT((Kwiecień_RAW2024!$B$8:$B$70=A19)*Kwiecień_RAW2024!$D$8:$D$70)</f>
        <v>150</v>
      </c>
      <c r="C19" cm="1">
        <f t="array" ref="C19">SUMPRODUCT((Template_budget!$H$8:$H$70=A19)*Template_budget!$J$8:$J$70)</f>
        <v>18</v>
      </c>
      <c r="D19">
        <f t="shared" si="0"/>
        <v>132</v>
      </c>
      <c r="J19" s="7"/>
      <c r="L19" s="26"/>
    </row>
    <row r="20" spans="1:12" x14ac:dyDescent="0.3">
      <c r="A20" s="1">
        <v>45401</v>
      </c>
      <c r="B20" cm="1">
        <f t="array" ref="B20">SUMPRODUCT((Kwiecień_RAW2024!$B$8:$B$70=A20)*Kwiecień_RAW2024!$D$8:$D$70)</f>
        <v>100</v>
      </c>
      <c r="C20" cm="1">
        <f t="array" ref="C20">SUMPRODUCT((Template_budget!$H$8:$H$70=A20)*Template_budget!$J$8:$J$70)</f>
        <v>27</v>
      </c>
      <c r="D20">
        <f t="shared" si="0"/>
        <v>73</v>
      </c>
      <c r="J20" s="7"/>
      <c r="L20" s="26"/>
    </row>
    <row r="21" spans="1:12" x14ac:dyDescent="0.3">
      <c r="A21" s="1">
        <v>45402</v>
      </c>
      <c r="B21" cm="1">
        <f t="array" ref="B21">SUMPRODUCT((Kwiecień_RAW2024!$B$8:$B$70=A21)*Kwiecień_RAW2024!$D$8:$D$70)</f>
        <v>200</v>
      </c>
      <c r="C21" cm="1">
        <f t="array" ref="C21">SUMPRODUCT((Template_budget!$H$8:$H$70=A21)*Template_budget!$J$8:$J$70)</f>
        <v>0</v>
      </c>
      <c r="D21">
        <f t="shared" si="0"/>
        <v>200</v>
      </c>
      <c r="J21" s="7"/>
      <c r="L21" s="26"/>
    </row>
    <row r="22" spans="1:12" x14ac:dyDescent="0.3">
      <c r="A22" s="1">
        <v>45403</v>
      </c>
      <c r="B22" cm="1">
        <f t="array" ref="B22">SUMPRODUCT((Kwiecień_RAW2024!$B$8:$B$70=A22)*Kwiecień_RAW2024!$D$8:$D$70)</f>
        <v>180</v>
      </c>
      <c r="C22" cm="1">
        <f t="array" ref="C22">SUMPRODUCT((Template_budget!$H$8:$H$70=A22)*Template_budget!$J$8:$J$70)</f>
        <v>0</v>
      </c>
      <c r="D22">
        <f t="shared" si="0"/>
        <v>180</v>
      </c>
      <c r="J22" s="7"/>
      <c r="L22" s="26"/>
    </row>
    <row r="23" spans="1:12" x14ac:dyDescent="0.3">
      <c r="A23" s="1">
        <v>45404</v>
      </c>
      <c r="B23" cm="1">
        <f t="array" ref="B23">SUMPRODUCT((Kwiecień_RAW2024!$B$8:$B$70=A23)*Kwiecień_RAW2024!$D$8:$D$70)</f>
        <v>340</v>
      </c>
      <c r="C23" cm="1">
        <f t="array" ref="C23">SUMPRODUCT((Template_budget!$H$8:$H$70=A23)*Template_budget!$J$8:$J$70)</f>
        <v>0</v>
      </c>
      <c r="D23">
        <f t="shared" si="0"/>
        <v>340</v>
      </c>
      <c r="J23" s="7"/>
      <c r="L23" s="26"/>
    </row>
    <row r="24" spans="1:12" x14ac:dyDescent="0.3">
      <c r="A24" s="1">
        <v>45405</v>
      </c>
      <c r="B24" cm="1">
        <f t="array" ref="B24">SUMPRODUCT((Kwiecień_RAW2024!$B$8:$B$70=A24)*Kwiecień_RAW2024!$D$8:$D$70)</f>
        <v>250</v>
      </c>
      <c r="C24" cm="1">
        <f t="array" ref="C24">SUMPRODUCT((Template_budget!$H$8:$H$70=A24)*Template_budget!$J$8:$J$70)</f>
        <v>0</v>
      </c>
      <c r="D24">
        <f t="shared" si="0"/>
        <v>250</v>
      </c>
      <c r="J24" s="7"/>
      <c r="L24" s="26"/>
    </row>
    <row r="25" spans="1:12" x14ac:dyDescent="0.3">
      <c r="A25" s="1">
        <v>45406</v>
      </c>
      <c r="B25" cm="1">
        <f t="array" ref="B25">SUMPRODUCT((Kwiecień_RAW2024!$B$8:$B$70=A25)*Kwiecień_RAW2024!$D$8:$D$70)</f>
        <v>720</v>
      </c>
      <c r="C25" cm="1">
        <f t="array" ref="C25">SUMPRODUCT((Template_budget!$H$8:$H$70=A25)*Template_budget!$J$8:$J$70)</f>
        <v>0</v>
      </c>
      <c r="D25">
        <f t="shared" si="0"/>
        <v>720</v>
      </c>
      <c r="J25" s="7"/>
      <c r="L25" s="26"/>
    </row>
    <row r="26" spans="1:12" x14ac:dyDescent="0.3">
      <c r="A26" s="1">
        <v>45407</v>
      </c>
      <c r="B26" cm="1">
        <f t="array" ref="B26">SUMPRODUCT((Kwiecień_RAW2024!$B$8:$B$70=A26)*Kwiecień_RAW2024!$D$8:$D$70)</f>
        <v>250</v>
      </c>
      <c r="C26" cm="1">
        <f t="array" ref="C26">SUMPRODUCT((Template_budget!$H$8:$H$70=A26)*Template_budget!$J$8:$J$70)</f>
        <v>0</v>
      </c>
      <c r="D26">
        <f t="shared" si="0"/>
        <v>250</v>
      </c>
      <c r="J26" s="7"/>
      <c r="L26" s="26"/>
    </row>
    <row r="27" spans="1:12" x14ac:dyDescent="0.3">
      <c r="A27" s="1">
        <v>45408</v>
      </c>
      <c r="B27" cm="1">
        <f t="array" ref="B27">SUMPRODUCT((Kwiecień_RAW2024!$B$8:$B$70=A27)*Kwiecień_RAW2024!$D$8:$D$70)</f>
        <v>150</v>
      </c>
      <c r="C27" cm="1">
        <f t="array" ref="C27">SUMPRODUCT((Template_budget!$H$8:$H$70=A27)*Template_budget!$J$8:$J$70)</f>
        <v>0</v>
      </c>
      <c r="D27">
        <f t="shared" si="0"/>
        <v>150</v>
      </c>
      <c r="J27" s="7"/>
      <c r="L27" s="26"/>
    </row>
    <row r="28" spans="1:12" x14ac:dyDescent="0.3">
      <c r="A28" s="1">
        <v>45409</v>
      </c>
      <c r="B28" cm="1">
        <f t="array" ref="B28">SUMPRODUCT((Template_budget!$B$8:$B$70=A28)*Template_budget!$D$8:$D$70)</f>
        <v>0</v>
      </c>
      <c r="C28" cm="1">
        <f t="array" ref="C28">SUMPRODUCT((Template_budget!$H$8:$H$70=A28)*Template_budget!$J$8:$J$70)</f>
        <v>0</v>
      </c>
      <c r="D28">
        <f t="shared" si="0"/>
        <v>0</v>
      </c>
      <c r="J28" s="7"/>
      <c r="L28" s="26"/>
    </row>
    <row r="29" spans="1:12" x14ac:dyDescent="0.3">
      <c r="A29" s="1">
        <v>45410</v>
      </c>
      <c r="B29" cm="1">
        <f t="array" ref="B29">SUMPRODUCT((Template_budget!$B$8:$B$70=A29)*Template_budget!$D$8:$D$70)</f>
        <v>0</v>
      </c>
      <c r="C29" cm="1">
        <f t="array" ref="C29">SUMPRODUCT((Template_budget!$H$8:$H$70=A29)*Template_budget!$J$8:$J$70)</f>
        <v>0</v>
      </c>
      <c r="D29">
        <f t="shared" si="0"/>
        <v>0</v>
      </c>
      <c r="J29" s="7"/>
      <c r="L29" s="26"/>
    </row>
    <row r="30" spans="1:12" x14ac:dyDescent="0.3">
      <c r="A30" s="1">
        <v>45411</v>
      </c>
      <c r="B30" cm="1">
        <f t="array" ref="B30">SUMPRODUCT((Template_budget!$B$8:$B$70=A30)*Template_budget!$D$8:$D$70)</f>
        <v>0</v>
      </c>
      <c r="C30" cm="1">
        <f t="array" ref="C30">SUMPRODUCT((Template_budget!$H$8:$H$70=A30)*Template_budget!$J$8:$J$70)</f>
        <v>0</v>
      </c>
      <c r="D30">
        <f t="shared" si="0"/>
        <v>0</v>
      </c>
      <c r="J30" s="7"/>
      <c r="L30" s="26"/>
    </row>
    <row r="31" spans="1:12" x14ac:dyDescent="0.3">
      <c r="A31" s="1">
        <v>45412</v>
      </c>
      <c r="B31" cm="1">
        <f t="array" ref="B31">SUMPRODUCT((Template_budget!$B$8:$B$70=A31)*Template_budget!$D$8:$D$70)</f>
        <v>0</v>
      </c>
      <c r="C31" cm="1">
        <f t="array" ref="C31">SUMPRODUCT((Template_budget!$H$8:$H$70=A31)*Template_budget!$J$8:$J$70)</f>
        <v>0</v>
      </c>
      <c r="D31">
        <f t="shared" si="0"/>
        <v>0</v>
      </c>
      <c r="J31" s="7"/>
      <c r="L31" s="26"/>
    </row>
    <row r="32" spans="1:12" x14ac:dyDescent="0.3">
      <c r="J32" s="7"/>
      <c r="L32" s="26"/>
    </row>
    <row r="33" spans="8:15" x14ac:dyDescent="0.3">
      <c r="J33" s="7"/>
      <c r="L33" s="26"/>
    </row>
    <row r="34" spans="8:15" x14ac:dyDescent="0.3">
      <c r="J34" s="7"/>
      <c r="L34" s="26"/>
    </row>
    <row r="35" spans="8:15" x14ac:dyDescent="0.3">
      <c r="J35" s="7"/>
      <c r="L35" s="26"/>
    </row>
    <row r="36" spans="8:15" x14ac:dyDescent="0.3">
      <c r="J36" s="7"/>
      <c r="L36" s="26"/>
    </row>
    <row r="37" spans="8:15" x14ac:dyDescent="0.3">
      <c r="J37" s="7"/>
      <c r="L37" s="26"/>
    </row>
    <row r="38" spans="8:15" x14ac:dyDescent="0.3">
      <c r="J38" s="7"/>
      <c r="L38" s="26"/>
    </row>
    <row r="39" spans="8:15" x14ac:dyDescent="0.3">
      <c r="J39" s="7"/>
      <c r="L39" s="26"/>
    </row>
    <row r="40" spans="8:15" x14ac:dyDescent="0.3">
      <c r="J40" s="7"/>
      <c r="L40" s="26"/>
    </row>
    <row r="41" spans="8:15" x14ac:dyDescent="0.3">
      <c r="J41" s="7"/>
      <c r="L41" s="26"/>
    </row>
    <row r="42" spans="8:15" x14ac:dyDescent="0.3">
      <c r="J42" s="7"/>
      <c r="L42" s="26"/>
    </row>
    <row r="43" spans="8:15" x14ac:dyDescent="0.3">
      <c r="H43" s="27"/>
      <c r="I43" s="27"/>
      <c r="J43" s="27"/>
      <c r="K43" s="27"/>
      <c r="L43" s="27"/>
      <c r="M43" s="27"/>
      <c r="N43" s="27"/>
      <c r="O43" s="27"/>
    </row>
  </sheetData>
  <autoFilter ref="A1:D31" xr:uid="{C9E5120E-35E0-49AD-B3E1-E61B834DB62A}"/>
  <mergeCells count="1">
    <mergeCell ref="I1:M1"/>
  </mergeCells>
  <dataValidations count="1">
    <dataValidation type="list" allowBlank="1" showInputMessage="1" showErrorMessage="1" sqref="M3:M42" xr:uid="{020C764C-8A41-41EB-B6BD-1B0EB72AE855}">
      <formula1>$B$3:$B$5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7FF3-2D49-4020-8BEC-3656A137660E}">
  <sheetPr codeName="Arkusz11">
    <tabColor theme="8" tint="0.59999389629810485"/>
  </sheetPr>
  <dimension ref="A1:U73"/>
  <sheetViews>
    <sheetView topLeftCell="C1" zoomScale="115" zoomScaleNormal="115" workbookViewId="0">
      <selection activeCell="P10" sqref="P10"/>
    </sheetView>
  </sheetViews>
  <sheetFormatPr defaultRowHeight="14.4" x14ac:dyDescent="0.3"/>
  <cols>
    <col min="1" max="1" width="1.109375" customWidth="1"/>
    <col min="2" max="2" width="11.33203125" bestFit="1" customWidth="1"/>
    <col min="3" max="3" width="22.44140625" bestFit="1" customWidth="1"/>
    <col min="4" max="4" width="15.5546875" style="3" customWidth="1"/>
    <col min="5" max="5" width="11.44140625" bestFit="1" customWidth="1"/>
    <col min="7" max="7" width="11.44140625" bestFit="1" customWidth="1"/>
    <col min="8" max="8" width="10.5546875" bestFit="1" customWidth="1"/>
    <col min="9" max="9" width="19.44140625" bestFit="1" customWidth="1"/>
    <col min="10" max="10" width="14.21875" style="3" bestFit="1" customWidth="1"/>
    <col min="11" max="11" width="10.6640625" bestFit="1" customWidth="1"/>
    <col min="14" max="14" width="10.6640625" bestFit="1" customWidth="1"/>
    <col min="16" max="16" width="10.77734375" bestFit="1" customWidth="1"/>
  </cols>
  <sheetData>
    <row r="1" spans="1:21" x14ac:dyDescent="0.3">
      <c r="C1" s="61"/>
      <c r="D1" s="62" t="s">
        <v>21</v>
      </c>
      <c r="E1" s="63">
        <f>F5-L5</f>
        <v>4450</v>
      </c>
      <c r="F1" s="64" t="s">
        <v>69</v>
      </c>
      <c r="G1" s="65">
        <f>D5-J5</f>
        <v>1230</v>
      </c>
      <c r="I1" s="70" t="s">
        <v>23</v>
      </c>
      <c r="J1" s="62">
        <f>SUMIF(K8:K200,"Other",J8:J200)</f>
        <v>1433</v>
      </c>
      <c r="K1" s="71"/>
      <c r="L1" s="72"/>
      <c r="N1" s="70" t="s">
        <v>61</v>
      </c>
      <c r="O1" s="75">
        <v>1000</v>
      </c>
      <c r="U1" s="2" t="s">
        <v>24</v>
      </c>
    </row>
    <row r="2" spans="1:21" x14ac:dyDescent="0.3">
      <c r="B2" s="2" t="s">
        <v>6</v>
      </c>
      <c r="C2" s="66" t="s">
        <v>3</v>
      </c>
      <c r="D2" s="5">
        <f>SUMIF(E8:E200,"Korki",D8:D200)</f>
        <v>3560</v>
      </c>
      <c r="E2" t="s">
        <v>327</v>
      </c>
      <c r="F2" s="81">
        <f>D2/70</f>
        <v>50.857142857142854</v>
      </c>
      <c r="G2" s="52"/>
      <c r="I2" s="66" t="s">
        <v>16</v>
      </c>
      <c r="J2" s="5">
        <f>SUMIF(K8:K200,"Rata",J8:J200)</f>
        <v>4436</v>
      </c>
      <c r="L2" s="52"/>
      <c r="N2" s="66" t="s">
        <v>62</v>
      </c>
      <c r="O2" s="76">
        <f>530+360+160</f>
        <v>1050</v>
      </c>
      <c r="U2" s="2" t="s">
        <v>13</v>
      </c>
    </row>
    <row r="3" spans="1:21" x14ac:dyDescent="0.3">
      <c r="B3" s="2" t="s">
        <v>7</v>
      </c>
      <c r="C3" s="66" t="s">
        <v>4</v>
      </c>
      <c r="D3" s="5">
        <f>SUMIF(E8:E200,"Detailing",D8:D200)</f>
        <v>1500</v>
      </c>
      <c r="G3" s="52"/>
      <c r="I3" s="66" t="s">
        <v>17</v>
      </c>
      <c r="J3" s="5">
        <f>SUMIF(K8:K200,"Jedzenie",J8:J200)</f>
        <v>229</v>
      </c>
      <c r="L3" s="52"/>
      <c r="N3" s="66" t="s">
        <v>63</v>
      </c>
      <c r="O3" s="76">
        <v>200</v>
      </c>
      <c r="U3" s="2" t="s">
        <v>14</v>
      </c>
    </row>
    <row r="4" spans="1:21" ht="15" thickBot="1" x14ac:dyDescent="0.35">
      <c r="B4" s="2" t="s">
        <v>8</v>
      </c>
      <c r="C4" s="66" t="s">
        <v>5</v>
      </c>
      <c r="D4" s="5">
        <f>SUMIF(E8:E200,"Passive",D8:D200)</f>
        <v>2550</v>
      </c>
      <c r="G4" s="52"/>
      <c r="I4" s="66" t="s">
        <v>18</v>
      </c>
      <c r="J4" s="5">
        <f>SUMIF(K8:K200,"Paliwo",J8:J200)-L4</f>
        <v>282</v>
      </c>
      <c r="K4" t="s">
        <v>243</v>
      </c>
      <c r="L4" s="82">
        <v>200</v>
      </c>
      <c r="N4" s="77" t="s">
        <v>64</v>
      </c>
      <c r="O4" s="74">
        <v>300</v>
      </c>
      <c r="U4" s="2" t="s">
        <v>15</v>
      </c>
    </row>
    <row r="5" spans="1:21" ht="15" thickBot="1" x14ac:dyDescent="0.35">
      <c r="C5" s="67" t="s">
        <v>2</v>
      </c>
      <c r="D5" s="68">
        <f>SUM(D2:D4)</f>
        <v>7610</v>
      </c>
      <c r="E5" s="69" t="s">
        <v>20</v>
      </c>
      <c r="F5" s="69">
        <v>7000</v>
      </c>
      <c r="G5" s="18"/>
      <c r="I5" s="67" t="s">
        <v>19</v>
      </c>
      <c r="J5" s="73">
        <f>SUM(J1:J4)</f>
        <v>6380</v>
      </c>
      <c r="K5" s="69" t="s">
        <v>22</v>
      </c>
      <c r="L5" s="74">
        <f>SUM(O1:O4)</f>
        <v>2550</v>
      </c>
    </row>
    <row r="6" spans="1:21" ht="15" thickBot="1" x14ac:dyDescent="0.35">
      <c r="A6" s="85" t="s">
        <v>9</v>
      </c>
      <c r="B6" s="86"/>
      <c r="C6" s="92"/>
      <c r="D6" s="92"/>
      <c r="E6" s="93"/>
      <c r="I6" s="94" t="s">
        <v>65</v>
      </c>
      <c r="J6" s="92"/>
      <c r="K6" s="93"/>
      <c r="O6" s="88" t="s">
        <v>66</v>
      </c>
      <c r="P6" s="88"/>
    </row>
    <row r="7" spans="1:21" ht="15" thickBot="1" x14ac:dyDescent="0.35">
      <c r="A7" s="15"/>
      <c r="B7" t="s">
        <v>77</v>
      </c>
      <c r="C7" t="s">
        <v>0</v>
      </c>
      <c r="D7" s="51" t="s">
        <v>10</v>
      </c>
      <c r="E7" s="52" t="s">
        <v>1</v>
      </c>
      <c r="H7" s="28" t="s">
        <v>76</v>
      </c>
      <c r="I7" s="12" t="s">
        <v>0</v>
      </c>
      <c r="J7" s="13" t="s">
        <v>11</v>
      </c>
      <c r="K7" s="14" t="s">
        <v>1</v>
      </c>
      <c r="O7" t="s">
        <v>67</v>
      </c>
      <c r="P7" s="24">
        <f>D5-F5</f>
        <v>610</v>
      </c>
    </row>
    <row r="8" spans="1:21" x14ac:dyDescent="0.3">
      <c r="B8" s="53">
        <v>45413</v>
      </c>
      <c r="C8" s="6" t="s">
        <v>32</v>
      </c>
      <c r="D8" s="58">
        <v>50</v>
      </c>
      <c r="E8" s="6" t="s">
        <v>6</v>
      </c>
      <c r="H8" s="29">
        <v>45414</v>
      </c>
      <c r="I8" s="9" t="s">
        <v>280</v>
      </c>
      <c r="J8" s="10">
        <v>360</v>
      </c>
      <c r="K8" s="11" t="s">
        <v>13</v>
      </c>
      <c r="O8" t="s">
        <v>68</v>
      </c>
      <c r="P8" s="24">
        <f>G1-E1</f>
        <v>-3220</v>
      </c>
    </row>
    <row r="9" spans="1:21" x14ac:dyDescent="0.3">
      <c r="B9" s="53">
        <v>45413</v>
      </c>
      <c r="C9" s="6" t="s">
        <v>218</v>
      </c>
      <c r="D9" s="58">
        <v>100</v>
      </c>
      <c r="E9" s="6" t="s">
        <v>6</v>
      </c>
      <c r="H9" s="29">
        <v>45414</v>
      </c>
      <c r="I9" s="6" t="s">
        <v>281</v>
      </c>
      <c r="J9" s="57">
        <v>166</v>
      </c>
      <c r="K9" s="6" t="s">
        <v>13</v>
      </c>
      <c r="O9" t="s">
        <v>74</v>
      </c>
      <c r="P9" s="24">
        <f>J5-L5</f>
        <v>3830</v>
      </c>
    </row>
    <row r="10" spans="1:21" x14ac:dyDescent="0.3">
      <c r="B10" s="53">
        <v>45414</v>
      </c>
      <c r="C10" s="6" t="s">
        <v>279</v>
      </c>
      <c r="D10" s="58">
        <v>160</v>
      </c>
      <c r="E10" s="6" t="s">
        <v>7</v>
      </c>
      <c r="H10" s="29">
        <v>45416</v>
      </c>
      <c r="I10" s="6" t="s">
        <v>283</v>
      </c>
      <c r="J10" s="57">
        <v>350</v>
      </c>
      <c r="K10" s="6" t="s">
        <v>24</v>
      </c>
      <c r="O10" t="s">
        <v>70</v>
      </c>
      <c r="P10" s="24">
        <f>J1-O1</f>
        <v>433</v>
      </c>
    </row>
    <row r="11" spans="1:21" x14ac:dyDescent="0.3">
      <c r="B11" s="53">
        <v>45414</v>
      </c>
      <c r="C11" s="6" t="s">
        <v>30</v>
      </c>
      <c r="D11" s="58">
        <v>100</v>
      </c>
      <c r="E11" s="6" t="s">
        <v>6</v>
      </c>
      <c r="H11" s="29">
        <v>45417</v>
      </c>
      <c r="I11" s="6" t="s">
        <v>284</v>
      </c>
      <c r="J11" s="57">
        <v>320</v>
      </c>
      <c r="K11" s="6" t="s">
        <v>24</v>
      </c>
      <c r="O11" t="s">
        <v>71</v>
      </c>
      <c r="P11" s="24">
        <f>J2-O2</f>
        <v>3386</v>
      </c>
    </row>
    <row r="12" spans="1:21" x14ac:dyDescent="0.3">
      <c r="B12" s="53">
        <v>45414</v>
      </c>
      <c r="C12" s="6" t="s">
        <v>26</v>
      </c>
      <c r="D12" s="58">
        <v>70</v>
      </c>
      <c r="E12" s="6" t="s">
        <v>6</v>
      </c>
      <c r="H12" s="29">
        <v>45418</v>
      </c>
      <c r="I12" s="6" t="s">
        <v>286</v>
      </c>
      <c r="J12" s="5">
        <v>3735</v>
      </c>
      <c r="K12" s="6" t="s">
        <v>13</v>
      </c>
      <c r="O12" t="s">
        <v>72</v>
      </c>
      <c r="P12" s="24">
        <f>J3-O3</f>
        <v>29</v>
      </c>
    </row>
    <row r="13" spans="1:21" x14ac:dyDescent="0.3">
      <c r="B13" s="53">
        <v>45414</v>
      </c>
      <c r="C13" s="6" t="s">
        <v>218</v>
      </c>
      <c r="D13" s="58">
        <v>100</v>
      </c>
      <c r="E13" s="6" t="s">
        <v>6</v>
      </c>
      <c r="H13" s="29">
        <v>45420</v>
      </c>
      <c r="I13" s="6" t="s">
        <v>301</v>
      </c>
      <c r="J13" s="5">
        <v>130</v>
      </c>
      <c r="K13" s="6" t="s">
        <v>24</v>
      </c>
      <c r="O13" t="s">
        <v>73</v>
      </c>
      <c r="P13" s="24">
        <f>J4-O4</f>
        <v>-18</v>
      </c>
    </row>
    <row r="14" spans="1:21" x14ac:dyDescent="0.3">
      <c r="B14" s="53">
        <v>45415</v>
      </c>
      <c r="C14" s="6" t="s">
        <v>32</v>
      </c>
      <c r="D14" s="79">
        <v>50</v>
      </c>
      <c r="E14" s="6" t="s">
        <v>6</v>
      </c>
      <c r="H14" s="29">
        <v>45420</v>
      </c>
      <c r="I14" s="6" t="s">
        <v>302</v>
      </c>
      <c r="J14" s="5">
        <v>21</v>
      </c>
      <c r="K14" s="6" t="s">
        <v>14</v>
      </c>
    </row>
    <row r="15" spans="1:21" x14ac:dyDescent="0.3">
      <c r="B15" s="53">
        <v>45415</v>
      </c>
      <c r="C15" s="6" t="s">
        <v>282</v>
      </c>
      <c r="D15" s="79">
        <v>100</v>
      </c>
      <c r="E15" s="6" t="s">
        <v>6</v>
      </c>
      <c r="H15" s="29">
        <v>45420</v>
      </c>
      <c r="I15" s="6" t="s">
        <v>166</v>
      </c>
      <c r="J15" s="57">
        <v>10</v>
      </c>
      <c r="K15" s="6" t="s">
        <v>24</v>
      </c>
    </row>
    <row r="16" spans="1:21" x14ac:dyDescent="0.3">
      <c r="B16" s="53">
        <v>45416</v>
      </c>
      <c r="C16" s="6" t="s">
        <v>30</v>
      </c>
      <c r="D16" s="79">
        <v>100</v>
      </c>
      <c r="E16" s="6" t="s">
        <v>6</v>
      </c>
      <c r="H16" s="29">
        <v>45420</v>
      </c>
      <c r="I16" s="6" t="s">
        <v>15</v>
      </c>
      <c r="J16" s="5">
        <v>115</v>
      </c>
      <c r="K16" s="6" t="s">
        <v>15</v>
      </c>
    </row>
    <row r="17" spans="2:11" x14ac:dyDescent="0.3">
      <c r="B17" s="53">
        <v>45416</v>
      </c>
      <c r="C17" s="6" t="s">
        <v>149</v>
      </c>
      <c r="D17" s="79">
        <v>60</v>
      </c>
      <c r="E17" s="6" t="s">
        <v>6</v>
      </c>
      <c r="H17" s="29">
        <v>45422</v>
      </c>
      <c r="I17" s="6" t="s">
        <v>232</v>
      </c>
      <c r="J17" s="57">
        <v>90</v>
      </c>
      <c r="K17" s="6" t="s">
        <v>24</v>
      </c>
    </row>
    <row r="18" spans="2:11" x14ac:dyDescent="0.3">
      <c r="B18" s="53">
        <v>45417</v>
      </c>
      <c r="C18" s="6" t="s">
        <v>28</v>
      </c>
      <c r="D18" s="79">
        <v>100</v>
      </c>
      <c r="E18" s="6" t="s">
        <v>6</v>
      </c>
      <c r="H18" s="29">
        <v>45424</v>
      </c>
      <c r="I18" s="6" t="s">
        <v>305</v>
      </c>
      <c r="J18" s="57">
        <v>200</v>
      </c>
      <c r="K18" s="6" t="s">
        <v>24</v>
      </c>
    </row>
    <row r="19" spans="2:11" x14ac:dyDescent="0.3">
      <c r="B19" s="53">
        <v>45417</v>
      </c>
      <c r="C19" s="6" t="s">
        <v>149</v>
      </c>
      <c r="D19" s="79">
        <v>50</v>
      </c>
      <c r="E19" s="6" t="s">
        <v>6</v>
      </c>
      <c r="H19" s="29">
        <v>45428</v>
      </c>
      <c r="I19" s="6" t="s">
        <v>308</v>
      </c>
      <c r="J19" s="57">
        <v>45</v>
      </c>
      <c r="K19" s="6" t="s">
        <v>14</v>
      </c>
    </row>
    <row r="20" spans="2:11" x14ac:dyDescent="0.3">
      <c r="B20" s="53">
        <v>45418</v>
      </c>
      <c r="C20" s="6" t="s">
        <v>30</v>
      </c>
      <c r="D20" s="79">
        <v>100</v>
      </c>
      <c r="E20" s="6" t="s">
        <v>6</v>
      </c>
      <c r="H20" s="29">
        <v>45425</v>
      </c>
      <c r="I20" s="6" t="s">
        <v>309</v>
      </c>
      <c r="J20" s="5">
        <v>120</v>
      </c>
      <c r="K20" s="6" t="s">
        <v>15</v>
      </c>
    </row>
    <row r="21" spans="2:11" x14ac:dyDescent="0.3">
      <c r="B21" s="53">
        <v>45418</v>
      </c>
      <c r="C21" s="6" t="s">
        <v>297</v>
      </c>
      <c r="D21" s="79">
        <v>60</v>
      </c>
      <c r="E21" s="6" t="s">
        <v>6</v>
      </c>
      <c r="H21" s="29">
        <v>45429</v>
      </c>
      <c r="I21" s="6" t="s">
        <v>312</v>
      </c>
      <c r="J21" s="57">
        <v>55</v>
      </c>
      <c r="K21" s="6" t="s">
        <v>14</v>
      </c>
    </row>
    <row r="22" spans="2:11" x14ac:dyDescent="0.3">
      <c r="B22" s="53">
        <v>45418</v>
      </c>
      <c r="C22" s="6" t="s">
        <v>298</v>
      </c>
      <c r="D22" s="79">
        <v>70</v>
      </c>
      <c r="E22" s="6" t="s">
        <v>6</v>
      </c>
      <c r="H22" s="29">
        <v>45428</v>
      </c>
      <c r="I22" s="6" t="s">
        <v>311</v>
      </c>
      <c r="J22" s="57">
        <v>166</v>
      </c>
      <c r="K22" s="6" t="s">
        <v>13</v>
      </c>
    </row>
    <row r="23" spans="2:11" x14ac:dyDescent="0.3">
      <c r="B23" s="53">
        <v>45418</v>
      </c>
      <c r="C23" s="6" t="s">
        <v>218</v>
      </c>
      <c r="D23" s="79">
        <v>100</v>
      </c>
      <c r="E23" s="6" t="s">
        <v>6</v>
      </c>
      <c r="H23" s="29">
        <v>45433</v>
      </c>
      <c r="I23" s="32" t="s">
        <v>315</v>
      </c>
      <c r="J23" s="57">
        <v>208</v>
      </c>
      <c r="K23" s="6" t="s">
        <v>24</v>
      </c>
    </row>
    <row r="24" spans="2:11" x14ac:dyDescent="0.3">
      <c r="B24" s="53">
        <v>45419</v>
      </c>
      <c r="C24" s="32" t="s">
        <v>30</v>
      </c>
      <c r="D24" s="79">
        <v>100</v>
      </c>
      <c r="E24" s="6" t="s">
        <v>6</v>
      </c>
      <c r="H24" s="29">
        <v>45434</v>
      </c>
      <c r="I24" s="6" t="s">
        <v>318</v>
      </c>
      <c r="J24" s="5">
        <v>15</v>
      </c>
      <c r="K24" s="6" t="s">
        <v>24</v>
      </c>
    </row>
    <row r="25" spans="2:11" x14ac:dyDescent="0.3">
      <c r="B25" s="53">
        <v>45420</v>
      </c>
      <c r="C25" s="6" t="s">
        <v>299</v>
      </c>
      <c r="D25" s="79">
        <v>70</v>
      </c>
      <c r="E25" s="6" t="s">
        <v>6</v>
      </c>
      <c r="H25" s="29">
        <v>45435</v>
      </c>
      <c r="I25" s="6" t="s">
        <v>321</v>
      </c>
      <c r="J25" s="57">
        <v>35</v>
      </c>
      <c r="K25" s="6" t="s">
        <v>24</v>
      </c>
    </row>
    <row r="26" spans="2:11" x14ac:dyDescent="0.3">
      <c r="B26" s="53">
        <v>45420</v>
      </c>
      <c r="C26" s="6" t="s">
        <v>34</v>
      </c>
      <c r="D26" s="79">
        <v>100</v>
      </c>
      <c r="E26" s="6" t="s">
        <v>6</v>
      </c>
      <c r="H26" s="29">
        <v>45435</v>
      </c>
      <c r="I26" s="6" t="s">
        <v>322</v>
      </c>
      <c r="J26" s="57">
        <v>36</v>
      </c>
      <c r="K26" s="6" t="s">
        <v>14</v>
      </c>
    </row>
    <row r="27" spans="2:11" x14ac:dyDescent="0.3">
      <c r="B27" s="53">
        <v>45420</v>
      </c>
      <c r="C27" s="6" t="s">
        <v>300</v>
      </c>
      <c r="D27" s="79">
        <v>500</v>
      </c>
      <c r="E27" s="6" t="s">
        <v>8</v>
      </c>
      <c r="H27" s="1">
        <v>45436</v>
      </c>
      <c r="I27" s="6" t="s">
        <v>323</v>
      </c>
      <c r="J27" s="57">
        <v>26</v>
      </c>
      <c r="K27" s="6" t="s">
        <v>24</v>
      </c>
    </row>
    <row r="28" spans="2:11" x14ac:dyDescent="0.3">
      <c r="B28" s="53">
        <v>45421</v>
      </c>
      <c r="C28" s="6" t="s">
        <v>303</v>
      </c>
      <c r="D28" s="79">
        <v>50</v>
      </c>
      <c r="E28" s="6" t="s">
        <v>6</v>
      </c>
      <c r="H28" s="1">
        <v>45436</v>
      </c>
      <c r="I28" s="6" t="s">
        <v>324</v>
      </c>
      <c r="J28" s="57">
        <v>41</v>
      </c>
      <c r="K28" s="6" t="s">
        <v>14</v>
      </c>
    </row>
    <row r="29" spans="2:11" x14ac:dyDescent="0.3">
      <c r="B29" s="53">
        <v>45422</v>
      </c>
      <c r="C29" s="6" t="s">
        <v>34</v>
      </c>
      <c r="D29" s="79">
        <v>100</v>
      </c>
      <c r="E29" s="6" t="s">
        <v>6</v>
      </c>
      <c r="H29" s="1">
        <v>45435</v>
      </c>
      <c r="I29" s="6" t="s">
        <v>15</v>
      </c>
      <c r="J29" s="57">
        <v>130</v>
      </c>
      <c r="K29" s="6" t="s">
        <v>15</v>
      </c>
    </row>
    <row r="30" spans="2:11" x14ac:dyDescent="0.3">
      <c r="B30" s="53">
        <v>45422</v>
      </c>
      <c r="C30" s="6" t="s">
        <v>304</v>
      </c>
      <c r="D30" s="58">
        <v>1040</v>
      </c>
      <c r="E30" s="6" t="s">
        <v>8</v>
      </c>
      <c r="H30" s="1">
        <v>45441</v>
      </c>
      <c r="I30" s="6" t="s">
        <v>15</v>
      </c>
      <c r="J30" s="57">
        <v>117</v>
      </c>
      <c r="K30" s="6" t="s">
        <v>15</v>
      </c>
    </row>
    <row r="31" spans="2:11" x14ac:dyDescent="0.3">
      <c r="B31" s="53">
        <v>45423</v>
      </c>
      <c r="C31" s="6" t="s">
        <v>306</v>
      </c>
      <c r="D31" s="79">
        <v>270</v>
      </c>
      <c r="E31" s="6" t="s">
        <v>7</v>
      </c>
      <c r="H31" s="1">
        <v>45440</v>
      </c>
      <c r="I31" s="6" t="s">
        <v>332</v>
      </c>
      <c r="J31" s="57">
        <v>9</v>
      </c>
      <c r="K31" s="6" t="s">
        <v>13</v>
      </c>
    </row>
    <row r="32" spans="2:11" x14ac:dyDescent="0.3">
      <c r="B32" s="53">
        <v>45426</v>
      </c>
      <c r="C32" s="6" t="s">
        <v>299</v>
      </c>
      <c r="D32" s="79">
        <v>70</v>
      </c>
      <c r="E32" s="6" t="s">
        <v>6</v>
      </c>
      <c r="H32" s="1">
        <v>45439</v>
      </c>
      <c r="I32" s="6" t="s">
        <v>166</v>
      </c>
      <c r="J32" s="57">
        <v>10</v>
      </c>
      <c r="K32" s="6" t="s">
        <v>24</v>
      </c>
    </row>
    <row r="33" spans="2:11" x14ac:dyDescent="0.3">
      <c r="B33" s="53">
        <v>45426</v>
      </c>
      <c r="C33" s="6" t="s">
        <v>282</v>
      </c>
      <c r="D33" s="79">
        <v>100</v>
      </c>
      <c r="E33" s="6" t="s">
        <v>6</v>
      </c>
      <c r="H33" s="1">
        <v>45440</v>
      </c>
      <c r="I33" s="6" t="s">
        <v>333</v>
      </c>
      <c r="J33" s="57">
        <v>39</v>
      </c>
      <c r="K33" s="6" t="s">
        <v>24</v>
      </c>
    </row>
    <row r="34" spans="2:11" x14ac:dyDescent="0.3">
      <c r="B34" s="53">
        <v>45426</v>
      </c>
      <c r="C34" s="6" t="s">
        <v>36</v>
      </c>
      <c r="D34" s="79">
        <v>120</v>
      </c>
      <c r="E34" s="6" t="s">
        <v>6</v>
      </c>
      <c r="H34" s="1">
        <v>45442</v>
      </c>
      <c r="I34" s="6" t="s">
        <v>334</v>
      </c>
      <c r="J34" s="5">
        <v>31</v>
      </c>
      <c r="K34" s="6" t="s">
        <v>14</v>
      </c>
    </row>
    <row r="35" spans="2:11" x14ac:dyDescent="0.3">
      <c r="B35" s="53">
        <v>45425</v>
      </c>
      <c r="C35" s="6" t="s">
        <v>298</v>
      </c>
      <c r="D35" s="79">
        <v>50</v>
      </c>
      <c r="E35" s="6" t="s">
        <v>6</v>
      </c>
    </row>
    <row r="36" spans="2:11" x14ac:dyDescent="0.3">
      <c r="B36" s="53">
        <v>45425</v>
      </c>
      <c r="C36" s="6" t="s">
        <v>307</v>
      </c>
      <c r="D36" s="79">
        <v>50</v>
      </c>
      <c r="E36" s="6" t="s">
        <v>6</v>
      </c>
      <c r="I36" s="6"/>
      <c r="J36" s="5"/>
      <c r="K36" s="6"/>
    </row>
    <row r="37" spans="2:11" x14ac:dyDescent="0.3">
      <c r="B37" s="53">
        <v>45427</v>
      </c>
      <c r="C37" s="6" t="s">
        <v>307</v>
      </c>
      <c r="D37" s="79">
        <v>50</v>
      </c>
      <c r="E37" s="6" t="s">
        <v>6</v>
      </c>
      <c r="I37" s="6"/>
      <c r="J37" s="5"/>
      <c r="K37" s="6"/>
    </row>
    <row r="38" spans="2:11" x14ac:dyDescent="0.3">
      <c r="B38" s="53">
        <v>45428</v>
      </c>
      <c r="C38" s="6" t="s">
        <v>276</v>
      </c>
      <c r="D38" s="79">
        <v>50</v>
      </c>
      <c r="E38" s="6" t="s">
        <v>6</v>
      </c>
      <c r="I38" s="6"/>
      <c r="J38" s="5"/>
      <c r="K38" s="6"/>
    </row>
    <row r="39" spans="2:11" x14ac:dyDescent="0.3">
      <c r="B39" s="53">
        <v>45428</v>
      </c>
      <c r="C39" s="6" t="s">
        <v>34</v>
      </c>
      <c r="D39" s="79">
        <v>50</v>
      </c>
      <c r="E39" s="6" t="s">
        <v>6</v>
      </c>
      <c r="I39" s="6"/>
      <c r="J39" s="5"/>
      <c r="K39" s="6"/>
    </row>
    <row r="40" spans="2:11" x14ac:dyDescent="0.3">
      <c r="B40" s="53">
        <v>45428</v>
      </c>
      <c r="C40" s="6" t="s">
        <v>310</v>
      </c>
      <c r="D40" s="79">
        <v>70</v>
      </c>
      <c r="E40" s="6" t="s">
        <v>6</v>
      </c>
      <c r="I40" s="6"/>
      <c r="J40" s="5"/>
      <c r="K40" s="6"/>
    </row>
    <row r="41" spans="2:11" x14ac:dyDescent="0.3">
      <c r="B41" s="53">
        <v>45431</v>
      </c>
      <c r="C41" s="6" t="s">
        <v>34</v>
      </c>
      <c r="D41" s="79">
        <v>100</v>
      </c>
      <c r="E41" s="6" t="s">
        <v>6</v>
      </c>
      <c r="I41" s="6"/>
      <c r="J41" s="5"/>
      <c r="K41" s="6"/>
    </row>
    <row r="42" spans="2:11" x14ac:dyDescent="0.3">
      <c r="B42" s="53">
        <v>45430</v>
      </c>
      <c r="C42" s="6" t="s">
        <v>313</v>
      </c>
      <c r="D42" s="79">
        <v>110</v>
      </c>
      <c r="E42" s="6" t="s">
        <v>8</v>
      </c>
      <c r="I42" s="6"/>
      <c r="J42" s="5"/>
      <c r="K42" s="6"/>
    </row>
    <row r="43" spans="2:11" x14ac:dyDescent="0.3">
      <c r="B43" s="53">
        <v>45432</v>
      </c>
      <c r="C43" s="6" t="s">
        <v>34</v>
      </c>
      <c r="D43" s="79">
        <v>50</v>
      </c>
      <c r="E43" s="6" t="s">
        <v>6</v>
      </c>
      <c r="I43" s="6"/>
      <c r="J43" s="5"/>
      <c r="K43" s="6"/>
    </row>
    <row r="44" spans="2:11" x14ac:dyDescent="0.3">
      <c r="B44" s="53">
        <v>45433</v>
      </c>
      <c r="C44" s="6" t="s">
        <v>314</v>
      </c>
      <c r="D44" s="79">
        <v>120</v>
      </c>
      <c r="E44" s="6" t="s">
        <v>6</v>
      </c>
      <c r="I44" s="6"/>
      <c r="J44" s="5"/>
      <c r="K44" s="6"/>
    </row>
    <row r="45" spans="2:11" x14ac:dyDescent="0.3">
      <c r="B45" s="53">
        <v>45433</v>
      </c>
      <c r="C45" s="6" t="s">
        <v>299</v>
      </c>
      <c r="D45" s="79">
        <v>70</v>
      </c>
      <c r="E45" s="6" t="s">
        <v>6</v>
      </c>
      <c r="I45" s="6"/>
      <c r="J45" s="5"/>
      <c r="K45" s="6"/>
    </row>
    <row r="46" spans="2:11" x14ac:dyDescent="0.3">
      <c r="B46" s="53">
        <v>45433</v>
      </c>
      <c r="C46" s="6" t="s">
        <v>282</v>
      </c>
      <c r="D46" s="79">
        <v>100</v>
      </c>
      <c r="E46" s="6" t="s">
        <v>6</v>
      </c>
      <c r="I46" s="6"/>
      <c r="J46" s="5"/>
      <c r="K46" s="6"/>
    </row>
    <row r="47" spans="2:11" x14ac:dyDescent="0.3">
      <c r="B47" s="53">
        <v>45434</v>
      </c>
      <c r="C47" s="6" t="s">
        <v>316</v>
      </c>
      <c r="D47" s="79">
        <v>120</v>
      </c>
      <c r="E47" s="6" t="s">
        <v>6</v>
      </c>
      <c r="I47" s="6"/>
      <c r="J47" s="5"/>
      <c r="K47" s="6"/>
    </row>
    <row r="48" spans="2:11" x14ac:dyDescent="0.3">
      <c r="B48" s="29">
        <v>45434</v>
      </c>
      <c r="C48" s="6" t="s">
        <v>317</v>
      </c>
      <c r="D48" s="57">
        <v>200</v>
      </c>
      <c r="E48" s="6" t="s">
        <v>7</v>
      </c>
    </row>
    <row r="49" spans="2:5" x14ac:dyDescent="0.3">
      <c r="B49" s="29">
        <v>45435</v>
      </c>
      <c r="C49" s="6" t="s">
        <v>319</v>
      </c>
      <c r="D49" s="57">
        <v>300</v>
      </c>
      <c r="E49" s="6" t="s">
        <v>7</v>
      </c>
    </row>
    <row r="50" spans="2:5" x14ac:dyDescent="0.3">
      <c r="B50" s="29">
        <v>45435</v>
      </c>
      <c r="C50" s="32" t="s">
        <v>46</v>
      </c>
      <c r="D50" s="57">
        <v>500</v>
      </c>
      <c r="E50" s="6" t="s">
        <v>8</v>
      </c>
    </row>
    <row r="51" spans="2:5" x14ac:dyDescent="0.3">
      <c r="B51" s="29">
        <v>45435</v>
      </c>
      <c r="C51" s="6" t="s">
        <v>276</v>
      </c>
      <c r="D51" s="57">
        <v>50</v>
      </c>
      <c r="E51" s="6" t="s">
        <v>6</v>
      </c>
    </row>
    <row r="52" spans="2:5" x14ac:dyDescent="0.3">
      <c r="B52" s="29">
        <v>45435</v>
      </c>
      <c r="C52" s="6" t="s">
        <v>320</v>
      </c>
      <c r="D52" s="57">
        <v>180</v>
      </c>
      <c r="E52" s="6" t="s">
        <v>7</v>
      </c>
    </row>
    <row r="53" spans="2:5" x14ac:dyDescent="0.3">
      <c r="B53" s="29">
        <v>45438</v>
      </c>
      <c r="C53" s="6" t="s">
        <v>275</v>
      </c>
      <c r="D53" s="57">
        <v>100</v>
      </c>
      <c r="E53" s="6" t="s">
        <v>6</v>
      </c>
    </row>
    <row r="54" spans="2:5" x14ac:dyDescent="0.3">
      <c r="B54" s="29">
        <v>45438</v>
      </c>
      <c r="C54" s="6" t="s">
        <v>325</v>
      </c>
      <c r="D54" s="57">
        <v>200</v>
      </c>
      <c r="E54" s="6" t="s">
        <v>7</v>
      </c>
    </row>
    <row r="55" spans="2:5" x14ac:dyDescent="0.3">
      <c r="B55" s="29">
        <v>45438</v>
      </c>
      <c r="C55" s="6" t="s">
        <v>34</v>
      </c>
      <c r="D55" s="57">
        <v>70</v>
      </c>
      <c r="E55" s="6" t="s">
        <v>6</v>
      </c>
    </row>
    <row r="56" spans="2:5" x14ac:dyDescent="0.3">
      <c r="B56" s="29">
        <v>45438</v>
      </c>
      <c r="C56" s="6" t="s">
        <v>326</v>
      </c>
      <c r="D56" s="57">
        <v>100</v>
      </c>
      <c r="E56" s="6" t="s">
        <v>6</v>
      </c>
    </row>
    <row r="57" spans="2:5" x14ac:dyDescent="0.3">
      <c r="B57" s="1">
        <v>45439</v>
      </c>
      <c r="C57" s="78" t="s">
        <v>328</v>
      </c>
      <c r="D57" s="4">
        <v>100</v>
      </c>
      <c r="E57" t="s">
        <v>6</v>
      </c>
    </row>
    <row r="58" spans="2:5" x14ac:dyDescent="0.3">
      <c r="B58" s="1">
        <v>45439</v>
      </c>
      <c r="C58" s="78" t="s">
        <v>298</v>
      </c>
      <c r="D58" s="4">
        <v>50</v>
      </c>
      <c r="E58" t="s">
        <v>6</v>
      </c>
    </row>
    <row r="59" spans="2:5" x14ac:dyDescent="0.3">
      <c r="B59" s="1">
        <v>45439</v>
      </c>
      <c r="C59" s="78" t="s">
        <v>34</v>
      </c>
      <c r="D59" s="4">
        <v>70</v>
      </c>
      <c r="E59" t="s">
        <v>6</v>
      </c>
    </row>
    <row r="60" spans="2:5" x14ac:dyDescent="0.3">
      <c r="B60" s="1">
        <v>45440</v>
      </c>
      <c r="C60" s="78" t="s">
        <v>329</v>
      </c>
      <c r="D60" s="4">
        <v>190</v>
      </c>
      <c r="E60" t="s">
        <v>7</v>
      </c>
    </row>
    <row r="61" spans="2:5" x14ac:dyDescent="0.3">
      <c r="B61" s="1">
        <v>45440</v>
      </c>
      <c r="C61" s="78" t="s">
        <v>299</v>
      </c>
      <c r="D61" s="4">
        <v>70</v>
      </c>
      <c r="E61" t="s">
        <v>6</v>
      </c>
    </row>
    <row r="62" spans="2:5" x14ac:dyDescent="0.3">
      <c r="B62" s="1">
        <v>45440</v>
      </c>
      <c r="C62" s="78" t="s">
        <v>330</v>
      </c>
      <c r="D62" s="4">
        <v>100</v>
      </c>
      <c r="E62" t="s">
        <v>6</v>
      </c>
    </row>
    <row r="63" spans="2:5" x14ac:dyDescent="0.3">
      <c r="B63" s="1">
        <v>45440</v>
      </c>
      <c r="C63" s="78" t="s">
        <v>162</v>
      </c>
      <c r="D63" s="4">
        <v>400</v>
      </c>
      <c r="E63" t="s">
        <v>8</v>
      </c>
    </row>
    <row r="64" spans="2:5" x14ac:dyDescent="0.3">
      <c r="B64" s="1">
        <v>45442</v>
      </c>
      <c r="C64" s="78" t="s">
        <v>331</v>
      </c>
      <c r="D64" s="4">
        <v>50</v>
      </c>
      <c r="E64" t="s">
        <v>6</v>
      </c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</sheetData>
  <mergeCells count="3">
    <mergeCell ref="A6:E6"/>
    <mergeCell ref="I6:K6"/>
    <mergeCell ref="O6:P6"/>
  </mergeCells>
  <conditionalFormatting sqref="D8:D4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D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63BE7B"/>
        <color rgb="FFFFEF9C"/>
      </colorScale>
    </cfRule>
  </conditionalFormatting>
  <conditionalFormatting sqref="D52:D5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:D5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K34 I36:K47">
    <cfRule type="expression" dxfId="7" priority="7">
      <formula>$K8="Paliwo"</formula>
    </cfRule>
    <cfRule type="expression" dxfId="6" priority="8">
      <formula>$K8="Other"</formula>
    </cfRule>
    <cfRule type="expression" dxfId="5" priority="9">
      <formula>$K8="Jedzenie"</formula>
    </cfRule>
    <cfRule type="expression" dxfId="4" priority="10">
      <formula>$K8="Rata"</formula>
    </cfRule>
  </conditionalFormatting>
  <conditionalFormatting sqref="O7:P13">
    <cfRule type="colorScale" priority="6">
      <colorScale>
        <cfvo type="num" val="-10000"/>
        <cfvo type="percentile" val="50"/>
        <cfvo type="num" val="0"/>
        <color rgb="FFFFC000"/>
        <color theme="5" tint="0.39997558519241921"/>
        <color theme="8" tint="0.39997558519241921"/>
      </colorScale>
    </cfRule>
  </conditionalFormatting>
  <dataValidations count="3">
    <dataValidation type="list" allowBlank="1" showInputMessage="1" showErrorMessage="1" sqref="E8:E1048576" xr:uid="{7C925352-B3FB-45F0-B022-DFDA7B5064CB}">
      <formula1>$B$2:$B$4</formula1>
    </dataValidation>
    <dataValidation type="list" allowBlank="1" showInputMessage="1" showErrorMessage="1" sqref="K69:K1048576" xr:uid="{015D596A-AB1A-4BC1-9DE4-5BF1575CC2F4}">
      <formula1>$U$2:$U$4</formula1>
    </dataValidation>
    <dataValidation type="list" allowBlank="1" showInputMessage="1" showErrorMessage="1" sqref="K36:K68 K8:K34" xr:uid="{3ABF2820-B3AA-4C90-B324-B8FED8568F80}">
      <formula1>$U$1:$U$4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115F-3F10-4720-A0C8-43F0C15100BD}">
  <sheetPr codeName="Arkusz12">
    <tabColor theme="8" tint="0.59999389629810485"/>
  </sheetPr>
  <dimension ref="A1:U73"/>
  <sheetViews>
    <sheetView zoomScale="115" zoomScaleNormal="115" workbookViewId="0">
      <selection activeCell="M20" sqref="M20"/>
    </sheetView>
  </sheetViews>
  <sheetFormatPr defaultRowHeight="14.4" x14ac:dyDescent="0.3"/>
  <cols>
    <col min="1" max="1" width="1.109375" customWidth="1"/>
    <col min="2" max="2" width="11.33203125" bestFit="1" customWidth="1"/>
    <col min="3" max="3" width="22.44140625" bestFit="1" customWidth="1"/>
    <col min="4" max="4" width="15.5546875" style="3" customWidth="1"/>
    <col min="5" max="5" width="11.44140625" bestFit="1" customWidth="1"/>
    <col min="7" max="7" width="11.44140625" bestFit="1" customWidth="1"/>
    <col min="8" max="8" width="10.5546875" bestFit="1" customWidth="1"/>
    <col min="9" max="9" width="19.44140625" bestFit="1" customWidth="1"/>
    <col min="10" max="10" width="14.21875" style="3" bestFit="1" customWidth="1"/>
    <col min="11" max="11" width="10.6640625" bestFit="1" customWidth="1"/>
    <col min="14" max="14" width="10.6640625" bestFit="1" customWidth="1"/>
    <col min="16" max="16" width="10.77734375" bestFit="1" customWidth="1"/>
  </cols>
  <sheetData>
    <row r="1" spans="1:21" x14ac:dyDescent="0.3">
      <c r="C1" s="61"/>
      <c r="D1" s="62" t="s">
        <v>21</v>
      </c>
      <c r="E1" s="63">
        <f>F5-L5</f>
        <v>4540</v>
      </c>
      <c r="F1" s="64" t="s">
        <v>69</v>
      </c>
      <c r="G1" s="65">
        <f>D5-J5</f>
        <v>1439</v>
      </c>
      <c r="I1" s="70" t="s">
        <v>23</v>
      </c>
      <c r="J1" s="62">
        <f>SUMIF(K8:K200,"Other",J8:J200)</f>
        <v>810</v>
      </c>
      <c r="K1" s="71"/>
      <c r="L1" s="72"/>
      <c r="N1" s="70" t="s">
        <v>61</v>
      </c>
      <c r="O1" s="84">
        <v>600</v>
      </c>
      <c r="U1" s="2" t="s">
        <v>24</v>
      </c>
    </row>
    <row r="2" spans="1:21" x14ac:dyDescent="0.3">
      <c r="B2" s="2" t="s">
        <v>6</v>
      </c>
      <c r="C2" s="66" t="s">
        <v>3</v>
      </c>
      <c r="D2" s="5">
        <f>SUMIF(E8:E200,"Korki",D8:D200)</f>
        <v>1040</v>
      </c>
      <c r="E2" t="s">
        <v>327</v>
      </c>
      <c r="F2" s="81">
        <f>D2/70</f>
        <v>14.857142857142858</v>
      </c>
      <c r="G2" s="52"/>
      <c r="I2" s="66" t="s">
        <v>16</v>
      </c>
      <c r="J2" s="5">
        <f>SUMIF(K8:K200,"Rata",J8:J200)</f>
        <v>360</v>
      </c>
      <c r="L2" s="52"/>
      <c r="N2" s="66" t="s">
        <v>62</v>
      </c>
      <c r="O2" s="76">
        <f>360</f>
        <v>360</v>
      </c>
      <c r="U2" s="2" t="s">
        <v>13</v>
      </c>
    </row>
    <row r="3" spans="1:21" x14ac:dyDescent="0.3">
      <c r="B3" s="2" t="s">
        <v>7</v>
      </c>
      <c r="C3" s="66" t="s">
        <v>4</v>
      </c>
      <c r="D3" s="5">
        <f>SUMIF(E8:E200,"Detailing",D8:D200)</f>
        <v>450</v>
      </c>
      <c r="G3" s="52"/>
      <c r="I3" s="66" t="s">
        <v>17</v>
      </c>
      <c r="J3" s="5">
        <f>SUMIF(K8:K200,"Jedzenie",J8:J200)</f>
        <v>341</v>
      </c>
      <c r="L3" s="52"/>
      <c r="N3" s="66" t="s">
        <v>63</v>
      </c>
      <c r="O3" s="76">
        <v>200</v>
      </c>
      <c r="U3" s="2" t="s">
        <v>14</v>
      </c>
    </row>
    <row r="4" spans="1:21" ht="15" thickBot="1" x14ac:dyDescent="0.35">
      <c r="B4" s="2" t="s">
        <v>8</v>
      </c>
      <c r="C4" s="66" t="s">
        <v>5</v>
      </c>
      <c r="D4" s="5">
        <f>SUMIF(E8:E200,"Passive",D8:D200)</f>
        <v>1580</v>
      </c>
      <c r="G4" s="52"/>
      <c r="I4" s="66" t="s">
        <v>18</v>
      </c>
      <c r="J4" s="5">
        <f>SUMIF(K8:K200,"Paliwo",J8:J200)-L4</f>
        <v>120</v>
      </c>
      <c r="K4" t="s">
        <v>243</v>
      </c>
      <c r="L4" s="52"/>
      <c r="N4" s="77" t="s">
        <v>64</v>
      </c>
      <c r="O4" s="74">
        <v>300</v>
      </c>
      <c r="U4" s="2" t="s">
        <v>15</v>
      </c>
    </row>
    <row r="5" spans="1:21" ht="15" thickBot="1" x14ac:dyDescent="0.35">
      <c r="C5" s="67" t="s">
        <v>2</v>
      </c>
      <c r="D5" s="68">
        <f>SUM(D2:D4)</f>
        <v>3070</v>
      </c>
      <c r="E5" s="69" t="s">
        <v>20</v>
      </c>
      <c r="F5" s="69">
        <v>6000</v>
      </c>
      <c r="G5" s="18"/>
      <c r="I5" s="67" t="s">
        <v>19</v>
      </c>
      <c r="J5" s="73">
        <f>SUM(J1:J4)</f>
        <v>1631</v>
      </c>
      <c r="K5" s="69" t="s">
        <v>22</v>
      </c>
      <c r="L5" s="74">
        <f>SUM(O1:O4)</f>
        <v>1460</v>
      </c>
    </row>
    <row r="6" spans="1:21" ht="15" thickBot="1" x14ac:dyDescent="0.35">
      <c r="A6" s="85" t="s">
        <v>9</v>
      </c>
      <c r="B6" s="86"/>
      <c r="C6" s="92"/>
      <c r="D6" s="92"/>
      <c r="E6" s="93"/>
      <c r="I6" s="94" t="s">
        <v>65</v>
      </c>
      <c r="J6" s="92"/>
      <c r="K6" s="93"/>
      <c r="O6" s="88" t="s">
        <v>66</v>
      </c>
      <c r="P6" s="88"/>
    </row>
    <row r="7" spans="1:21" ht="15" thickBot="1" x14ac:dyDescent="0.35">
      <c r="A7" s="15"/>
      <c r="B7" t="s">
        <v>77</v>
      </c>
      <c r="C7" t="s">
        <v>0</v>
      </c>
      <c r="D7" s="51" t="s">
        <v>10</v>
      </c>
      <c r="E7" s="52" t="s">
        <v>1</v>
      </c>
      <c r="H7" s="28" t="s">
        <v>76</v>
      </c>
      <c r="I7" s="12" t="s">
        <v>0</v>
      </c>
      <c r="J7" s="13" t="s">
        <v>11</v>
      </c>
      <c r="K7" s="14" t="s">
        <v>1</v>
      </c>
      <c r="O7" t="s">
        <v>67</v>
      </c>
      <c r="P7" s="24">
        <f>D5-F5</f>
        <v>-2930</v>
      </c>
    </row>
    <row r="8" spans="1:21" x14ac:dyDescent="0.3">
      <c r="B8" s="53">
        <v>45445</v>
      </c>
      <c r="C8" s="6" t="s">
        <v>335</v>
      </c>
      <c r="D8" s="79">
        <v>450</v>
      </c>
      <c r="E8" s="6" t="s">
        <v>7</v>
      </c>
      <c r="H8" s="29">
        <v>45445</v>
      </c>
      <c r="I8" s="9" t="s">
        <v>336</v>
      </c>
      <c r="J8" s="83">
        <v>76</v>
      </c>
      <c r="K8" s="11" t="s">
        <v>14</v>
      </c>
      <c r="O8" t="s">
        <v>68</v>
      </c>
      <c r="P8" s="24">
        <f>G1-E1</f>
        <v>-3101</v>
      </c>
    </row>
    <row r="9" spans="1:21" x14ac:dyDescent="0.3">
      <c r="B9" s="53">
        <v>45446</v>
      </c>
      <c r="C9" s="6" t="s">
        <v>34</v>
      </c>
      <c r="D9" s="79">
        <v>70</v>
      </c>
      <c r="E9" s="6" t="s">
        <v>6</v>
      </c>
      <c r="H9" s="29">
        <v>45446</v>
      </c>
      <c r="I9" s="6" t="s">
        <v>338</v>
      </c>
      <c r="J9" s="57">
        <v>90</v>
      </c>
      <c r="K9" s="6" t="s">
        <v>24</v>
      </c>
      <c r="O9" t="s">
        <v>74</v>
      </c>
      <c r="P9" s="24">
        <f>J5-L5</f>
        <v>171</v>
      </c>
    </row>
    <row r="10" spans="1:21" x14ac:dyDescent="0.3">
      <c r="B10" s="53">
        <v>45446</v>
      </c>
      <c r="C10" s="6" t="s">
        <v>26</v>
      </c>
      <c r="D10" s="79">
        <v>70</v>
      </c>
      <c r="E10" s="6" t="s">
        <v>6</v>
      </c>
      <c r="H10" s="29">
        <v>45446</v>
      </c>
      <c r="I10" s="6" t="s">
        <v>340</v>
      </c>
      <c r="J10" s="57">
        <v>360</v>
      </c>
      <c r="K10" s="6" t="s">
        <v>13</v>
      </c>
      <c r="O10" t="s">
        <v>70</v>
      </c>
      <c r="P10" s="24">
        <f>J1-O1</f>
        <v>210</v>
      </c>
    </row>
    <row r="11" spans="1:21" x14ac:dyDescent="0.3">
      <c r="B11" s="53">
        <v>45446</v>
      </c>
      <c r="C11" s="6" t="s">
        <v>337</v>
      </c>
      <c r="D11" s="79">
        <v>60</v>
      </c>
      <c r="E11" s="6" t="s">
        <v>6</v>
      </c>
      <c r="H11" s="29">
        <v>45450</v>
      </c>
      <c r="I11" s="6" t="s">
        <v>342</v>
      </c>
      <c r="J11" s="57">
        <v>50</v>
      </c>
      <c r="K11" s="6" t="s">
        <v>14</v>
      </c>
      <c r="L11" t="s">
        <v>345</v>
      </c>
      <c r="M11" s="45">
        <f>SUM(J11:J13)</f>
        <v>209</v>
      </c>
      <c r="O11" t="s">
        <v>71</v>
      </c>
      <c r="P11" s="24">
        <f>J2-O2</f>
        <v>0</v>
      </c>
    </row>
    <row r="12" spans="1:21" x14ac:dyDescent="0.3">
      <c r="B12" s="53">
        <v>45447</v>
      </c>
      <c r="C12" s="6" t="s">
        <v>299</v>
      </c>
      <c r="D12" s="79">
        <v>70</v>
      </c>
      <c r="E12" s="6" t="s">
        <v>6</v>
      </c>
      <c r="H12" s="29">
        <v>45451</v>
      </c>
      <c r="I12" s="6" t="s">
        <v>343</v>
      </c>
      <c r="J12" s="57">
        <v>40</v>
      </c>
      <c r="K12" s="6" t="s">
        <v>14</v>
      </c>
      <c r="O12" t="s">
        <v>72</v>
      </c>
      <c r="P12" s="24">
        <f>J3-O3</f>
        <v>141</v>
      </c>
    </row>
    <row r="13" spans="1:21" x14ac:dyDescent="0.3">
      <c r="B13" s="53">
        <v>45447</v>
      </c>
      <c r="C13" s="6" t="s">
        <v>276</v>
      </c>
      <c r="D13" s="79">
        <v>50</v>
      </c>
      <c r="E13" s="6" t="s">
        <v>6</v>
      </c>
      <c r="H13" s="29">
        <v>45452</v>
      </c>
      <c r="I13" s="6" t="s">
        <v>344</v>
      </c>
      <c r="J13" s="5">
        <f>47 + 65 + 7</f>
        <v>119</v>
      </c>
      <c r="K13" s="6" t="s">
        <v>14</v>
      </c>
      <c r="O13" t="s">
        <v>73</v>
      </c>
      <c r="P13" s="24">
        <f>J4-O4</f>
        <v>-180</v>
      </c>
    </row>
    <row r="14" spans="1:21" x14ac:dyDescent="0.3">
      <c r="B14" s="53">
        <v>45448</v>
      </c>
      <c r="C14" s="6" t="s">
        <v>339</v>
      </c>
      <c r="D14" s="79">
        <v>120</v>
      </c>
      <c r="E14" s="6" t="s">
        <v>6</v>
      </c>
      <c r="H14" s="29">
        <v>45457</v>
      </c>
      <c r="I14" s="6" t="s">
        <v>354</v>
      </c>
      <c r="J14" s="57">
        <v>70</v>
      </c>
      <c r="K14" s="6" t="s">
        <v>24</v>
      </c>
    </row>
    <row r="15" spans="1:21" x14ac:dyDescent="0.3">
      <c r="B15" s="53">
        <v>45449</v>
      </c>
      <c r="C15" s="6" t="s">
        <v>276</v>
      </c>
      <c r="D15" s="79">
        <v>50</v>
      </c>
      <c r="E15" s="6" t="s">
        <v>6</v>
      </c>
      <c r="H15" s="29">
        <v>45454</v>
      </c>
      <c r="I15" s="6" t="s">
        <v>346</v>
      </c>
      <c r="J15" s="57">
        <v>13</v>
      </c>
      <c r="K15" s="6" t="s">
        <v>14</v>
      </c>
    </row>
    <row r="16" spans="1:21" x14ac:dyDescent="0.3">
      <c r="B16" s="53">
        <v>45449</v>
      </c>
      <c r="C16" s="6" t="s">
        <v>34</v>
      </c>
      <c r="D16" s="79">
        <v>70</v>
      </c>
      <c r="E16" s="6" t="s">
        <v>6</v>
      </c>
      <c r="H16" s="29">
        <v>45454</v>
      </c>
      <c r="I16" s="6" t="s">
        <v>166</v>
      </c>
      <c r="J16" s="5">
        <v>10</v>
      </c>
      <c r="K16" s="6" t="s">
        <v>24</v>
      </c>
    </row>
    <row r="17" spans="2:11" x14ac:dyDescent="0.3">
      <c r="B17" s="53">
        <v>45453</v>
      </c>
      <c r="C17" s="6" t="s">
        <v>34</v>
      </c>
      <c r="D17" s="79">
        <v>100</v>
      </c>
      <c r="E17" s="6" t="s">
        <v>6</v>
      </c>
      <c r="H17" s="29">
        <v>45457</v>
      </c>
      <c r="I17" s="6" t="s">
        <v>349</v>
      </c>
      <c r="J17" s="57">
        <v>43</v>
      </c>
      <c r="K17" s="6" t="s">
        <v>14</v>
      </c>
    </row>
    <row r="18" spans="2:11" x14ac:dyDescent="0.3">
      <c r="B18" s="53">
        <v>45453</v>
      </c>
      <c r="C18" s="6" t="s">
        <v>337</v>
      </c>
      <c r="D18" s="79">
        <v>120</v>
      </c>
      <c r="E18" s="6" t="s">
        <v>6</v>
      </c>
      <c r="H18" s="29">
        <v>45457</v>
      </c>
      <c r="I18" s="6" t="s">
        <v>350</v>
      </c>
      <c r="J18" s="57">
        <v>140</v>
      </c>
      <c r="K18" s="6" t="s">
        <v>24</v>
      </c>
    </row>
    <row r="19" spans="2:11" x14ac:dyDescent="0.3">
      <c r="B19" s="53">
        <v>45453</v>
      </c>
      <c r="C19" s="6" t="s">
        <v>341</v>
      </c>
      <c r="D19" s="79">
        <v>500</v>
      </c>
      <c r="E19" s="6" t="s">
        <v>8</v>
      </c>
      <c r="H19" s="29">
        <v>45456</v>
      </c>
      <c r="I19" s="6" t="s">
        <v>351</v>
      </c>
      <c r="J19" s="57">
        <v>500</v>
      </c>
      <c r="K19" s="6" t="s">
        <v>24</v>
      </c>
    </row>
    <row r="20" spans="2:11" x14ac:dyDescent="0.3">
      <c r="B20" s="53">
        <v>45454</v>
      </c>
      <c r="C20" s="6" t="s">
        <v>299</v>
      </c>
      <c r="D20" s="79">
        <v>70</v>
      </c>
      <c r="E20" s="6" t="s">
        <v>6</v>
      </c>
      <c r="H20" s="29">
        <v>45457</v>
      </c>
      <c r="I20" s="6" t="s">
        <v>309</v>
      </c>
      <c r="J20" s="57">
        <v>120</v>
      </c>
      <c r="K20" s="6" t="s">
        <v>15</v>
      </c>
    </row>
    <row r="21" spans="2:11" x14ac:dyDescent="0.3">
      <c r="B21" s="53">
        <v>45454</v>
      </c>
      <c r="C21" s="6" t="s">
        <v>159</v>
      </c>
      <c r="D21" s="79">
        <v>70</v>
      </c>
      <c r="E21" s="6" t="s">
        <v>6</v>
      </c>
      <c r="H21" s="29"/>
      <c r="I21" s="6"/>
      <c r="J21" s="57"/>
      <c r="K21" s="6"/>
    </row>
    <row r="22" spans="2:11" x14ac:dyDescent="0.3">
      <c r="B22" s="53">
        <v>45457</v>
      </c>
      <c r="C22" s="6" t="s">
        <v>352</v>
      </c>
      <c r="D22" s="79">
        <v>40</v>
      </c>
      <c r="E22" s="6" t="s">
        <v>8</v>
      </c>
      <c r="H22" s="29"/>
      <c r="I22" s="6"/>
      <c r="J22" s="57"/>
      <c r="K22" s="6"/>
    </row>
    <row r="23" spans="2:11" x14ac:dyDescent="0.3">
      <c r="B23" s="53">
        <v>45456</v>
      </c>
      <c r="C23" s="6" t="s">
        <v>276</v>
      </c>
      <c r="D23" s="79">
        <v>50</v>
      </c>
      <c r="E23" s="6" t="s">
        <v>6</v>
      </c>
      <c r="H23" s="29"/>
      <c r="I23" s="32"/>
      <c r="J23" s="57"/>
      <c r="K23" s="6"/>
    </row>
    <row r="24" spans="2:11" x14ac:dyDescent="0.3">
      <c r="B24" s="53">
        <v>45461</v>
      </c>
      <c r="C24" s="32" t="s">
        <v>353</v>
      </c>
      <c r="D24" s="79">
        <v>70</v>
      </c>
      <c r="E24" s="6" t="s">
        <v>6</v>
      </c>
      <c r="H24" s="29"/>
      <c r="I24" s="6"/>
      <c r="J24" s="5"/>
      <c r="K24" s="6"/>
    </row>
    <row r="25" spans="2:11" x14ac:dyDescent="0.3">
      <c r="B25" s="53">
        <v>45455</v>
      </c>
      <c r="C25" s="6" t="s">
        <v>45</v>
      </c>
      <c r="D25" s="79">
        <v>1040</v>
      </c>
      <c r="E25" s="6" t="s">
        <v>8</v>
      </c>
      <c r="H25" s="29"/>
      <c r="I25" s="6"/>
      <c r="J25" s="57"/>
      <c r="K25" s="6"/>
    </row>
    <row r="26" spans="2:11" x14ac:dyDescent="0.3">
      <c r="B26" s="53"/>
      <c r="C26" s="6"/>
      <c r="D26" s="79"/>
      <c r="E26" s="6"/>
      <c r="H26" s="29"/>
      <c r="I26" s="6"/>
      <c r="J26" s="57"/>
      <c r="K26" s="6"/>
    </row>
    <row r="27" spans="2:11" x14ac:dyDescent="0.3">
      <c r="B27" s="53"/>
      <c r="C27" s="6"/>
      <c r="D27" s="79"/>
      <c r="E27" s="6"/>
      <c r="H27" s="1"/>
      <c r="I27" s="6"/>
      <c r="J27" s="57"/>
      <c r="K27" s="6"/>
    </row>
    <row r="28" spans="2:11" x14ac:dyDescent="0.3">
      <c r="B28" s="53"/>
      <c r="C28" s="6"/>
      <c r="D28" s="79"/>
      <c r="E28" s="6"/>
      <c r="H28" s="1"/>
      <c r="I28" s="6"/>
      <c r="J28" s="57"/>
      <c r="K28" s="6"/>
    </row>
    <row r="29" spans="2:11" x14ac:dyDescent="0.3">
      <c r="B29" s="53"/>
      <c r="C29" s="6"/>
      <c r="D29" s="79"/>
      <c r="E29" s="6"/>
      <c r="H29" s="1"/>
      <c r="I29" s="6"/>
      <c r="J29" s="57"/>
      <c r="K29" s="6"/>
    </row>
    <row r="30" spans="2:11" x14ac:dyDescent="0.3">
      <c r="B30" s="53"/>
      <c r="C30" s="6"/>
      <c r="D30" s="58"/>
      <c r="E30" s="6"/>
      <c r="H30" s="1"/>
      <c r="I30" s="6"/>
      <c r="J30" s="57"/>
      <c r="K30" s="6"/>
    </row>
    <row r="31" spans="2:11" x14ac:dyDescent="0.3">
      <c r="B31" s="53"/>
      <c r="C31" s="6"/>
      <c r="D31" s="79"/>
      <c r="E31" s="6"/>
      <c r="H31" s="1"/>
      <c r="I31" s="6"/>
      <c r="J31" s="57"/>
      <c r="K31" s="6"/>
    </row>
    <row r="32" spans="2:11" x14ac:dyDescent="0.3">
      <c r="B32" s="53"/>
      <c r="C32" s="6"/>
      <c r="D32" s="79"/>
      <c r="E32" s="6"/>
      <c r="H32" s="1"/>
      <c r="I32" s="6"/>
      <c r="J32" s="57"/>
      <c r="K32" s="6"/>
    </row>
    <row r="33" spans="2:11" x14ac:dyDescent="0.3">
      <c r="B33" s="53"/>
      <c r="C33" s="6"/>
      <c r="D33" s="79"/>
      <c r="E33" s="6"/>
      <c r="H33" s="1"/>
      <c r="I33" s="6"/>
      <c r="J33" s="57"/>
      <c r="K33" s="6"/>
    </row>
    <row r="34" spans="2:11" x14ac:dyDescent="0.3">
      <c r="B34" s="53"/>
      <c r="C34" s="6"/>
      <c r="D34" s="79"/>
      <c r="E34" s="6"/>
      <c r="I34" s="6"/>
      <c r="J34" s="5"/>
      <c r="K34" s="6"/>
    </row>
    <row r="35" spans="2:11" x14ac:dyDescent="0.3">
      <c r="B35" s="53"/>
      <c r="C35" s="6"/>
      <c r="D35" s="79"/>
      <c r="E35" s="6"/>
      <c r="I35" s="6"/>
      <c r="J35" s="5"/>
      <c r="K35" s="6"/>
    </row>
    <row r="36" spans="2:11" x14ac:dyDescent="0.3">
      <c r="B36" s="53"/>
      <c r="C36" s="6"/>
      <c r="D36" s="79"/>
      <c r="E36" s="6"/>
      <c r="I36" s="6"/>
      <c r="J36" s="5"/>
      <c r="K36" s="6"/>
    </row>
    <row r="37" spans="2:11" x14ac:dyDescent="0.3">
      <c r="B37" s="53"/>
      <c r="C37" s="6"/>
      <c r="D37" s="79"/>
      <c r="E37" s="6"/>
      <c r="I37" s="6"/>
      <c r="J37" s="5"/>
      <c r="K37" s="6"/>
    </row>
    <row r="38" spans="2:11" x14ac:dyDescent="0.3">
      <c r="B38" s="53"/>
      <c r="C38" s="6"/>
      <c r="D38" s="79"/>
      <c r="E38" s="6"/>
      <c r="I38" s="6"/>
      <c r="J38" s="5"/>
      <c r="K38" s="6"/>
    </row>
    <row r="39" spans="2:11" x14ac:dyDescent="0.3">
      <c r="B39" s="53"/>
      <c r="C39" s="6"/>
      <c r="D39" s="79"/>
      <c r="E39" s="6"/>
      <c r="I39" s="6"/>
      <c r="J39" s="5"/>
      <c r="K39" s="6"/>
    </row>
    <row r="40" spans="2:11" x14ac:dyDescent="0.3">
      <c r="B40" s="53"/>
      <c r="C40" s="6"/>
      <c r="D40" s="79"/>
      <c r="E40" s="6"/>
      <c r="I40" s="6"/>
      <c r="J40" s="5"/>
      <c r="K40" s="6"/>
    </row>
    <row r="41" spans="2:11" x14ac:dyDescent="0.3">
      <c r="B41" s="53"/>
      <c r="C41" s="6"/>
      <c r="D41" s="79"/>
      <c r="E41" s="6"/>
      <c r="I41" s="6"/>
      <c r="J41" s="5"/>
      <c r="K41" s="6"/>
    </row>
    <row r="42" spans="2:11" x14ac:dyDescent="0.3">
      <c r="B42" s="53"/>
      <c r="C42" s="6"/>
      <c r="D42" s="79"/>
      <c r="E42" s="6"/>
      <c r="I42" s="6"/>
      <c r="J42" s="5"/>
      <c r="K42" s="6"/>
    </row>
    <row r="43" spans="2:11" x14ac:dyDescent="0.3">
      <c r="B43" s="53"/>
      <c r="C43" s="6"/>
      <c r="D43" s="79"/>
      <c r="E43" s="6"/>
      <c r="I43" s="6"/>
      <c r="J43" s="5"/>
      <c r="K43" s="6"/>
    </row>
    <row r="44" spans="2:11" x14ac:dyDescent="0.3">
      <c r="B44" s="53"/>
      <c r="C44" s="6"/>
      <c r="D44" s="79"/>
      <c r="E44" s="6"/>
      <c r="I44" s="6"/>
      <c r="J44" s="5"/>
      <c r="K44" s="6"/>
    </row>
    <row r="45" spans="2:11" x14ac:dyDescent="0.3">
      <c r="B45" s="53"/>
      <c r="C45" s="6"/>
      <c r="D45" s="79"/>
      <c r="E45" s="6"/>
      <c r="I45" s="6"/>
      <c r="J45" s="5"/>
      <c r="K45" s="6"/>
    </row>
    <row r="46" spans="2:11" x14ac:dyDescent="0.3">
      <c r="B46" s="53"/>
      <c r="C46" s="6"/>
      <c r="D46" s="79"/>
      <c r="E46" s="6"/>
      <c r="I46" s="6"/>
      <c r="J46" s="5"/>
      <c r="K46" s="6"/>
    </row>
    <row r="47" spans="2:11" x14ac:dyDescent="0.3">
      <c r="B47" s="53"/>
      <c r="C47" s="6"/>
      <c r="D47" s="79"/>
      <c r="E47" s="6"/>
      <c r="I47" s="6"/>
      <c r="J47" s="5"/>
      <c r="K47" s="6"/>
    </row>
    <row r="48" spans="2:11" x14ac:dyDescent="0.3">
      <c r="B48" s="29"/>
      <c r="C48" s="6"/>
      <c r="D48" s="57"/>
      <c r="E48" s="6"/>
    </row>
    <row r="49" spans="2:5" x14ac:dyDescent="0.3">
      <c r="B49" s="29"/>
      <c r="C49" s="6"/>
      <c r="D49" s="57"/>
      <c r="E49" s="6"/>
    </row>
    <row r="50" spans="2:5" x14ac:dyDescent="0.3">
      <c r="B50" s="29"/>
      <c r="C50" s="32"/>
      <c r="D50" s="57"/>
      <c r="E50" s="6"/>
    </row>
    <row r="51" spans="2:5" x14ac:dyDescent="0.3">
      <c r="B51" s="29"/>
      <c r="C51" s="6"/>
      <c r="D51" s="57"/>
      <c r="E51" s="6"/>
    </row>
    <row r="52" spans="2:5" x14ac:dyDescent="0.3">
      <c r="B52" s="29"/>
      <c r="C52" s="6"/>
      <c r="D52" s="57"/>
      <c r="E52" s="6"/>
    </row>
    <row r="53" spans="2:5" x14ac:dyDescent="0.3">
      <c r="B53" s="29"/>
      <c r="C53" s="6"/>
      <c r="D53" s="57"/>
      <c r="E53" s="6"/>
    </row>
    <row r="54" spans="2:5" x14ac:dyDescent="0.3">
      <c r="B54" s="29"/>
      <c r="C54" s="6"/>
      <c r="D54" s="57"/>
      <c r="E54" s="6"/>
    </row>
    <row r="55" spans="2:5" x14ac:dyDescent="0.3">
      <c r="B55" s="29"/>
      <c r="C55" s="6"/>
      <c r="D55" s="57"/>
      <c r="E55" s="6"/>
    </row>
    <row r="56" spans="2:5" x14ac:dyDescent="0.3">
      <c r="B56" s="29"/>
      <c r="C56" s="6"/>
      <c r="D56" s="57"/>
      <c r="E56" s="6"/>
    </row>
    <row r="57" spans="2:5" x14ac:dyDescent="0.3">
      <c r="B57" s="1"/>
      <c r="C57" s="78"/>
      <c r="D57" s="4"/>
    </row>
    <row r="58" spans="2:5" x14ac:dyDescent="0.3">
      <c r="B58" s="1"/>
      <c r="C58" s="78"/>
      <c r="D58" s="4"/>
    </row>
    <row r="59" spans="2:5" x14ac:dyDescent="0.3">
      <c r="B59" s="1"/>
      <c r="C59" s="78"/>
      <c r="D59" s="4"/>
    </row>
    <row r="60" spans="2:5" x14ac:dyDescent="0.3">
      <c r="B60" s="1"/>
      <c r="C60" s="78"/>
      <c r="D60" s="4"/>
    </row>
    <row r="61" spans="2:5" x14ac:dyDescent="0.3">
      <c r="B61" s="1"/>
      <c r="C61" s="78"/>
      <c r="D61" s="4"/>
    </row>
    <row r="62" spans="2:5" x14ac:dyDescent="0.3">
      <c r="B62" s="1"/>
      <c r="C62" s="78"/>
      <c r="D62" s="4"/>
    </row>
    <row r="63" spans="2:5" x14ac:dyDescent="0.3">
      <c r="B63" s="1"/>
      <c r="C63" s="78"/>
      <c r="D63" s="4"/>
    </row>
    <row r="64" spans="2:5" x14ac:dyDescent="0.3">
      <c r="B64" s="1"/>
      <c r="C64" s="78"/>
      <c r="D64" s="4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</sheetData>
  <mergeCells count="3">
    <mergeCell ref="A6:E6"/>
    <mergeCell ref="I6:K6"/>
    <mergeCell ref="O6:P6"/>
  </mergeCells>
  <conditionalFormatting sqref="D8:D4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D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63BE7B"/>
        <color rgb="FFFFEF9C"/>
      </colorScale>
    </cfRule>
  </conditionalFormatting>
  <conditionalFormatting sqref="D52:D5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:D5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K47">
    <cfRule type="expression" dxfId="3" priority="7">
      <formula>$K8="Paliwo"</formula>
    </cfRule>
    <cfRule type="expression" dxfId="2" priority="8">
      <formula>$K8="Other"</formula>
    </cfRule>
    <cfRule type="expression" dxfId="1" priority="9">
      <formula>$K8="Jedzenie"</formula>
    </cfRule>
    <cfRule type="expression" dxfId="0" priority="10">
      <formula>$K8="Rata"</formula>
    </cfRule>
  </conditionalFormatting>
  <conditionalFormatting sqref="O7:P13">
    <cfRule type="colorScale" priority="6">
      <colorScale>
        <cfvo type="num" val="-10000"/>
        <cfvo type="percentile" val="50"/>
        <cfvo type="num" val="0"/>
        <color rgb="FFFFC000"/>
        <color theme="5" tint="0.39997558519241921"/>
        <color theme="8" tint="0.39997558519241921"/>
      </colorScale>
    </cfRule>
  </conditionalFormatting>
  <dataValidations count="3">
    <dataValidation type="list" allowBlank="1" showInputMessage="1" showErrorMessage="1" sqref="K69:K1048576" xr:uid="{0A6BD61C-6660-451D-A70E-952A461BF9CB}">
      <formula1>$U$2:$U$4</formula1>
    </dataValidation>
    <dataValidation type="list" allowBlank="1" showInputMessage="1" showErrorMessage="1" sqref="K8:K68" xr:uid="{DD5C1DE3-12B9-4F88-B9C8-55C2A7DC006B}">
      <formula1>$U$1:$U$4</formula1>
    </dataValidation>
    <dataValidation type="list" allowBlank="1" showInputMessage="1" showErrorMessage="1" sqref="E8:E1048576" xr:uid="{4BC55FA3-CC7A-4801-BB24-877CC93E6B1A}">
      <formula1>$B$2:$B$4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total</vt:lpstr>
      <vt:lpstr>savings</vt:lpstr>
      <vt:lpstr>Template_budget</vt:lpstr>
      <vt:lpstr>Analise_template</vt:lpstr>
      <vt:lpstr>total_analise</vt:lpstr>
      <vt:lpstr>Styczeń_RAW2024</vt:lpstr>
      <vt:lpstr>01_analist</vt:lpstr>
      <vt:lpstr>Luty_RAW2024</vt:lpstr>
      <vt:lpstr>02_analist</vt:lpstr>
      <vt:lpstr>Marzec_RAW2024</vt:lpstr>
      <vt:lpstr>03_analist</vt:lpstr>
      <vt:lpstr>Kwiecień_RAW2024</vt:lpstr>
      <vt:lpstr>04_analist</vt:lpstr>
      <vt:lpstr>Maj_RAW2024</vt:lpstr>
      <vt:lpstr>Czerwiec_RAW2024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SKUTNIK</dc:creator>
  <cp:lastModifiedBy>OSKAR SKUTNIK</cp:lastModifiedBy>
  <dcterms:created xsi:type="dcterms:W3CDTF">2024-04-18T17:41:36Z</dcterms:created>
  <dcterms:modified xsi:type="dcterms:W3CDTF">2024-06-19T10:27:55Z</dcterms:modified>
</cp:coreProperties>
</file>