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xwelco/Box Sync/Weed Research/Analysis/"/>
    </mc:Choice>
  </mc:AlternateContent>
  <xr:revisionPtr revIDLastSave="0" documentId="10_ncr:8100000_{5ED7CB20-9E4F-9C48-A2C1-9ED533FE5F1B}" xr6:coauthVersionLast="32" xr6:coauthVersionMax="32" xr10:uidLastSave="{00000000-0000-0000-0000-000000000000}"/>
  <bookViews>
    <workbookView xWindow="0" yWindow="460" windowWidth="35060" windowHeight="18600" activeTab="8" xr2:uid="{00000000-000D-0000-FFFF-FFFF00000000}"/>
  </bookViews>
  <sheets>
    <sheet name="dmtotal" sheetId="1" r:id="rId1"/>
    <sheet name="Leaf Area" sheetId="2" r:id="rId2"/>
    <sheet name="height" sheetId="4" r:id="rId3"/>
    <sheet name="Polynomial" sheetId="5" r:id="rId4"/>
    <sheet name="Sigmoidal" sheetId="6" r:id="rId5"/>
    <sheet name="Cousens FULL" sheetId="7" r:id="rId6"/>
    <sheet name="RED1" sheetId="9" r:id="rId7"/>
    <sheet name="RED2" sheetId="10" r:id="rId8"/>
    <sheet name="RED3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0" l="1"/>
  <c r="R7" i="10" s="1"/>
  <c r="J31" i="11" l="1"/>
  <c r="J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27" i="11"/>
  <c r="J28" i="11"/>
  <c r="J29" i="11"/>
  <c r="J30" i="11"/>
  <c r="J32" i="11"/>
  <c r="J33" i="11"/>
  <c r="J34" i="11"/>
  <c r="J35" i="11"/>
  <c r="J36" i="11"/>
  <c r="J37" i="11"/>
  <c r="J38" i="11"/>
  <c r="J39" i="11"/>
  <c r="J40" i="11"/>
  <c r="J41" i="11"/>
  <c r="J42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6" i="11"/>
  <c r="J10" i="10"/>
  <c r="J6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7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1" i="10"/>
  <c r="J26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6" i="9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2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I2" i="6" s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2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J26" i="7"/>
  <c r="J25" i="7"/>
  <c r="J24" i="7"/>
  <c r="J23" i="7"/>
  <c r="K23" i="7"/>
  <c r="K24" i="7"/>
  <c r="K25" i="7"/>
  <c r="K26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7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R27" i="11" l="1"/>
  <c r="R26" i="11"/>
  <c r="R28" i="11" s="1"/>
  <c r="R6" i="9"/>
  <c r="R3" i="9"/>
  <c r="N9" i="9" s="1"/>
  <c r="O9" i="9" s="1"/>
  <c r="L41" i="9"/>
  <c r="M41" i="9" s="1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R3" i="5"/>
  <c r="R27" i="5"/>
  <c r="R5" i="11"/>
  <c r="R24" i="11"/>
  <c r="L7" i="10"/>
  <c r="M7" i="10" s="1"/>
  <c r="L8" i="10"/>
  <c r="M8" i="10" s="1"/>
  <c r="L9" i="10"/>
  <c r="M9" i="10" s="1"/>
  <c r="L13" i="10"/>
  <c r="M13" i="10" s="1"/>
  <c r="L15" i="10"/>
  <c r="M15" i="10" s="1"/>
  <c r="L16" i="10"/>
  <c r="M16" i="10" s="1"/>
  <c r="L17" i="10"/>
  <c r="M17" i="10" s="1"/>
  <c r="L19" i="10"/>
  <c r="M19" i="10" s="1"/>
  <c r="L21" i="10"/>
  <c r="M21" i="10" s="1"/>
  <c r="L11" i="10"/>
  <c r="M11" i="10" s="1"/>
  <c r="L12" i="10"/>
  <c r="M12" i="10" s="1"/>
  <c r="L14" i="10"/>
  <c r="M14" i="10" s="1"/>
  <c r="L27" i="10"/>
  <c r="M27" i="10" s="1"/>
  <c r="L29" i="10"/>
  <c r="M29" i="10" s="1"/>
  <c r="L32" i="10"/>
  <c r="M32" i="10" s="1"/>
  <c r="L33" i="10"/>
  <c r="M33" i="10" s="1"/>
  <c r="L34" i="10"/>
  <c r="M34" i="10" s="1"/>
  <c r="L35" i="10"/>
  <c r="M35" i="10" s="1"/>
  <c r="L40" i="10"/>
  <c r="M40" i="10" s="1"/>
  <c r="L41" i="10"/>
  <c r="M41" i="10" s="1"/>
  <c r="L42" i="10"/>
  <c r="M42" i="10" s="1"/>
  <c r="L31" i="10"/>
  <c r="M31" i="10" s="1"/>
  <c r="L36" i="10"/>
  <c r="M36" i="10" s="1"/>
  <c r="R24" i="10"/>
  <c r="N28" i="10" s="1"/>
  <c r="O28" i="10" s="1"/>
  <c r="L39" i="10"/>
  <c r="M39" i="10" s="1"/>
  <c r="L37" i="10"/>
  <c r="M37" i="10" s="1"/>
  <c r="L30" i="10"/>
  <c r="M30" i="10" s="1"/>
  <c r="L10" i="10"/>
  <c r="M10" i="10" s="1"/>
  <c r="L18" i="10"/>
  <c r="M18" i="10" s="1"/>
  <c r="L20" i="10"/>
  <c r="M20" i="10" s="1"/>
  <c r="R3" i="7"/>
  <c r="N6" i="7" s="1"/>
  <c r="O6" i="7" s="1"/>
  <c r="R24" i="7"/>
  <c r="N32" i="7" s="1"/>
  <c r="O32" i="7" s="1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L24" i="7"/>
  <c r="M24" i="7"/>
  <c r="L25" i="7"/>
  <c r="M25" i="7"/>
  <c r="L26" i="7"/>
  <c r="M26" i="7" s="1"/>
  <c r="L27" i="7"/>
  <c r="M27" i="7" s="1"/>
  <c r="L28" i="7"/>
  <c r="M28" i="7" s="1"/>
  <c r="L29" i="7"/>
  <c r="M29" i="7"/>
  <c r="L30" i="7"/>
  <c r="M30" i="7" s="1"/>
  <c r="L31" i="7"/>
  <c r="M31" i="7"/>
  <c r="L32" i="7"/>
  <c r="M32" i="7" s="1"/>
  <c r="L33" i="7"/>
  <c r="M33" i="7"/>
  <c r="L34" i="7"/>
  <c r="M34" i="7"/>
  <c r="L35" i="7"/>
  <c r="M35" i="7" s="1"/>
  <c r="L36" i="7"/>
  <c r="M36" i="7" s="1"/>
  <c r="L37" i="7"/>
  <c r="M37" i="7"/>
  <c r="L38" i="7"/>
  <c r="M38" i="7" s="1"/>
  <c r="L39" i="7"/>
  <c r="M39" i="7" s="1"/>
  <c r="L40" i="7"/>
  <c r="M40" i="7"/>
  <c r="L41" i="7"/>
  <c r="M41" i="7" s="1"/>
  <c r="L42" i="7"/>
  <c r="M42" i="7" s="1"/>
  <c r="L24" i="10"/>
  <c r="M24" i="10" s="1"/>
  <c r="N24" i="10"/>
  <c r="O24" i="10"/>
  <c r="L25" i="10"/>
  <c r="M25" i="10"/>
  <c r="N25" i="10"/>
  <c r="O25" i="10" s="1"/>
  <c r="L26" i="10"/>
  <c r="M26" i="10" s="1"/>
  <c r="N27" i="10"/>
  <c r="O27" i="10"/>
  <c r="L28" i="10"/>
  <c r="M28" i="10" s="1"/>
  <c r="N29" i="10"/>
  <c r="O29" i="10"/>
  <c r="N30" i="10"/>
  <c r="O30" i="10"/>
  <c r="N31" i="10"/>
  <c r="O31" i="10" s="1"/>
  <c r="N33" i="10"/>
  <c r="O33" i="10"/>
  <c r="N34" i="10"/>
  <c r="O34" i="10" s="1"/>
  <c r="N36" i="10"/>
  <c r="O36" i="10"/>
  <c r="N37" i="10"/>
  <c r="O37" i="10" s="1"/>
  <c r="L38" i="10"/>
  <c r="M38" i="10" s="1"/>
  <c r="N39" i="10"/>
  <c r="O39" i="10"/>
  <c r="N40" i="10"/>
  <c r="O40" i="10"/>
  <c r="N41" i="10"/>
  <c r="O41" i="10" s="1"/>
  <c r="N23" i="10"/>
  <c r="M23" i="10"/>
  <c r="R6" i="10"/>
  <c r="R3" i="10"/>
  <c r="O23" i="10" s="1"/>
  <c r="L23" i="10"/>
  <c r="L3" i="10"/>
  <c r="M3" i="10" s="1"/>
  <c r="N3" i="10"/>
  <c r="O3" i="10" s="1"/>
  <c r="L4" i="10"/>
  <c r="M4" i="10"/>
  <c r="L5" i="10"/>
  <c r="M5" i="10" s="1"/>
  <c r="N5" i="10"/>
  <c r="O5" i="10"/>
  <c r="L6" i="10"/>
  <c r="M6" i="10" s="1"/>
  <c r="N8" i="10"/>
  <c r="O8" i="10" s="1"/>
  <c r="N10" i="10"/>
  <c r="O10" i="10" s="1"/>
  <c r="N13" i="10"/>
  <c r="O13" i="10" s="1"/>
  <c r="N18" i="10"/>
  <c r="O18" i="10" s="1"/>
  <c r="N20" i="10"/>
  <c r="O20" i="10"/>
  <c r="N21" i="10"/>
  <c r="O21" i="10" s="1"/>
  <c r="M2" i="10"/>
  <c r="L2" i="10"/>
  <c r="L3" i="9"/>
  <c r="M3" i="9" s="1"/>
  <c r="N3" i="9"/>
  <c r="O3" i="9"/>
  <c r="L4" i="9"/>
  <c r="M4" i="9"/>
  <c r="N4" i="9"/>
  <c r="O4" i="9" s="1"/>
  <c r="L5" i="9"/>
  <c r="M5" i="9" s="1"/>
  <c r="L6" i="9"/>
  <c r="M6" i="9" s="1"/>
  <c r="N6" i="9"/>
  <c r="O6" i="9" s="1"/>
  <c r="L7" i="9"/>
  <c r="M7" i="9" s="1"/>
  <c r="L8" i="9"/>
  <c r="M8" i="9" s="1"/>
  <c r="N8" i="9"/>
  <c r="O8" i="9"/>
  <c r="L9" i="9"/>
  <c r="M9" i="9" s="1"/>
  <c r="L10" i="9"/>
  <c r="M10" i="9"/>
  <c r="N10" i="9"/>
  <c r="O10" i="9"/>
  <c r="L11" i="9"/>
  <c r="M11" i="9" s="1"/>
  <c r="N11" i="9"/>
  <c r="O11" i="9" s="1"/>
  <c r="L12" i="9"/>
  <c r="M12" i="9" s="1"/>
  <c r="N12" i="9"/>
  <c r="O12" i="9"/>
  <c r="L13" i="9"/>
  <c r="M13" i="9" s="1"/>
  <c r="N13" i="9"/>
  <c r="O13" i="9" s="1"/>
  <c r="L14" i="9"/>
  <c r="M14" i="9" s="1"/>
  <c r="L15" i="9"/>
  <c r="M15" i="9" s="1"/>
  <c r="N15" i="9"/>
  <c r="O15" i="9"/>
  <c r="L16" i="9"/>
  <c r="M16" i="9" s="1"/>
  <c r="L17" i="9"/>
  <c r="M17" i="9" s="1"/>
  <c r="N17" i="9"/>
  <c r="O17" i="9"/>
  <c r="L18" i="9"/>
  <c r="M18" i="9" s="1"/>
  <c r="L19" i="9"/>
  <c r="M19" i="9" s="1"/>
  <c r="N19" i="9"/>
  <c r="O19" i="9"/>
  <c r="L20" i="9"/>
  <c r="M20" i="9" s="1"/>
  <c r="N20" i="9"/>
  <c r="O20" i="9" s="1"/>
  <c r="L21" i="9"/>
  <c r="M21" i="9" s="1"/>
  <c r="L22" i="9"/>
  <c r="M22" i="9"/>
  <c r="N22" i="9"/>
  <c r="O22" i="9" s="1"/>
  <c r="L23" i="9"/>
  <c r="M23" i="9" s="1"/>
  <c r="L24" i="9"/>
  <c r="M24" i="9"/>
  <c r="N24" i="9"/>
  <c r="O24" i="9"/>
  <c r="L25" i="9"/>
  <c r="M25" i="9" s="1"/>
  <c r="L26" i="9"/>
  <c r="M26" i="9"/>
  <c r="N26" i="9"/>
  <c r="O26" i="9"/>
  <c r="L27" i="9"/>
  <c r="M27" i="9" s="1"/>
  <c r="N27" i="9"/>
  <c r="O27" i="9" s="1"/>
  <c r="L28" i="9"/>
  <c r="M28" i="9"/>
  <c r="N28" i="9"/>
  <c r="O28" i="9"/>
  <c r="L29" i="9"/>
  <c r="M29" i="9" s="1"/>
  <c r="N29" i="9"/>
  <c r="O29" i="9" s="1"/>
  <c r="L30" i="9"/>
  <c r="M30" i="9" s="1"/>
  <c r="L31" i="9"/>
  <c r="M31" i="9" s="1"/>
  <c r="N31" i="9"/>
  <c r="O31" i="9"/>
  <c r="L32" i="9"/>
  <c r="M32" i="9"/>
  <c r="L33" i="9"/>
  <c r="M33" i="9" s="1"/>
  <c r="N33" i="9"/>
  <c r="O33" i="9"/>
  <c r="L34" i="9"/>
  <c r="M34" i="9"/>
  <c r="N34" i="9"/>
  <c r="O34" i="9" s="1"/>
  <c r="L35" i="9"/>
  <c r="M35" i="9" s="1"/>
  <c r="N35" i="9"/>
  <c r="O35" i="9"/>
  <c r="L36" i="9"/>
  <c r="M36" i="9" s="1"/>
  <c r="N36" i="9"/>
  <c r="O36" i="9" s="1"/>
  <c r="L37" i="9"/>
  <c r="M37" i="9" s="1"/>
  <c r="L38" i="9"/>
  <c r="M38" i="9"/>
  <c r="N38" i="9"/>
  <c r="O38" i="9" s="1"/>
  <c r="L39" i="9"/>
  <c r="M39" i="9" s="1"/>
  <c r="L40" i="9"/>
  <c r="M40" i="9" s="1"/>
  <c r="N40" i="9"/>
  <c r="O40" i="9"/>
  <c r="L2" i="9"/>
  <c r="N2" i="9"/>
  <c r="O2" i="9" s="1"/>
  <c r="M2" i="9"/>
  <c r="M3" i="7"/>
  <c r="M4" i="7"/>
  <c r="M5" i="7"/>
  <c r="M2" i="7"/>
  <c r="L23" i="7"/>
  <c r="M23" i="7" s="1"/>
  <c r="L3" i="7"/>
  <c r="L4" i="7"/>
  <c r="L5" i="7"/>
  <c r="L6" i="7"/>
  <c r="M6" i="7" s="1"/>
  <c r="L7" i="7"/>
  <c r="M7" i="7" s="1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" i="7"/>
  <c r="J2" i="6"/>
  <c r="R6" i="11"/>
  <c r="R7" i="11"/>
  <c r="R3" i="11"/>
  <c r="O3" i="6"/>
  <c r="L2" i="5"/>
  <c r="M2" i="5" s="1"/>
  <c r="R5" i="9" l="1"/>
  <c r="R7" i="9" s="1"/>
  <c r="N34" i="7"/>
  <c r="O34" i="7" s="1"/>
  <c r="N30" i="7"/>
  <c r="O30" i="7" s="1"/>
  <c r="N37" i="7"/>
  <c r="O37" i="7" s="1"/>
  <c r="N41" i="7"/>
  <c r="O41" i="7" s="1"/>
  <c r="N25" i="7"/>
  <c r="O25" i="7" s="1"/>
  <c r="N39" i="7"/>
  <c r="O39" i="7" s="1"/>
  <c r="N28" i="7"/>
  <c r="O28" i="7" s="1"/>
  <c r="N36" i="7"/>
  <c r="O36" i="7" s="1"/>
  <c r="R26" i="7"/>
  <c r="N4" i="7"/>
  <c r="O4" i="7" s="1"/>
  <c r="N17" i="7"/>
  <c r="O17" i="7" s="1"/>
  <c r="N3" i="7"/>
  <c r="O3" i="7" s="1"/>
  <c r="N13" i="7"/>
  <c r="O13" i="7" s="1"/>
  <c r="N12" i="7"/>
  <c r="O12" i="7" s="1"/>
  <c r="N19" i="7"/>
  <c r="O19" i="7" s="1"/>
  <c r="N5" i="7"/>
  <c r="O5" i="7" s="1"/>
  <c r="N18" i="7"/>
  <c r="O18" i="7" s="1"/>
  <c r="N11" i="7"/>
  <c r="O11" i="7" s="1"/>
  <c r="N21" i="7"/>
  <c r="O21" i="7" s="1"/>
  <c r="N10" i="7"/>
  <c r="O10" i="7" s="1"/>
  <c r="N20" i="7"/>
  <c r="O20" i="7" s="1"/>
  <c r="N9" i="7"/>
  <c r="O9" i="7" s="1"/>
  <c r="N16" i="7"/>
  <c r="O16" i="7" s="1"/>
  <c r="N8" i="7"/>
  <c r="O8" i="7" s="1"/>
  <c r="N15" i="7"/>
  <c r="O15" i="7" s="1"/>
  <c r="N7" i="7"/>
  <c r="O7" i="7" s="1"/>
  <c r="N2" i="7"/>
  <c r="O2" i="7" s="1"/>
  <c r="N14" i="7"/>
  <c r="O14" i="7" s="1"/>
  <c r="R5" i="7"/>
  <c r="N37" i="9"/>
  <c r="O37" i="9" s="1"/>
  <c r="N30" i="9"/>
  <c r="O30" i="9" s="1"/>
  <c r="N21" i="9"/>
  <c r="O21" i="9" s="1"/>
  <c r="N14" i="9"/>
  <c r="O14" i="9" s="1"/>
  <c r="N5" i="9"/>
  <c r="O5" i="9" s="1"/>
  <c r="N39" i="9"/>
  <c r="O39" i="9" s="1"/>
  <c r="N32" i="9"/>
  <c r="O32" i="9" s="1"/>
  <c r="N23" i="9"/>
  <c r="O23" i="9" s="1"/>
  <c r="N16" i="9"/>
  <c r="O16" i="9" s="1"/>
  <c r="N7" i="9"/>
  <c r="O7" i="9" s="1"/>
  <c r="N41" i="9"/>
  <c r="O41" i="9" s="1"/>
  <c r="N25" i="9"/>
  <c r="O25" i="9" s="1"/>
  <c r="N18" i="9"/>
  <c r="O18" i="9" s="1"/>
  <c r="R26" i="10"/>
  <c r="N32" i="10"/>
  <c r="O32" i="10" s="1"/>
  <c r="N26" i="10"/>
  <c r="O26" i="10" s="1"/>
  <c r="R27" i="10" s="1"/>
  <c r="N42" i="10"/>
  <c r="O42" i="10" s="1"/>
  <c r="N38" i="10"/>
  <c r="O38" i="10" s="1"/>
  <c r="N35" i="10"/>
  <c r="O35" i="10" s="1"/>
  <c r="N27" i="7"/>
  <c r="O27" i="7" s="1"/>
  <c r="N38" i="7"/>
  <c r="O38" i="7" s="1"/>
  <c r="N29" i="7"/>
  <c r="O29" i="7" s="1"/>
  <c r="N23" i="7"/>
  <c r="O23" i="7" s="1"/>
  <c r="N40" i="7"/>
  <c r="O40" i="7" s="1"/>
  <c r="N31" i="7"/>
  <c r="O31" i="7" s="1"/>
  <c r="N24" i="7"/>
  <c r="O24" i="7" s="1"/>
  <c r="N42" i="7"/>
  <c r="O42" i="7" s="1"/>
  <c r="N33" i="7"/>
  <c r="O33" i="7" s="1"/>
  <c r="N26" i="7"/>
  <c r="O26" i="7" s="1"/>
  <c r="N35" i="7"/>
  <c r="O35" i="7" s="1"/>
  <c r="N15" i="10"/>
  <c r="O15" i="10" s="1"/>
  <c r="N12" i="10"/>
  <c r="O12" i="10" s="1"/>
  <c r="N17" i="10"/>
  <c r="O17" i="10" s="1"/>
  <c r="N7" i="10"/>
  <c r="O7" i="10" s="1"/>
  <c r="N9" i="10"/>
  <c r="O9" i="10" s="1"/>
  <c r="N4" i="10"/>
  <c r="O4" i="10" s="1"/>
  <c r="N2" i="10"/>
  <c r="O2" i="10" s="1"/>
  <c r="N19" i="10"/>
  <c r="O19" i="10" s="1"/>
  <c r="N14" i="10"/>
  <c r="O14" i="10" s="1"/>
  <c r="N6" i="10"/>
  <c r="O6" i="10" s="1"/>
  <c r="N16" i="10"/>
  <c r="O16" i="10" s="1"/>
  <c r="N11" i="10"/>
  <c r="O11" i="10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J23" i="1"/>
  <c r="J24" i="1"/>
  <c r="J25" i="1"/>
  <c r="J26" i="1"/>
  <c r="K2" i="1"/>
  <c r="R27" i="7" l="1"/>
  <c r="R28" i="7"/>
  <c r="R6" i="7"/>
  <c r="R7" i="7" s="1"/>
  <c r="R28" i="10"/>
  <c r="L27" i="5"/>
  <c r="M27" i="5" s="1"/>
  <c r="L29" i="5"/>
  <c r="M29" i="5" s="1"/>
  <c r="L17" i="5"/>
  <c r="M17" i="5" s="1"/>
  <c r="I40" i="6"/>
  <c r="J40" i="6" s="1"/>
  <c r="I36" i="6"/>
  <c r="J36" i="6" s="1"/>
  <c r="I32" i="6"/>
  <c r="J32" i="6" s="1"/>
  <c r="I28" i="6"/>
  <c r="J28" i="6" s="1"/>
  <c r="I27" i="6"/>
  <c r="J27" i="6" s="1"/>
  <c r="I26" i="6"/>
  <c r="J26" i="6" s="1"/>
  <c r="I4" i="6"/>
  <c r="J4" i="6" s="1"/>
  <c r="N2" i="5"/>
  <c r="O2" i="5" s="1"/>
  <c r="L40" i="5"/>
  <c r="M40" i="5" s="1"/>
  <c r="L18" i="5"/>
  <c r="M18" i="5" s="1"/>
  <c r="L7" i="5"/>
  <c r="M7" i="5" s="1"/>
  <c r="L8" i="5"/>
  <c r="M8" i="5" s="1"/>
  <c r="L14" i="5"/>
  <c r="M14" i="5" s="1"/>
  <c r="L41" i="5"/>
  <c r="M41" i="5" s="1"/>
  <c r="L33" i="5"/>
  <c r="M33" i="5" s="1"/>
  <c r="L32" i="5"/>
  <c r="M32" i="5" s="1"/>
  <c r="L25" i="5"/>
  <c r="M25" i="5" s="1"/>
  <c r="R24" i="5"/>
  <c r="N32" i="5" s="1"/>
  <c r="O32" i="5" s="1"/>
  <c r="L3" i="5"/>
  <c r="M3" i="5" s="1"/>
  <c r="L37" i="5" l="1"/>
  <c r="M37" i="5" s="1"/>
  <c r="I17" i="6"/>
  <c r="J17" i="6" s="1"/>
  <c r="L36" i="5"/>
  <c r="M36" i="5" s="1"/>
  <c r="L9" i="5"/>
  <c r="M9" i="5" s="1"/>
  <c r="I13" i="6"/>
  <c r="J13" i="6" s="1"/>
  <c r="N26" i="5"/>
  <c r="O26" i="5" s="1"/>
  <c r="L23" i="5"/>
  <c r="M23" i="5" s="1"/>
  <c r="L11" i="5"/>
  <c r="M11" i="5" s="1"/>
  <c r="N30" i="5"/>
  <c r="O30" i="5" s="1"/>
  <c r="N38" i="5"/>
  <c r="O38" i="5" s="1"/>
  <c r="I9" i="6"/>
  <c r="J9" i="6" s="1"/>
  <c r="I21" i="6"/>
  <c r="J21" i="6" s="1"/>
  <c r="L28" i="5"/>
  <c r="M28" i="5" s="1"/>
  <c r="N34" i="5"/>
  <c r="O34" i="5" s="1"/>
  <c r="I3" i="6"/>
  <c r="J3" i="6" s="1"/>
  <c r="N24" i="5"/>
  <c r="O24" i="5" s="1"/>
  <c r="N42" i="5"/>
  <c r="O42" i="5" s="1"/>
  <c r="L20" i="5"/>
  <c r="M20" i="5" s="1"/>
  <c r="L4" i="5"/>
  <c r="M4" i="5" s="1"/>
  <c r="I38" i="6"/>
  <c r="J38" i="6" s="1"/>
  <c r="I8" i="6"/>
  <c r="J8" i="6" s="1"/>
  <c r="I12" i="6"/>
  <c r="J12" i="6" s="1"/>
  <c r="I16" i="6"/>
  <c r="J16" i="6" s="1"/>
  <c r="I20" i="6"/>
  <c r="J20" i="6" s="1"/>
  <c r="I25" i="6"/>
  <c r="J25" i="6" s="1"/>
  <c r="I30" i="6"/>
  <c r="J30" i="6" s="1"/>
  <c r="I34" i="6"/>
  <c r="J34" i="6" s="1"/>
  <c r="I6" i="6"/>
  <c r="J6" i="6" s="1"/>
  <c r="O24" i="6"/>
  <c r="K30" i="6" s="1"/>
  <c r="L30" i="6" s="1"/>
  <c r="I39" i="6"/>
  <c r="J39" i="6" s="1"/>
  <c r="I31" i="6"/>
  <c r="J31" i="6" s="1"/>
  <c r="I35" i="6"/>
  <c r="J35" i="6" s="1"/>
  <c r="I7" i="6"/>
  <c r="J7" i="6" s="1"/>
  <c r="I42" i="6"/>
  <c r="J42" i="6" s="1"/>
  <c r="I5" i="6"/>
  <c r="J5" i="6" s="1"/>
  <c r="I11" i="6"/>
  <c r="J11" i="6" s="1"/>
  <c r="I15" i="6"/>
  <c r="J15" i="6" s="1"/>
  <c r="I19" i="6"/>
  <c r="J19" i="6" s="1"/>
  <c r="I24" i="6"/>
  <c r="J24" i="6" s="1"/>
  <c r="I10" i="6"/>
  <c r="J10" i="6" s="1"/>
  <c r="I14" i="6"/>
  <c r="J14" i="6" s="1"/>
  <c r="I18" i="6"/>
  <c r="J18" i="6" s="1"/>
  <c r="I23" i="6"/>
  <c r="J23" i="6" s="1"/>
  <c r="I29" i="6"/>
  <c r="J29" i="6" s="1"/>
  <c r="I33" i="6"/>
  <c r="J33" i="6" s="1"/>
  <c r="I37" i="6"/>
  <c r="J37" i="6" s="1"/>
  <c r="I41" i="6"/>
  <c r="J41" i="6" s="1"/>
  <c r="L31" i="5"/>
  <c r="M31" i="5" s="1"/>
  <c r="L39" i="5"/>
  <c r="M39" i="5" s="1"/>
  <c r="L35" i="5"/>
  <c r="M35" i="5" s="1"/>
  <c r="L5" i="5"/>
  <c r="M5" i="5" s="1"/>
  <c r="L16" i="5"/>
  <c r="M16" i="5" s="1"/>
  <c r="L10" i="5"/>
  <c r="M10" i="5" s="1"/>
  <c r="L21" i="5"/>
  <c r="M21" i="5" s="1"/>
  <c r="L13" i="5"/>
  <c r="M13" i="5" s="1"/>
  <c r="L12" i="5"/>
  <c r="M12" i="5" s="1"/>
  <c r="N23" i="5"/>
  <c r="O23" i="5" s="1"/>
  <c r="N37" i="5"/>
  <c r="O37" i="5" s="1"/>
  <c r="L26" i="5"/>
  <c r="M26" i="5" s="1"/>
  <c r="N11" i="5"/>
  <c r="O11" i="5" s="1"/>
  <c r="L6" i="5"/>
  <c r="M6" i="5" s="1"/>
  <c r="L15" i="5"/>
  <c r="M15" i="5" s="1"/>
  <c r="L19" i="5"/>
  <c r="M19" i="5" s="1"/>
  <c r="L24" i="5"/>
  <c r="M24" i="5" s="1"/>
  <c r="L30" i="5"/>
  <c r="M30" i="5" s="1"/>
  <c r="N31" i="5"/>
  <c r="O31" i="5" s="1"/>
  <c r="L34" i="5"/>
  <c r="M34" i="5" s="1"/>
  <c r="N35" i="5"/>
  <c r="O35" i="5" s="1"/>
  <c r="L38" i="5"/>
  <c r="M38" i="5" s="1"/>
  <c r="N39" i="5"/>
  <c r="O39" i="5" s="1"/>
  <c r="L42" i="5"/>
  <c r="M42" i="5" s="1"/>
  <c r="N25" i="5"/>
  <c r="O25" i="5" s="1"/>
  <c r="N29" i="5"/>
  <c r="O29" i="5" s="1"/>
  <c r="N33" i="5"/>
  <c r="O33" i="5" s="1"/>
  <c r="N41" i="5"/>
  <c r="O41" i="5" s="1"/>
  <c r="N28" i="5"/>
  <c r="O28" i="5" s="1"/>
  <c r="N36" i="5"/>
  <c r="O36" i="5" s="1"/>
  <c r="N40" i="5"/>
  <c r="O40" i="5" s="1"/>
  <c r="N27" i="5"/>
  <c r="O27" i="5" s="1"/>
  <c r="K4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3" i="4"/>
  <c r="K42" i="2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2" i="1"/>
  <c r="J3" i="1"/>
  <c r="J4" i="1"/>
  <c r="J5" i="1"/>
  <c r="O26" i="6" l="1"/>
  <c r="O5" i="6"/>
  <c r="R26" i="5"/>
  <c r="R5" i="5"/>
  <c r="K11" i="6"/>
  <c r="L11" i="6" s="1"/>
  <c r="K2" i="6"/>
  <c r="L2" i="6" s="1"/>
  <c r="K18" i="6"/>
  <c r="L18" i="6" s="1"/>
  <c r="K39" i="6"/>
  <c r="L39" i="6" s="1"/>
  <c r="K41" i="6"/>
  <c r="L41" i="6" s="1"/>
  <c r="K19" i="6"/>
  <c r="L19" i="6" s="1"/>
  <c r="K20" i="6"/>
  <c r="L20" i="6" s="1"/>
  <c r="K5" i="6"/>
  <c r="L5" i="6" s="1"/>
  <c r="K6" i="6"/>
  <c r="L6" i="6" s="1"/>
  <c r="K16" i="6"/>
  <c r="L16" i="6" s="1"/>
  <c r="K7" i="6"/>
  <c r="L7" i="6" s="1"/>
  <c r="K34" i="6"/>
  <c r="L34" i="6" s="1"/>
  <c r="K12" i="6"/>
  <c r="L12" i="6" s="1"/>
  <c r="K24" i="6"/>
  <c r="L24" i="6" s="1"/>
  <c r="K35" i="6"/>
  <c r="L35" i="6" s="1"/>
  <c r="K15" i="6"/>
  <c r="L15" i="6" s="1"/>
  <c r="K27" i="6"/>
  <c r="L27" i="6" s="1"/>
  <c r="K32" i="6"/>
  <c r="L32" i="6" s="1"/>
  <c r="K36" i="6"/>
  <c r="L36" i="6" s="1"/>
  <c r="K28" i="6"/>
  <c r="L28" i="6" s="1"/>
  <c r="K40" i="6"/>
  <c r="L40" i="6" s="1"/>
  <c r="K26" i="6"/>
  <c r="L26" i="6" s="1"/>
  <c r="K25" i="6"/>
  <c r="L25" i="6" s="1"/>
  <c r="K23" i="6"/>
  <c r="L23" i="6" s="1"/>
  <c r="K42" i="6"/>
  <c r="L42" i="6" s="1"/>
  <c r="K37" i="6"/>
  <c r="L37" i="6" s="1"/>
  <c r="K3" i="6"/>
  <c r="L3" i="6" s="1"/>
  <c r="K4" i="6"/>
  <c r="L4" i="6" s="1"/>
  <c r="K21" i="6"/>
  <c r="L21" i="6" s="1"/>
  <c r="K17" i="6"/>
  <c r="L17" i="6" s="1"/>
  <c r="K13" i="6"/>
  <c r="L13" i="6" s="1"/>
  <c r="K9" i="6"/>
  <c r="L9" i="6" s="1"/>
  <c r="K8" i="6"/>
  <c r="L8" i="6" s="1"/>
  <c r="K33" i="6"/>
  <c r="L33" i="6" s="1"/>
  <c r="K14" i="6"/>
  <c r="L14" i="6" s="1"/>
  <c r="K31" i="6"/>
  <c r="L31" i="6" s="1"/>
  <c r="K29" i="6"/>
  <c r="L29" i="6" s="1"/>
  <c r="K10" i="6"/>
  <c r="L10" i="6" s="1"/>
  <c r="K38" i="6"/>
  <c r="L38" i="6" s="1"/>
  <c r="N16" i="5"/>
  <c r="O16" i="5" s="1"/>
  <c r="N12" i="5"/>
  <c r="O12" i="5" s="1"/>
  <c r="N6" i="5"/>
  <c r="O6" i="5" s="1"/>
  <c r="N20" i="5"/>
  <c r="O20" i="5" s="1"/>
  <c r="N8" i="5"/>
  <c r="O8" i="5" s="1"/>
  <c r="N15" i="5"/>
  <c r="O15" i="5" s="1"/>
  <c r="N7" i="5"/>
  <c r="O7" i="5" s="1"/>
  <c r="N5" i="5"/>
  <c r="O5" i="5" s="1"/>
  <c r="N17" i="5"/>
  <c r="O17" i="5" s="1"/>
  <c r="N21" i="5"/>
  <c r="O21" i="5" s="1"/>
  <c r="N13" i="5"/>
  <c r="O13" i="5" s="1"/>
  <c r="N9" i="5"/>
  <c r="O9" i="5" s="1"/>
  <c r="N3" i="5"/>
  <c r="O3" i="5" s="1"/>
  <c r="N4" i="5"/>
  <c r="O4" i="5" s="1"/>
  <c r="N18" i="5"/>
  <c r="O18" i="5" s="1"/>
  <c r="N14" i="5"/>
  <c r="O14" i="5" s="1"/>
  <c r="N10" i="5"/>
  <c r="O10" i="5" s="1"/>
  <c r="N19" i="5"/>
  <c r="O19" i="5" s="1"/>
  <c r="L36" i="4"/>
  <c r="M36" i="4" s="1"/>
  <c r="L27" i="4"/>
  <c r="M27" i="4" s="1"/>
  <c r="L13" i="4"/>
  <c r="M13" i="4" s="1"/>
  <c r="L40" i="4"/>
  <c r="M40" i="4" s="1"/>
  <c r="L32" i="4"/>
  <c r="M32" i="4" s="1"/>
  <c r="L23" i="4"/>
  <c r="M23" i="4" s="1"/>
  <c r="K21" i="4"/>
  <c r="L21" i="4" s="1"/>
  <c r="M21" i="4" s="1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L7" i="4" s="1"/>
  <c r="M7" i="4" s="1"/>
  <c r="K6" i="4"/>
  <c r="K5" i="4"/>
  <c r="K4" i="4"/>
  <c r="K3" i="4"/>
  <c r="L3" i="4" s="1"/>
  <c r="M3" i="4" s="1"/>
  <c r="K2" i="4"/>
  <c r="K2" i="2"/>
  <c r="L2" i="2" s="1"/>
  <c r="M2" i="2" s="1"/>
  <c r="L4" i="2"/>
  <c r="M4" i="2" s="1"/>
  <c r="K41" i="2"/>
  <c r="L41" i="2" s="1"/>
  <c r="M41" i="2" s="1"/>
  <c r="K40" i="2"/>
  <c r="L40" i="2" s="1"/>
  <c r="M40" i="2" s="1"/>
  <c r="K39" i="2"/>
  <c r="K38" i="2"/>
  <c r="K37" i="2"/>
  <c r="L37" i="2" s="1"/>
  <c r="M37" i="2" s="1"/>
  <c r="K36" i="2"/>
  <c r="L36" i="2" s="1"/>
  <c r="M36" i="2" s="1"/>
  <c r="K35" i="2"/>
  <c r="L35" i="2" s="1"/>
  <c r="M35" i="2" s="1"/>
  <c r="K34" i="2"/>
  <c r="K33" i="2"/>
  <c r="K32" i="2"/>
  <c r="L32" i="2" s="1"/>
  <c r="M32" i="2" s="1"/>
  <c r="K31" i="2"/>
  <c r="K30" i="2"/>
  <c r="K29" i="2"/>
  <c r="K28" i="2"/>
  <c r="K27" i="2"/>
  <c r="L27" i="2" s="1"/>
  <c r="M27" i="2" s="1"/>
  <c r="K26" i="2"/>
  <c r="K25" i="2"/>
  <c r="K24" i="2"/>
  <c r="K23" i="2"/>
  <c r="K21" i="2"/>
  <c r="L21" i="2" s="1"/>
  <c r="M21" i="2" s="1"/>
  <c r="K20" i="2"/>
  <c r="K19" i="2"/>
  <c r="K18" i="2"/>
  <c r="K17" i="2"/>
  <c r="L17" i="2" s="1"/>
  <c r="M17" i="2" s="1"/>
  <c r="K16" i="2"/>
  <c r="L16" i="2" s="1"/>
  <c r="M16" i="2" s="1"/>
  <c r="K15" i="2"/>
  <c r="K14" i="2"/>
  <c r="L14" i="2" s="1"/>
  <c r="M14" i="2" s="1"/>
  <c r="K13" i="2"/>
  <c r="K12" i="2"/>
  <c r="K11" i="2"/>
  <c r="K10" i="2"/>
  <c r="K9" i="2"/>
  <c r="L9" i="2" s="1"/>
  <c r="M9" i="2" s="1"/>
  <c r="K8" i="2"/>
  <c r="K7" i="2"/>
  <c r="K6" i="2"/>
  <c r="K5" i="2"/>
  <c r="K4" i="2"/>
  <c r="K3" i="2"/>
  <c r="L3" i="2" s="1"/>
  <c r="M3" i="2" s="1"/>
  <c r="K23" i="1"/>
  <c r="K42" i="1"/>
  <c r="K41" i="1"/>
  <c r="K40" i="1"/>
  <c r="K39" i="1"/>
  <c r="K38" i="1"/>
  <c r="K37" i="1"/>
  <c r="K36" i="1"/>
  <c r="K35" i="1"/>
  <c r="L35" i="1" s="1"/>
  <c r="M35" i="1" s="1"/>
  <c r="K34" i="1"/>
  <c r="K33" i="1"/>
  <c r="K32" i="1"/>
  <c r="K31" i="1"/>
  <c r="K30" i="1"/>
  <c r="K29" i="1"/>
  <c r="L29" i="1" s="1"/>
  <c r="M29" i="1" s="1"/>
  <c r="K28" i="1"/>
  <c r="K27" i="1"/>
  <c r="K26" i="1"/>
  <c r="K25" i="1"/>
  <c r="L25" i="1" s="1"/>
  <c r="M25" i="1" s="1"/>
  <c r="K24" i="1"/>
  <c r="K3" i="1"/>
  <c r="K4" i="1"/>
  <c r="L4" i="1" s="1"/>
  <c r="K5" i="1"/>
  <c r="L5" i="1" s="1"/>
  <c r="M5" i="1" s="1"/>
  <c r="K6" i="1"/>
  <c r="L6" i="1" s="1"/>
  <c r="K7" i="1"/>
  <c r="L7" i="1" s="1"/>
  <c r="M7" i="1" s="1"/>
  <c r="K8" i="1"/>
  <c r="L8" i="1" s="1"/>
  <c r="K9" i="1"/>
  <c r="K10" i="1"/>
  <c r="L10" i="1" s="1"/>
  <c r="K11" i="1"/>
  <c r="L11" i="1" s="1"/>
  <c r="M11" i="1" s="1"/>
  <c r="K12" i="1"/>
  <c r="L12" i="1" s="1"/>
  <c r="K13" i="1"/>
  <c r="K14" i="1"/>
  <c r="L14" i="1" s="1"/>
  <c r="M14" i="1" s="1"/>
  <c r="K15" i="1"/>
  <c r="K16" i="1"/>
  <c r="L16" i="1" s="1"/>
  <c r="K17" i="1"/>
  <c r="L17" i="1" s="1"/>
  <c r="M17" i="1" s="1"/>
  <c r="K18" i="1"/>
  <c r="L18" i="1" s="1"/>
  <c r="K19" i="1"/>
  <c r="K20" i="1"/>
  <c r="L20" i="1" s="1"/>
  <c r="K21" i="1"/>
  <c r="L21" i="1" s="1"/>
  <c r="L2" i="1"/>
  <c r="M2" i="1" s="1"/>
  <c r="L13" i="1"/>
  <c r="M13" i="1" s="1"/>
  <c r="R7" i="5" l="1"/>
  <c r="O6" i="6"/>
  <c r="O7" i="6" s="1"/>
  <c r="R28" i="5"/>
  <c r="O27" i="6"/>
  <c r="O28" i="6" s="1"/>
  <c r="R6" i="5"/>
  <c r="L25" i="4"/>
  <c r="M25" i="4" s="1"/>
  <c r="L9" i="4"/>
  <c r="M9" i="4" s="1"/>
  <c r="L11" i="4"/>
  <c r="M11" i="4" s="1"/>
  <c r="L6" i="4"/>
  <c r="M6" i="4" s="1"/>
  <c r="L14" i="4"/>
  <c r="M14" i="4" s="1"/>
  <c r="L17" i="4"/>
  <c r="M17" i="4" s="1"/>
  <c r="L23" i="2"/>
  <c r="M23" i="2" s="1"/>
  <c r="R24" i="2"/>
  <c r="N40" i="2" s="1"/>
  <c r="O40" i="2" s="1"/>
  <c r="L28" i="2"/>
  <c r="M28" i="2" s="1"/>
  <c r="L33" i="2"/>
  <c r="M33" i="2" s="1"/>
  <c r="L10" i="2"/>
  <c r="M10" i="2" s="1"/>
  <c r="L13" i="2"/>
  <c r="M13" i="2" s="1"/>
  <c r="L5" i="2"/>
  <c r="M5" i="2" s="1"/>
  <c r="L28" i="1"/>
  <c r="M28" i="1" s="1"/>
  <c r="L41" i="1"/>
  <c r="M41" i="1" s="1"/>
  <c r="L33" i="1"/>
  <c r="M33" i="1" s="1"/>
  <c r="L23" i="1"/>
  <c r="M23" i="1" s="1"/>
  <c r="L19" i="1"/>
  <c r="M19" i="1" s="1"/>
  <c r="L3" i="1"/>
  <c r="M3" i="1" s="1"/>
  <c r="L15" i="1"/>
  <c r="M15" i="1" s="1"/>
  <c r="R3" i="1"/>
  <c r="N6" i="1" s="1"/>
  <c r="O6" i="1" s="1"/>
  <c r="L9" i="1"/>
  <c r="M9" i="1" s="1"/>
  <c r="L28" i="4"/>
  <c r="M28" i="4" s="1"/>
  <c r="L35" i="4"/>
  <c r="M35" i="4" s="1"/>
  <c r="L15" i="4"/>
  <c r="M15" i="4" s="1"/>
  <c r="L26" i="4"/>
  <c r="M26" i="4" s="1"/>
  <c r="L33" i="4"/>
  <c r="M33" i="4" s="1"/>
  <c r="L41" i="4"/>
  <c r="M41" i="4" s="1"/>
  <c r="L39" i="4"/>
  <c r="M39" i="4" s="1"/>
  <c r="L29" i="4"/>
  <c r="M29" i="4" s="1"/>
  <c r="L24" i="4"/>
  <c r="M24" i="4" s="1"/>
  <c r="L30" i="4"/>
  <c r="M30" i="4" s="1"/>
  <c r="L31" i="4"/>
  <c r="M31" i="4" s="1"/>
  <c r="L37" i="4"/>
  <c r="M37" i="4" s="1"/>
  <c r="L8" i="4"/>
  <c r="M8" i="4" s="1"/>
  <c r="L16" i="4"/>
  <c r="M16" i="4" s="1"/>
  <c r="L10" i="4"/>
  <c r="M10" i="4" s="1"/>
  <c r="L4" i="4"/>
  <c r="M4" i="4" s="1"/>
  <c r="L12" i="4"/>
  <c r="M12" i="4" s="1"/>
  <c r="L18" i="4"/>
  <c r="M18" i="4" s="1"/>
  <c r="L19" i="4"/>
  <c r="M19" i="4" s="1"/>
  <c r="L20" i="4"/>
  <c r="M20" i="4" s="1"/>
  <c r="L2" i="4"/>
  <c r="M2" i="4" s="1"/>
  <c r="R24" i="4"/>
  <c r="N24" i="4" s="1"/>
  <c r="O24" i="4" s="1"/>
  <c r="L34" i="4"/>
  <c r="M34" i="4" s="1"/>
  <c r="L38" i="4"/>
  <c r="M38" i="4" s="1"/>
  <c r="L42" i="4"/>
  <c r="M42" i="4" s="1"/>
  <c r="R3" i="4"/>
  <c r="L5" i="4"/>
  <c r="M5" i="4" s="1"/>
  <c r="L29" i="2"/>
  <c r="M29" i="2" s="1"/>
  <c r="L18" i="2"/>
  <c r="M18" i="2" s="1"/>
  <c r="L12" i="2"/>
  <c r="M12" i="2" s="1"/>
  <c r="L26" i="2"/>
  <c r="M26" i="2" s="1"/>
  <c r="L8" i="2"/>
  <c r="M8" i="2" s="1"/>
  <c r="L20" i="2"/>
  <c r="M20" i="2" s="1"/>
  <c r="L31" i="2"/>
  <c r="M31" i="2" s="1"/>
  <c r="L39" i="2"/>
  <c r="M39" i="2" s="1"/>
  <c r="L7" i="2"/>
  <c r="M7" i="2" s="1"/>
  <c r="L25" i="2"/>
  <c r="M25" i="2" s="1"/>
  <c r="R3" i="2"/>
  <c r="N7" i="2" s="1"/>
  <c r="O7" i="2" s="1"/>
  <c r="L6" i="2"/>
  <c r="M6" i="2" s="1"/>
  <c r="L11" i="2"/>
  <c r="M11" i="2" s="1"/>
  <c r="L15" i="2"/>
  <c r="M15" i="2" s="1"/>
  <c r="L19" i="2"/>
  <c r="M19" i="2" s="1"/>
  <c r="L24" i="2"/>
  <c r="M24" i="2" s="1"/>
  <c r="L30" i="2"/>
  <c r="M30" i="2" s="1"/>
  <c r="L34" i="2"/>
  <c r="M34" i="2" s="1"/>
  <c r="L38" i="2"/>
  <c r="M38" i="2" s="1"/>
  <c r="L42" i="2"/>
  <c r="M42" i="2" s="1"/>
  <c r="L31" i="1"/>
  <c r="M31" i="1" s="1"/>
  <c r="L37" i="1"/>
  <c r="M37" i="1" s="1"/>
  <c r="L26" i="1"/>
  <c r="M26" i="1" s="1"/>
  <c r="L38" i="1"/>
  <c r="M38" i="1" s="1"/>
  <c r="L39" i="1"/>
  <c r="M39" i="1" s="1"/>
  <c r="L24" i="1"/>
  <c r="M24" i="1" s="1"/>
  <c r="L30" i="1"/>
  <c r="M30" i="1" s="1"/>
  <c r="R24" i="1"/>
  <c r="N33" i="1" s="1"/>
  <c r="O33" i="1" s="1"/>
  <c r="L27" i="1"/>
  <c r="M27" i="1" s="1"/>
  <c r="L32" i="1"/>
  <c r="M32" i="1" s="1"/>
  <c r="L36" i="1"/>
  <c r="M36" i="1" s="1"/>
  <c r="L40" i="1"/>
  <c r="M40" i="1" s="1"/>
  <c r="L34" i="1"/>
  <c r="M34" i="1" s="1"/>
  <c r="L42" i="1"/>
  <c r="M42" i="1" s="1"/>
  <c r="M10" i="1"/>
  <c r="M6" i="1"/>
  <c r="M21" i="1"/>
  <c r="M18" i="1"/>
  <c r="M4" i="1"/>
  <c r="M8" i="1"/>
  <c r="M12" i="1"/>
  <c r="M16" i="1"/>
  <c r="M20" i="1"/>
  <c r="N28" i="2" l="1"/>
  <c r="O28" i="2" s="1"/>
  <c r="R5" i="4"/>
  <c r="N34" i="2"/>
  <c r="O34" i="2" s="1"/>
  <c r="N36" i="2"/>
  <c r="O36" i="2" s="1"/>
  <c r="N29" i="2"/>
  <c r="O29" i="2" s="1"/>
  <c r="N24" i="2"/>
  <c r="O24" i="2" s="1"/>
  <c r="N41" i="2"/>
  <c r="O41" i="2" s="1"/>
  <c r="N39" i="2"/>
  <c r="O39" i="2" s="1"/>
  <c r="N37" i="2"/>
  <c r="O37" i="2" s="1"/>
  <c r="N25" i="2"/>
  <c r="O25" i="2" s="1"/>
  <c r="N35" i="2"/>
  <c r="O35" i="2" s="1"/>
  <c r="N33" i="2"/>
  <c r="O33" i="2" s="1"/>
  <c r="N31" i="2"/>
  <c r="O31" i="2" s="1"/>
  <c r="N23" i="2"/>
  <c r="O23" i="2" s="1"/>
  <c r="N27" i="2"/>
  <c r="O27" i="2" s="1"/>
  <c r="N26" i="2"/>
  <c r="O26" i="2" s="1"/>
  <c r="N30" i="2"/>
  <c r="O30" i="2" s="1"/>
  <c r="N32" i="2"/>
  <c r="O32" i="2" s="1"/>
  <c r="N38" i="2"/>
  <c r="O38" i="2" s="1"/>
  <c r="N42" i="2"/>
  <c r="O42" i="2" s="1"/>
  <c r="N41" i="1"/>
  <c r="O41" i="1" s="1"/>
  <c r="N26" i="1"/>
  <c r="O26" i="1" s="1"/>
  <c r="N28" i="1"/>
  <c r="O28" i="1" s="1"/>
  <c r="N25" i="1"/>
  <c r="O25" i="1" s="1"/>
  <c r="N39" i="1"/>
  <c r="O39" i="1" s="1"/>
  <c r="N27" i="1"/>
  <c r="O27" i="1" s="1"/>
  <c r="N38" i="1"/>
  <c r="O38" i="1" s="1"/>
  <c r="N35" i="1"/>
  <c r="O35" i="1" s="1"/>
  <c r="N36" i="1"/>
  <c r="O36" i="1" s="1"/>
  <c r="N42" i="1"/>
  <c r="O42" i="1" s="1"/>
  <c r="N37" i="1"/>
  <c r="O37" i="1" s="1"/>
  <c r="N40" i="1"/>
  <c r="O40" i="1" s="1"/>
  <c r="N30" i="1"/>
  <c r="O30" i="1" s="1"/>
  <c r="N31" i="1"/>
  <c r="O31" i="1" s="1"/>
  <c r="N24" i="1"/>
  <c r="O24" i="1" s="1"/>
  <c r="N29" i="1"/>
  <c r="O29" i="1" s="1"/>
  <c r="N32" i="1"/>
  <c r="O32" i="1" s="1"/>
  <c r="N34" i="1"/>
  <c r="O34" i="1" s="1"/>
  <c r="N23" i="1"/>
  <c r="O23" i="1" s="1"/>
  <c r="R5" i="1"/>
  <c r="N11" i="1"/>
  <c r="O11" i="1" s="1"/>
  <c r="N9" i="1"/>
  <c r="O9" i="1" s="1"/>
  <c r="N7" i="1"/>
  <c r="O7" i="1" s="1"/>
  <c r="N10" i="1"/>
  <c r="O10" i="1" s="1"/>
  <c r="N18" i="1"/>
  <c r="O18" i="1" s="1"/>
  <c r="N3" i="1"/>
  <c r="O3" i="1" s="1"/>
  <c r="N17" i="1"/>
  <c r="O17" i="1" s="1"/>
  <c r="N19" i="1"/>
  <c r="O19" i="1" s="1"/>
  <c r="N4" i="1"/>
  <c r="O4" i="1" s="1"/>
  <c r="N20" i="1"/>
  <c r="O20" i="1" s="1"/>
  <c r="N5" i="1"/>
  <c r="O5" i="1" s="1"/>
  <c r="N8" i="1"/>
  <c r="O8" i="1" s="1"/>
  <c r="N16" i="1"/>
  <c r="O16" i="1" s="1"/>
  <c r="N12" i="1"/>
  <c r="O12" i="1" s="1"/>
  <c r="N13" i="1"/>
  <c r="O13" i="1" s="1"/>
  <c r="N21" i="1"/>
  <c r="O21" i="1" s="1"/>
  <c r="N14" i="1"/>
  <c r="O14" i="1" s="1"/>
  <c r="N2" i="1"/>
  <c r="O2" i="1" s="1"/>
  <c r="N15" i="1"/>
  <c r="O15" i="1" s="1"/>
  <c r="R26" i="4"/>
  <c r="N34" i="4"/>
  <c r="O34" i="4" s="1"/>
  <c r="N30" i="4"/>
  <c r="O30" i="4" s="1"/>
  <c r="N7" i="4"/>
  <c r="O7" i="4" s="1"/>
  <c r="N20" i="4"/>
  <c r="O20" i="4" s="1"/>
  <c r="N12" i="4"/>
  <c r="O12" i="4" s="1"/>
  <c r="N8" i="4"/>
  <c r="O8" i="4" s="1"/>
  <c r="N16" i="4"/>
  <c r="O16" i="4" s="1"/>
  <c r="N2" i="4"/>
  <c r="O2" i="4" s="1"/>
  <c r="N4" i="4"/>
  <c r="O4" i="4" s="1"/>
  <c r="N18" i="4"/>
  <c r="O18" i="4" s="1"/>
  <c r="N14" i="4"/>
  <c r="O14" i="4" s="1"/>
  <c r="N10" i="4"/>
  <c r="O10" i="4" s="1"/>
  <c r="N17" i="4"/>
  <c r="O17" i="4" s="1"/>
  <c r="N35" i="4"/>
  <c r="O35" i="4" s="1"/>
  <c r="N31" i="4"/>
  <c r="O31" i="4" s="1"/>
  <c r="N25" i="4"/>
  <c r="O25" i="4" s="1"/>
  <c r="N39" i="4"/>
  <c r="O39" i="4" s="1"/>
  <c r="N26" i="4"/>
  <c r="O26" i="4" s="1"/>
  <c r="N28" i="4"/>
  <c r="O28" i="4" s="1"/>
  <c r="N41" i="4"/>
  <c r="O41" i="4" s="1"/>
  <c r="N37" i="4"/>
  <c r="O37" i="4" s="1"/>
  <c r="N33" i="4"/>
  <c r="O33" i="4" s="1"/>
  <c r="N29" i="4"/>
  <c r="O29" i="4" s="1"/>
  <c r="N23" i="4"/>
  <c r="O23" i="4" s="1"/>
  <c r="N5" i="4"/>
  <c r="O5" i="4" s="1"/>
  <c r="N19" i="4"/>
  <c r="O19" i="4" s="1"/>
  <c r="N42" i="4"/>
  <c r="O42" i="4" s="1"/>
  <c r="N15" i="4"/>
  <c r="O15" i="4" s="1"/>
  <c r="N13" i="4"/>
  <c r="O13" i="4" s="1"/>
  <c r="N40" i="4"/>
  <c r="O40" i="4" s="1"/>
  <c r="N11" i="4"/>
  <c r="O11" i="4" s="1"/>
  <c r="N38" i="4"/>
  <c r="O38" i="4" s="1"/>
  <c r="N36" i="4"/>
  <c r="O36" i="4" s="1"/>
  <c r="N6" i="4"/>
  <c r="O6" i="4" s="1"/>
  <c r="N9" i="4"/>
  <c r="O9" i="4" s="1"/>
  <c r="N21" i="4"/>
  <c r="O21" i="4" s="1"/>
  <c r="N32" i="4"/>
  <c r="O32" i="4" s="1"/>
  <c r="N27" i="4"/>
  <c r="O27" i="4" s="1"/>
  <c r="N3" i="4"/>
  <c r="O3" i="4" s="1"/>
  <c r="R26" i="2"/>
  <c r="R5" i="2"/>
  <c r="N15" i="2"/>
  <c r="O15" i="2" s="1"/>
  <c r="N12" i="2"/>
  <c r="O12" i="2" s="1"/>
  <c r="N8" i="2"/>
  <c r="O8" i="2" s="1"/>
  <c r="N11" i="2"/>
  <c r="O11" i="2" s="1"/>
  <c r="N5" i="2"/>
  <c r="O5" i="2" s="1"/>
  <c r="N21" i="2"/>
  <c r="O21" i="2" s="1"/>
  <c r="N13" i="2"/>
  <c r="O13" i="2" s="1"/>
  <c r="N9" i="2"/>
  <c r="O9" i="2" s="1"/>
  <c r="N3" i="2"/>
  <c r="O3" i="2" s="1"/>
  <c r="N10" i="2"/>
  <c r="O10" i="2" s="1"/>
  <c r="N17" i="2"/>
  <c r="O17" i="2" s="1"/>
  <c r="N4" i="2"/>
  <c r="O4" i="2" s="1"/>
  <c r="N18" i="2"/>
  <c r="O18" i="2" s="1"/>
  <c r="N14" i="2"/>
  <c r="O14" i="2" s="1"/>
  <c r="N6" i="2"/>
  <c r="O6" i="2" s="1"/>
  <c r="N2" i="2"/>
  <c r="O2" i="2" s="1"/>
  <c r="N20" i="2"/>
  <c r="O20" i="2" s="1"/>
  <c r="N16" i="2"/>
  <c r="O16" i="2" s="1"/>
  <c r="N19" i="2"/>
  <c r="O19" i="2" s="1"/>
  <c r="R26" i="1"/>
  <c r="R27" i="2" l="1"/>
  <c r="R28" i="2" s="1"/>
  <c r="R27" i="1"/>
  <c r="R28" i="1"/>
  <c r="R6" i="1"/>
  <c r="R7" i="1" s="1"/>
  <c r="R27" i="4"/>
  <c r="R28" i="4" s="1"/>
  <c r="R6" i="4"/>
  <c r="R7" i="4" s="1"/>
  <c r="R6" i="2"/>
  <c r="R7" i="2" s="1"/>
</calcChain>
</file>

<file path=xl/sharedStrings.xml><?xml version="1.0" encoding="utf-8"?>
<sst xmlns="http://schemas.openxmlformats.org/spreadsheetml/2006/main" count="234" uniqueCount="22">
  <si>
    <t>block</t>
  </si>
  <si>
    <t>treat</t>
  </si>
  <si>
    <t>densitycrop</t>
  </si>
  <si>
    <t>densityweed</t>
  </si>
  <si>
    <t>species1g</t>
  </si>
  <si>
    <t>yl</t>
  </si>
  <si>
    <t>weed</t>
  </si>
  <si>
    <t>Predicted</t>
  </si>
  <si>
    <t>Observed</t>
  </si>
  <si>
    <t>(P-O)</t>
  </si>
  <si>
    <t>(P-O)^2</t>
  </si>
  <si>
    <t>(O-ObsMean)</t>
  </si>
  <si>
    <t>(O-ObsMean)^2</t>
  </si>
  <si>
    <t>ObsMean</t>
  </si>
  <si>
    <t>Sum(O-P)^2</t>
  </si>
  <si>
    <t>Sum(O-Obsmean)^2</t>
  </si>
  <si>
    <t>ME</t>
  </si>
  <si>
    <t>density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</si>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</sst>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E1" workbookViewId="0">
      <selection activeCell="L11" sqref="L11"/>
    </sheetView>
  </sheetViews>
  <sheetFormatPr baseColWidth="10" defaultColWidth="8.83203125" defaultRowHeight="15" x14ac:dyDescent="0.2"/>
  <cols>
    <col min="10" max="10" width="13.83203125" customWidth="1"/>
    <col min="11" max="11" width="13.1640625" customWidth="1"/>
    <col min="12" max="12" width="13.5" customWidth="1"/>
    <col min="13" max="14" width="16.1640625" customWidth="1"/>
    <col min="15" max="15" width="15.1640625" bestFit="1" customWidth="1"/>
    <col min="17" max="17" width="19.1640625" bestFit="1" customWidth="1"/>
    <col min="18" max="18" width="9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f t="shared" ref="J2:J5" si="0">(159.8*D2)/(1+(159.8/109.5)*D2)</f>
        <v>0</v>
      </c>
      <c r="K2">
        <f>F2</f>
        <v>-3.523399677</v>
      </c>
      <c r="L2">
        <f>K2-J2</f>
        <v>-3.523399677</v>
      </c>
      <c r="M2">
        <f>L2^2</f>
        <v>12.414345283883705</v>
      </c>
      <c r="N2">
        <f>K2-$R$3</f>
        <v>-69.436525012550007</v>
      </c>
      <c r="O2">
        <f>N2^2</f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f t="shared" si="0"/>
        <v>0</v>
      </c>
      <c r="K3">
        <f t="shared" ref="K3:K21" si="1">F3</f>
        <v>5.8902635830000003</v>
      </c>
      <c r="L3">
        <f t="shared" ref="L3:L21" si="2">K3-J3</f>
        <v>5.8902635830000003</v>
      </c>
      <c r="M3">
        <f t="shared" ref="M3:M21" si="3">L3^2</f>
        <v>34.695205077216002</v>
      </c>
      <c r="N3">
        <f t="shared" ref="N3:N21" si="4">K3-$R$3</f>
        <v>-60.022861752550007</v>
      </c>
      <c r="O3">
        <f t="shared" ref="O3:O21" si="5">N3^2</f>
        <v>3602.7439329657304</v>
      </c>
      <c r="Q3" t="s">
        <v>13</v>
      </c>
      <c r="R3">
        <f>AVERAGE(K2:K21)</f>
        <v>65.913125335550006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f t="shared" si="0"/>
        <v>0</v>
      </c>
      <c r="K4">
        <f t="shared" si="1"/>
        <v>3.1871974179999998</v>
      </c>
      <c r="L4">
        <f t="shared" si="2"/>
        <v>3.1871974179999998</v>
      </c>
      <c r="M4">
        <f t="shared" si="3"/>
        <v>10.158227381305865</v>
      </c>
      <c r="N4">
        <f t="shared" si="4"/>
        <v>-62.72592791755001</v>
      </c>
      <c r="O4">
        <f t="shared" si="5"/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f t="shared" si="0"/>
        <v>0</v>
      </c>
      <c r="K5">
        <f t="shared" si="1"/>
        <v>-3.738569123</v>
      </c>
      <c r="L5">
        <f t="shared" si="2"/>
        <v>-3.738569123</v>
      </c>
      <c r="M5">
        <f t="shared" si="3"/>
        <v>13.97689908744899</v>
      </c>
      <c r="N5">
        <f t="shared" si="4"/>
        <v>-69.651694458550011</v>
      </c>
      <c r="O5">
        <f t="shared" si="5"/>
        <v>4851.3585409472062</v>
      </c>
      <c r="Q5" t="s">
        <v>14</v>
      </c>
      <c r="R5">
        <f>SUM(M2:M21)</f>
        <v>581.45286234828723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f>(159.896*D6)/(1+(159.896/109.732)*D6)</f>
        <v>65.073760410639849</v>
      </c>
      <c r="K6">
        <f t="shared" si="1"/>
        <v>68.047337279999994</v>
      </c>
      <c r="L6">
        <f t="shared" si="2"/>
        <v>2.9735768693601443</v>
      </c>
      <c r="M6">
        <f t="shared" si="3"/>
        <v>8.8421593979936759</v>
      </c>
      <c r="N6">
        <f t="shared" si="4"/>
        <v>2.1342119444499872</v>
      </c>
      <c r="O6">
        <f t="shared" si="5"/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f t="shared" ref="J7:J21" si="6">(159.896*D7)/(1+(159.896/109.732)*D7)</f>
        <v>65.073760410639849</v>
      </c>
      <c r="K7">
        <f t="shared" si="1"/>
        <v>61.632598170000001</v>
      </c>
      <c r="L7">
        <f t="shared" si="2"/>
        <v>-3.4411622406398479</v>
      </c>
      <c r="M7">
        <f t="shared" si="3"/>
        <v>11.841597566405458</v>
      </c>
      <c r="N7">
        <f t="shared" si="4"/>
        <v>-4.280527165550005</v>
      </c>
      <c r="O7">
        <f t="shared" si="5"/>
        <v>18.322912815011559</v>
      </c>
      <c r="Q7" s="1" t="s">
        <v>16</v>
      </c>
      <c r="R7" s="3">
        <f>1-(R5/R6)</f>
        <v>0.97561073108517959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f t="shared" si="6"/>
        <v>65.073760410639849</v>
      </c>
      <c r="K8">
        <f t="shared" si="1"/>
        <v>69.324905860000001</v>
      </c>
      <c r="L8">
        <f t="shared" si="2"/>
        <v>4.2511454493601519</v>
      </c>
      <c r="M8">
        <f t="shared" si="3"/>
        <v>18.072237631615529</v>
      </c>
      <c r="N8">
        <f t="shared" si="4"/>
        <v>3.4117805244499948</v>
      </c>
      <c r="O8">
        <f t="shared" si="5"/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f t="shared" si="6"/>
        <v>65.073760410639849</v>
      </c>
      <c r="K9">
        <f t="shared" si="1"/>
        <v>54.061323289999997</v>
      </c>
      <c r="L9">
        <f t="shared" si="2"/>
        <v>-11.012437120639852</v>
      </c>
      <c r="M9">
        <f t="shared" si="3"/>
        <v>121.27377133604655</v>
      </c>
      <c r="N9">
        <f t="shared" si="4"/>
        <v>-11.851802045550009</v>
      </c>
      <c r="O9">
        <f t="shared" si="5"/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f t="shared" si="6"/>
        <v>81.698381799387235</v>
      </c>
      <c r="K10">
        <f t="shared" si="1"/>
        <v>86.081226470000004</v>
      </c>
      <c r="L10">
        <f t="shared" si="2"/>
        <v>4.3828446706127693</v>
      </c>
      <c r="M10">
        <f t="shared" si="3"/>
        <v>19.209327406718753</v>
      </c>
      <c r="N10">
        <f t="shared" si="4"/>
        <v>20.168101134449998</v>
      </c>
      <c r="O10">
        <f t="shared" si="5"/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f t="shared" si="6"/>
        <v>81.698381799387235</v>
      </c>
      <c r="K11">
        <f t="shared" si="1"/>
        <v>87.009144699999993</v>
      </c>
      <c r="L11">
        <f t="shared" si="2"/>
        <v>5.3107629006127581</v>
      </c>
      <c r="M11">
        <f t="shared" si="3"/>
        <v>28.204202586524836</v>
      </c>
      <c r="N11">
        <f t="shared" si="4"/>
        <v>21.096019364449987</v>
      </c>
      <c r="O11">
        <f t="shared" si="5"/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f t="shared" si="6"/>
        <v>81.698381799387235</v>
      </c>
      <c r="K12">
        <f t="shared" si="1"/>
        <v>80.56750941</v>
      </c>
      <c r="L12">
        <f t="shared" si="2"/>
        <v>-1.1308723893872354</v>
      </c>
      <c r="M12">
        <f t="shared" si="3"/>
        <v>1.278872361078395</v>
      </c>
      <c r="N12">
        <f t="shared" si="4"/>
        <v>14.654384074449993</v>
      </c>
      <c r="O12">
        <f t="shared" si="5"/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f t="shared" si="6"/>
        <v>81.698381799387235</v>
      </c>
      <c r="K13">
        <f t="shared" si="1"/>
        <v>90.263582569999997</v>
      </c>
      <c r="L13">
        <f t="shared" si="2"/>
        <v>8.565200770612762</v>
      </c>
      <c r="M13">
        <f t="shared" si="3"/>
        <v>73.362664240905445</v>
      </c>
      <c r="N13">
        <f t="shared" si="4"/>
        <v>24.350457234449991</v>
      </c>
      <c r="O13">
        <f t="shared" si="5"/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f t="shared" si="6"/>
        <v>89.30325339486275</v>
      </c>
      <c r="K14">
        <f t="shared" si="1"/>
        <v>94.714900479999997</v>
      </c>
      <c r="L14">
        <f t="shared" si="2"/>
        <v>5.4116470851372469</v>
      </c>
      <c r="M14">
        <f t="shared" si="3"/>
        <v>29.285924174074459</v>
      </c>
      <c r="N14">
        <f t="shared" si="4"/>
        <v>28.801775144449991</v>
      </c>
      <c r="O14">
        <f t="shared" si="5"/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f t="shared" si="6"/>
        <v>89.30325339486275</v>
      </c>
      <c r="K15">
        <f t="shared" si="1"/>
        <v>88.905325439999999</v>
      </c>
      <c r="L15">
        <f t="shared" si="2"/>
        <v>-0.39792795486275168</v>
      </c>
      <c r="M15">
        <f t="shared" si="3"/>
        <v>0.15834665726125213</v>
      </c>
      <c r="N15">
        <f t="shared" si="4"/>
        <v>22.992200104449992</v>
      </c>
      <c r="O15">
        <f t="shared" si="5"/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f t="shared" si="6"/>
        <v>89.30325339486275</v>
      </c>
      <c r="K16">
        <f t="shared" si="1"/>
        <v>80.150618609999995</v>
      </c>
      <c r="L16">
        <f t="shared" si="2"/>
        <v>-9.1526347848627552</v>
      </c>
      <c r="M16">
        <f t="shared" si="3"/>
        <v>83.770723505079687</v>
      </c>
      <c r="N16">
        <f t="shared" si="4"/>
        <v>14.237493274449989</v>
      </c>
      <c r="O16">
        <f t="shared" si="5"/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f t="shared" si="6"/>
        <v>89.30325339486275</v>
      </c>
      <c r="K17">
        <f t="shared" si="1"/>
        <v>94.849381390000005</v>
      </c>
      <c r="L17">
        <f t="shared" si="2"/>
        <v>5.5461279951372546</v>
      </c>
      <c r="M17">
        <f t="shared" si="3"/>
        <v>30.759535738445184</v>
      </c>
      <c r="N17">
        <f t="shared" si="4"/>
        <v>28.936256054449998</v>
      </c>
      <c r="O17">
        <f t="shared" si="5"/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f t="shared" si="6"/>
        <v>93.662528877002501</v>
      </c>
      <c r="K18">
        <f t="shared" si="1"/>
        <v>86.054330289999996</v>
      </c>
      <c r="L18">
        <f t="shared" si="2"/>
        <v>-7.6081985870025051</v>
      </c>
      <c r="M18">
        <f t="shared" si="3"/>
        <v>57.884685739266914</v>
      </c>
      <c r="N18">
        <f t="shared" si="4"/>
        <v>20.141204954449989</v>
      </c>
      <c r="O18">
        <f t="shared" si="5"/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f t="shared" si="6"/>
        <v>93.662528877002501</v>
      </c>
      <c r="K19">
        <f t="shared" si="1"/>
        <v>91.998386229999994</v>
      </c>
      <c r="L19">
        <f t="shared" si="2"/>
        <v>-1.6641426470025067</v>
      </c>
      <c r="M19">
        <f t="shared" si="3"/>
        <v>2.7693707495725097</v>
      </c>
      <c r="N19">
        <f t="shared" si="4"/>
        <v>26.085260894449988</v>
      </c>
      <c r="O19">
        <f t="shared" si="5"/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f t="shared" si="6"/>
        <v>93.662528877002501</v>
      </c>
      <c r="K20">
        <f t="shared" si="1"/>
        <v>88.824636900000002</v>
      </c>
      <c r="L20">
        <f t="shared" si="2"/>
        <v>-4.8378919770024993</v>
      </c>
      <c r="M20">
        <f t="shared" si="3"/>
        <v>23.405198781145153</v>
      </c>
      <c r="N20">
        <f t="shared" si="4"/>
        <v>22.911511564449995</v>
      </c>
      <c r="O20">
        <f t="shared" si="5"/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f t="shared" si="6"/>
        <v>93.662528877002501</v>
      </c>
      <c r="K21">
        <f t="shared" si="1"/>
        <v>93.96180742</v>
      </c>
      <c r="L21">
        <f t="shared" si="2"/>
        <v>0.29927854299749868</v>
      </c>
      <c r="M21">
        <f t="shared" si="3"/>
        <v>8.9567646298705658E-2</v>
      </c>
      <c r="N21">
        <f t="shared" si="4"/>
        <v>28.048682084449993</v>
      </c>
      <c r="O21">
        <f t="shared" si="5"/>
        <v>786.72856667454596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f t="shared" ref="J23:J26" si="7">(56.4*D23)/(1+(56.4/109.5)*D23)</f>
        <v>0</v>
      </c>
      <c r="K23">
        <f>F23</f>
        <v>-1.1968800429999999</v>
      </c>
      <c r="L23">
        <f>K23-J23</f>
        <v>-1.1968800429999999</v>
      </c>
      <c r="M23">
        <f>L23^2</f>
        <v>1.4325218373316817</v>
      </c>
      <c r="N23">
        <f>K23-$R$24</f>
        <v>-47.721893490999996</v>
      </c>
      <c r="O23">
        <f>N23^2</f>
        <v>2277.3791183663479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f t="shared" si="7"/>
        <v>0</v>
      </c>
      <c r="K24">
        <f t="shared" ref="K24:K42" si="8">F24</f>
        <v>1.2372243140000001</v>
      </c>
      <c r="L24">
        <f t="shared" ref="L24:L42" si="9">K24-J24</f>
        <v>1.2372243140000001</v>
      </c>
      <c r="M24">
        <f t="shared" ref="M24:M42" si="10">L24^2</f>
        <v>1.5307240031527709</v>
      </c>
      <c r="N24">
        <f t="shared" ref="N24:N42" si="11">K24-$R$24</f>
        <v>-45.287789133999993</v>
      </c>
      <c r="O24">
        <f t="shared" ref="O24:O42" si="12">N24^2</f>
        <v>2050.9838446456479</v>
      </c>
      <c r="Q24" t="s">
        <v>13</v>
      </c>
      <c r="R24">
        <f>AVERAGE(K23:K42)</f>
        <v>46.525013447999996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f t="shared" si="7"/>
        <v>0</v>
      </c>
      <c r="K25">
        <f t="shared" si="8"/>
        <v>-7.3830016140000003</v>
      </c>
      <c r="L25">
        <f t="shared" si="9"/>
        <v>-7.3830016140000003</v>
      </c>
      <c r="M25">
        <f t="shared" si="10"/>
        <v>54.508712832326609</v>
      </c>
      <c r="N25">
        <f t="shared" si="11"/>
        <v>-53.908015061999997</v>
      </c>
      <c r="O25">
        <f t="shared" si="12"/>
        <v>2906.0740879248187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f t="shared" si="7"/>
        <v>0</v>
      </c>
      <c r="K26">
        <f t="shared" si="8"/>
        <v>5.5271651430000004</v>
      </c>
      <c r="L26">
        <f t="shared" si="9"/>
        <v>5.5271651430000004</v>
      </c>
      <c r="M26">
        <f>L26^2</f>
        <v>30.549554517994213</v>
      </c>
      <c r="N26">
        <f t="shared" si="11"/>
        <v>-40.997848304999998</v>
      </c>
      <c r="O26">
        <f t="shared" si="12"/>
        <v>1680.8235656397912</v>
      </c>
      <c r="Q26" t="s">
        <v>14</v>
      </c>
      <c r="R26">
        <f>SUM(M23:M42)</f>
        <v>929.88040873555042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f>(56.432*D6)/(1+(56.432/109.732)*D6)</f>
        <v>37.266773934185501</v>
      </c>
      <c r="K27">
        <f t="shared" si="8"/>
        <v>27.622377620000002</v>
      </c>
      <c r="L27">
        <f t="shared" si="9"/>
        <v>-9.6443963141854994</v>
      </c>
      <c r="M27">
        <f t="shared" si="10"/>
        <v>93.014380265074848</v>
      </c>
      <c r="N27">
        <f t="shared" si="11"/>
        <v>-18.902635827999994</v>
      </c>
      <c r="O27">
        <f t="shared" si="12"/>
        <v>357.30964124598904</v>
      </c>
      <c r="Q27" t="s">
        <v>15</v>
      </c>
      <c r="R27">
        <f>SUM(O23:O42)</f>
        <v>15592.341865746634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f t="shared" ref="J28:J42" si="13">(56.432*D7)/(1+(56.432/109.732)*D7)</f>
        <v>37.266773934185501</v>
      </c>
      <c r="K28">
        <f t="shared" si="8"/>
        <v>33.593329750000002</v>
      </c>
      <c r="L28">
        <f t="shared" si="9"/>
        <v>-3.6734441841854988</v>
      </c>
      <c r="M28">
        <f t="shared" si="10"/>
        <v>13.494192174326265</v>
      </c>
      <c r="N28">
        <f t="shared" si="11"/>
        <v>-12.931683697999993</v>
      </c>
      <c r="O28">
        <f t="shared" si="12"/>
        <v>167.22844326511878</v>
      </c>
      <c r="Q28" s="1" t="s">
        <v>16</v>
      </c>
      <c r="R28" s="2">
        <f>1-(R26/R27)</f>
        <v>0.94036300533030781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f t="shared" si="13"/>
        <v>37.266773934185501</v>
      </c>
      <c r="K29">
        <f t="shared" si="8"/>
        <v>37.910166760000003</v>
      </c>
      <c r="L29">
        <f t="shared" si="9"/>
        <v>0.64339282581450163</v>
      </c>
      <c r="M29">
        <f t="shared" si="10"/>
        <v>0.41395432830956963</v>
      </c>
      <c r="N29">
        <f t="shared" si="11"/>
        <v>-8.614846687999993</v>
      </c>
      <c r="O29">
        <f t="shared" si="12"/>
        <v>74.215583457744444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f t="shared" si="13"/>
        <v>37.266773934185501</v>
      </c>
      <c r="K30">
        <f t="shared" si="8"/>
        <v>39.537385690000001</v>
      </c>
      <c r="L30">
        <f t="shared" si="9"/>
        <v>2.2706117558144996</v>
      </c>
      <c r="M30">
        <f t="shared" si="10"/>
        <v>5.155677745643005</v>
      </c>
      <c r="N30">
        <f t="shared" si="11"/>
        <v>-6.987627757999995</v>
      </c>
      <c r="O30">
        <f t="shared" si="12"/>
        <v>48.826941684372038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f t="shared" si="13"/>
        <v>55.637982928713896</v>
      </c>
      <c r="K31">
        <f t="shared" si="8"/>
        <v>72.512103280000005</v>
      </c>
      <c r="L31">
        <f t="shared" si="9"/>
        <v>16.874120351286109</v>
      </c>
      <c r="M31">
        <f t="shared" si="10"/>
        <v>284.73593762968807</v>
      </c>
      <c r="N31">
        <f t="shared" si="11"/>
        <v>25.987089832000009</v>
      </c>
      <c r="O31">
        <f t="shared" si="12"/>
        <v>675.32883793643828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f t="shared" si="13"/>
        <v>55.637982928713896</v>
      </c>
      <c r="K32">
        <f t="shared" si="8"/>
        <v>52.25927918</v>
      </c>
      <c r="L32">
        <f t="shared" si="9"/>
        <v>-3.378703748713896</v>
      </c>
      <c r="M32">
        <f t="shared" si="10"/>
        <v>11.415639021573334</v>
      </c>
      <c r="N32">
        <f t="shared" si="11"/>
        <v>5.7342657320000043</v>
      </c>
      <c r="O32">
        <f t="shared" si="12"/>
        <v>32.881803485189543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f t="shared" si="13"/>
        <v>55.637982928713896</v>
      </c>
      <c r="K33">
        <f t="shared" si="8"/>
        <v>47.202797199999999</v>
      </c>
      <c r="L33">
        <f t="shared" si="9"/>
        <v>-8.4351857287138969</v>
      </c>
      <c r="M33">
        <f t="shared" si="10"/>
        <v>71.1523582778986</v>
      </c>
      <c r="N33">
        <f t="shared" si="11"/>
        <v>0.6777837520000034</v>
      </c>
      <c r="O33">
        <f t="shared" si="12"/>
        <v>0.45939081447520214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f t="shared" si="13"/>
        <v>55.637982928713896</v>
      </c>
      <c r="K34">
        <f t="shared" si="8"/>
        <v>45.938676710000003</v>
      </c>
      <c r="L34">
        <f t="shared" si="9"/>
        <v>-9.6993062187138932</v>
      </c>
      <c r="M34">
        <f t="shared" si="10"/>
        <v>94.076541124382004</v>
      </c>
      <c r="N34">
        <f t="shared" si="11"/>
        <v>-0.58633673799999286</v>
      </c>
      <c r="O34">
        <f t="shared" si="12"/>
        <v>0.34379077032847227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f t="shared" si="13"/>
        <v>66.578223948851004</v>
      </c>
      <c r="K35">
        <f t="shared" si="8"/>
        <v>67.294244219999996</v>
      </c>
      <c r="L35">
        <f t="shared" si="9"/>
        <v>0.71602027114899158</v>
      </c>
      <c r="M35">
        <f t="shared" si="10"/>
        <v>0.51268502869627541</v>
      </c>
      <c r="N35">
        <f t="shared" si="11"/>
        <v>20.769230772</v>
      </c>
      <c r="O35">
        <f t="shared" si="12"/>
        <v>431.36094686059175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f t="shared" si="13"/>
        <v>66.578223948851004</v>
      </c>
      <c r="K36">
        <f t="shared" si="8"/>
        <v>76.196880039999996</v>
      </c>
      <c r="L36">
        <f t="shared" si="9"/>
        <v>9.618656091148992</v>
      </c>
      <c r="M36">
        <f t="shared" si="10"/>
        <v>92.518544999797612</v>
      </c>
      <c r="N36">
        <f t="shared" si="11"/>
        <v>29.671866592000001</v>
      </c>
      <c r="O36">
        <f t="shared" si="12"/>
        <v>880.41966705344578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f t="shared" si="13"/>
        <v>66.578223948851004</v>
      </c>
      <c r="K37">
        <f t="shared" si="8"/>
        <v>67.294244219999996</v>
      </c>
      <c r="L37">
        <f t="shared" si="9"/>
        <v>0.71602027114899158</v>
      </c>
      <c r="M37">
        <f t="shared" si="10"/>
        <v>0.51268502869627541</v>
      </c>
      <c r="N37">
        <f t="shared" si="11"/>
        <v>20.769230772</v>
      </c>
      <c r="O37">
        <f t="shared" si="12"/>
        <v>431.36094686059175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f t="shared" si="13"/>
        <v>66.578223948851004</v>
      </c>
      <c r="K38">
        <f t="shared" si="8"/>
        <v>76.828940290000006</v>
      </c>
      <c r="L38">
        <f t="shared" si="9"/>
        <v>10.250716341149001</v>
      </c>
      <c r="M38">
        <f t="shared" si="10"/>
        <v>105.07718550669917</v>
      </c>
      <c r="N38">
        <f t="shared" si="11"/>
        <v>30.30392684200001</v>
      </c>
      <c r="O38">
        <f t="shared" si="12"/>
        <v>918.32798204528865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f t="shared" si="13"/>
        <v>73.837670351159602</v>
      </c>
      <c r="K39">
        <f t="shared" si="8"/>
        <v>72.848305539999998</v>
      </c>
      <c r="L39">
        <f t="shared" si="9"/>
        <v>-0.98936481115960362</v>
      </c>
      <c r="M39">
        <f t="shared" si="10"/>
        <v>0.97884272956087814</v>
      </c>
      <c r="N39">
        <f t="shared" si="11"/>
        <v>26.323292092000003</v>
      </c>
      <c r="O39">
        <f t="shared" si="12"/>
        <v>692.91570656074987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f t="shared" si="13"/>
        <v>73.837670351159602</v>
      </c>
      <c r="K40">
        <f t="shared" si="8"/>
        <v>75.457235069999996</v>
      </c>
      <c r="L40">
        <f t="shared" si="9"/>
        <v>1.6195647188403939</v>
      </c>
      <c r="M40">
        <f t="shared" si="10"/>
        <v>2.622989878512564</v>
      </c>
      <c r="N40">
        <f t="shared" si="11"/>
        <v>28.932221622</v>
      </c>
      <c r="O40">
        <f t="shared" si="12"/>
        <v>837.07344798452436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f t="shared" si="13"/>
        <v>73.837670351159602</v>
      </c>
      <c r="K41">
        <f t="shared" si="8"/>
        <v>74.112426040000003</v>
      </c>
      <c r="L41">
        <f t="shared" si="9"/>
        <v>0.27475568884040058</v>
      </c>
      <c r="M41">
        <f t="shared" si="10"/>
        <v>7.5490688550163026E-2</v>
      </c>
      <c r="N41">
        <f t="shared" si="11"/>
        <v>27.587412592000007</v>
      </c>
      <c r="O41">
        <f>N41^2</f>
        <v>761.06533352124052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f t="shared" si="13"/>
        <v>73.837670351159602</v>
      </c>
      <c r="K42">
        <f t="shared" si="8"/>
        <v>65.707369549999996</v>
      </c>
      <c r="L42">
        <f t="shared" si="9"/>
        <v>-8.1303008011596063</v>
      </c>
      <c r="M42">
        <f t="shared" si="10"/>
        <v>66.101791117336532</v>
      </c>
      <c r="N42">
        <f t="shared" si="11"/>
        <v>19.182356102</v>
      </c>
      <c r="O42">
        <f t="shared" si="12"/>
        <v>367.96278562393661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opLeftCell="C1" workbookViewId="0">
      <selection activeCell="K43" sqref="K43"/>
    </sheetView>
  </sheetViews>
  <sheetFormatPr baseColWidth="10" defaultColWidth="8.83203125" defaultRowHeight="15" x14ac:dyDescent="0.2"/>
  <cols>
    <col min="11" max="11" width="9.5" bestFit="1" customWidth="1"/>
    <col min="13" max="13" width="12" bestFit="1" customWidth="1"/>
    <col min="14" max="14" width="13.1640625" bestFit="1" customWidth="1"/>
    <col min="15" max="15" width="15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3254.5410000000002</v>
      </c>
      <c r="F2">
        <v>2.8845998910000001</v>
      </c>
      <c r="G2">
        <v>1</v>
      </c>
      <c r="J2">
        <f>(130.7*D2)/(1+(130.7/112.4)*D2)</f>
        <v>0</v>
      </c>
      <c r="K2">
        <f>F2</f>
        <v>2.8845998910000001</v>
      </c>
      <c r="L2">
        <f>K2-J2</f>
        <v>2.8845998910000001</v>
      </c>
      <c r="M2">
        <f>L2^2</f>
        <v>8.3209165311572129</v>
      </c>
      <c r="N2">
        <f>K2-$R$3</f>
        <v>-61.000551472199994</v>
      </c>
      <c r="O2">
        <f>N2^2</f>
        <v>3721.0672799125209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3354.1640000000002</v>
      </c>
      <c r="F3">
        <v>-8.8147266000000002E-2</v>
      </c>
      <c r="G3">
        <v>1</v>
      </c>
      <c r="J3">
        <f t="shared" ref="J3:J21" si="0">(130.7*D3)/(1+(130.7/112.4)*D3)</f>
        <v>0</v>
      </c>
      <c r="K3">
        <f t="shared" ref="K3:K21" si="1">F3</f>
        <v>-8.8147266000000002E-2</v>
      </c>
      <c r="L3">
        <f t="shared" ref="L3:L21" si="2">K3-J3</f>
        <v>-8.8147266000000002E-2</v>
      </c>
      <c r="M3">
        <f t="shared" ref="M3:M21" si="3">L3^2</f>
        <v>7.7699405032747564E-3</v>
      </c>
      <c r="N3">
        <f t="shared" ref="N3:N21" si="4">K3-$R$3</f>
        <v>-63.973298629199995</v>
      </c>
      <c r="O3">
        <f t="shared" ref="O3:O21" si="5">N3^2</f>
        <v>4092.582937500802</v>
      </c>
      <c r="Q3" t="s">
        <v>13</v>
      </c>
      <c r="R3">
        <f>AVERAGE(K2:K21)</f>
        <v>63.885151363199995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3244.3478960000002</v>
      </c>
      <c r="F4">
        <v>3.1887617910000001</v>
      </c>
      <c r="G4">
        <v>1</v>
      </c>
      <c r="J4">
        <f t="shared" si="0"/>
        <v>0</v>
      </c>
      <c r="K4">
        <f t="shared" si="1"/>
        <v>3.1887617910000001</v>
      </c>
      <c r="L4">
        <f t="shared" si="2"/>
        <v>3.1887617910000001</v>
      </c>
      <c r="M4">
        <f t="shared" si="3"/>
        <v>10.168201759741528</v>
      </c>
      <c r="N4">
        <f t="shared" si="4"/>
        <v>-60.696389572199998</v>
      </c>
      <c r="O4">
        <f t="shared" si="5"/>
        <v>3684.0517071002687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3419.8028159999999</v>
      </c>
      <c r="F5">
        <v>-2.0468074519999999</v>
      </c>
      <c r="G5">
        <v>1</v>
      </c>
      <c r="J5">
        <f t="shared" si="0"/>
        <v>0</v>
      </c>
      <c r="K5">
        <f t="shared" si="1"/>
        <v>-2.0468074519999999</v>
      </c>
      <c r="L5">
        <f t="shared" si="2"/>
        <v>-2.0468074519999999</v>
      </c>
      <c r="M5">
        <f t="shared" si="3"/>
        <v>4.1894207455627317</v>
      </c>
      <c r="N5">
        <f t="shared" si="4"/>
        <v>-65.931958815199991</v>
      </c>
      <c r="O5">
        <f t="shared" si="5"/>
        <v>4347.0231932092274</v>
      </c>
      <c r="Q5" t="s">
        <v>14</v>
      </c>
      <c r="R5">
        <f>SUM(M2:M21)</f>
        <v>689.34304230174507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1173.1743160000001</v>
      </c>
      <c r="F6">
        <v>64.992515659999995</v>
      </c>
      <c r="G6">
        <v>1</v>
      </c>
      <c r="J6">
        <f t="shared" si="0"/>
        <v>60.430604689428215</v>
      </c>
      <c r="K6">
        <f t="shared" si="1"/>
        <v>64.992515659999995</v>
      </c>
      <c r="L6">
        <f t="shared" si="2"/>
        <v>4.5619109705717804</v>
      </c>
      <c r="M6">
        <f t="shared" si="3"/>
        <v>20.811031703423165</v>
      </c>
      <c r="N6">
        <f t="shared" si="4"/>
        <v>1.1073642968000001</v>
      </c>
      <c r="O6">
        <f t="shared" si="5"/>
        <v>1.2262556858273588</v>
      </c>
      <c r="Q6" t="s">
        <v>15</v>
      </c>
      <c r="R6">
        <f>SUM(O2:O21)</f>
        <v>22873.81292458146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1488.267576</v>
      </c>
      <c r="F7">
        <v>55.590142780000001</v>
      </c>
      <c r="G7">
        <v>1</v>
      </c>
      <c r="J7">
        <f t="shared" si="0"/>
        <v>60.430604689428215</v>
      </c>
      <c r="K7">
        <f t="shared" si="1"/>
        <v>55.590142780000001</v>
      </c>
      <c r="L7">
        <f t="shared" si="2"/>
        <v>-4.840461909428214</v>
      </c>
      <c r="M7">
        <f t="shared" si="3"/>
        <v>23.43007149662543</v>
      </c>
      <c r="N7">
        <f t="shared" si="4"/>
        <v>-8.2950085831999942</v>
      </c>
      <c r="O7">
        <f t="shared" si="5"/>
        <v>68.807167395361574</v>
      </c>
      <c r="Q7" s="1" t="s">
        <v>16</v>
      </c>
      <c r="R7" s="3">
        <f>1-(R5/R6)</f>
        <v>0.96986322111776391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1393.4201869999999</v>
      </c>
      <c r="F8">
        <v>58.420385860000003</v>
      </c>
      <c r="G8">
        <v>1</v>
      </c>
      <c r="J8">
        <f t="shared" si="0"/>
        <v>60.430604689428215</v>
      </c>
      <c r="K8">
        <f t="shared" si="1"/>
        <v>58.420385860000003</v>
      </c>
      <c r="L8">
        <f t="shared" si="2"/>
        <v>-2.0102188294282115</v>
      </c>
      <c r="M8">
        <f t="shared" si="3"/>
        <v>4.0409797421877292</v>
      </c>
      <c r="N8">
        <f t="shared" si="4"/>
        <v>-5.4647655031999918</v>
      </c>
      <c r="O8">
        <f t="shared" si="5"/>
        <v>29.86366200496466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1676.1231009999999</v>
      </c>
      <c r="F9">
        <v>49.98453988</v>
      </c>
      <c r="G9">
        <v>1</v>
      </c>
      <c r="J9">
        <f t="shared" si="0"/>
        <v>60.430604689428215</v>
      </c>
      <c r="K9">
        <f t="shared" si="1"/>
        <v>49.98453988</v>
      </c>
      <c r="L9">
        <f t="shared" si="2"/>
        <v>-10.446064809428215</v>
      </c>
      <c r="M9">
        <f t="shared" si="3"/>
        <v>109.12027000277453</v>
      </c>
      <c r="N9">
        <f t="shared" si="4"/>
        <v>-13.900611483199995</v>
      </c>
      <c r="O9">
        <f t="shared" si="5"/>
        <v>193.22699960687157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472.20372880000002</v>
      </c>
      <c r="F10">
        <v>85.909455719999997</v>
      </c>
      <c r="G10">
        <v>1</v>
      </c>
      <c r="J10">
        <f t="shared" si="0"/>
        <v>78.601819154628146</v>
      </c>
      <c r="K10">
        <f t="shared" si="1"/>
        <v>85.909455719999997</v>
      </c>
      <c r="L10">
        <f t="shared" si="2"/>
        <v>7.3076365653718511</v>
      </c>
      <c r="M10">
        <f t="shared" si="3"/>
        <v>53.401552171559707</v>
      </c>
      <c r="N10">
        <f t="shared" si="4"/>
        <v>22.024304356800002</v>
      </c>
      <c r="O10">
        <f t="shared" si="5"/>
        <v>485.06998240095953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448.99307690000001</v>
      </c>
      <c r="F11">
        <v>86.602060839999993</v>
      </c>
      <c r="G11">
        <v>1</v>
      </c>
      <c r="J11">
        <f t="shared" si="0"/>
        <v>78.601819154628146</v>
      </c>
      <c r="K11">
        <f t="shared" si="1"/>
        <v>86.602060839999993</v>
      </c>
      <c r="L11">
        <f t="shared" si="2"/>
        <v>8.0002416853718472</v>
      </c>
      <c r="M11">
        <f t="shared" si="3"/>
        <v>64.003867024361369</v>
      </c>
      <c r="N11">
        <f t="shared" si="4"/>
        <v>22.716909476799998</v>
      </c>
      <c r="O11">
        <f t="shared" si="5"/>
        <v>516.05797617712551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637.75</v>
      </c>
      <c r="F12">
        <v>80.969560250000001</v>
      </c>
      <c r="G12">
        <v>1</v>
      </c>
      <c r="J12">
        <f t="shared" si="0"/>
        <v>78.601819154628146</v>
      </c>
      <c r="K12">
        <f t="shared" si="1"/>
        <v>80.969560250000001</v>
      </c>
      <c r="L12">
        <f t="shared" si="2"/>
        <v>2.367741095371855</v>
      </c>
      <c r="M12">
        <f t="shared" si="3"/>
        <v>5.6061978947127118</v>
      </c>
      <c r="N12">
        <f t="shared" si="4"/>
        <v>17.084408886800006</v>
      </c>
      <c r="O12">
        <f t="shared" si="5"/>
        <v>291.87702701137101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402.44925000000001</v>
      </c>
      <c r="F13">
        <v>87.990927159999998</v>
      </c>
      <c r="G13">
        <v>1</v>
      </c>
      <c r="J13">
        <f t="shared" si="0"/>
        <v>78.601819154628146</v>
      </c>
      <c r="K13">
        <f t="shared" si="1"/>
        <v>87.990927159999998</v>
      </c>
      <c r="L13">
        <f t="shared" si="2"/>
        <v>9.3891080053718525</v>
      </c>
      <c r="M13">
        <f t="shared" si="3"/>
        <v>88.155349136537808</v>
      </c>
      <c r="N13">
        <f t="shared" si="4"/>
        <v>24.105775796800003</v>
      </c>
      <c r="O13">
        <f t="shared" si="5"/>
        <v>581.08842676558879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177.24777779999999</v>
      </c>
      <c r="F14">
        <v>94.710931939999995</v>
      </c>
      <c r="G14">
        <v>1</v>
      </c>
      <c r="J14">
        <f t="shared" si="0"/>
        <v>87.357859266600599</v>
      </c>
      <c r="K14">
        <f t="shared" si="1"/>
        <v>94.710931939999995</v>
      </c>
      <c r="L14">
        <f t="shared" si="2"/>
        <v>7.3530726733993959</v>
      </c>
      <c r="M14">
        <f t="shared" si="3"/>
        <v>54.067677740292936</v>
      </c>
      <c r="N14">
        <f t="shared" si="4"/>
        <v>30.8257805768</v>
      </c>
      <c r="O14">
        <f t="shared" si="5"/>
        <v>950.22874816902015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553.19785709999996</v>
      </c>
      <c r="F15">
        <v>83.492593510000006</v>
      </c>
      <c r="G15">
        <v>1</v>
      </c>
      <c r="J15">
        <f t="shared" si="0"/>
        <v>87.357859266600599</v>
      </c>
      <c r="K15">
        <f t="shared" si="1"/>
        <v>83.492593510000006</v>
      </c>
      <c r="L15">
        <f t="shared" si="2"/>
        <v>-3.8652657566005928</v>
      </c>
      <c r="M15">
        <f t="shared" si="3"/>
        <v>14.940279369149152</v>
      </c>
      <c r="N15">
        <f t="shared" si="4"/>
        <v>19.607442146800011</v>
      </c>
      <c r="O15">
        <f t="shared" si="5"/>
        <v>384.45178754010942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761.4648684</v>
      </c>
      <c r="F16">
        <v>77.277912499999999</v>
      </c>
      <c r="G16">
        <v>1</v>
      </c>
      <c r="J16">
        <f t="shared" si="0"/>
        <v>87.357859266600599</v>
      </c>
      <c r="K16">
        <f t="shared" si="1"/>
        <v>77.277912499999999</v>
      </c>
      <c r="L16">
        <f t="shared" si="2"/>
        <v>-10.0799467666006</v>
      </c>
      <c r="M16">
        <f t="shared" si="3"/>
        <v>101.60532681750188</v>
      </c>
      <c r="N16">
        <f t="shared" si="4"/>
        <v>13.392761136800004</v>
      </c>
      <c r="O16">
        <f t="shared" si="5"/>
        <v>179.36605086738055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228.5145833</v>
      </c>
      <c r="F17">
        <v>93.181132090000006</v>
      </c>
      <c r="G17">
        <v>1</v>
      </c>
      <c r="J17">
        <f t="shared" si="0"/>
        <v>87.357859266600599</v>
      </c>
      <c r="K17">
        <f t="shared" si="1"/>
        <v>93.181132090000006</v>
      </c>
      <c r="L17">
        <f t="shared" si="2"/>
        <v>5.8232728233994067</v>
      </c>
      <c r="M17">
        <f t="shared" si="3"/>
        <v>33.910506375742095</v>
      </c>
      <c r="N17">
        <f t="shared" si="4"/>
        <v>29.295980726800011</v>
      </c>
      <c r="O17">
        <f t="shared" si="5"/>
        <v>858.25448674503764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405.90288140000001</v>
      </c>
      <c r="F18">
        <v>87.887870910000004</v>
      </c>
      <c r="G18">
        <v>1</v>
      </c>
      <c r="J18">
        <f t="shared" si="0"/>
        <v>92.510579345088161</v>
      </c>
      <c r="K18">
        <f t="shared" si="1"/>
        <v>87.887870910000004</v>
      </c>
      <c r="L18">
        <f t="shared" si="2"/>
        <v>-4.6227084350881569</v>
      </c>
      <c r="M18">
        <f t="shared" si="3"/>
        <v>21.369433275835195</v>
      </c>
      <c r="N18">
        <f t="shared" si="4"/>
        <v>24.002719546800009</v>
      </c>
      <c r="O18">
        <f t="shared" si="5"/>
        <v>576.13054564233516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248.18777779999999</v>
      </c>
      <c r="F19">
        <v>92.594084589999994</v>
      </c>
      <c r="G19">
        <v>1</v>
      </c>
      <c r="J19">
        <f t="shared" si="0"/>
        <v>92.510579345088161</v>
      </c>
      <c r="K19">
        <f t="shared" si="1"/>
        <v>92.594084589999994</v>
      </c>
      <c r="L19">
        <f t="shared" si="2"/>
        <v>8.3505244911833643E-2</v>
      </c>
      <c r="M19">
        <f t="shared" si="3"/>
        <v>6.9731259277853183E-3</v>
      </c>
      <c r="N19">
        <f t="shared" si="4"/>
        <v>28.708933226799999</v>
      </c>
      <c r="O19">
        <f t="shared" si="5"/>
        <v>824.20284702086099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519.09568630000001</v>
      </c>
      <c r="F20">
        <v>84.510201199999997</v>
      </c>
      <c r="G20">
        <v>1</v>
      </c>
      <c r="J20">
        <f t="shared" si="0"/>
        <v>92.510579345088161</v>
      </c>
      <c r="K20">
        <f t="shared" si="1"/>
        <v>84.510201199999997</v>
      </c>
      <c r="L20">
        <f t="shared" si="2"/>
        <v>-8.0003781450881633</v>
      </c>
      <c r="M20">
        <f t="shared" si="3"/>
        <v>64.006050464404325</v>
      </c>
      <c r="N20">
        <f t="shared" si="4"/>
        <v>20.625049836800002</v>
      </c>
      <c r="O20">
        <f t="shared" si="5"/>
        <v>425.39268077048382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346.84</v>
      </c>
      <c r="F21">
        <v>89.650305410000001</v>
      </c>
      <c r="G21">
        <v>1</v>
      </c>
      <c r="J21">
        <f t="shared" si="0"/>
        <v>92.510579345088161</v>
      </c>
      <c r="K21">
        <f t="shared" si="1"/>
        <v>89.650305410000001</v>
      </c>
      <c r="L21">
        <f t="shared" si="2"/>
        <v>-2.8602739350881592</v>
      </c>
      <c r="M21">
        <f t="shared" si="3"/>
        <v>8.1811669837447027</v>
      </c>
      <c r="N21">
        <f t="shared" si="4"/>
        <v>25.765154046800006</v>
      </c>
      <c r="O21">
        <f t="shared" si="5"/>
        <v>663.8431630553348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3534.796593</v>
      </c>
      <c r="F23">
        <v>-5.4782181059999999</v>
      </c>
      <c r="G23">
        <v>2</v>
      </c>
      <c r="J23">
        <f>(36.4*D23)/(1+(36.4/112.4)*D23)</f>
        <v>0</v>
      </c>
      <c r="K23">
        <f>F23</f>
        <v>-5.4782181059999999</v>
      </c>
      <c r="L23">
        <f>K23-J23</f>
        <v>-5.4782181059999999</v>
      </c>
      <c r="M23">
        <f>L23^2</f>
        <v>30.010873616906228</v>
      </c>
      <c r="N23">
        <f>K23-$R$24</f>
        <v>-43.292040855549999</v>
      </c>
      <c r="O23">
        <f>N23^2</f>
        <v>1874.2008014386104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3404.1771429999999</v>
      </c>
      <c r="F24">
        <v>-1.5805378649999999</v>
      </c>
      <c r="G24">
        <v>2</v>
      </c>
      <c r="J24">
        <f t="shared" ref="J24:J42" si="6">(36.4*D24)/(1+(36.4/112.4)*D24)</f>
        <v>0</v>
      </c>
      <c r="K24">
        <f t="shared" ref="K24:K41" si="7">F24</f>
        <v>-1.5805378649999999</v>
      </c>
      <c r="L24">
        <f t="shared" ref="L24:L42" si="8">K24-J24</f>
        <v>-1.5805378649999999</v>
      </c>
      <c r="M24">
        <f t="shared" ref="M24:M42" si="9">L24^2</f>
        <v>2.498099942698758</v>
      </c>
      <c r="N24">
        <f t="shared" ref="N24:N42" si="10">K24-$R$24</f>
        <v>-39.394360614549996</v>
      </c>
      <c r="O24">
        <f t="shared" ref="O24:O42" si="11">N24^2</f>
        <v>1551.9156482292078</v>
      </c>
      <c r="Q24" t="s">
        <v>13</v>
      </c>
      <c r="R24">
        <f>AVERAGE(K23:K42)</f>
        <v>37.813822749549999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3274.104824</v>
      </c>
      <c r="F25">
        <v>2.3008160040000001</v>
      </c>
      <c r="G25">
        <v>2</v>
      </c>
      <c r="J25">
        <f t="shared" si="6"/>
        <v>0</v>
      </c>
      <c r="K25">
        <f t="shared" si="7"/>
        <v>2.3008160040000001</v>
      </c>
      <c r="L25">
        <f t="shared" si="8"/>
        <v>2.3008160040000001</v>
      </c>
      <c r="M25">
        <f t="shared" si="9"/>
        <v>5.293754284262528</v>
      </c>
      <c r="N25">
        <f t="shared" si="10"/>
        <v>-35.513006745550001</v>
      </c>
      <c r="O25">
        <f t="shared" si="11"/>
        <v>1261.1736481094799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3323.7274389999998</v>
      </c>
      <c r="F26">
        <v>0.82007874800000002</v>
      </c>
      <c r="G26">
        <v>2</v>
      </c>
      <c r="J26">
        <f t="shared" si="6"/>
        <v>0</v>
      </c>
      <c r="K26">
        <f t="shared" si="7"/>
        <v>0.82007874800000002</v>
      </c>
      <c r="L26">
        <f t="shared" si="8"/>
        <v>0.82007874800000002</v>
      </c>
      <c r="M26">
        <f t="shared" si="9"/>
        <v>0.6725291529212476</v>
      </c>
      <c r="N26">
        <f t="shared" si="10"/>
        <v>-36.993744001549999</v>
      </c>
      <c r="O26">
        <f t="shared" si="11"/>
        <v>1368.5370952522164</v>
      </c>
      <c r="Q26" t="s">
        <v>14</v>
      </c>
      <c r="R26">
        <f>SUM(M23:M42)</f>
        <v>831.08783818572419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2387.1562669999998</v>
      </c>
      <c r="F27">
        <v>28.76733278</v>
      </c>
      <c r="G27">
        <v>2</v>
      </c>
      <c r="J27">
        <f t="shared" si="6"/>
        <v>27.495698924731183</v>
      </c>
      <c r="K27">
        <f t="shared" si="7"/>
        <v>28.76733278</v>
      </c>
      <c r="L27">
        <f t="shared" si="8"/>
        <v>1.2716338552688171</v>
      </c>
      <c r="M27">
        <f t="shared" si="9"/>
        <v>1.617052661865835</v>
      </c>
      <c r="N27">
        <f t="shared" si="10"/>
        <v>-9.0464899695499987</v>
      </c>
      <c r="O27">
        <f t="shared" si="11"/>
        <v>81.838980769168742</v>
      </c>
      <c r="Q27" t="s">
        <v>15</v>
      </c>
      <c r="R27">
        <f>SUM(O23:O42)</f>
        <v>11837.410877282007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2533.5699100000002</v>
      </c>
      <c r="F28">
        <v>24.39835433</v>
      </c>
      <c r="G28">
        <v>2</v>
      </c>
      <c r="J28">
        <f t="shared" si="6"/>
        <v>27.495698924731183</v>
      </c>
      <c r="K28">
        <f t="shared" si="7"/>
        <v>24.39835433</v>
      </c>
      <c r="L28">
        <f t="shared" si="8"/>
        <v>-3.0973445947311831</v>
      </c>
      <c r="M28">
        <f t="shared" si="9"/>
        <v>9.5935435385104775</v>
      </c>
      <c r="N28">
        <f t="shared" si="10"/>
        <v>-13.415468419549999</v>
      </c>
      <c r="O28">
        <f t="shared" si="11"/>
        <v>179.97479291594334</v>
      </c>
      <c r="Q28" s="1" t="s">
        <v>16</v>
      </c>
      <c r="R28" s="2">
        <f>1-(R26/R27)</f>
        <v>0.92979141749816907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2708.0525510000002</v>
      </c>
      <c r="F29">
        <v>19.191797860000001</v>
      </c>
      <c r="G29">
        <v>2</v>
      </c>
      <c r="J29">
        <f t="shared" si="6"/>
        <v>27.495698924731183</v>
      </c>
      <c r="K29">
        <f t="shared" si="7"/>
        <v>19.191797860000001</v>
      </c>
      <c r="L29">
        <f t="shared" si="8"/>
        <v>-8.3039010647311819</v>
      </c>
      <c r="M29">
        <f t="shared" si="9"/>
        <v>68.954772892843664</v>
      </c>
      <c r="N29">
        <f t="shared" si="10"/>
        <v>-18.622024889549998</v>
      </c>
      <c r="O29">
        <f t="shared" si="11"/>
        <v>346.77981098701963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2255.7580499999999</v>
      </c>
      <c r="F30">
        <v>32.688251409999999</v>
      </c>
      <c r="G30">
        <v>2</v>
      </c>
      <c r="J30">
        <f t="shared" si="6"/>
        <v>27.495698924731183</v>
      </c>
      <c r="K30">
        <f t="shared" si="7"/>
        <v>32.688251409999999</v>
      </c>
      <c r="L30">
        <f t="shared" si="8"/>
        <v>5.1925524852688163</v>
      </c>
      <c r="M30">
        <f t="shared" si="9"/>
        <v>26.96260131227136</v>
      </c>
      <c r="N30">
        <f t="shared" si="10"/>
        <v>-5.1255713395499995</v>
      </c>
      <c r="O30">
        <f t="shared" si="11"/>
        <v>26.271481556816376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2151.21</v>
      </c>
      <c r="F31">
        <v>35.807961900000002</v>
      </c>
      <c r="G31">
        <v>2</v>
      </c>
      <c r="J31">
        <f t="shared" si="6"/>
        <v>44.18315334773218</v>
      </c>
      <c r="K31">
        <f t="shared" si="7"/>
        <v>35.807961900000002</v>
      </c>
      <c r="L31">
        <f t="shared" si="8"/>
        <v>-8.3751914477321776</v>
      </c>
      <c r="M31">
        <f t="shared" si="9"/>
        <v>70.143831786166203</v>
      </c>
      <c r="N31">
        <f t="shared" si="10"/>
        <v>-2.0058608495499968</v>
      </c>
      <c r="O31">
        <f t="shared" si="11"/>
        <v>4.0234777477574344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1950.2439999999999</v>
      </c>
      <c r="F32">
        <v>41.804780960000002</v>
      </c>
      <c r="G32">
        <v>2</v>
      </c>
      <c r="J32">
        <f t="shared" si="6"/>
        <v>44.18315334773218</v>
      </c>
      <c r="K32">
        <f t="shared" si="7"/>
        <v>41.804780960000002</v>
      </c>
      <c r="L32">
        <f t="shared" si="8"/>
        <v>-2.3783723877321776</v>
      </c>
      <c r="M32">
        <f t="shared" si="9"/>
        <v>5.6566552147268601</v>
      </c>
      <c r="N32">
        <f t="shared" si="10"/>
        <v>3.9909582104500032</v>
      </c>
      <c r="O32">
        <f t="shared" si="11"/>
        <v>15.927747437558292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2138.1016</v>
      </c>
      <c r="F33">
        <v>36.199116140000001</v>
      </c>
      <c r="G33">
        <v>2</v>
      </c>
      <c r="J33">
        <f t="shared" si="6"/>
        <v>44.18315334773218</v>
      </c>
      <c r="K33">
        <f t="shared" si="7"/>
        <v>36.199116140000001</v>
      </c>
      <c r="L33">
        <f t="shared" si="8"/>
        <v>-7.9840372077321788</v>
      </c>
      <c r="M33">
        <f t="shared" si="9"/>
        <v>63.744850134451845</v>
      </c>
      <c r="N33">
        <f t="shared" si="10"/>
        <v>-1.614706609549998</v>
      </c>
      <c r="O33">
        <f t="shared" si="11"/>
        <v>2.6072774349244496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1665.634971</v>
      </c>
      <c r="F34">
        <v>50.297505350000002</v>
      </c>
      <c r="G34">
        <v>2</v>
      </c>
      <c r="J34">
        <f t="shared" si="6"/>
        <v>44.18315334773218</v>
      </c>
      <c r="K34">
        <f t="shared" si="7"/>
        <v>50.297505350000002</v>
      </c>
      <c r="L34">
        <f t="shared" si="8"/>
        <v>6.1143520022678217</v>
      </c>
      <c r="M34">
        <f t="shared" si="9"/>
        <v>37.385300407636521</v>
      </c>
      <c r="N34">
        <f t="shared" si="10"/>
        <v>12.483682600450003</v>
      </c>
      <c r="O34">
        <f t="shared" si="11"/>
        <v>155.84233126877814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1890.2723860000001</v>
      </c>
      <c r="F35">
        <v>43.594332020000003</v>
      </c>
      <c r="G35">
        <v>2</v>
      </c>
      <c r="J35">
        <f t="shared" si="6"/>
        <v>55.388447653429601</v>
      </c>
      <c r="K35">
        <f t="shared" si="7"/>
        <v>43.594332020000003</v>
      </c>
      <c r="L35">
        <f t="shared" si="8"/>
        <v>-11.794115633429598</v>
      </c>
      <c r="M35">
        <f t="shared" si="9"/>
        <v>139.10116357470847</v>
      </c>
      <c r="N35">
        <f t="shared" si="10"/>
        <v>5.7805092704500041</v>
      </c>
      <c r="O35">
        <f t="shared" si="11"/>
        <v>33.414287425758438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1049.7840000000001</v>
      </c>
      <c r="F36">
        <v>68.674478769999993</v>
      </c>
      <c r="G36">
        <v>2</v>
      </c>
      <c r="J36">
        <f t="shared" si="6"/>
        <v>55.388447653429601</v>
      </c>
      <c r="K36">
        <f t="shared" si="7"/>
        <v>68.674478769999993</v>
      </c>
      <c r="L36">
        <f t="shared" si="8"/>
        <v>13.286031116570392</v>
      </c>
      <c r="M36">
        <f t="shared" si="9"/>
        <v>176.51862283047669</v>
      </c>
      <c r="N36">
        <f t="shared" si="10"/>
        <v>30.860656020449994</v>
      </c>
      <c r="O36">
        <f t="shared" si="11"/>
        <v>952.38009001253647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1461.5474999999999</v>
      </c>
      <c r="F37">
        <v>56.387469000000003</v>
      </c>
      <c r="G37">
        <v>2</v>
      </c>
      <c r="J37">
        <f t="shared" si="6"/>
        <v>55.388447653429601</v>
      </c>
      <c r="K37">
        <f t="shared" si="7"/>
        <v>56.387469000000003</v>
      </c>
      <c r="L37">
        <f t="shared" si="8"/>
        <v>0.99902134657040165</v>
      </c>
      <c r="M37">
        <f t="shared" si="9"/>
        <v>0.99804365090333858</v>
      </c>
      <c r="N37">
        <f t="shared" si="10"/>
        <v>18.573646250450004</v>
      </c>
      <c r="O37">
        <f t="shared" si="11"/>
        <v>344.98033503685548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1142.606458</v>
      </c>
      <c r="F38">
        <v>65.904659570000007</v>
      </c>
      <c r="G38">
        <v>2</v>
      </c>
      <c r="J38">
        <f t="shared" si="6"/>
        <v>55.388447653429601</v>
      </c>
      <c r="K38">
        <f t="shared" si="7"/>
        <v>65.904659570000007</v>
      </c>
      <c r="L38">
        <f t="shared" si="8"/>
        <v>10.516211916570406</v>
      </c>
      <c r="M38">
        <f t="shared" si="9"/>
        <v>110.5907130742174</v>
      </c>
      <c r="N38">
        <f t="shared" si="10"/>
        <v>28.090836820450008</v>
      </c>
      <c r="O38">
        <f t="shared" si="11"/>
        <v>789.09511327314988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1166.6121209999999</v>
      </c>
      <c r="F39">
        <v>65.188331349999999</v>
      </c>
      <c r="G39">
        <v>2</v>
      </c>
      <c r="J39">
        <f t="shared" si="6"/>
        <v>63.431937984496123</v>
      </c>
      <c r="K39">
        <f t="shared" si="7"/>
        <v>65.188331349999999</v>
      </c>
      <c r="L39">
        <f t="shared" si="8"/>
        <v>1.7563933655038753</v>
      </c>
      <c r="M39">
        <f t="shared" si="9"/>
        <v>3.0849176543860297</v>
      </c>
      <c r="N39">
        <f t="shared" si="10"/>
        <v>27.37450860045</v>
      </c>
      <c r="O39">
        <f t="shared" si="11"/>
        <v>749.36372111611104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1125.1320000000001</v>
      </c>
      <c r="F40">
        <v>66.42609684</v>
      </c>
      <c r="G40">
        <v>2</v>
      </c>
      <c r="J40">
        <f t="shared" si="6"/>
        <v>63.431937984496123</v>
      </c>
      <c r="K40">
        <f t="shared" si="7"/>
        <v>66.42609684</v>
      </c>
      <c r="L40">
        <f t="shared" si="8"/>
        <v>2.9941588555038763</v>
      </c>
      <c r="M40">
        <f t="shared" si="9"/>
        <v>8.964987251992282</v>
      </c>
      <c r="N40">
        <f t="shared" si="10"/>
        <v>28.612274090450001</v>
      </c>
      <c r="O40">
        <f t="shared" si="11"/>
        <v>818.66222862703637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1064.2</v>
      </c>
      <c r="F41">
        <v>68.244305789999999</v>
      </c>
      <c r="G41">
        <v>2</v>
      </c>
      <c r="J41">
        <f t="shared" si="6"/>
        <v>63.431937984496123</v>
      </c>
      <c r="K41">
        <f t="shared" si="7"/>
        <v>68.244305789999999</v>
      </c>
      <c r="L41">
        <f t="shared" si="8"/>
        <v>4.8123678055038752</v>
      </c>
      <c r="M41">
        <f t="shared" si="9"/>
        <v>23.158883895450185</v>
      </c>
      <c r="N41">
        <f t="shared" si="10"/>
        <v>30.43048304045</v>
      </c>
      <c r="O41">
        <f t="shared" si="11"/>
        <v>926.01429807511499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1453.1</v>
      </c>
      <c r="F42">
        <v>56.639542140000003</v>
      </c>
      <c r="G42">
        <v>2</v>
      </c>
      <c r="J42">
        <f t="shared" si="6"/>
        <v>63.431937984496123</v>
      </c>
      <c r="K42">
        <f>F42</f>
        <v>56.639542140000003</v>
      </c>
      <c r="L42">
        <f t="shared" si="8"/>
        <v>-6.7923958444961201</v>
      </c>
      <c r="M42">
        <f t="shared" si="9"/>
        <v>46.136641308328159</v>
      </c>
      <c r="N42">
        <f t="shared" si="10"/>
        <v>18.825719390450004</v>
      </c>
      <c r="O42">
        <f t="shared" si="11"/>
        <v>354.4077105679653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2"/>
  <sheetViews>
    <sheetView topLeftCell="B1" workbookViewId="0">
      <selection activeCell="K43" sqref="K43"/>
    </sheetView>
  </sheetViews>
  <sheetFormatPr baseColWidth="10" defaultColWidth="8.83203125" defaultRowHeight="15" x14ac:dyDescent="0.2"/>
  <cols>
    <col min="10" max="10" width="12" bestFit="1" customWidth="1"/>
    <col min="14" max="14" width="13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77</v>
      </c>
      <c r="F2">
        <v>-3.1825795640000001</v>
      </c>
      <c r="G2">
        <v>1</v>
      </c>
      <c r="J2">
        <f>(71.1*D2)/(1+(71.1/89.8)*D2)</f>
        <v>0</v>
      </c>
      <c r="K2">
        <f>F2</f>
        <v>-3.1825795640000001</v>
      </c>
      <c r="L2">
        <f>K2-J2</f>
        <v>-3.1825795640000001</v>
      </c>
      <c r="M2">
        <f>L2^2</f>
        <v>10.12881268119043</v>
      </c>
      <c r="N2">
        <f>K2-$R$3</f>
        <v>-48.174204354399997</v>
      </c>
      <c r="O2">
        <f>N2^2</f>
        <v>2320.7539651794918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75</v>
      </c>
      <c r="F3">
        <v>-0.50251256300000002</v>
      </c>
      <c r="G3">
        <v>1</v>
      </c>
      <c r="J3">
        <f t="shared" ref="J3:J21" si="0">(71.1*D3)/(1+(71.1/89.8)*D3)</f>
        <v>0</v>
      </c>
      <c r="K3">
        <f t="shared" ref="K3:K21" si="1">F3</f>
        <v>-0.50251256300000002</v>
      </c>
      <c r="L3">
        <f t="shared" ref="L3:L21" si="2">K3-J3</f>
        <v>-0.50251256300000002</v>
      </c>
      <c r="M3">
        <f t="shared" ref="M3:M21" si="3">L3^2</f>
        <v>0.25251887597282902</v>
      </c>
      <c r="N3">
        <f t="shared" ref="N3:N21" si="4">K3-$R$3</f>
        <v>-45.494137353399999</v>
      </c>
      <c r="O3">
        <f t="shared" ref="O3:O21" si="5">N3^2</f>
        <v>2069.7165335300251</v>
      </c>
      <c r="Q3" t="s">
        <v>13</v>
      </c>
      <c r="R3">
        <f>AVERAGE(K2:K21)</f>
        <v>44.991624790399996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79</v>
      </c>
      <c r="F4">
        <v>-5.8626465659999996</v>
      </c>
      <c r="G4">
        <v>1</v>
      </c>
      <c r="J4">
        <f t="shared" si="0"/>
        <v>0</v>
      </c>
      <c r="K4">
        <f t="shared" si="1"/>
        <v>-5.8626465659999996</v>
      </c>
      <c r="L4">
        <f t="shared" si="2"/>
        <v>-5.8626465659999996</v>
      </c>
      <c r="M4">
        <f t="shared" si="3"/>
        <v>34.370624757831585</v>
      </c>
      <c r="N4">
        <f t="shared" si="4"/>
        <v>-50.854271356399998</v>
      </c>
      <c r="O4">
        <f t="shared" si="5"/>
        <v>2586.1569151903655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70</v>
      </c>
      <c r="F5">
        <v>6.1976549409999997</v>
      </c>
      <c r="G5">
        <v>1</v>
      </c>
      <c r="J5">
        <f t="shared" si="0"/>
        <v>0</v>
      </c>
      <c r="K5">
        <f t="shared" si="1"/>
        <v>6.1976549409999997</v>
      </c>
      <c r="L5">
        <f t="shared" si="2"/>
        <v>6.1976549409999997</v>
      </c>
      <c r="M5">
        <f t="shared" si="3"/>
        <v>38.41092676770171</v>
      </c>
      <c r="N5">
        <f t="shared" si="4"/>
        <v>-38.7939698494</v>
      </c>
      <c r="O5">
        <f t="shared" si="5"/>
        <v>1504.9720966761563</v>
      </c>
      <c r="Q5" t="s">
        <v>14</v>
      </c>
      <c r="R5">
        <f>SUM(M2:M21)</f>
        <v>746.52064567437731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50</v>
      </c>
      <c r="F6">
        <v>32.998324959999998</v>
      </c>
      <c r="G6">
        <v>1</v>
      </c>
      <c r="J6">
        <f t="shared" si="0"/>
        <v>39.6816656308266</v>
      </c>
      <c r="K6">
        <f t="shared" si="1"/>
        <v>32.998324959999998</v>
      </c>
      <c r="L6">
        <f t="shared" si="2"/>
        <v>-6.6833406708266025</v>
      </c>
      <c r="M6">
        <f t="shared" si="3"/>
        <v>44.667042522324984</v>
      </c>
      <c r="N6">
        <f t="shared" si="4"/>
        <v>-11.993299830399998</v>
      </c>
      <c r="O6">
        <f t="shared" si="5"/>
        <v>143.83924082187261</v>
      </c>
      <c r="Q6" t="s">
        <v>15</v>
      </c>
      <c r="R6">
        <f>SUM(O2:O21)</f>
        <v>13376.003411520467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47</v>
      </c>
      <c r="F7">
        <v>37.018425460000003</v>
      </c>
      <c r="G7">
        <v>1</v>
      </c>
      <c r="J7">
        <f t="shared" si="0"/>
        <v>39.6816656308266</v>
      </c>
      <c r="K7">
        <f t="shared" si="1"/>
        <v>37.018425460000003</v>
      </c>
      <c r="L7">
        <f t="shared" si="2"/>
        <v>-2.6632401708265974</v>
      </c>
      <c r="M7">
        <f t="shared" si="3"/>
        <v>7.0928482075044839</v>
      </c>
      <c r="N7">
        <f t="shared" si="4"/>
        <v>-7.9731993303999928</v>
      </c>
      <c r="O7">
        <f t="shared" si="5"/>
        <v>63.571907562290896</v>
      </c>
      <c r="Q7" s="1" t="s">
        <v>16</v>
      </c>
      <c r="R7" s="3">
        <f>1-(R5/R6)</f>
        <v>0.94418955926465931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49</v>
      </c>
      <c r="F8">
        <v>34.338358460000002</v>
      </c>
      <c r="G8">
        <v>1</v>
      </c>
      <c r="J8">
        <f t="shared" si="0"/>
        <v>39.6816656308266</v>
      </c>
      <c r="K8">
        <f t="shared" si="1"/>
        <v>34.338358460000002</v>
      </c>
      <c r="L8">
        <f t="shared" si="2"/>
        <v>-5.3433071708265985</v>
      </c>
      <c r="M8">
        <f t="shared" si="3"/>
        <v>28.550931521806948</v>
      </c>
      <c r="N8">
        <f t="shared" si="4"/>
        <v>-10.653266330399994</v>
      </c>
      <c r="O8">
        <f t="shared" si="5"/>
        <v>113.49208350643416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46</v>
      </c>
      <c r="F9">
        <v>38.35845896</v>
      </c>
      <c r="G9">
        <v>1</v>
      </c>
      <c r="J9">
        <f t="shared" si="0"/>
        <v>39.6816656308266</v>
      </c>
      <c r="K9">
        <f t="shared" si="1"/>
        <v>38.35845896</v>
      </c>
      <c r="L9">
        <f t="shared" si="2"/>
        <v>-1.3232066708266004</v>
      </c>
      <c r="M9">
        <f t="shared" si="3"/>
        <v>1.7508758937200151</v>
      </c>
      <c r="N9">
        <f t="shared" si="4"/>
        <v>-6.6331658303999959</v>
      </c>
      <c r="O9">
        <f t="shared" si="5"/>
        <v>43.998888933586066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29</v>
      </c>
      <c r="F10">
        <v>61.13902848</v>
      </c>
      <c r="G10">
        <v>1</v>
      </c>
      <c r="J10">
        <f t="shared" si="0"/>
        <v>55.041206896551721</v>
      </c>
      <c r="K10">
        <f t="shared" si="1"/>
        <v>61.13902848</v>
      </c>
      <c r="L10">
        <f t="shared" si="2"/>
        <v>6.0978215834482796</v>
      </c>
      <c r="M10">
        <f t="shared" si="3"/>
        <v>37.183428063567682</v>
      </c>
      <c r="N10">
        <f t="shared" si="4"/>
        <v>16.147403689600004</v>
      </c>
      <c r="O10">
        <f t="shared" si="5"/>
        <v>260.73864591490781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32</v>
      </c>
      <c r="F11">
        <v>57.118927970000001</v>
      </c>
      <c r="G11">
        <v>1</v>
      </c>
      <c r="J11">
        <f t="shared" si="0"/>
        <v>55.041206896551721</v>
      </c>
      <c r="K11">
        <f t="shared" si="1"/>
        <v>57.118927970000001</v>
      </c>
      <c r="L11">
        <f t="shared" si="2"/>
        <v>2.0777210734482807</v>
      </c>
      <c r="M11">
        <f t="shared" si="3"/>
        <v>4.3169248590510758</v>
      </c>
      <c r="N11">
        <f t="shared" si="4"/>
        <v>12.127303179600005</v>
      </c>
      <c r="O11">
        <f t="shared" si="5"/>
        <v>147.07148240993641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36</v>
      </c>
      <c r="F12">
        <v>51.758793969999999</v>
      </c>
      <c r="G12">
        <v>1</v>
      </c>
      <c r="J12">
        <f t="shared" si="0"/>
        <v>55.041206896551721</v>
      </c>
      <c r="K12">
        <f t="shared" si="1"/>
        <v>51.758793969999999</v>
      </c>
      <c r="L12">
        <f t="shared" si="2"/>
        <v>-3.2824129265517215</v>
      </c>
      <c r="M12">
        <f t="shared" si="3"/>
        <v>10.774234620393838</v>
      </c>
      <c r="N12">
        <f t="shared" si="4"/>
        <v>6.7671691796000033</v>
      </c>
      <c r="O12">
        <f t="shared" si="5"/>
        <v>45.794578705328185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20</v>
      </c>
      <c r="F13">
        <v>73.199329980000002</v>
      </c>
      <c r="G13">
        <v>1</v>
      </c>
      <c r="J13">
        <f t="shared" si="0"/>
        <v>55.041206896551721</v>
      </c>
      <c r="K13">
        <f t="shared" si="1"/>
        <v>73.199329980000002</v>
      </c>
      <c r="L13">
        <f t="shared" si="2"/>
        <v>18.158123083448281</v>
      </c>
      <c r="M13">
        <f t="shared" si="3"/>
        <v>329.71743391365732</v>
      </c>
      <c r="N13">
        <f t="shared" si="4"/>
        <v>28.207705189600006</v>
      </c>
      <c r="O13">
        <f t="shared" si="5"/>
        <v>795.67463206338709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25</v>
      </c>
      <c r="F14">
        <v>66.499162479999995</v>
      </c>
      <c r="G14">
        <v>1</v>
      </c>
      <c r="J14">
        <f t="shared" si="0"/>
        <v>63.194787198944248</v>
      </c>
      <c r="K14">
        <f t="shared" si="1"/>
        <v>66.499162479999995</v>
      </c>
      <c r="L14">
        <f t="shared" si="2"/>
        <v>3.3043752810557478</v>
      </c>
      <c r="M14">
        <f t="shared" si="3"/>
        <v>10.918895998052253</v>
      </c>
      <c r="N14">
        <f t="shared" si="4"/>
        <v>21.507537689599999</v>
      </c>
      <c r="O14">
        <f t="shared" si="5"/>
        <v>462.57417746956446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31</v>
      </c>
      <c r="F15">
        <v>58.458961469999998</v>
      </c>
      <c r="G15">
        <v>1</v>
      </c>
      <c r="J15">
        <f t="shared" si="0"/>
        <v>63.194787198944248</v>
      </c>
      <c r="K15">
        <f t="shared" si="1"/>
        <v>58.458961469999998</v>
      </c>
      <c r="L15">
        <f t="shared" si="2"/>
        <v>-4.7358257289442491</v>
      </c>
      <c r="M15">
        <f t="shared" si="3"/>
        <v>22.428045334930328</v>
      </c>
      <c r="N15">
        <f t="shared" si="4"/>
        <v>13.467336679600002</v>
      </c>
      <c r="O15">
        <f t="shared" si="5"/>
        <v>181.36915724169961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31</v>
      </c>
      <c r="F16">
        <v>58.458961469999998</v>
      </c>
      <c r="G16">
        <v>1</v>
      </c>
      <c r="J16">
        <f t="shared" si="0"/>
        <v>63.194787198944248</v>
      </c>
      <c r="K16">
        <f t="shared" si="1"/>
        <v>58.458961469999998</v>
      </c>
      <c r="L16">
        <f t="shared" si="2"/>
        <v>-4.7358257289442491</v>
      </c>
      <c r="M16">
        <f t="shared" si="3"/>
        <v>22.428045334930328</v>
      </c>
      <c r="N16">
        <f t="shared" si="4"/>
        <v>13.467336679600002</v>
      </c>
      <c r="O16">
        <f t="shared" si="5"/>
        <v>181.36915724169961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22</v>
      </c>
      <c r="F17">
        <v>70.519262979999993</v>
      </c>
      <c r="G17">
        <v>1</v>
      </c>
      <c r="J17">
        <f t="shared" si="0"/>
        <v>63.194787198944248</v>
      </c>
      <c r="K17">
        <f t="shared" si="1"/>
        <v>70.519262979999993</v>
      </c>
      <c r="L17">
        <f t="shared" si="2"/>
        <v>7.3244757810557459</v>
      </c>
      <c r="M17">
        <f t="shared" si="3"/>
        <v>53.64794546727218</v>
      </c>
      <c r="N17">
        <f t="shared" si="4"/>
        <v>25.527638189599998</v>
      </c>
      <c r="O17">
        <f t="shared" si="5"/>
        <v>651.66031153912422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22</v>
      </c>
      <c r="F18">
        <v>70.519262979999993</v>
      </c>
      <c r="G18">
        <v>1</v>
      </c>
      <c r="J18">
        <f t="shared" si="0"/>
        <v>68.249919828968459</v>
      </c>
      <c r="K18">
        <f t="shared" si="1"/>
        <v>70.519262979999993</v>
      </c>
      <c r="L18">
        <f t="shared" si="2"/>
        <v>2.2693431510315349</v>
      </c>
      <c r="M18">
        <f t="shared" si="3"/>
        <v>5.1499183371337356</v>
      </c>
      <c r="N18">
        <f t="shared" si="4"/>
        <v>25.527638189599998</v>
      </c>
      <c r="O18">
        <f t="shared" si="5"/>
        <v>651.66031153912422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29</v>
      </c>
      <c r="F19">
        <v>61.13902848</v>
      </c>
      <c r="G19">
        <v>1</v>
      </c>
      <c r="J19">
        <f t="shared" si="0"/>
        <v>68.249919828968459</v>
      </c>
      <c r="K19">
        <f t="shared" si="1"/>
        <v>61.13902848</v>
      </c>
      <c r="L19">
        <f t="shared" si="2"/>
        <v>-7.1108913489684582</v>
      </c>
      <c r="M19">
        <f t="shared" si="3"/>
        <v>50.564775776834459</v>
      </c>
      <c r="N19">
        <f t="shared" si="4"/>
        <v>16.147403689600004</v>
      </c>
      <c r="O19">
        <f t="shared" si="5"/>
        <v>260.73864591490781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28</v>
      </c>
      <c r="F20">
        <v>62.479061979999997</v>
      </c>
      <c r="G20">
        <v>1</v>
      </c>
      <c r="J20">
        <f t="shared" si="0"/>
        <v>68.249919828968459</v>
      </c>
      <c r="K20">
        <f t="shared" si="1"/>
        <v>62.479061979999997</v>
      </c>
      <c r="L20">
        <f t="shared" si="2"/>
        <v>-5.7708578489684612</v>
      </c>
      <c r="M20">
        <f t="shared" si="3"/>
        <v>33.302800313000894</v>
      </c>
      <c r="N20">
        <f t="shared" si="4"/>
        <v>17.487437189600001</v>
      </c>
      <c r="O20">
        <f t="shared" si="5"/>
        <v>305.81045946020521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23</v>
      </c>
      <c r="F21">
        <v>69.179229480000004</v>
      </c>
      <c r="G21">
        <v>1</v>
      </c>
      <c r="J21">
        <f t="shared" si="0"/>
        <v>68.249919828968459</v>
      </c>
      <c r="K21">
        <f t="shared" si="1"/>
        <v>69.179229480000004</v>
      </c>
      <c r="L21">
        <f t="shared" si="2"/>
        <v>0.92930965103154506</v>
      </c>
      <c r="M21">
        <f t="shared" si="3"/>
        <v>0.86361642750037204</v>
      </c>
      <c r="N21">
        <f t="shared" si="4"/>
        <v>24.187604689600008</v>
      </c>
      <c r="O21">
        <f t="shared" si="5"/>
        <v>585.04022062036029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70</v>
      </c>
      <c r="F23">
        <v>6.1976549409999997</v>
      </c>
      <c r="G23">
        <v>2</v>
      </c>
      <c r="J23">
        <f>(32.1*D23)/(1+(32.1/89.8)*D23)</f>
        <v>0</v>
      </c>
      <c r="K23">
        <f>F23</f>
        <v>6.1976549409999997</v>
      </c>
      <c r="L23">
        <f>K23-J23</f>
        <v>6.1976549409999997</v>
      </c>
      <c r="M23">
        <f>L23^2</f>
        <v>38.41092676770171</v>
      </c>
      <c r="N23">
        <f t="shared" ref="N23:N42" si="6">K23-$R$24</f>
        <v>-26.130653266100008</v>
      </c>
      <c r="O23">
        <f>N23^2</f>
        <v>682.81104011314301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80</v>
      </c>
      <c r="F24">
        <v>-7.2026800670000002</v>
      </c>
      <c r="G24">
        <v>2</v>
      </c>
      <c r="J24">
        <f t="shared" ref="J24:J42" si="7">(32.1*D24)/(1+(32.1/89.8)*D24)</f>
        <v>0</v>
      </c>
      <c r="K24">
        <f t="shared" ref="K24:K41" si="8">F24</f>
        <v>-7.2026800670000002</v>
      </c>
      <c r="L24">
        <f t="shared" ref="L24:L42" si="9">K24-J24</f>
        <v>-7.2026800670000002</v>
      </c>
      <c r="M24">
        <f t="shared" ref="M24:M42" si="10">L24^2</f>
        <v>51.878600147559126</v>
      </c>
      <c r="N24">
        <f t="shared" si="6"/>
        <v>-39.530988274100011</v>
      </c>
      <c r="O24">
        <f t="shared" ref="O24:O42" si="11">N24^2</f>
        <v>1562.6990339270326</v>
      </c>
      <c r="Q24" t="s">
        <v>13</v>
      </c>
      <c r="R24">
        <f>AVERAGE(K23:K42)</f>
        <v>32.328308207100008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78</v>
      </c>
      <c r="F25">
        <v>-4.5226130649999998</v>
      </c>
      <c r="G25">
        <v>2</v>
      </c>
      <c r="J25">
        <f t="shared" si="7"/>
        <v>0</v>
      </c>
      <c r="K25">
        <f t="shared" si="8"/>
        <v>-4.5226130649999998</v>
      </c>
      <c r="L25">
        <f t="shared" si="9"/>
        <v>-4.5226130649999998</v>
      </c>
      <c r="M25">
        <f t="shared" si="10"/>
        <v>20.454028935708692</v>
      </c>
      <c r="N25">
        <f t="shared" si="6"/>
        <v>-36.85092127210001</v>
      </c>
      <c r="O25">
        <f t="shared" si="11"/>
        <v>1357.9903986025131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68</v>
      </c>
      <c r="F26">
        <v>8.8777219429999992</v>
      </c>
      <c r="G26">
        <v>2</v>
      </c>
      <c r="J26">
        <f t="shared" si="7"/>
        <v>0</v>
      </c>
      <c r="K26">
        <f t="shared" si="8"/>
        <v>8.8777219429999992</v>
      </c>
      <c r="L26">
        <f>K26-J26</f>
        <v>8.8777219429999992</v>
      </c>
      <c r="M26">
        <f t="shared" si="10"/>
        <v>78.813946897223687</v>
      </c>
      <c r="N26">
        <f t="shared" si="6"/>
        <v>-23.450586264100011</v>
      </c>
      <c r="O26">
        <f t="shared" si="11"/>
        <v>549.92999612999608</v>
      </c>
      <c r="Q26" t="s">
        <v>14</v>
      </c>
      <c r="R26">
        <f>SUM(M23:M42)</f>
        <v>675.49893356929283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58</v>
      </c>
      <c r="F27">
        <v>22.27805695</v>
      </c>
      <c r="G27">
        <v>2</v>
      </c>
      <c r="J27">
        <f t="shared" si="7"/>
        <v>23.647087776866282</v>
      </c>
      <c r="K27">
        <f t="shared" si="8"/>
        <v>22.27805695</v>
      </c>
      <c r="L27">
        <f t="shared" si="9"/>
        <v>-1.3690308268662825</v>
      </c>
      <c r="M27">
        <f t="shared" si="10"/>
        <v>1.8742454049101773</v>
      </c>
      <c r="N27">
        <f t="shared" si="6"/>
        <v>-10.050251257100008</v>
      </c>
      <c r="O27">
        <f t="shared" si="11"/>
        <v>101.00755033084029</v>
      </c>
      <c r="Q27" t="s">
        <v>15</v>
      </c>
      <c r="R27">
        <f>SUM(O23:O42)</f>
        <v>7385.6720789136025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58</v>
      </c>
      <c r="F28">
        <v>22.27805695</v>
      </c>
      <c r="G28">
        <v>2</v>
      </c>
      <c r="J28">
        <f t="shared" si="7"/>
        <v>23.647087776866282</v>
      </c>
      <c r="K28">
        <f t="shared" si="8"/>
        <v>22.27805695</v>
      </c>
      <c r="L28">
        <f t="shared" si="9"/>
        <v>-1.3690308268662825</v>
      </c>
      <c r="M28">
        <f t="shared" si="10"/>
        <v>1.8742454049101773</v>
      </c>
      <c r="N28">
        <f t="shared" si="6"/>
        <v>-10.050251257100008</v>
      </c>
      <c r="O28">
        <f t="shared" si="11"/>
        <v>101.00755033084029</v>
      </c>
      <c r="Q28" s="1" t="s">
        <v>16</v>
      </c>
      <c r="R28" s="2">
        <f>1-(R26/R27)</f>
        <v>0.90853927356213526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57</v>
      </c>
      <c r="F29">
        <v>23.61809045</v>
      </c>
      <c r="G29">
        <v>2</v>
      </c>
      <c r="J29">
        <f t="shared" si="7"/>
        <v>23.647087776866282</v>
      </c>
      <c r="K29">
        <f t="shared" si="8"/>
        <v>23.61809045</v>
      </c>
      <c r="L29">
        <f>K29-J29</f>
        <v>-2.8997326866281981E-2</v>
      </c>
      <c r="M29">
        <f t="shared" si="10"/>
        <v>8.4084496538999872E-4</v>
      </c>
      <c r="N29">
        <f t="shared" si="6"/>
        <v>-8.7102177571000077</v>
      </c>
      <c r="O29">
        <f>N29^2</f>
        <v>75.867893376100284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51</v>
      </c>
      <c r="F30">
        <v>31.658291460000001</v>
      </c>
      <c r="G30">
        <v>2</v>
      </c>
      <c r="J30">
        <f t="shared" si="7"/>
        <v>23.647087776866282</v>
      </c>
      <c r="K30">
        <f t="shared" si="8"/>
        <v>31.658291460000001</v>
      </c>
      <c r="L30">
        <f t="shared" si="9"/>
        <v>8.0112036831337186</v>
      </c>
      <c r="M30">
        <f t="shared" si="10"/>
        <v>64.179384452655256</v>
      </c>
      <c r="N30">
        <f t="shared" si="6"/>
        <v>-0.67001674710000714</v>
      </c>
      <c r="O30">
        <f t="shared" si="11"/>
        <v>0.4489224413944749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45</v>
      </c>
      <c r="F31">
        <v>39.698492459999997</v>
      </c>
      <c r="G31">
        <v>2</v>
      </c>
      <c r="J31">
        <f t="shared" si="7"/>
        <v>37.436103896103894</v>
      </c>
      <c r="K31">
        <f t="shared" si="8"/>
        <v>39.698492459999997</v>
      </c>
      <c r="L31">
        <f t="shared" si="9"/>
        <v>2.2623885638961028</v>
      </c>
      <c r="M31">
        <f t="shared" si="10"/>
        <v>5.1184020140478701</v>
      </c>
      <c r="N31">
        <f t="shared" si="6"/>
        <v>7.370184252899989</v>
      </c>
      <c r="O31">
        <f t="shared" si="11"/>
        <v>54.319615921694968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41</v>
      </c>
      <c r="F32">
        <v>45.05862647</v>
      </c>
      <c r="G32">
        <v>2</v>
      </c>
      <c r="J32">
        <f t="shared" si="7"/>
        <v>37.436103896103894</v>
      </c>
      <c r="K32">
        <f t="shared" si="8"/>
        <v>45.05862647</v>
      </c>
      <c r="L32">
        <f>K32-J32</f>
        <v>7.6225225738961058</v>
      </c>
      <c r="M32">
        <f>L32^2</f>
        <v>58.102850389555712</v>
      </c>
      <c r="N32">
        <f t="shared" si="6"/>
        <v>12.730318262899992</v>
      </c>
      <c r="O32">
        <f t="shared" si="11"/>
        <v>162.06100307472508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48</v>
      </c>
      <c r="F33">
        <v>35.678391959999999</v>
      </c>
      <c r="G33">
        <v>2</v>
      </c>
      <c r="J33">
        <f t="shared" si="7"/>
        <v>37.436103896103894</v>
      </c>
      <c r="K33">
        <f t="shared" si="8"/>
        <v>35.678391959999999</v>
      </c>
      <c r="L33">
        <f t="shared" si="9"/>
        <v>-1.7577119361038953</v>
      </c>
      <c r="M33">
        <f t="shared" si="10"/>
        <v>3.0895512503221041</v>
      </c>
      <c r="N33">
        <f t="shared" si="6"/>
        <v>3.3500837528999909</v>
      </c>
      <c r="O33">
        <f t="shared" si="11"/>
        <v>11.223061151444487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55</v>
      </c>
      <c r="F34">
        <v>26.298157450000001</v>
      </c>
      <c r="G34">
        <v>2</v>
      </c>
      <c r="J34">
        <f t="shared" si="7"/>
        <v>37.436103896103894</v>
      </c>
      <c r="K34">
        <f t="shared" si="8"/>
        <v>26.298157450000001</v>
      </c>
      <c r="L34">
        <f t="shared" si="9"/>
        <v>-11.137946446103893</v>
      </c>
      <c r="M34">
        <f t="shared" si="10"/>
        <v>124.05385103627833</v>
      </c>
      <c r="N34">
        <f t="shared" si="6"/>
        <v>-6.0301507571000066</v>
      </c>
      <c r="O34">
        <f t="shared" si="11"/>
        <v>36.362718153353782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42</v>
      </c>
      <c r="F35">
        <v>43.718592960000002</v>
      </c>
      <c r="G35">
        <v>2</v>
      </c>
      <c r="J35">
        <f t="shared" si="7"/>
        <v>46.468242880171957</v>
      </c>
      <c r="K35">
        <f t="shared" si="8"/>
        <v>43.718592960000002</v>
      </c>
      <c r="L35">
        <f t="shared" si="9"/>
        <v>-2.7496499201719544</v>
      </c>
      <c r="M35">
        <f t="shared" si="10"/>
        <v>7.5605746835016356</v>
      </c>
      <c r="N35">
        <f t="shared" si="6"/>
        <v>11.390284752899994</v>
      </c>
      <c r="O35">
        <f t="shared" si="11"/>
        <v>129.73858675214609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36</v>
      </c>
      <c r="F36">
        <v>51.758793969999999</v>
      </c>
      <c r="G36">
        <v>2</v>
      </c>
      <c r="J36">
        <f t="shared" si="7"/>
        <v>46.468242880171957</v>
      </c>
      <c r="K36">
        <f t="shared" si="8"/>
        <v>51.758793969999999</v>
      </c>
      <c r="L36">
        <f t="shared" si="9"/>
        <v>5.2905510898280426</v>
      </c>
      <c r="M36">
        <f t="shared" si="10"/>
        <v>27.989930834080688</v>
      </c>
      <c r="N36">
        <f t="shared" si="6"/>
        <v>19.430485762899991</v>
      </c>
      <c r="O36">
        <f t="shared" si="11"/>
        <v>377.54377698225926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47</v>
      </c>
      <c r="F37">
        <v>37.018425460000003</v>
      </c>
      <c r="G37">
        <v>2</v>
      </c>
      <c r="J37">
        <f t="shared" si="7"/>
        <v>46.468242880171957</v>
      </c>
      <c r="K37">
        <f t="shared" si="8"/>
        <v>37.018425460000003</v>
      </c>
      <c r="L37">
        <f t="shared" si="9"/>
        <v>-9.4498174201719536</v>
      </c>
      <c r="M37">
        <f t="shared" si="10"/>
        <v>89.299049274585315</v>
      </c>
      <c r="N37">
        <f t="shared" si="6"/>
        <v>4.690117252899995</v>
      </c>
      <c r="O37">
        <f t="shared" si="11"/>
        <v>21.997199845950195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35</v>
      </c>
      <c r="F38">
        <v>53.098827470000003</v>
      </c>
      <c r="G38">
        <v>2</v>
      </c>
      <c r="J38">
        <f t="shared" si="7"/>
        <v>46.468242880171957</v>
      </c>
      <c r="K38">
        <f t="shared" si="8"/>
        <v>53.098827470000003</v>
      </c>
      <c r="L38">
        <f t="shared" si="9"/>
        <v>6.6305845898280467</v>
      </c>
      <c r="M38">
        <f t="shared" si="10"/>
        <v>43.964652002865165</v>
      </c>
      <c r="N38">
        <f t="shared" si="6"/>
        <v>20.770519262899995</v>
      </c>
      <c r="O38">
        <f t="shared" si="11"/>
        <v>431.41447045049978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31</v>
      </c>
      <c r="F39">
        <v>58.458961469999998</v>
      </c>
      <c r="G39">
        <v>2</v>
      </c>
      <c r="J39">
        <f t="shared" si="7"/>
        <v>52.842896425297887</v>
      </c>
      <c r="K39">
        <f t="shared" si="8"/>
        <v>58.458961469999998</v>
      </c>
      <c r="L39">
        <f t="shared" si="9"/>
        <v>5.6160650447021112</v>
      </c>
      <c r="M39">
        <f t="shared" si="10"/>
        <v>31.540186586324925</v>
      </c>
      <c r="N39">
        <f t="shared" si="6"/>
        <v>26.13065326289999</v>
      </c>
      <c r="O39">
        <f t="shared" si="11"/>
        <v>682.81103994590592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35</v>
      </c>
      <c r="F40">
        <v>53.098827470000003</v>
      </c>
      <c r="G40">
        <v>2</v>
      </c>
      <c r="J40">
        <f t="shared" si="7"/>
        <v>52.842896425297887</v>
      </c>
      <c r="K40">
        <f t="shared" si="8"/>
        <v>53.098827470000003</v>
      </c>
      <c r="L40">
        <f t="shared" si="9"/>
        <v>0.25593104470211614</v>
      </c>
      <c r="M40">
        <f t="shared" si="10"/>
        <v>6.550069964231657E-2</v>
      </c>
      <c r="N40">
        <f t="shared" si="6"/>
        <v>20.770519262899995</v>
      </c>
      <c r="O40">
        <f t="shared" si="11"/>
        <v>431.41447045049978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36</v>
      </c>
      <c r="F41">
        <v>51.758793969999999</v>
      </c>
      <c r="G41">
        <v>2</v>
      </c>
      <c r="J41">
        <f t="shared" si="7"/>
        <v>52.842896425297887</v>
      </c>
      <c r="K41">
        <f t="shared" si="8"/>
        <v>51.758793969999999</v>
      </c>
      <c r="L41">
        <f t="shared" si="9"/>
        <v>-1.084102455297888</v>
      </c>
      <c r="M41">
        <f t="shared" si="10"/>
        <v>1.1752781335829092</v>
      </c>
      <c r="N41">
        <f t="shared" si="6"/>
        <v>19.430485762899991</v>
      </c>
      <c r="O41">
        <f t="shared" si="11"/>
        <v>377.54377698225926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39</v>
      </c>
      <c r="F42">
        <v>47.738693470000001</v>
      </c>
      <c r="G42">
        <v>2</v>
      </c>
      <c r="J42">
        <f t="shared" si="7"/>
        <v>52.842896425297887</v>
      </c>
      <c r="K42">
        <f>F42</f>
        <v>47.738693470000001</v>
      </c>
      <c r="L42">
        <f t="shared" si="9"/>
        <v>-5.104202955297886</v>
      </c>
      <c r="M42">
        <f t="shared" si="10"/>
        <v>26.052887808871674</v>
      </c>
      <c r="N42">
        <f t="shared" si="6"/>
        <v>15.410385262899993</v>
      </c>
      <c r="O42">
        <f t="shared" si="11"/>
        <v>237.47997395100529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topLeftCell="H1" workbookViewId="0">
      <selection activeCell="I1" sqref="I1:I1048576"/>
    </sheetView>
  </sheetViews>
  <sheetFormatPr baseColWidth="10" defaultColWidth="8.83203125" defaultRowHeight="15" x14ac:dyDescent="0.2"/>
  <cols>
    <col min="10" max="10" width="12" bestFit="1" customWidth="1"/>
    <col min="14" max="14" width="13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1E-4</v>
      </c>
      <c r="E2">
        <v>76.98</v>
      </c>
      <c r="F2">
        <v>-3.523399677</v>
      </c>
      <c r="G2">
        <v>1</v>
      </c>
      <c r="I2">
        <v>0</v>
      </c>
      <c r="J2">
        <f>4.936+65.506*I2-11.106*I2^2</f>
        <v>4.9359999999999999</v>
      </c>
      <c r="K2">
        <v>-16.383572372607599</v>
      </c>
      <c r="L2">
        <f>K2-J2</f>
        <v>-21.319572372607599</v>
      </c>
      <c r="M2">
        <f>L2^2</f>
        <v>454.5241661508532</v>
      </c>
      <c r="N2">
        <f>K2-$R$3</f>
        <v>-85.696803563561645</v>
      </c>
      <c r="O2">
        <f>N2^2</f>
        <v>7343.942141011672</v>
      </c>
    </row>
    <row r="3" spans="1:18" x14ac:dyDescent="0.2">
      <c r="A3">
        <v>2</v>
      </c>
      <c r="B3">
        <v>1</v>
      </c>
      <c r="C3">
        <v>1</v>
      </c>
      <c r="D3">
        <v>1E-4</v>
      </c>
      <c r="E3">
        <v>69.98</v>
      </c>
      <c r="F3">
        <v>5.8902635830000003</v>
      </c>
      <c r="G3">
        <v>1</v>
      </c>
      <c r="I3">
        <v>0</v>
      </c>
      <c r="J3">
        <f t="shared" ref="J3:J21" si="0">4.936+65.506*I3-11.106*I3^2</f>
        <v>4.9359999999999999</v>
      </c>
      <c r="K3">
        <v>32.664349698957359</v>
      </c>
      <c r="L3">
        <f t="shared" ref="L3:L21" si="1">K3-J3</f>
        <v>27.728349698957359</v>
      </c>
      <c r="M3">
        <f t="shared" ref="M3:M21" si="2">L3^2</f>
        <v>768.86137702766871</v>
      </c>
      <c r="N3">
        <f t="shared" ref="N3:N21" si="3">K3-$R$3</f>
        <v>-36.648881491996683</v>
      </c>
      <c r="O3">
        <f t="shared" ref="O3:O21" si="4">N3^2</f>
        <v>1343.140514614417</v>
      </c>
      <c r="Q3" t="s">
        <v>13</v>
      </c>
      <c r="R3">
        <f>AVERAGE(K2:K21)</f>
        <v>69.313231190954042</v>
      </c>
    </row>
    <row r="4" spans="1:18" x14ac:dyDescent="0.2">
      <c r="A4">
        <v>3</v>
      </c>
      <c r="B4">
        <v>1</v>
      </c>
      <c r="C4">
        <v>1</v>
      </c>
      <c r="D4">
        <v>1E-4</v>
      </c>
      <c r="E4">
        <v>71.989999999999995</v>
      </c>
      <c r="F4">
        <v>3.1871974179999998</v>
      </c>
      <c r="G4">
        <v>1</v>
      </c>
      <c r="I4">
        <v>0</v>
      </c>
      <c r="J4">
        <f t="shared" si="0"/>
        <v>4.9359999999999999</v>
      </c>
      <c r="K4">
        <v>-10.999069949581477</v>
      </c>
      <c r="L4">
        <f t="shared" si="1"/>
        <v>-15.935069949581477</v>
      </c>
      <c r="M4">
        <f t="shared" si="2"/>
        <v>253.92645429805461</v>
      </c>
      <c r="N4">
        <f t="shared" si="3"/>
        <v>-80.312301140535524</v>
      </c>
      <c r="O4">
        <f t="shared" si="4"/>
        <v>6450.0657144880633</v>
      </c>
    </row>
    <row r="5" spans="1:18" x14ac:dyDescent="0.2">
      <c r="A5">
        <v>4</v>
      </c>
      <c r="B5">
        <v>1</v>
      </c>
      <c r="C5">
        <v>1</v>
      </c>
      <c r="D5">
        <v>1E-4</v>
      </c>
      <c r="E5">
        <v>77.14</v>
      </c>
      <c r="F5">
        <v>-3.738569123</v>
      </c>
      <c r="G5">
        <v>1</v>
      </c>
      <c r="I5">
        <v>0</v>
      </c>
      <c r="J5">
        <f t="shared" si="0"/>
        <v>4.9359999999999999</v>
      </c>
      <c r="K5">
        <v>-5.2817073767683294</v>
      </c>
      <c r="L5">
        <f t="shared" si="1"/>
        <v>-10.217707376768329</v>
      </c>
      <c r="M5">
        <f t="shared" si="2"/>
        <v>104.40154403726594</v>
      </c>
      <c r="N5">
        <f t="shared" si="3"/>
        <v>-74.594938567722366</v>
      </c>
      <c r="O5">
        <f t="shared" si="4"/>
        <v>5564.4048599222733</v>
      </c>
      <c r="Q5" t="s">
        <v>14</v>
      </c>
      <c r="R5">
        <f>SUM(M2:M21)</f>
        <v>2880.4359305244379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I6">
        <v>1</v>
      </c>
      <c r="J6">
        <f t="shared" si="0"/>
        <v>59.336000000000006</v>
      </c>
      <c r="K6">
        <v>75.133388810024968</v>
      </c>
      <c r="L6">
        <f t="shared" si="1"/>
        <v>15.797388810024962</v>
      </c>
      <c r="M6">
        <f t="shared" si="2"/>
        <v>249.55749321510189</v>
      </c>
      <c r="N6">
        <f t="shared" si="3"/>
        <v>5.8201576190709261</v>
      </c>
      <c r="O6">
        <f t="shared" si="4"/>
        <v>33.874234710829349</v>
      </c>
      <c r="Q6" t="s">
        <v>15</v>
      </c>
      <c r="R6">
        <f>SUM(O2:O21)</f>
        <v>27566.677153058961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I7">
        <v>1</v>
      </c>
      <c r="J7">
        <f t="shared" si="0"/>
        <v>59.336000000000006</v>
      </c>
      <c r="K7">
        <v>72.685887708649474</v>
      </c>
      <c r="L7">
        <f t="shared" si="1"/>
        <v>13.349887708649469</v>
      </c>
      <c r="M7">
        <f t="shared" si="2"/>
        <v>178.21950183355017</v>
      </c>
      <c r="N7">
        <f t="shared" si="3"/>
        <v>3.3726565176954324</v>
      </c>
      <c r="O7">
        <f t="shared" si="4"/>
        <v>11.37481198635348</v>
      </c>
      <c r="Q7" s="1" t="s">
        <v>16</v>
      </c>
      <c r="R7" s="3">
        <f>1-(R5/R6)</f>
        <v>0.89551022364678412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I8">
        <v>1</v>
      </c>
      <c r="J8">
        <f t="shared" si="0"/>
        <v>59.336000000000006</v>
      </c>
      <c r="K8">
        <v>75.662049047922082</v>
      </c>
      <c r="L8">
        <f t="shared" si="1"/>
        <v>16.326049047922076</v>
      </c>
      <c r="M8">
        <f t="shared" si="2"/>
        <v>266.53987751515734</v>
      </c>
      <c r="N8">
        <f t="shared" si="3"/>
        <v>6.34881785696804</v>
      </c>
      <c r="O8">
        <f t="shared" si="4"/>
        <v>40.307488180956256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I9">
        <v>1</v>
      </c>
      <c r="J9">
        <f t="shared" si="0"/>
        <v>59.336000000000006</v>
      </c>
      <c r="K9">
        <v>54.613539576092805</v>
      </c>
      <c r="L9">
        <f t="shared" si="1"/>
        <v>-4.7224604239072008</v>
      </c>
      <c r="M9">
        <f t="shared" si="2"/>
        <v>22.301632455369777</v>
      </c>
      <c r="N9">
        <f t="shared" si="3"/>
        <v>-14.699691614861237</v>
      </c>
      <c r="O9">
        <f t="shared" si="4"/>
        <v>216.08093357202176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I10">
        <v>2</v>
      </c>
      <c r="J10">
        <f t="shared" si="0"/>
        <v>91.524000000000001</v>
      </c>
      <c r="K10">
        <v>91.091095990993196</v>
      </c>
      <c r="L10">
        <f t="shared" si="1"/>
        <v>-0.43290400900680481</v>
      </c>
      <c r="M10">
        <f t="shared" si="2"/>
        <v>0.18740588101416375</v>
      </c>
      <c r="N10">
        <f t="shared" si="3"/>
        <v>21.777864800039154</v>
      </c>
      <c r="O10">
        <f t="shared" si="4"/>
        <v>474.27539524878443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I11">
        <v>2</v>
      </c>
      <c r="J11">
        <f t="shared" si="0"/>
        <v>91.524000000000001</v>
      </c>
      <c r="K11">
        <v>92.344216554897443</v>
      </c>
      <c r="L11">
        <f>K11-J11</f>
        <v>0.82021655489744205</v>
      </c>
      <c r="M11">
        <f t="shared" si="2"/>
        <v>0.67275519692782859</v>
      </c>
      <c r="N11">
        <f t="shared" si="3"/>
        <v>23.030985363943401</v>
      </c>
      <c r="O11">
        <f t="shared" si="4"/>
        <v>530.42628683417513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I12">
        <v>2</v>
      </c>
      <c r="J12">
        <f t="shared" si="0"/>
        <v>91.524000000000001</v>
      </c>
      <c r="K12">
        <v>85.393313426991028</v>
      </c>
      <c r="L12">
        <f t="shared" si="1"/>
        <v>-6.1306865730089726</v>
      </c>
      <c r="M12">
        <f t="shared" si="2"/>
        <v>37.5853178564725</v>
      </c>
      <c r="N12">
        <f t="shared" si="3"/>
        <v>16.080082236036986</v>
      </c>
      <c r="O12">
        <f t="shared" si="4"/>
        <v>258.56904471771225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I13">
        <v>2</v>
      </c>
      <c r="J13">
        <f t="shared" si="0"/>
        <v>91.524000000000001</v>
      </c>
      <c r="K13">
        <v>93.49943707474668</v>
      </c>
      <c r="L13">
        <f t="shared" si="1"/>
        <v>1.9754370747466794</v>
      </c>
      <c r="M13">
        <f t="shared" si="2"/>
        <v>3.9023516362837176</v>
      </c>
      <c r="N13">
        <f t="shared" si="3"/>
        <v>24.186205883792638</v>
      </c>
      <c r="O13">
        <f t="shared" si="4"/>
        <v>584.97255505320561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I14">
        <v>3</v>
      </c>
      <c r="J14">
        <f t="shared" si="0"/>
        <v>101.50000000000001</v>
      </c>
      <c r="K14">
        <v>97.572078907435497</v>
      </c>
      <c r="L14">
        <f t="shared" si="1"/>
        <v>-3.9279210925645174</v>
      </c>
      <c r="M14">
        <f t="shared" si="2"/>
        <v>15.428564109413232</v>
      </c>
      <c r="N14">
        <f t="shared" si="3"/>
        <v>28.258847716481455</v>
      </c>
      <c r="O14">
        <f t="shared" si="4"/>
        <v>798.56247426328912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I15">
        <v>3</v>
      </c>
      <c r="J15">
        <f t="shared" si="0"/>
        <v>101.50000000000001</v>
      </c>
      <c r="K15">
        <v>91.600176220079305</v>
      </c>
      <c r="L15">
        <f t="shared" si="1"/>
        <v>-9.8998237799207089</v>
      </c>
      <c r="M15">
        <f t="shared" si="2"/>
        <v>98.006510873483549</v>
      </c>
      <c r="N15">
        <f t="shared" si="3"/>
        <v>22.286945029125263</v>
      </c>
      <c r="O15">
        <f t="shared" si="4"/>
        <v>496.70791873125131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I16">
        <v>3</v>
      </c>
      <c r="J16">
        <f t="shared" si="0"/>
        <v>101.50000000000001</v>
      </c>
      <c r="K16">
        <v>84.120612854275791</v>
      </c>
      <c r="L16">
        <f t="shared" si="1"/>
        <v>-17.379387145724223</v>
      </c>
      <c r="M16">
        <f t="shared" si="2"/>
        <v>302.04309756096438</v>
      </c>
      <c r="N16">
        <f t="shared" si="3"/>
        <v>14.807381663321749</v>
      </c>
      <c r="O16">
        <f t="shared" si="4"/>
        <v>219.25855172327718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I17">
        <v>3</v>
      </c>
      <c r="J17">
        <f t="shared" si="0"/>
        <v>101.50000000000001</v>
      </c>
      <c r="K17">
        <v>97.004258651916388</v>
      </c>
      <c r="L17">
        <f t="shared" si="1"/>
        <v>-4.4957413480836266</v>
      </c>
      <c r="M17">
        <f t="shared" si="2"/>
        <v>20.211690268868782</v>
      </c>
      <c r="N17">
        <f t="shared" si="3"/>
        <v>27.691027460962346</v>
      </c>
      <c r="O17">
        <f t="shared" si="4"/>
        <v>766.79300184377075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I18">
        <v>4</v>
      </c>
      <c r="J18">
        <f t="shared" si="0"/>
        <v>89.263999999999982</v>
      </c>
      <c r="K18">
        <v>91.071515982182177</v>
      </c>
      <c r="L18">
        <f t="shared" si="1"/>
        <v>1.8075159821821956</v>
      </c>
      <c r="M18">
        <f t="shared" si="2"/>
        <v>3.2671140258440672</v>
      </c>
      <c r="N18">
        <f t="shared" si="3"/>
        <v>21.758284791228135</v>
      </c>
      <c r="O18">
        <f t="shared" si="4"/>
        <v>473.4229570561896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I19">
        <v>4</v>
      </c>
      <c r="J19">
        <f t="shared" si="0"/>
        <v>89.263999999999982</v>
      </c>
      <c r="K19">
        <v>95.770718096823131</v>
      </c>
      <c r="L19">
        <f t="shared" si="1"/>
        <v>6.5067180968231497</v>
      </c>
      <c r="M19">
        <f t="shared" si="2"/>
        <v>42.337380391525869</v>
      </c>
      <c r="N19">
        <f t="shared" si="3"/>
        <v>26.457486905869089</v>
      </c>
      <c r="O19">
        <f t="shared" si="4"/>
        <v>699.99861337423431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I20">
        <v>4</v>
      </c>
      <c r="J20">
        <f t="shared" si="0"/>
        <v>89.263999999999982</v>
      </c>
      <c r="K20">
        <v>92.520436634196486</v>
      </c>
      <c r="L20">
        <f t="shared" si="1"/>
        <v>3.2564366341965041</v>
      </c>
      <c r="M20">
        <f t="shared" si="2"/>
        <v>10.604379552537056</v>
      </c>
      <c r="N20">
        <f t="shared" si="3"/>
        <v>23.207205443242444</v>
      </c>
      <c r="O20">
        <f t="shared" si="4"/>
        <v>538.57438448486175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I21">
        <v>4</v>
      </c>
      <c r="J21">
        <f t="shared" si="0"/>
        <v>89.263999999999982</v>
      </c>
      <c r="K21">
        <v>96.181898281854217</v>
      </c>
      <c r="L21">
        <f t="shared" si="1"/>
        <v>6.9178982818542352</v>
      </c>
      <c r="M21">
        <f t="shared" si="2"/>
        <v>47.857316638081777</v>
      </c>
      <c r="N21">
        <f t="shared" si="3"/>
        <v>26.868667090900175</v>
      </c>
      <c r="O21">
        <f t="shared" si="4"/>
        <v>721.92527124162211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1E-4</v>
      </c>
      <c r="E23">
        <v>75.25</v>
      </c>
      <c r="F23">
        <v>-1.1968800429999999</v>
      </c>
      <c r="G23">
        <v>2</v>
      </c>
      <c r="I23">
        <v>0</v>
      </c>
      <c r="J23">
        <f>-0.7274+35.4689*I23-5.4482*I23^2</f>
        <v>-0.72740000000000005</v>
      </c>
      <c r="K23">
        <v>12</v>
      </c>
      <c r="L23">
        <f>K23-J23</f>
        <v>12.727399999999999</v>
      </c>
      <c r="M23">
        <f>L23^2</f>
        <v>161.98671075999999</v>
      </c>
      <c r="N23">
        <f>K23-$R$24</f>
        <v>-26.4</v>
      </c>
      <c r="O23">
        <f>N23^2</f>
        <v>696.95999999999992</v>
      </c>
    </row>
    <row r="24" spans="1:18" x14ac:dyDescent="0.2">
      <c r="A24">
        <v>2</v>
      </c>
      <c r="B24">
        <v>1</v>
      </c>
      <c r="C24">
        <v>1</v>
      </c>
      <c r="D24">
        <v>1E-4</v>
      </c>
      <c r="E24">
        <v>73.44</v>
      </c>
      <c r="F24">
        <v>1.2372243140000001</v>
      </c>
      <c r="G24">
        <v>2</v>
      </c>
      <c r="I24">
        <v>0</v>
      </c>
      <c r="J24">
        <f t="shared" ref="J24:J42" si="5">-0.7274+35.4689*I24-5.4482*I24^2</f>
        <v>-0.72740000000000005</v>
      </c>
      <c r="K24">
        <v>-7</v>
      </c>
      <c r="L24">
        <f t="shared" ref="L24:L42" si="6">K24-J24</f>
        <v>-6.2725999999999997</v>
      </c>
      <c r="M24">
        <f t="shared" ref="M24:M42" si="7">L24^2</f>
        <v>39.345510759999996</v>
      </c>
      <c r="N24">
        <f t="shared" ref="N24:N42" si="8">K24-$R$24</f>
        <v>-45.4</v>
      </c>
      <c r="O24">
        <f t="shared" ref="O24:O42" si="9">N24^2</f>
        <v>2061.16</v>
      </c>
      <c r="Q24" t="s">
        <v>13</v>
      </c>
      <c r="R24">
        <f>AVERAGE(K23:K42)</f>
        <v>38.4</v>
      </c>
    </row>
    <row r="25" spans="1:18" x14ac:dyDescent="0.2">
      <c r="A25">
        <v>3</v>
      </c>
      <c r="B25">
        <v>1</v>
      </c>
      <c r="C25">
        <v>1</v>
      </c>
      <c r="D25">
        <v>1E-4</v>
      </c>
      <c r="E25">
        <v>79.849999999999994</v>
      </c>
      <c r="F25">
        <v>-7.3830016140000003</v>
      </c>
      <c r="G25">
        <v>2</v>
      </c>
      <c r="I25">
        <v>0</v>
      </c>
      <c r="J25">
        <f t="shared" si="5"/>
        <v>-0.72740000000000005</v>
      </c>
      <c r="K25">
        <v>-24</v>
      </c>
      <c r="L25">
        <f t="shared" si="6"/>
        <v>-23.272600000000001</v>
      </c>
      <c r="M25">
        <f t="shared" si="7"/>
        <v>541.61391076000007</v>
      </c>
      <c r="N25">
        <f t="shared" si="8"/>
        <v>-62.4</v>
      </c>
      <c r="O25">
        <f t="shared" si="9"/>
        <v>3893.7599999999998</v>
      </c>
    </row>
    <row r="26" spans="1:18" x14ac:dyDescent="0.2">
      <c r="A26">
        <v>4</v>
      </c>
      <c r="B26">
        <v>1</v>
      </c>
      <c r="C26">
        <v>1</v>
      </c>
      <c r="D26">
        <v>1E-4</v>
      </c>
      <c r="E26">
        <v>70.25</v>
      </c>
      <c r="F26">
        <v>5.5271651430000004</v>
      </c>
      <c r="G26">
        <v>2</v>
      </c>
      <c r="I26">
        <v>0</v>
      </c>
      <c r="J26">
        <f t="shared" si="5"/>
        <v>-0.72740000000000005</v>
      </c>
      <c r="K26">
        <v>19</v>
      </c>
      <c r="L26">
        <f t="shared" si="6"/>
        <v>19.727399999999999</v>
      </c>
      <c r="M26">
        <f t="shared" si="7"/>
        <v>389.17031075999995</v>
      </c>
      <c r="N26">
        <f t="shared" si="8"/>
        <v>-19.399999999999999</v>
      </c>
      <c r="O26">
        <f t="shared" si="9"/>
        <v>376.35999999999996</v>
      </c>
      <c r="Q26" t="s">
        <v>14</v>
      </c>
      <c r="R26">
        <f>SUM(M23:M42)</f>
        <v>3853.70869864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I27">
        <v>1</v>
      </c>
      <c r="J27">
        <f t="shared" si="5"/>
        <v>29.293299999999995</v>
      </c>
      <c r="K27">
        <v>19</v>
      </c>
      <c r="L27">
        <f t="shared" si="6"/>
        <v>-10.293299999999995</v>
      </c>
      <c r="M27">
        <f t="shared" si="7"/>
        <v>105.95202488999989</v>
      </c>
      <c r="N27">
        <f t="shared" si="8"/>
        <v>-19.399999999999999</v>
      </c>
      <c r="O27">
        <f t="shared" si="9"/>
        <v>376.35999999999996</v>
      </c>
      <c r="Q27" t="s">
        <v>15</v>
      </c>
      <c r="R27">
        <f>SUM(O23:O42)</f>
        <v>13360.800000000001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I28">
        <v>1</v>
      </c>
      <c r="J28">
        <f t="shared" si="5"/>
        <v>29.293299999999995</v>
      </c>
      <c r="K28">
        <v>37</v>
      </c>
      <c r="L28">
        <f t="shared" si="6"/>
        <v>7.706700000000005</v>
      </c>
      <c r="M28">
        <f t="shared" si="7"/>
        <v>59.393224890000077</v>
      </c>
      <c r="N28">
        <f t="shared" si="8"/>
        <v>-1.3999999999999986</v>
      </c>
      <c r="O28">
        <f t="shared" si="9"/>
        <v>1.959999999999996</v>
      </c>
      <c r="Q28" s="1" t="s">
        <v>16</v>
      </c>
      <c r="R28" s="2">
        <f>1-(R26/R27)</f>
        <v>0.71156602159750915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I29">
        <v>1</v>
      </c>
      <c r="J29">
        <f t="shared" si="5"/>
        <v>29.293299999999995</v>
      </c>
      <c r="K29">
        <v>36</v>
      </c>
      <c r="L29">
        <f t="shared" si="6"/>
        <v>6.706700000000005</v>
      </c>
      <c r="M29">
        <f t="shared" si="7"/>
        <v>44.979824890000067</v>
      </c>
      <c r="N29">
        <f t="shared" si="8"/>
        <v>-2.3999999999999986</v>
      </c>
      <c r="O29">
        <f t="shared" si="9"/>
        <v>5.7599999999999936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I30">
        <v>1</v>
      </c>
      <c r="J30">
        <f t="shared" si="5"/>
        <v>29.293299999999995</v>
      </c>
      <c r="K30">
        <v>35</v>
      </c>
      <c r="L30">
        <f t="shared" si="6"/>
        <v>5.706700000000005</v>
      </c>
      <c r="M30">
        <f t="shared" si="7"/>
        <v>32.566424890000057</v>
      </c>
      <c r="N30">
        <f t="shared" si="8"/>
        <v>-3.3999999999999986</v>
      </c>
      <c r="O30">
        <f t="shared" si="9"/>
        <v>11.55999999999999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I31">
        <v>2</v>
      </c>
      <c r="J31">
        <f t="shared" si="5"/>
        <v>48.417599999999993</v>
      </c>
      <c r="K31">
        <v>53</v>
      </c>
      <c r="L31">
        <f t="shared" si="6"/>
        <v>4.5824000000000069</v>
      </c>
      <c r="M31">
        <f t="shared" si="7"/>
        <v>20.998389760000062</v>
      </c>
      <c r="N31">
        <f t="shared" si="8"/>
        <v>14.600000000000001</v>
      </c>
      <c r="O31">
        <f t="shared" si="9"/>
        <v>213.16000000000005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I32">
        <v>2</v>
      </c>
      <c r="J32">
        <f t="shared" si="5"/>
        <v>48.417599999999993</v>
      </c>
      <c r="K32">
        <v>41</v>
      </c>
      <c r="L32">
        <f t="shared" si="6"/>
        <v>-7.4175999999999931</v>
      </c>
      <c r="M32">
        <f t="shared" si="7"/>
        <v>55.0207897599999</v>
      </c>
      <c r="N32">
        <f t="shared" si="8"/>
        <v>2.6000000000000014</v>
      </c>
      <c r="O32">
        <f t="shared" si="9"/>
        <v>6.7600000000000078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I33">
        <v>2</v>
      </c>
      <c r="J33">
        <f t="shared" si="5"/>
        <v>48.417599999999993</v>
      </c>
      <c r="K33">
        <v>45</v>
      </c>
      <c r="L33">
        <f t="shared" si="6"/>
        <v>-3.4175999999999931</v>
      </c>
      <c r="M33">
        <f t="shared" si="7"/>
        <v>11.679989759999954</v>
      </c>
      <c r="N33">
        <f t="shared" si="8"/>
        <v>6.6000000000000014</v>
      </c>
      <c r="O33">
        <f t="shared" si="9"/>
        <v>43.560000000000016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I34">
        <v>2</v>
      </c>
      <c r="J34">
        <f t="shared" si="5"/>
        <v>48.417599999999993</v>
      </c>
      <c r="K34">
        <v>26</v>
      </c>
      <c r="L34">
        <f t="shared" si="6"/>
        <v>-22.417599999999993</v>
      </c>
      <c r="M34">
        <f t="shared" si="7"/>
        <v>502.54878975999969</v>
      </c>
      <c r="N34">
        <f t="shared" si="8"/>
        <v>-12.399999999999999</v>
      </c>
      <c r="O34">
        <f t="shared" si="9"/>
        <v>153.75999999999996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I35">
        <v>3</v>
      </c>
      <c r="J35">
        <f t="shared" si="5"/>
        <v>56.645499999999998</v>
      </c>
      <c r="K35">
        <v>53</v>
      </c>
      <c r="L35">
        <f t="shared" si="6"/>
        <v>-3.6454999999999984</v>
      </c>
      <c r="M35">
        <f t="shared" si="7"/>
        <v>13.289670249999988</v>
      </c>
      <c r="N35">
        <f t="shared" si="8"/>
        <v>14.600000000000001</v>
      </c>
      <c r="O35">
        <f t="shared" si="9"/>
        <v>213.16000000000005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I36">
        <v>3</v>
      </c>
      <c r="J36">
        <f t="shared" si="5"/>
        <v>56.645499999999998</v>
      </c>
      <c r="K36">
        <v>78</v>
      </c>
      <c r="L36">
        <f t="shared" si="6"/>
        <v>21.354500000000002</v>
      </c>
      <c r="M36">
        <f t="shared" si="7"/>
        <v>456.01467025000005</v>
      </c>
      <c r="N36">
        <f t="shared" si="8"/>
        <v>39.6</v>
      </c>
      <c r="O36">
        <f t="shared" si="9"/>
        <v>1568.16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I37">
        <v>3</v>
      </c>
      <c r="J37">
        <f t="shared" si="5"/>
        <v>56.645499999999998</v>
      </c>
      <c r="K37">
        <v>70</v>
      </c>
      <c r="L37">
        <f t="shared" si="6"/>
        <v>13.354500000000002</v>
      </c>
      <c r="M37">
        <f t="shared" si="7"/>
        <v>178.34267025000005</v>
      </c>
      <c r="N37">
        <f t="shared" si="8"/>
        <v>31.6</v>
      </c>
      <c r="O37">
        <f t="shared" si="9"/>
        <v>998.56000000000006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I38">
        <v>3</v>
      </c>
      <c r="J38">
        <f t="shared" si="5"/>
        <v>56.645499999999998</v>
      </c>
      <c r="K38">
        <v>79</v>
      </c>
      <c r="L38">
        <f t="shared" si="6"/>
        <v>22.354500000000002</v>
      </c>
      <c r="M38">
        <f t="shared" si="7"/>
        <v>499.72367025000005</v>
      </c>
      <c r="N38">
        <f t="shared" si="8"/>
        <v>40.6</v>
      </c>
      <c r="O38">
        <f t="shared" si="9"/>
        <v>1648.3600000000001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I39">
        <v>4</v>
      </c>
      <c r="J39">
        <f t="shared" si="5"/>
        <v>53.977000000000004</v>
      </c>
      <c r="K39">
        <v>70</v>
      </c>
      <c r="L39">
        <f t="shared" si="6"/>
        <v>16.022999999999996</v>
      </c>
      <c r="M39">
        <f t="shared" si="7"/>
        <v>256.73652899999985</v>
      </c>
      <c r="N39">
        <f t="shared" si="8"/>
        <v>31.6</v>
      </c>
      <c r="O39">
        <f t="shared" si="9"/>
        <v>998.56000000000006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I40">
        <v>4</v>
      </c>
      <c r="J40">
        <f t="shared" si="5"/>
        <v>53.977000000000004</v>
      </c>
      <c r="K40">
        <v>39</v>
      </c>
      <c r="L40">
        <f t="shared" si="6"/>
        <v>-14.977000000000004</v>
      </c>
      <c r="M40">
        <f t="shared" si="7"/>
        <v>224.31052900000012</v>
      </c>
      <c r="N40">
        <f t="shared" si="8"/>
        <v>0.60000000000000142</v>
      </c>
      <c r="O40">
        <f t="shared" si="9"/>
        <v>0.36000000000000171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I41">
        <v>4</v>
      </c>
      <c r="J41">
        <f t="shared" si="5"/>
        <v>53.977000000000004</v>
      </c>
      <c r="K41">
        <v>39</v>
      </c>
      <c r="L41">
        <f t="shared" si="6"/>
        <v>-14.977000000000004</v>
      </c>
      <c r="M41">
        <f t="shared" si="7"/>
        <v>224.31052900000012</v>
      </c>
      <c r="N41">
        <f t="shared" si="8"/>
        <v>0.60000000000000142</v>
      </c>
      <c r="O41">
        <f t="shared" si="9"/>
        <v>0.36000000000000171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I42">
        <v>4</v>
      </c>
      <c r="J42">
        <f t="shared" si="5"/>
        <v>53.977000000000004</v>
      </c>
      <c r="K42">
        <v>48</v>
      </c>
      <c r="L42">
        <f t="shared" si="6"/>
        <v>-5.9770000000000039</v>
      </c>
      <c r="M42">
        <f t="shared" si="7"/>
        <v>35.724529000000047</v>
      </c>
      <c r="N42">
        <f t="shared" si="8"/>
        <v>9.6000000000000014</v>
      </c>
      <c r="O42">
        <f t="shared" si="9"/>
        <v>92.160000000000025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workbookViewId="0">
      <selection activeCell="G23" sqref="G23:G42"/>
    </sheetView>
  </sheetViews>
  <sheetFormatPr baseColWidth="10" defaultColWidth="8.83203125" defaultRowHeight="15" x14ac:dyDescent="0.2"/>
  <cols>
    <col min="2" max="2" width="12.6640625" bestFit="1" customWidth="1"/>
    <col min="7" max="7" width="12.6640625" bestFit="1" customWidth="1"/>
  </cols>
  <sheetData>
    <row r="1" spans="1:15" x14ac:dyDescent="0.2">
      <c r="E1" t="s">
        <v>17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5" x14ac:dyDescent="0.2">
      <c r="A2" t="s">
        <v>18</v>
      </c>
      <c r="B2">
        <v>-3.1715</v>
      </c>
      <c r="E2">
        <v>1.0000000000000001E-5</v>
      </c>
      <c r="G2">
        <f>($B$3+(($B$4-$B$3)/(1+EXP($B$2*(LOG(E2)-LOG($B$5))))))</f>
        <v>-3.400626836661282E-5</v>
      </c>
      <c r="H2">
        <v>-16</v>
      </c>
      <c r="I2">
        <f>H2-G2</f>
        <v>-15.999965993731633</v>
      </c>
      <c r="J2">
        <f>I2^2</f>
        <v>255.99891180056869</v>
      </c>
      <c r="K2">
        <f>H2-$O$3</f>
        <v>-85.4</v>
      </c>
      <c r="L2">
        <f>K2^2</f>
        <v>7293.1600000000008</v>
      </c>
    </row>
    <row r="3" spans="1:15" x14ac:dyDescent="0.2">
      <c r="A3" t="s">
        <v>19</v>
      </c>
      <c r="B3">
        <v>-5.3205999999999998E-5</v>
      </c>
      <c r="E3">
        <v>1.0000000000000001E-5</v>
      </c>
      <c r="G3">
        <f t="shared" ref="G3:G21" si="0">($B$3+(($B$4-$B$3)/(1+EXP($B$2*(LOG(E3)-LOG($B$5))))))</f>
        <v>-3.400626836661282E-5</v>
      </c>
      <c r="H3">
        <v>33</v>
      </c>
      <c r="I3">
        <f t="shared" ref="I3:I21" si="1">H3-G3</f>
        <v>33.000034006268365</v>
      </c>
      <c r="J3">
        <f t="shared" ref="J3:J21" si="2">I3^2</f>
        <v>1089.0022444148685</v>
      </c>
      <c r="K3">
        <f t="shared" ref="K3:K21" si="3">H3-$O$3</f>
        <v>-36.400000000000006</v>
      </c>
      <c r="L3">
        <f t="shared" ref="L3:L21" si="4">K3^2</f>
        <v>1324.9600000000005</v>
      </c>
      <c r="N3" t="s">
        <v>13</v>
      </c>
      <c r="O3">
        <f>AVERAGE(H2:H21)</f>
        <v>69.400000000000006</v>
      </c>
    </row>
    <row r="4" spans="1:15" x14ac:dyDescent="0.2">
      <c r="A4" t="s">
        <v>20</v>
      </c>
      <c r="B4">
        <v>93.992000000000004</v>
      </c>
      <c r="E4">
        <v>1.0000000000000001E-5</v>
      </c>
      <c r="G4">
        <f t="shared" si="0"/>
        <v>-3.400626836661282E-5</v>
      </c>
      <c r="H4">
        <v>-11</v>
      </c>
      <c r="I4">
        <f t="shared" si="1"/>
        <v>-10.999965993731633</v>
      </c>
      <c r="J4">
        <f t="shared" si="2"/>
        <v>120.99925186325237</v>
      </c>
      <c r="K4">
        <f t="shared" si="3"/>
        <v>-80.400000000000006</v>
      </c>
      <c r="L4">
        <f t="shared" si="4"/>
        <v>6464.1600000000008</v>
      </c>
    </row>
    <row r="5" spans="1:15" x14ac:dyDescent="0.2">
      <c r="A5" t="s">
        <v>21</v>
      </c>
      <c r="B5">
        <v>0.71936999999999995</v>
      </c>
      <c r="E5">
        <v>1.0000000000000001E-5</v>
      </c>
      <c r="G5">
        <f t="shared" si="0"/>
        <v>-3.400626836661282E-5</v>
      </c>
      <c r="H5">
        <v>-5</v>
      </c>
      <c r="I5">
        <f t="shared" si="1"/>
        <v>-4.9999659937316334</v>
      </c>
      <c r="J5">
        <f t="shared" si="2"/>
        <v>24.99965993847276</v>
      </c>
      <c r="K5">
        <f t="shared" si="3"/>
        <v>-74.400000000000006</v>
      </c>
      <c r="L5">
        <f t="shared" si="4"/>
        <v>5535.3600000000006</v>
      </c>
      <c r="N5" t="s">
        <v>14</v>
      </c>
      <c r="O5">
        <f>SUM(J2:J21)</f>
        <v>4121.0433796995358</v>
      </c>
    </row>
    <row r="6" spans="1:15" x14ac:dyDescent="0.2">
      <c r="E6">
        <v>1</v>
      </c>
      <c r="G6">
        <f t="shared" si="0"/>
        <v>57.477291420706656</v>
      </c>
      <c r="H6">
        <v>75</v>
      </c>
      <c r="I6">
        <f t="shared" si="1"/>
        <v>17.522708579293344</v>
      </c>
      <c r="J6">
        <f t="shared" si="2"/>
        <v>307.04531595484053</v>
      </c>
      <c r="K6">
        <f t="shared" si="3"/>
        <v>5.5999999999999943</v>
      </c>
      <c r="L6">
        <f t="shared" si="4"/>
        <v>31.359999999999935</v>
      </c>
      <c r="N6" t="s">
        <v>15</v>
      </c>
      <c r="O6">
        <f>SUM(L2:L21)</f>
        <v>27432.800000000003</v>
      </c>
    </row>
    <row r="7" spans="1:15" x14ac:dyDescent="0.2">
      <c r="E7">
        <v>1</v>
      </c>
      <c r="G7">
        <f t="shared" si="0"/>
        <v>57.477291420706656</v>
      </c>
      <c r="H7">
        <v>73</v>
      </c>
      <c r="I7">
        <f t="shared" si="1"/>
        <v>15.522708579293344</v>
      </c>
      <c r="J7">
        <f t="shared" si="2"/>
        <v>240.95448163766719</v>
      </c>
      <c r="K7">
        <f t="shared" si="3"/>
        <v>3.5999999999999943</v>
      </c>
      <c r="L7">
        <f t="shared" si="4"/>
        <v>12.959999999999958</v>
      </c>
      <c r="N7" s="1" t="s">
        <v>16</v>
      </c>
      <c r="O7" s="3">
        <f>1-(O5/O6)</f>
        <v>0.84977678619391628</v>
      </c>
    </row>
    <row r="8" spans="1:15" x14ac:dyDescent="0.2">
      <c r="E8">
        <v>1</v>
      </c>
      <c r="G8">
        <f t="shared" si="0"/>
        <v>57.477291420706656</v>
      </c>
      <c r="H8">
        <v>76</v>
      </c>
      <c r="I8">
        <f t="shared" si="1"/>
        <v>18.522708579293344</v>
      </c>
      <c r="J8">
        <f t="shared" si="2"/>
        <v>343.09073311342723</v>
      </c>
      <c r="K8">
        <f t="shared" si="3"/>
        <v>6.5999999999999943</v>
      </c>
      <c r="L8">
        <f t="shared" si="4"/>
        <v>43.559999999999924</v>
      </c>
    </row>
    <row r="9" spans="1:15" x14ac:dyDescent="0.2">
      <c r="E9">
        <v>1</v>
      </c>
      <c r="G9">
        <f t="shared" si="0"/>
        <v>57.477291420706656</v>
      </c>
      <c r="H9">
        <v>55</v>
      </c>
      <c r="I9">
        <f t="shared" si="1"/>
        <v>-2.4772914207066563</v>
      </c>
      <c r="J9">
        <f t="shared" si="2"/>
        <v>6.1369727831068035</v>
      </c>
      <c r="K9">
        <f t="shared" si="3"/>
        <v>-14.400000000000006</v>
      </c>
      <c r="L9">
        <f t="shared" si="4"/>
        <v>207.36000000000016</v>
      </c>
    </row>
    <row r="10" spans="1:15" x14ac:dyDescent="0.2">
      <c r="E10">
        <v>2</v>
      </c>
      <c r="G10">
        <f t="shared" si="0"/>
        <v>75.523712921936209</v>
      </c>
      <c r="H10">
        <v>91</v>
      </c>
      <c r="I10">
        <f t="shared" si="1"/>
        <v>15.476287078063791</v>
      </c>
      <c r="J10">
        <f t="shared" si="2"/>
        <v>239.51546172264429</v>
      </c>
      <c r="K10">
        <f t="shared" si="3"/>
        <v>21.599999999999994</v>
      </c>
      <c r="L10">
        <f t="shared" si="4"/>
        <v>466.55999999999977</v>
      </c>
    </row>
    <row r="11" spans="1:15" x14ac:dyDescent="0.2">
      <c r="E11">
        <v>2</v>
      </c>
      <c r="G11">
        <f t="shared" si="0"/>
        <v>75.523712921936209</v>
      </c>
      <c r="H11">
        <v>92</v>
      </c>
      <c r="I11">
        <f>H11-G11</f>
        <v>16.476287078063791</v>
      </c>
      <c r="J11">
        <f t="shared" si="2"/>
        <v>271.46803587877184</v>
      </c>
      <c r="K11">
        <f t="shared" si="3"/>
        <v>22.599999999999994</v>
      </c>
      <c r="L11">
        <f t="shared" si="4"/>
        <v>510.75999999999976</v>
      </c>
    </row>
    <row r="12" spans="1:15" x14ac:dyDescent="0.2">
      <c r="E12">
        <v>2</v>
      </c>
      <c r="G12">
        <f t="shared" si="0"/>
        <v>75.523712921936209</v>
      </c>
      <c r="H12">
        <v>85</v>
      </c>
      <c r="I12">
        <f t="shared" si="1"/>
        <v>9.4762870780637911</v>
      </c>
      <c r="J12">
        <f t="shared" si="2"/>
        <v>89.800016785878782</v>
      </c>
      <c r="K12">
        <f t="shared" si="3"/>
        <v>15.599999999999994</v>
      </c>
      <c r="L12">
        <f t="shared" si="4"/>
        <v>243.35999999999981</v>
      </c>
    </row>
    <row r="13" spans="1:15" x14ac:dyDescent="0.2">
      <c r="E13">
        <v>2</v>
      </c>
      <c r="G13">
        <f t="shared" si="0"/>
        <v>75.523712921936209</v>
      </c>
      <c r="H13">
        <v>93</v>
      </c>
      <c r="I13">
        <f t="shared" si="1"/>
        <v>17.476287078063791</v>
      </c>
      <c r="J13">
        <f t="shared" si="2"/>
        <v>305.42061003489943</v>
      </c>
      <c r="K13">
        <f t="shared" si="3"/>
        <v>23.599999999999994</v>
      </c>
      <c r="L13">
        <f t="shared" si="4"/>
        <v>556.9599999999997</v>
      </c>
    </row>
    <row r="14" spans="1:15" x14ac:dyDescent="0.2">
      <c r="E14">
        <v>3</v>
      </c>
      <c r="G14">
        <f t="shared" si="0"/>
        <v>82.456737600168026</v>
      </c>
      <c r="H14">
        <v>98</v>
      </c>
      <c r="I14">
        <f t="shared" si="1"/>
        <v>15.543262399831974</v>
      </c>
      <c r="J14">
        <f t="shared" si="2"/>
        <v>241.59300603003041</v>
      </c>
      <c r="K14">
        <f t="shared" si="3"/>
        <v>28.599999999999994</v>
      </c>
      <c r="L14">
        <f t="shared" si="4"/>
        <v>817.9599999999997</v>
      </c>
    </row>
    <row r="15" spans="1:15" x14ac:dyDescent="0.2">
      <c r="E15">
        <v>3</v>
      </c>
      <c r="G15">
        <f t="shared" si="0"/>
        <v>82.456737600168026</v>
      </c>
      <c r="H15">
        <v>92</v>
      </c>
      <c r="I15">
        <f t="shared" si="1"/>
        <v>9.5432623998319741</v>
      </c>
      <c r="J15">
        <f t="shared" si="2"/>
        <v>91.073857232046734</v>
      </c>
      <c r="K15">
        <f t="shared" si="3"/>
        <v>22.599999999999994</v>
      </c>
      <c r="L15">
        <f t="shared" si="4"/>
        <v>510.75999999999976</v>
      </c>
    </row>
    <row r="16" spans="1:15" x14ac:dyDescent="0.2">
      <c r="E16">
        <v>3</v>
      </c>
      <c r="G16">
        <f t="shared" si="0"/>
        <v>82.456737600168026</v>
      </c>
      <c r="H16">
        <v>84</v>
      </c>
      <c r="I16">
        <f t="shared" si="1"/>
        <v>1.5432623998319741</v>
      </c>
      <c r="J16">
        <f t="shared" si="2"/>
        <v>2.3816588347351439</v>
      </c>
      <c r="K16">
        <f t="shared" si="3"/>
        <v>14.599999999999994</v>
      </c>
      <c r="L16">
        <f t="shared" si="4"/>
        <v>213.15999999999983</v>
      </c>
    </row>
    <row r="17" spans="1:15" x14ac:dyDescent="0.2">
      <c r="E17">
        <v>3</v>
      </c>
      <c r="G17">
        <f t="shared" si="0"/>
        <v>82.456737600168026</v>
      </c>
      <c r="H17">
        <v>97</v>
      </c>
      <c r="I17">
        <f t="shared" si="1"/>
        <v>14.543262399831974</v>
      </c>
      <c r="J17">
        <f t="shared" si="2"/>
        <v>211.50648123036646</v>
      </c>
      <c r="K17">
        <f t="shared" si="3"/>
        <v>27.599999999999994</v>
      </c>
      <c r="L17">
        <f t="shared" si="4"/>
        <v>761.75999999999965</v>
      </c>
    </row>
    <row r="18" spans="1:15" x14ac:dyDescent="0.2">
      <c r="E18">
        <v>4</v>
      </c>
      <c r="G18">
        <f t="shared" si="0"/>
        <v>85.905917586842236</v>
      </c>
      <c r="H18">
        <v>91</v>
      </c>
      <c r="I18">
        <f t="shared" si="1"/>
        <v>5.0940824131577642</v>
      </c>
      <c r="J18">
        <f t="shared" si="2"/>
        <v>25.949675632043231</v>
      </c>
      <c r="K18">
        <f t="shared" si="3"/>
        <v>21.599999999999994</v>
      </c>
      <c r="L18">
        <f t="shared" si="4"/>
        <v>466.55999999999977</v>
      </c>
    </row>
    <row r="19" spans="1:15" x14ac:dyDescent="0.2">
      <c r="E19">
        <v>4</v>
      </c>
      <c r="G19">
        <f t="shared" si="0"/>
        <v>85.905917586842236</v>
      </c>
      <c r="H19">
        <v>96</v>
      </c>
      <c r="I19">
        <f t="shared" si="1"/>
        <v>10.094082413157764</v>
      </c>
      <c r="J19">
        <f t="shared" si="2"/>
        <v>101.89049976362087</v>
      </c>
      <c r="K19">
        <f t="shared" si="3"/>
        <v>26.599999999999994</v>
      </c>
      <c r="L19">
        <f t="shared" si="4"/>
        <v>707.55999999999972</v>
      </c>
    </row>
    <row r="20" spans="1:15" x14ac:dyDescent="0.2">
      <c r="E20">
        <v>4</v>
      </c>
      <c r="G20">
        <f t="shared" si="0"/>
        <v>85.905917586842236</v>
      </c>
      <c r="H20">
        <v>93</v>
      </c>
      <c r="I20">
        <f t="shared" si="1"/>
        <v>7.0940824131577642</v>
      </c>
      <c r="J20">
        <f t="shared" si="2"/>
        <v>50.326005284674288</v>
      </c>
      <c r="K20">
        <f t="shared" si="3"/>
        <v>23.599999999999994</v>
      </c>
      <c r="L20">
        <f t="shared" si="4"/>
        <v>556.9599999999997</v>
      </c>
    </row>
    <row r="21" spans="1:15" x14ac:dyDescent="0.2">
      <c r="E21">
        <v>4</v>
      </c>
      <c r="G21">
        <f t="shared" si="0"/>
        <v>85.905917586842236</v>
      </c>
      <c r="H21">
        <v>96</v>
      </c>
      <c r="I21">
        <f t="shared" si="1"/>
        <v>10.094082413157764</v>
      </c>
      <c r="J21">
        <f t="shared" si="2"/>
        <v>101.89049976362087</v>
      </c>
      <c r="K21">
        <f t="shared" si="3"/>
        <v>26.599999999999994</v>
      </c>
      <c r="L21">
        <f t="shared" si="4"/>
        <v>707.55999999999972</v>
      </c>
    </row>
    <row r="22" spans="1:15" x14ac:dyDescent="0.2"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</row>
    <row r="23" spans="1:15" x14ac:dyDescent="0.2">
      <c r="E23">
        <v>1.0000000000000001E-5</v>
      </c>
      <c r="G23">
        <f>($B$25+(($B$26-$B$25)/(1+EXP($B$24*(LOG(E23)-LOG($B$27))))))</f>
        <v>0.21874088004763001</v>
      </c>
      <c r="H23">
        <v>12</v>
      </c>
      <c r="I23">
        <f>H23-G23</f>
        <v>11.78125911995237</v>
      </c>
      <c r="J23">
        <f>I23^2</f>
        <v>138.7980664514609</v>
      </c>
      <c r="K23">
        <f>H23-$O$24</f>
        <v>-26.4</v>
      </c>
      <c r="L23">
        <f>K23^2</f>
        <v>696.95999999999992</v>
      </c>
    </row>
    <row r="24" spans="1:15" x14ac:dyDescent="0.2">
      <c r="A24" t="s">
        <v>18</v>
      </c>
      <c r="B24">
        <v>-1.4659</v>
      </c>
      <c r="E24">
        <v>1.0000000000000001E-5</v>
      </c>
      <c r="G24">
        <f t="shared" ref="G24:G42" si="5">($B$25+(($B$26-$B$25)/(1+EXP($B$24*(LOG(E24)-LOG($B$27))))))</f>
        <v>0.21874088004763001</v>
      </c>
      <c r="H24">
        <v>-7</v>
      </c>
      <c r="I24">
        <f t="shared" ref="I24:I42" si="6">H24-G24</f>
        <v>-7.2187408800476298</v>
      </c>
      <c r="J24">
        <f t="shared" ref="J24:J42" si="7">I24^2</f>
        <v>52.11021989327083</v>
      </c>
      <c r="K24">
        <f t="shared" ref="K24:K42" si="8">H24-$O$24</f>
        <v>-45.4</v>
      </c>
      <c r="L24">
        <f t="shared" ref="L24:L42" si="9">K24^2</f>
        <v>2061.16</v>
      </c>
      <c r="N24" t="s">
        <v>13</v>
      </c>
      <c r="O24">
        <f>AVERAGE(H23:H42)</f>
        <v>38.4</v>
      </c>
    </row>
    <row r="25" spans="1:15" x14ac:dyDescent="0.2">
      <c r="A25" t="s">
        <v>19</v>
      </c>
      <c r="B25">
        <v>0.17904</v>
      </c>
      <c r="E25">
        <v>1.0000000000000001E-5</v>
      </c>
      <c r="G25">
        <f t="shared" si="5"/>
        <v>0.21874088004763001</v>
      </c>
      <c r="H25">
        <v>-24</v>
      </c>
      <c r="I25">
        <f t="shared" si="6"/>
        <v>-24.21874088004763</v>
      </c>
      <c r="J25">
        <f t="shared" si="7"/>
        <v>586.54740981489022</v>
      </c>
      <c r="K25">
        <f t="shared" si="8"/>
        <v>-62.4</v>
      </c>
      <c r="L25">
        <f t="shared" si="9"/>
        <v>3893.7599999999998</v>
      </c>
    </row>
    <row r="26" spans="1:15" x14ac:dyDescent="0.2">
      <c r="A26" t="s">
        <v>20</v>
      </c>
      <c r="B26">
        <v>67.263000000000005</v>
      </c>
      <c r="E26">
        <v>1.0000000000000001E-5</v>
      </c>
      <c r="G26">
        <f t="shared" si="5"/>
        <v>0.21874088004763001</v>
      </c>
      <c r="H26">
        <v>19</v>
      </c>
      <c r="I26">
        <f t="shared" si="6"/>
        <v>18.78125911995237</v>
      </c>
      <c r="J26">
        <f t="shared" si="7"/>
        <v>352.73569413079406</v>
      </c>
      <c r="K26">
        <f t="shared" si="8"/>
        <v>-19.399999999999999</v>
      </c>
      <c r="L26">
        <f t="shared" si="9"/>
        <v>376.35999999999996</v>
      </c>
      <c r="N26" t="s">
        <v>14</v>
      </c>
      <c r="O26">
        <f>SUM(J23:J42)</f>
        <v>5675.9629051183201</v>
      </c>
    </row>
    <row r="27" spans="1:15" x14ac:dyDescent="0.2">
      <c r="A27" t="s">
        <v>21</v>
      </c>
      <c r="B27">
        <v>1.1741999999999999</v>
      </c>
      <c r="E27">
        <v>1</v>
      </c>
      <c r="G27">
        <f t="shared" si="5"/>
        <v>32.00793119615124</v>
      </c>
      <c r="H27">
        <v>19</v>
      </c>
      <c r="I27">
        <f t="shared" si="6"/>
        <v>-13.00793119615124</v>
      </c>
      <c r="J27">
        <f t="shared" si="7"/>
        <v>169.20627400380462</v>
      </c>
      <c r="K27">
        <f t="shared" si="8"/>
        <v>-19.399999999999999</v>
      </c>
      <c r="L27">
        <f t="shared" si="9"/>
        <v>376.35999999999996</v>
      </c>
      <c r="N27" t="s">
        <v>15</v>
      </c>
      <c r="O27">
        <f>SUM(L23:L42)</f>
        <v>13360.800000000001</v>
      </c>
    </row>
    <row r="28" spans="1:15" x14ac:dyDescent="0.2">
      <c r="E28">
        <v>1</v>
      </c>
      <c r="G28">
        <f t="shared" si="5"/>
        <v>32.00793119615124</v>
      </c>
      <c r="H28">
        <v>37</v>
      </c>
      <c r="I28">
        <f t="shared" si="6"/>
        <v>4.9920688038487597</v>
      </c>
      <c r="J28">
        <f t="shared" si="7"/>
        <v>24.920750942359987</v>
      </c>
      <c r="K28">
        <f t="shared" si="8"/>
        <v>-1.3999999999999986</v>
      </c>
      <c r="L28">
        <f t="shared" si="9"/>
        <v>1.959999999999996</v>
      </c>
      <c r="N28" s="1" t="s">
        <v>16</v>
      </c>
      <c r="O28" s="2">
        <f>1-(O26/O27)</f>
        <v>0.57517791560996945</v>
      </c>
    </row>
    <row r="29" spans="1:15" x14ac:dyDescent="0.2">
      <c r="E29">
        <v>1</v>
      </c>
      <c r="G29">
        <f t="shared" si="5"/>
        <v>32.00793119615124</v>
      </c>
      <c r="H29">
        <v>36</v>
      </c>
      <c r="I29">
        <f t="shared" si="6"/>
        <v>3.9920688038487597</v>
      </c>
      <c r="J29">
        <f t="shared" si="7"/>
        <v>15.936613334662468</v>
      </c>
      <c r="K29">
        <f t="shared" si="8"/>
        <v>-2.3999999999999986</v>
      </c>
      <c r="L29">
        <f t="shared" si="9"/>
        <v>5.7599999999999936</v>
      </c>
    </row>
    <row r="30" spans="1:15" x14ac:dyDescent="0.2">
      <c r="E30">
        <v>1</v>
      </c>
      <c r="G30">
        <f t="shared" si="5"/>
        <v>32.00793119615124</v>
      </c>
      <c r="H30">
        <v>35</v>
      </c>
      <c r="I30">
        <f t="shared" si="6"/>
        <v>2.9920688038487597</v>
      </c>
      <c r="J30">
        <f t="shared" si="7"/>
        <v>8.9524757269649484</v>
      </c>
      <c r="K30">
        <f t="shared" si="8"/>
        <v>-3.3999999999999986</v>
      </c>
      <c r="L30">
        <f t="shared" si="9"/>
        <v>11.55999999999999</v>
      </c>
    </row>
    <row r="31" spans="1:15" x14ac:dyDescent="0.2">
      <c r="E31">
        <v>2</v>
      </c>
      <c r="G31">
        <f t="shared" si="5"/>
        <v>39.353289594691731</v>
      </c>
      <c r="H31">
        <v>53</v>
      </c>
      <c r="I31">
        <f t="shared" si="6"/>
        <v>13.646710405308269</v>
      </c>
      <c r="J31">
        <f t="shared" si="7"/>
        <v>186.23270488634898</v>
      </c>
      <c r="K31">
        <f t="shared" si="8"/>
        <v>14.600000000000001</v>
      </c>
      <c r="L31">
        <f t="shared" si="9"/>
        <v>213.16000000000005</v>
      </c>
    </row>
    <row r="32" spans="1:15" x14ac:dyDescent="0.2">
      <c r="E32">
        <v>2</v>
      </c>
      <c r="G32">
        <f t="shared" si="5"/>
        <v>39.353289594691731</v>
      </c>
      <c r="H32">
        <v>41</v>
      </c>
      <c r="I32">
        <f t="shared" si="6"/>
        <v>1.6467104053082693</v>
      </c>
      <c r="J32">
        <f t="shared" si="7"/>
        <v>2.7116551589505247</v>
      </c>
      <c r="K32">
        <f t="shared" si="8"/>
        <v>2.6000000000000014</v>
      </c>
      <c r="L32">
        <f t="shared" si="9"/>
        <v>6.7600000000000078</v>
      </c>
    </row>
    <row r="33" spans="5:12" x14ac:dyDescent="0.2">
      <c r="E33">
        <v>2</v>
      </c>
      <c r="G33">
        <f t="shared" si="5"/>
        <v>39.353289594691731</v>
      </c>
      <c r="H33">
        <v>45</v>
      </c>
      <c r="I33">
        <f t="shared" si="6"/>
        <v>5.6467104053082693</v>
      </c>
      <c r="J33">
        <f t="shared" si="7"/>
        <v>31.885338401416679</v>
      </c>
      <c r="K33">
        <f t="shared" si="8"/>
        <v>6.6000000000000014</v>
      </c>
      <c r="L33">
        <f t="shared" si="9"/>
        <v>43.560000000000016</v>
      </c>
    </row>
    <row r="34" spans="5:12" x14ac:dyDescent="0.2">
      <c r="E34">
        <v>2</v>
      </c>
      <c r="G34">
        <f t="shared" si="5"/>
        <v>39.353289594691731</v>
      </c>
      <c r="H34">
        <v>26</v>
      </c>
      <c r="I34">
        <f t="shared" si="6"/>
        <v>-13.353289594691731</v>
      </c>
      <c r="J34">
        <f t="shared" si="7"/>
        <v>178.31034299970244</v>
      </c>
      <c r="K34">
        <f t="shared" si="8"/>
        <v>-12.399999999999999</v>
      </c>
      <c r="L34">
        <f t="shared" si="9"/>
        <v>153.75999999999996</v>
      </c>
    </row>
    <row r="35" spans="5:12" x14ac:dyDescent="0.2">
      <c r="E35">
        <v>3</v>
      </c>
      <c r="G35">
        <f t="shared" si="5"/>
        <v>43.448879440501301</v>
      </c>
      <c r="H35">
        <v>53</v>
      </c>
      <c r="I35">
        <f t="shared" si="6"/>
        <v>9.551120559498699</v>
      </c>
      <c r="J35">
        <f t="shared" si="7"/>
        <v>91.223903942078735</v>
      </c>
      <c r="K35">
        <f t="shared" si="8"/>
        <v>14.600000000000001</v>
      </c>
      <c r="L35">
        <f t="shared" si="9"/>
        <v>213.16000000000005</v>
      </c>
    </row>
    <row r="36" spans="5:12" x14ac:dyDescent="0.2">
      <c r="E36">
        <v>3</v>
      </c>
      <c r="G36">
        <f t="shared" si="5"/>
        <v>43.448879440501301</v>
      </c>
      <c r="H36">
        <v>78</v>
      </c>
      <c r="I36">
        <f t="shared" si="6"/>
        <v>34.551120559498699</v>
      </c>
      <c r="J36">
        <f t="shared" si="7"/>
        <v>1193.7799319170138</v>
      </c>
      <c r="K36">
        <f t="shared" si="8"/>
        <v>39.6</v>
      </c>
      <c r="L36">
        <f t="shared" si="9"/>
        <v>1568.16</v>
      </c>
    </row>
    <row r="37" spans="5:12" x14ac:dyDescent="0.2">
      <c r="E37">
        <v>3</v>
      </c>
      <c r="G37">
        <f t="shared" si="5"/>
        <v>43.448879440501301</v>
      </c>
      <c r="H37">
        <v>70</v>
      </c>
      <c r="I37">
        <f t="shared" si="6"/>
        <v>26.551120559498699</v>
      </c>
      <c r="J37">
        <f t="shared" si="7"/>
        <v>704.96200296503446</v>
      </c>
      <c r="K37">
        <f t="shared" si="8"/>
        <v>31.6</v>
      </c>
      <c r="L37">
        <f t="shared" si="9"/>
        <v>998.56000000000006</v>
      </c>
    </row>
    <row r="38" spans="5:12" x14ac:dyDescent="0.2">
      <c r="E38">
        <v>3</v>
      </c>
      <c r="G38">
        <f t="shared" si="5"/>
        <v>43.448879440501301</v>
      </c>
      <c r="H38">
        <v>79</v>
      </c>
      <c r="I38">
        <f t="shared" si="6"/>
        <v>35.551120559498699</v>
      </c>
      <c r="J38">
        <f t="shared" si="7"/>
        <v>1263.8821730360112</v>
      </c>
      <c r="K38">
        <f t="shared" si="8"/>
        <v>40.6</v>
      </c>
      <c r="L38">
        <f t="shared" si="9"/>
        <v>1648.3600000000001</v>
      </c>
    </row>
    <row r="39" spans="5:12" x14ac:dyDescent="0.2">
      <c r="E39">
        <v>4</v>
      </c>
      <c r="G39">
        <f t="shared" si="5"/>
        <v>46.181873516254342</v>
      </c>
      <c r="H39">
        <v>70</v>
      </c>
      <c r="I39">
        <f t="shared" si="6"/>
        <v>23.818126483745658</v>
      </c>
      <c r="J39">
        <f t="shared" si="7"/>
        <v>567.30314919570628</v>
      </c>
      <c r="K39">
        <f t="shared" si="8"/>
        <v>31.6</v>
      </c>
      <c r="L39">
        <f t="shared" si="9"/>
        <v>998.56000000000006</v>
      </c>
    </row>
    <row r="40" spans="5:12" x14ac:dyDescent="0.2">
      <c r="E40">
        <v>4</v>
      </c>
      <c r="G40">
        <f t="shared" si="5"/>
        <v>46.181873516254342</v>
      </c>
      <c r="H40">
        <v>39</v>
      </c>
      <c r="I40">
        <f t="shared" si="6"/>
        <v>-7.1818735162543419</v>
      </c>
      <c r="J40">
        <f t="shared" si="7"/>
        <v>51.579307203475501</v>
      </c>
      <c r="K40">
        <f t="shared" si="8"/>
        <v>0.60000000000000142</v>
      </c>
      <c r="L40">
        <f t="shared" si="9"/>
        <v>0.36000000000000171</v>
      </c>
    </row>
    <row r="41" spans="5:12" x14ac:dyDescent="0.2">
      <c r="E41">
        <v>4</v>
      </c>
      <c r="G41">
        <f t="shared" si="5"/>
        <v>46.181873516254342</v>
      </c>
      <c r="H41">
        <v>39</v>
      </c>
      <c r="I41">
        <f t="shared" si="6"/>
        <v>-7.1818735162543419</v>
      </c>
      <c r="J41">
        <f t="shared" si="7"/>
        <v>51.579307203475501</v>
      </c>
      <c r="K41">
        <f t="shared" si="8"/>
        <v>0.60000000000000142</v>
      </c>
      <c r="L41">
        <f t="shared" si="9"/>
        <v>0.36000000000000171</v>
      </c>
    </row>
    <row r="42" spans="5:12" x14ac:dyDescent="0.2">
      <c r="E42">
        <v>4</v>
      </c>
      <c r="G42">
        <f t="shared" si="5"/>
        <v>46.181873516254342</v>
      </c>
      <c r="H42">
        <v>48</v>
      </c>
      <c r="I42">
        <f t="shared" si="6"/>
        <v>1.8181264837456581</v>
      </c>
      <c r="J42">
        <f t="shared" si="7"/>
        <v>3.3055839108973508</v>
      </c>
      <c r="K42">
        <f t="shared" si="8"/>
        <v>9.6000000000000014</v>
      </c>
      <c r="L42">
        <f t="shared" si="9"/>
        <v>92.160000000000025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2"/>
  <sheetViews>
    <sheetView topLeftCell="C1" workbookViewId="0">
      <selection activeCell="J7" sqref="J7"/>
    </sheetView>
  </sheetViews>
  <sheetFormatPr baseColWidth="10" defaultColWidth="8.83203125" defaultRowHeight="15" x14ac:dyDescent="0.2"/>
  <cols>
    <col min="14" max="14" width="13.1640625" bestFit="1" customWidth="1"/>
    <col min="17" max="17" width="19.1640625" bestFit="1" customWidth="1"/>
    <col min="18" max="18" width="12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-16</v>
      </c>
      <c r="L2">
        <f>J2-K2</f>
        <v>16</v>
      </c>
      <c r="M2">
        <f>L2^2</f>
        <v>256</v>
      </c>
      <c r="N2">
        <f>K2-$R$3</f>
        <v>-85.363231190954053</v>
      </c>
      <c r="O2">
        <f>N2^2</f>
        <v>7286.8812393602711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33</v>
      </c>
      <c r="L3">
        <f t="shared" ref="L3:L21" si="1">J3-K3</f>
        <v>-33</v>
      </c>
      <c r="M3">
        <f t="shared" ref="M3:M21" si="2">L3^2</f>
        <v>1089</v>
      </c>
      <c r="N3">
        <f t="shared" ref="N3:N21" si="3">K3-$R$3</f>
        <v>-36.363231190954053</v>
      </c>
      <c r="O3">
        <f t="shared" ref="O3:O21" si="4">N3^2</f>
        <v>1322.2845826467737</v>
      </c>
      <c r="Q3" t="s">
        <v>13</v>
      </c>
      <c r="R3">
        <f>AVERAGE(K2:K21)</f>
        <v>69.363231190954053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-11</v>
      </c>
      <c r="L4">
        <f t="shared" si="1"/>
        <v>11</v>
      </c>
      <c r="M4">
        <f t="shared" si="2"/>
        <v>121</v>
      </c>
      <c r="N4">
        <f t="shared" si="3"/>
        <v>-80.363231190954053</v>
      </c>
      <c r="O4">
        <f t="shared" si="4"/>
        <v>6458.2489274507307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-5</v>
      </c>
      <c r="L5">
        <f t="shared" si="1"/>
        <v>5</v>
      </c>
      <c r="M5">
        <f t="shared" si="2"/>
        <v>25</v>
      </c>
      <c r="N5">
        <f t="shared" si="3"/>
        <v>-74.363231190954053</v>
      </c>
      <c r="O5">
        <f t="shared" si="4"/>
        <v>5529.8901531592819</v>
      </c>
      <c r="Q5" t="s">
        <v>14</v>
      </c>
      <c r="R5">
        <f>SUM(M2:M21)</f>
        <v>2078.3933525230295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((210.23*D6)/(1+(210.23/(108.56)*D6)))</f>
        <v>71.591231845415479</v>
      </c>
      <c r="K6">
        <f>F6</f>
        <v>75.133388810024968</v>
      </c>
      <c r="L6">
        <f t="shared" si="1"/>
        <v>-3.5421569646094895</v>
      </c>
      <c r="M6">
        <f t="shared" si="2"/>
        <v>12.546875961931512</v>
      </c>
      <c r="N6">
        <f t="shared" si="3"/>
        <v>5.7701576190709147</v>
      </c>
      <c r="O6">
        <f t="shared" si="4"/>
        <v>33.294718948922124</v>
      </c>
      <c r="Q6" t="s">
        <v>15</v>
      </c>
      <c r="R6">
        <f>SUM(O2:O21)</f>
        <v>27434.743533163204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((210.23*D7)/(1+(210.23/(108.56)*D7)))</f>
        <v>71.591231845415479</v>
      </c>
      <c r="K7">
        <f t="shared" ref="K7:K21" si="6">F7</f>
        <v>72.685887708649474</v>
      </c>
      <c r="L7">
        <f t="shared" si="1"/>
        <v>-1.0946558632339958</v>
      </c>
      <c r="M7">
        <f t="shared" si="2"/>
        <v>1.1982714589125645</v>
      </c>
      <c r="N7">
        <f t="shared" si="3"/>
        <v>3.322656517695421</v>
      </c>
      <c r="O7">
        <f t="shared" si="4"/>
        <v>11.040046334583861</v>
      </c>
      <c r="Q7" t="s">
        <v>16</v>
      </c>
      <c r="R7">
        <f>1-(R5/R6)</f>
        <v>0.924242289707915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71.591231845415479</v>
      </c>
      <c r="K8">
        <f t="shared" si="6"/>
        <v>75.662049047922082</v>
      </c>
      <c r="L8">
        <f t="shared" si="1"/>
        <v>-4.0708172025066034</v>
      </c>
      <c r="M8">
        <f t="shared" si="2"/>
        <v>16.571552696223687</v>
      </c>
      <c r="N8">
        <f t="shared" si="3"/>
        <v>6.2988178569680287</v>
      </c>
      <c r="O8">
        <f t="shared" si="4"/>
        <v>39.675106395259306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71.591231845415479</v>
      </c>
      <c r="K9">
        <f t="shared" si="6"/>
        <v>54.613539576092805</v>
      </c>
      <c r="L9">
        <f t="shared" si="1"/>
        <v>16.977692269322674</v>
      </c>
      <c r="M9">
        <f t="shared" si="2"/>
        <v>288.24203479181887</v>
      </c>
      <c r="N9">
        <f t="shared" si="3"/>
        <v>-14.749691614861248</v>
      </c>
      <c r="O9">
        <f t="shared" si="4"/>
        <v>217.55340273350822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5"/>
        <v>86.282442251710705</v>
      </c>
      <c r="K10">
        <f t="shared" si="6"/>
        <v>91.091095990993196</v>
      </c>
      <c r="L10">
        <f t="shared" si="1"/>
        <v>-4.8086537392824908</v>
      </c>
      <c r="M10">
        <f t="shared" si="2"/>
        <v>23.123150784315481</v>
      </c>
      <c r="N10">
        <f t="shared" si="3"/>
        <v>21.727864800039143</v>
      </c>
      <c r="O10">
        <f t="shared" si="4"/>
        <v>472.10010876878005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86.282442251710705</v>
      </c>
      <c r="K11">
        <f t="shared" si="6"/>
        <v>92.344216554897443</v>
      </c>
      <c r="L11">
        <f t="shared" si="1"/>
        <v>-6.0617743031867377</v>
      </c>
      <c r="M11">
        <f t="shared" si="2"/>
        <v>36.745107702775059</v>
      </c>
      <c r="N11">
        <f t="shared" si="3"/>
        <v>22.98098536394339</v>
      </c>
      <c r="O11">
        <f t="shared" si="4"/>
        <v>528.12568829778024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86.282442251710705</v>
      </c>
      <c r="K12">
        <f t="shared" si="6"/>
        <v>85.393313426991028</v>
      </c>
      <c r="L12">
        <f t="shared" si="1"/>
        <v>0.88912882471967691</v>
      </c>
      <c r="M12">
        <f t="shared" si="2"/>
        <v>0.79055006694739394</v>
      </c>
      <c r="N12">
        <f t="shared" si="3"/>
        <v>16.030082236036975</v>
      </c>
      <c r="O12">
        <f t="shared" si="4"/>
        <v>256.96353649410821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86.282442251710705</v>
      </c>
      <c r="K13">
        <f t="shared" si="6"/>
        <v>93.49943707474668</v>
      </c>
      <c r="L13">
        <f t="shared" si="1"/>
        <v>-7.2169948230359751</v>
      </c>
      <c r="M13">
        <f t="shared" si="2"/>
        <v>52.085014275728064</v>
      </c>
      <c r="N13">
        <f t="shared" si="3"/>
        <v>24.136205883792627</v>
      </c>
      <c r="O13">
        <f t="shared" si="4"/>
        <v>582.55643446482577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92.617796956374704</v>
      </c>
      <c r="K14">
        <f t="shared" si="6"/>
        <v>97.572078907435497</v>
      </c>
      <c r="L14">
        <f t="shared" si="1"/>
        <v>-4.9542819510607927</v>
      </c>
      <c r="M14">
        <f t="shared" si="2"/>
        <v>24.544909650606733</v>
      </c>
      <c r="N14">
        <f t="shared" si="3"/>
        <v>28.208847716481444</v>
      </c>
      <c r="O14">
        <f t="shared" si="4"/>
        <v>795.73908949164036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92.617796956374704</v>
      </c>
      <c r="K15">
        <f t="shared" si="6"/>
        <v>91.600176220079305</v>
      </c>
      <c r="L15">
        <f t="shared" si="1"/>
        <v>1.0176207362953988</v>
      </c>
      <c r="M15">
        <f t="shared" si="2"/>
        <v>1.0355519629383896</v>
      </c>
      <c r="N15">
        <f t="shared" si="3"/>
        <v>22.236945029125252</v>
      </c>
      <c r="O15">
        <f t="shared" si="4"/>
        <v>494.48172422833824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92.617796956374704</v>
      </c>
      <c r="K16">
        <f t="shared" si="6"/>
        <v>84.120612854275791</v>
      </c>
      <c r="L16">
        <f t="shared" si="1"/>
        <v>8.4971841020989132</v>
      </c>
      <c r="M16">
        <f t="shared" si="2"/>
        <v>72.202137664962507</v>
      </c>
      <c r="N16">
        <f t="shared" si="3"/>
        <v>14.757381663321738</v>
      </c>
      <c r="O16">
        <f t="shared" si="4"/>
        <v>217.78031355694466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92.617796956374704</v>
      </c>
      <c r="K17">
        <f t="shared" si="6"/>
        <v>97.004258651916388</v>
      </c>
      <c r="L17">
        <f t="shared" si="1"/>
        <v>-4.3864616955416835</v>
      </c>
      <c r="M17">
        <f t="shared" si="2"/>
        <v>19.241046206454421</v>
      </c>
      <c r="N17">
        <f t="shared" si="3"/>
        <v>27.641027460962334</v>
      </c>
      <c r="O17">
        <f t="shared" si="4"/>
        <v>764.0263990976739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96.147654716265734</v>
      </c>
      <c r="K18">
        <f t="shared" si="6"/>
        <v>91.071515982182177</v>
      </c>
      <c r="L18">
        <f t="shared" si="1"/>
        <v>5.0761387340835569</v>
      </c>
      <c r="M18">
        <f t="shared" si="2"/>
        <v>25.767184447663414</v>
      </c>
      <c r="N18">
        <f t="shared" si="3"/>
        <v>21.708284791228124</v>
      </c>
      <c r="O18">
        <f t="shared" si="4"/>
        <v>471.24962857706629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96.147654716265734</v>
      </c>
      <c r="K19">
        <f t="shared" si="6"/>
        <v>95.770718096823131</v>
      </c>
      <c r="L19">
        <f t="shared" si="1"/>
        <v>0.37693661944260271</v>
      </c>
      <c r="M19">
        <f t="shared" si="2"/>
        <v>0.14208121507681751</v>
      </c>
      <c r="N19">
        <f t="shared" si="3"/>
        <v>26.407486905869078</v>
      </c>
      <c r="O19">
        <f t="shared" si="4"/>
        <v>697.35536468364683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96.147654716265734</v>
      </c>
      <c r="K20">
        <f t="shared" si="6"/>
        <v>92.520436634196486</v>
      </c>
      <c r="L20">
        <f t="shared" si="1"/>
        <v>3.6272180820692483</v>
      </c>
      <c r="M20">
        <f t="shared" si="2"/>
        <v>13.156711014890117</v>
      </c>
      <c r="N20">
        <f t="shared" si="3"/>
        <v>23.157205443242432</v>
      </c>
      <c r="O20">
        <f t="shared" si="4"/>
        <v>536.25616394053691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96.147654716265734</v>
      </c>
      <c r="K21">
        <f t="shared" si="6"/>
        <v>96.181898281854217</v>
      </c>
      <c r="L21">
        <f t="shared" si="1"/>
        <v>-3.4243565588482738E-2</v>
      </c>
      <c r="M21">
        <f t="shared" si="2"/>
        <v>1.1726217842127191E-3</v>
      </c>
      <c r="N21">
        <f t="shared" si="3"/>
        <v>26.818667090900163</v>
      </c>
      <c r="O21">
        <f t="shared" si="4"/>
        <v>719.24090453253143</v>
      </c>
    </row>
    <row r="22" spans="1:18" x14ac:dyDescent="0.2">
      <c r="A22">
        <v>1</v>
      </c>
      <c r="B22">
        <v>1</v>
      </c>
      <c r="J22" t="s">
        <v>7</v>
      </c>
      <c r="K22">
        <v>12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2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f t="shared" ref="J23:J26" si="7">((56.29*D23)/(1+(56.29/(79.5)*D23)))</f>
        <v>0</v>
      </c>
      <c r="K23">
        <f t="shared" ref="K23:K26" si="8">F23</f>
        <v>12.107623318385642</v>
      </c>
      <c r="L23">
        <f>J23-K23</f>
        <v>-12.107623318385642</v>
      </c>
      <c r="M23">
        <f>L23^2</f>
        <v>146.59454241991574</v>
      </c>
      <c r="N23">
        <f>K23-$R$24</f>
        <v>-25.412953397286714</v>
      </c>
      <c r="O23">
        <f>N23^2</f>
        <v>645.8182003726663</v>
      </c>
    </row>
    <row r="24" spans="1:18" x14ac:dyDescent="0.2">
      <c r="A24">
        <v>3</v>
      </c>
      <c r="B24">
        <v>1</v>
      </c>
      <c r="C24">
        <v>1</v>
      </c>
      <c r="D24">
        <v>0</v>
      </c>
      <c r="E24">
        <v>47.25</v>
      </c>
      <c r="F24">
        <f t="shared" ref="F24:F42" si="9">(44.0425-E24)/44.0425*100</f>
        <v>-7.2827382641766549</v>
      </c>
      <c r="G24">
        <v>2</v>
      </c>
      <c r="J24">
        <f t="shared" si="7"/>
        <v>0</v>
      </c>
      <c r="K24">
        <f t="shared" si="8"/>
        <v>-7.2827382641766549</v>
      </c>
      <c r="L24">
        <f t="shared" ref="L24:L42" si="10">J24-K24</f>
        <v>7.2827382641766549</v>
      </c>
      <c r="M24">
        <f t="shared" ref="M24:M42" si="11">L24^2</f>
        <v>53.038276624502799</v>
      </c>
      <c r="N24">
        <f t="shared" ref="N24:N42" si="12">K24-$R$24</f>
        <v>-44.803314979849013</v>
      </c>
      <c r="O24">
        <f t="shared" ref="O24:O42" si="13">N24^2</f>
        <v>2007.3370331835629</v>
      </c>
      <c r="Q24" t="s">
        <v>13</v>
      </c>
      <c r="R24">
        <f>AVERAGE(K23:K42)</f>
        <v>37.520576715672355</v>
      </c>
    </row>
    <row r="25" spans="1:18" x14ac:dyDescent="0.2">
      <c r="A25">
        <v>4</v>
      </c>
      <c r="B25">
        <v>1</v>
      </c>
      <c r="C25">
        <v>1</v>
      </c>
      <c r="D25">
        <v>0</v>
      </c>
      <c r="E25">
        <v>54.68</v>
      </c>
      <c r="F25">
        <f t="shared" si="9"/>
        <v>-24.152806947834488</v>
      </c>
      <c r="G25">
        <v>2</v>
      </c>
      <c r="J25">
        <f t="shared" si="7"/>
        <v>0</v>
      </c>
      <c r="K25">
        <f t="shared" si="8"/>
        <v>-24.152806947834488</v>
      </c>
      <c r="L25">
        <f t="shared" si="10"/>
        <v>24.152806947834488</v>
      </c>
      <c r="M25">
        <f t="shared" si="11"/>
        <v>583.35808345936198</v>
      </c>
      <c r="N25">
        <f t="shared" si="12"/>
        <v>-61.67338366350684</v>
      </c>
      <c r="O25">
        <f t="shared" si="13"/>
        <v>3803.6062525061125</v>
      </c>
    </row>
    <row r="26" spans="1:18" x14ac:dyDescent="0.2">
      <c r="A26">
        <v>1</v>
      </c>
      <c r="B26">
        <v>2</v>
      </c>
      <c r="C26">
        <v>1</v>
      </c>
      <c r="D26">
        <v>0</v>
      </c>
      <c r="E26">
        <v>35.53</v>
      </c>
      <c r="F26">
        <f t="shared" si="9"/>
        <v>19.327921893625465</v>
      </c>
      <c r="G26">
        <v>2</v>
      </c>
      <c r="J26">
        <f t="shared" si="7"/>
        <v>0</v>
      </c>
      <c r="K26">
        <f t="shared" si="8"/>
        <v>19.327921893625465</v>
      </c>
      <c r="L26">
        <f t="shared" si="10"/>
        <v>-19.327921893625465</v>
      </c>
      <c r="M26">
        <f t="shared" si="11"/>
        <v>373.56856472608661</v>
      </c>
      <c r="N26">
        <f t="shared" si="12"/>
        <v>-18.19265482204689</v>
      </c>
      <c r="O26">
        <f t="shared" si="13"/>
        <v>330.97268947414597</v>
      </c>
      <c r="Q26" t="s">
        <v>14</v>
      </c>
      <c r="R26">
        <f>SUM(M23:M42)</f>
        <v>4985.4701895175922</v>
      </c>
    </row>
    <row r="27" spans="1:18" x14ac:dyDescent="0.2">
      <c r="A27">
        <v>2</v>
      </c>
      <c r="B27">
        <v>2</v>
      </c>
      <c r="C27">
        <v>1</v>
      </c>
      <c r="D27">
        <v>1</v>
      </c>
      <c r="E27">
        <v>35.76</v>
      </c>
      <c r="F27">
        <f t="shared" si="9"/>
        <v>18.805699040699324</v>
      </c>
      <c r="G27">
        <v>2</v>
      </c>
      <c r="J27">
        <f>((50.25*D27)/(1+(50.25/(82.07)*D27)))</f>
        <v>31.167000453446189</v>
      </c>
      <c r="K27">
        <f>F27</f>
        <v>18.805699040699324</v>
      </c>
      <c r="L27">
        <f t="shared" si="10"/>
        <v>12.361301412746865</v>
      </c>
      <c r="M27">
        <f t="shared" si="11"/>
        <v>152.80177261677764</v>
      </c>
      <c r="N27">
        <f t="shared" si="12"/>
        <v>-18.714877674973032</v>
      </c>
      <c r="O27">
        <f t="shared" si="13"/>
        <v>350.24664638920399</v>
      </c>
      <c r="Q27" t="s">
        <v>15</v>
      </c>
      <c r="R27">
        <f>SUM(O23:O42)</f>
        <v>13760.487949477067</v>
      </c>
    </row>
    <row r="28" spans="1:18" x14ac:dyDescent="0.2">
      <c r="A28">
        <v>3</v>
      </c>
      <c r="B28">
        <v>2</v>
      </c>
      <c r="C28">
        <v>1</v>
      </c>
      <c r="D28">
        <v>1</v>
      </c>
      <c r="E28">
        <v>27.59</v>
      </c>
      <c r="F28">
        <f t="shared" si="9"/>
        <v>37.355962990293463</v>
      </c>
      <c r="G28">
        <v>2</v>
      </c>
      <c r="J28">
        <f t="shared" ref="J28:J42" si="14">((50.25*D28)/(1+(50.25/(82.07)*D28)))</f>
        <v>31.167000453446189</v>
      </c>
      <c r="K28">
        <f t="shared" ref="K28:K42" si="15">F28</f>
        <v>37.355962990293463</v>
      </c>
      <c r="L28">
        <f t="shared" si="10"/>
        <v>-6.1889625368472743</v>
      </c>
      <c r="M28">
        <f t="shared" si="11"/>
        <v>38.303257282499047</v>
      </c>
      <c r="N28">
        <f t="shared" si="12"/>
        <v>-0.16461372537889218</v>
      </c>
      <c r="O28">
        <f t="shared" si="13"/>
        <v>2.7097678583117332E-2</v>
      </c>
      <c r="Q28" t="s">
        <v>16</v>
      </c>
      <c r="R28">
        <f>1-(R26/R27)</f>
        <v>0.63769670030436298</v>
      </c>
    </row>
    <row r="29" spans="1:18" x14ac:dyDescent="0.2">
      <c r="A29">
        <v>4</v>
      </c>
      <c r="B29">
        <v>2</v>
      </c>
      <c r="C29">
        <v>1</v>
      </c>
      <c r="D29">
        <v>1</v>
      </c>
      <c r="E29">
        <v>28.12</v>
      </c>
      <c r="F29">
        <f t="shared" si="9"/>
        <v>36.152579894420157</v>
      </c>
      <c r="G29">
        <v>2</v>
      </c>
      <c r="J29">
        <f t="shared" si="14"/>
        <v>31.167000453446189</v>
      </c>
      <c r="K29">
        <f t="shared" si="15"/>
        <v>36.152579894420157</v>
      </c>
      <c r="L29">
        <f t="shared" si="10"/>
        <v>-4.985579440973968</v>
      </c>
      <c r="M29">
        <f t="shared" si="11"/>
        <v>24.856002362262302</v>
      </c>
      <c r="N29">
        <f t="shared" si="12"/>
        <v>-1.3679968212521985</v>
      </c>
      <c r="O29">
        <f t="shared" si="13"/>
        <v>1.8714153029561194</v>
      </c>
    </row>
    <row r="30" spans="1:18" x14ac:dyDescent="0.2">
      <c r="A30">
        <v>1</v>
      </c>
      <c r="B30">
        <v>3</v>
      </c>
      <c r="C30">
        <v>1</v>
      </c>
      <c r="D30">
        <v>1</v>
      </c>
      <c r="E30">
        <v>28.5</v>
      </c>
      <c r="F30">
        <f t="shared" si="9"/>
        <v>35.289776920020429</v>
      </c>
      <c r="G30">
        <v>2</v>
      </c>
      <c r="J30">
        <f t="shared" si="14"/>
        <v>31.167000453446189</v>
      </c>
      <c r="K30">
        <f t="shared" si="15"/>
        <v>35.289776920020429</v>
      </c>
      <c r="L30">
        <f t="shared" si="10"/>
        <v>-4.1227764665742406</v>
      </c>
      <c r="M30">
        <f t="shared" si="11"/>
        <v>16.997285793338381</v>
      </c>
      <c r="N30">
        <f t="shared" si="12"/>
        <v>-2.2307997956519259</v>
      </c>
      <c r="O30">
        <f t="shared" si="13"/>
        <v>4.9764677282806744</v>
      </c>
    </row>
    <row r="31" spans="1:18" x14ac:dyDescent="0.2">
      <c r="A31">
        <v>2</v>
      </c>
      <c r="B31">
        <v>3</v>
      </c>
      <c r="C31">
        <v>1</v>
      </c>
      <c r="D31">
        <v>2</v>
      </c>
      <c r="E31">
        <v>20.89</v>
      </c>
      <c r="F31">
        <f t="shared" si="9"/>
        <v>52.568541749446553</v>
      </c>
      <c r="G31">
        <v>2</v>
      </c>
      <c r="J31">
        <f t="shared" si="14"/>
        <v>45.177384017089331</v>
      </c>
      <c r="K31">
        <f t="shared" si="15"/>
        <v>52.568541749446553</v>
      </c>
      <c r="L31">
        <f t="shared" si="10"/>
        <v>-7.3911577323572217</v>
      </c>
      <c r="M31">
        <f t="shared" si="11"/>
        <v>54.62921262458395</v>
      </c>
      <c r="N31">
        <f t="shared" si="12"/>
        <v>15.047965033774197</v>
      </c>
      <c r="O31">
        <f t="shared" si="13"/>
        <v>226.44125165769088</v>
      </c>
    </row>
    <row r="32" spans="1:18" x14ac:dyDescent="0.2">
      <c r="A32">
        <v>3</v>
      </c>
      <c r="B32">
        <v>3</v>
      </c>
      <c r="C32">
        <v>1</v>
      </c>
      <c r="D32">
        <v>2</v>
      </c>
      <c r="E32">
        <v>35.04</v>
      </c>
      <c r="F32">
        <f t="shared" si="9"/>
        <v>20.440483623772487</v>
      </c>
      <c r="G32">
        <v>2</v>
      </c>
      <c r="J32">
        <f t="shared" si="14"/>
        <v>45.177384017089331</v>
      </c>
      <c r="K32">
        <f t="shared" si="15"/>
        <v>20.440483623772487</v>
      </c>
      <c r="L32">
        <f t="shared" si="10"/>
        <v>24.736900393316844</v>
      </c>
      <c r="M32">
        <f t="shared" si="11"/>
        <v>611.91424106887905</v>
      </c>
      <c r="N32">
        <f t="shared" si="12"/>
        <v>-17.080093091899869</v>
      </c>
      <c r="O32">
        <f t="shared" si="13"/>
        <v>291.7295800279656</v>
      </c>
    </row>
    <row r="33" spans="1:15" x14ac:dyDescent="0.2">
      <c r="A33">
        <v>4</v>
      </c>
      <c r="B33">
        <v>3</v>
      </c>
      <c r="C33">
        <v>1</v>
      </c>
      <c r="D33">
        <v>2</v>
      </c>
      <c r="E33">
        <v>24.06</v>
      </c>
      <c r="F33">
        <f t="shared" si="9"/>
        <v>45.370948515638304</v>
      </c>
      <c r="G33">
        <v>2</v>
      </c>
      <c r="J33">
        <f t="shared" si="14"/>
        <v>45.177384017089331</v>
      </c>
      <c r="K33">
        <f t="shared" si="15"/>
        <v>45.370948515638304</v>
      </c>
      <c r="L33">
        <f t="shared" si="10"/>
        <v>-0.19356449854897306</v>
      </c>
      <c r="M33">
        <f t="shared" si="11"/>
        <v>3.7467215098515395E-2</v>
      </c>
      <c r="N33">
        <f t="shared" si="12"/>
        <v>7.8503717999659486</v>
      </c>
      <c r="O33">
        <f t="shared" si="13"/>
        <v>61.628337397700605</v>
      </c>
    </row>
    <row r="34" spans="1:15" x14ac:dyDescent="0.2">
      <c r="A34">
        <v>1</v>
      </c>
      <c r="B34">
        <v>4</v>
      </c>
      <c r="C34">
        <v>1</v>
      </c>
      <c r="D34">
        <v>2</v>
      </c>
      <c r="E34">
        <v>32.39</v>
      </c>
      <c r="F34">
        <f t="shared" si="9"/>
        <v>26.457399103139007</v>
      </c>
      <c r="G34">
        <v>2</v>
      </c>
      <c r="J34">
        <f t="shared" si="14"/>
        <v>45.177384017089331</v>
      </c>
      <c r="K34">
        <f t="shared" si="15"/>
        <v>26.457399103139007</v>
      </c>
      <c r="L34">
        <f t="shared" si="10"/>
        <v>18.719984913950324</v>
      </c>
      <c r="M34">
        <f t="shared" si="11"/>
        <v>350.43783517852768</v>
      </c>
      <c r="N34">
        <f t="shared" si="12"/>
        <v>-11.063177612533348</v>
      </c>
      <c r="O34">
        <f t="shared" si="13"/>
        <v>122.39389888645907</v>
      </c>
    </row>
    <row r="35" spans="1:15" x14ac:dyDescent="0.2">
      <c r="A35">
        <v>2</v>
      </c>
      <c r="B35">
        <v>4</v>
      </c>
      <c r="C35">
        <v>1</v>
      </c>
      <c r="D35">
        <v>3</v>
      </c>
      <c r="E35">
        <v>20.58</v>
      </c>
      <c r="F35">
        <f t="shared" si="9"/>
        <v>53.272407333825278</v>
      </c>
      <c r="G35">
        <v>2</v>
      </c>
      <c r="J35">
        <f t="shared" si="14"/>
        <v>53.13999012112361</v>
      </c>
      <c r="K35">
        <f t="shared" si="15"/>
        <v>53.272407333825278</v>
      </c>
      <c r="L35">
        <f t="shared" si="10"/>
        <v>-0.13241721270166806</v>
      </c>
      <c r="M35">
        <f t="shared" si="11"/>
        <v>1.7534318219678803E-2</v>
      </c>
      <c r="N35">
        <f t="shared" si="12"/>
        <v>15.751830618152923</v>
      </c>
      <c r="O35">
        <f t="shared" si="13"/>
        <v>248.12016782297988</v>
      </c>
    </row>
    <row r="36" spans="1:15" x14ac:dyDescent="0.2">
      <c r="A36">
        <v>3</v>
      </c>
      <c r="B36">
        <v>4</v>
      </c>
      <c r="C36">
        <v>1</v>
      </c>
      <c r="D36">
        <v>3</v>
      </c>
      <c r="E36">
        <v>9.5</v>
      </c>
      <c r="F36">
        <f t="shared" si="9"/>
        <v>78.429925640006815</v>
      </c>
      <c r="G36">
        <v>2</v>
      </c>
      <c r="J36">
        <f t="shared" si="14"/>
        <v>53.13999012112361</v>
      </c>
      <c r="K36">
        <f t="shared" si="15"/>
        <v>78.429925640006815</v>
      </c>
      <c r="L36">
        <f t="shared" si="10"/>
        <v>-25.289935518883205</v>
      </c>
      <c r="M36">
        <f t="shared" si="11"/>
        <v>639.58083854927031</v>
      </c>
      <c r="N36">
        <f t="shared" si="12"/>
        <v>40.909348924334459</v>
      </c>
      <c r="O36">
        <f t="shared" si="13"/>
        <v>1673.5748294129451</v>
      </c>
    </row>
    <row r="37" spans="1:15" x14ac:dyDescent="0.2">
      <c r="A37">
        <v>4</v>
      </c>
      <c r="B37">
        <v>4</v>
      </c>
      <c r="C37">
        <v>1</v>
      </c>
      <c r="D37">
        <v>3</v>
      </c>
      <c r="E37">
        <v>13.14</v>
      </c>
      <c r="F37">
        <f t="shared" si="9"/>
        <v>70.16518135891468</v>
      </c>
      <c r="G37">
        <v>2</v>
      </c>
      <c r="J37">
        <f t="shared" si="14"/>
        <v>53.13999012112361</v>
      </c>
      <c r="K37">
        <f t="shared" si="15"/>
        <v>70.16518135891468</v>
      </c>
      <c r="L37">
        <f t="shared" si="10"/>
        <v>-17.02519123779107</v>
      </c>
      <c r="M37">
        <f t="shared" si="11"/>
        <v>289.85713668335785</v>
      </c>
      <c r="N37">
        <f t="shared" si="12"/>
        <v>32.644604643242324</v>
      </c>
      <c r="O37">
        <f t="shared" si="13"/>
        <v>1065.6702123135983</v>
      </c>
    </row>
    <row r="38" spans="1:15" x14ac:dyDescent="0.2">
      <c r="A38">
        <v>1</v>
      </c>
      <c r="B38">
        <v>5</v>
      </c>
      <c r="C38">
        <v>1</v>
      </c>
      <c r="D38">
        <v>3</v>
      </c>
      <c r="E38">
        <v>9.08</v>
      </c>
      <c r="F38">
        <f t="shared" si="9"/>
        <v>79.383549980132827</v>
      </c>
      <c r="G38">
        <v>2</v>
      </c>
      <c r="J38">
        <f t="shared" si="14"/>
        <v>53.13999012112361</v>
      </c>
      <c r="K38">
        <f t="shared" si="15"/>
        <v>79.383549980132827</v>
      </c>
      <c r="L38">
        <f t="shared" si="10"/>
        <v>-26.243559859009217</v>
      </c>
      <c r="M38">
        <f t="shared" si="11"/>
        <v>688.72443407339983</v>
      </c>
      <c r="N38">
        <f t="shared" si="12"/>
        <v>41.862973264460472</v>
      </c>
      <c r="O38">
        <f t="shared" si="13"/>
        <v>1752.5085305409323</v>
      </c>
    </row>
    <row r="39" spans="1:15" x14ac:dyDescent="0.2">
      <c r="A39">
        <v>2</v>
      </c>
      <c r="B39">
        <v>5</v>
      </c>
      <c r="C39">
        <v>1</v>
      </c>
      <c r="D39">
        <v>4</v>
      </c>
      <c r="E39">
        <v>13.26</v>
      </c>
      <c r="F39">
        <f t="shared" si="9"/>
        <v>69.892717261735825</v>
      </c>
      <c r="G39">
        <v>2</v>
      </c>
      <c r="J39">
        <f t="shared" si="14"/>
        <v>58.275585544211673</v>
      </c>
      <c r="K39">
        <f t="shared" si="15"/>
        <v>69.892717261735825</v>
      </c>
      <c r="L39">
        <f t="shared" si="10"/>
        <v>-11.617131717524153</v>
      </c>
      <c r="M39">
        <f t="shared" si="11"/>
        <v>134.95774934230568</v>
      </c>
      <c r="N39">
        <f t="shared" si="12"/>
        <v>32.37214054606347</v>
      </c>
      <c r="O39">
        <f t="shared" si="13"/>
        <v>1047.9554835340864</v>
      </c>
    </row>
    <row r="40" spans="1:15" x14ac:dyDescent="0.2">
      <c r="A40">
        <v>3</v>
      </c>
      <c r="B40">
        <v>5</v>
      </c>
      <c r="C40">
        <v>1</v>
      </c>
      <c r="D40">
        <v>4</v>
      </c>
      <c r="E40">
        <v>26.76</v>
      </c>
      <c r="F40">
        <f t="shared" si="9"/>
        <v>39.24050632911392</v>
      </c>
      <c r="G40">
        <v>2</v>
      </c>
      <c r="J40">
        <f t="shared" si="14"/>
        <v>58.275585544211673</v>
      </c>
      <c r="K40">
        <f t="shared" si="15"/>
        <v>39.24050632911392</v>
      </c>
      <c r="L40">
        <f t="shared" si="10"/>
        <v>19.035079215097753</v>
      </c>
      <c r="M40">
        <f t="shared" si="11"/>
        <v>362.33424072504647</v>
      </c>
      <c r="N40">
        <f t="shared" si="12"/>
        <v>1.7199296134415647</v>
      </c>
      <c r="O40">
        <f t="shared" si="13"/>
        <v>2.9581578751932502</v>
      </c>
    </row>
    <row r="41" spans="1:15" x14ac:dyDescent="0.2">
      <c r="A41">
        <v>4</v>
      </c>
      <c r="B41">
        <v>5</v>
      </c>
      <c r="C41">
        <v>1</v>
      </c>
      <c r="D41">
        <v>4</v>
      </c>
      <c r="E41">
        <v>26.82</v>
      </c>
      <c r="F41">
        <f t="shared" si="9"/>
        <v>39.104274280524486</v>
      </c>
      <c r="G41">
        <v>2</v>
      </c>
      <c r="J41">
        <f t="shared" si="14"/>
        <v>58.275585544211673</v>
      </c>
      <c r="K41">
        <f t="shared" si="15"/>
        <v>39.104274280524486</v>
      </c>
      <c r="L41">
        <f t="shared" si="10"/>
        <v>19.171311263687187</v>
      </c>
      <c r="M41">
        <f t="shared" si="11"/>
        <v>367.53917556917918</v>
      </c>
      <c r="N41">
        <f t="shared" si="12"/>
        <v>1.5836975648521303</v>
      </c>
      <c r="O41">
        <f t="shared" si="13"/>
        <v>2.5080979769185676</v>
      </c>
    </row>
    <row r="42" spans="1:15" x14ac:dyDescent="0.2">
      <c r="C42">
        <v>1</v>
      </c>
      <c r="D42">
        <v>4</v>
      </c>
      <c r="E42">
        <v>22.69</v>
      </c>
      <c r="F42">
        <f t="shared" si="9"/>
        <v>48.481580291763635</v>
      </c>
      <c r="G42">
        <v>2</v>
      </c>
      <c r="J42">
        <f t="shared" si="14"/>
        <v>58.275585544211673</v>
      </c>
      <c r="K42">
        <f t="shared" si="15"/>
        <v>48.481580291763635</v>
      </c>
      <c r="L42">
        <f t="shared" si="10"/>
        <v>9.7940052524480379</v>
      </c>
      <c r="M42">
        <f t="shared" si="11"/>
        <v>95.922538884979758</v>
      </c>
      <c r="N42">
        <f t="shared" si="12"/>
        <v>10.961003576091279</v>
      </c>
      <c r="O42">
        <f t="shared" si="13"/>
        <v>120.14359939508581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-3.523399677</v>
      </c>
      <c r="L2">
        <f>J2-K2</f>
        <v>3.523399677</v>
      </c>
      <c r="M2">
        <f>L2^2</f>
        <v>12.414345283883705</v>
      </c>
      <c r="N2">
        <f>K2-$R$3</f>
        <v>-59.97759548102502</v>
      </c>
      <c r="O2">
        <f>N2^2</f>
        <v>3597.3119596854731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5.8902635830000003</v>
      </c>
      <c r="L3">
        <f t="shared" ref="L3:L40" si="1">J3-K3</f>
        <v>-5.8902635830000003</v>
      </c>
      <c r="M3">
        <f t="shared" ref="M3:M41" si="2">L3^2</f>
        <v>34.695205077216002</v>
      </c>
      <c r="N3">
        <f t="shared" ref="N3:N40" si="3">K3-$R$3</f>
        <v>-50.56393222102502</v>
      </c>
      <c r="O3">
        <f t="shared" ref="O3:O41" si="4">N3^2</f>
        <v>2556.7112416524124</v>
      </c>
      <c r="Q3" t="s">
        <v>13</v>
      </c>
      <c r="R3">
        <f>AVERAGE(K2:K41)</f>
        <v>56.454195804025019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3.1871974179999998</v>
      </c>
      <c r="L4">
        <f t="shared" si="1"/>
        <v>-3.1871974179999998</v>
      </c>
      <c r="M4">
        <f t="shared" si="2"/>
        <v>10.158227381305865</v>
      </c>
      <c r="N4">
        <f t="shared" si="3"/>
        <v>-53.266998386025023</v>
      </c>
      <c r="O4">
        <f t="shared" si="4"/>
        <v>2837.3731170567926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-3.738569123</v>
      </c>
      <c r="L5">
        <f t="shared" si="1"/>
        <v>3.738569123</v>
      </c>
      <c r="M5">
        <f t="shared" si="2"/>
        <v>13.97689908744899</v>
      </c>
      <c r="N5">
        <f t="shared" si="3"/>
        <v>-60.192764927025017</v>
      </c>
      <c r="O5">
        <f t="shared" si="4"/>
        <v>3623.1689495600931</v>
      </c>
      <c r="Q5" t="s">
        <v>14</v>
      </c>
      <c r="R5">
        <f>SUM(M2:M41)</f>
        <v>6813.7275032779598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((114.55*D6)/(1+(114.55/(92.62)*D6)))</f>
        <v>51.212149442486847</v>
      </c>
      <c r="K6">
        <v>68.047337279999994</v>
      </c>
      <c r="L6">
        <f t="shared" si="1"/>
        <v>-16.835187837513146</v>
      </c>
      <c r="M6">
        <f t="shared" si="2"/>
        <v>283.42354952435056</v>
      </c>
      <c r="N6">
        <f t="shared" si="3"/>
        <v>11.593141475974974</v>
      </c>
      <c r="O6">
        <f t="shared" si="4"/>
        <v>134.4009292819712</v>
      </c>
      <c r="Q6" t="s">
        <v>15</v>
      </c>
      <c r="R6">
        <f>SUM(O2:O41)</f>
        <v>43456.57076872234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((114.55*D7)/(1+(114.55/(92.62)*D7)))</f>
        <v>51.212149442486847</v>
      </c>
      <c r="K7">
        <v>61.632598170000001</v>
      </c>
      <c r="L7">
        <f t="shared" si="1"/>
        <v>-10.420448727513154</v>
      </c>
      <c r="M7">
        <f t="shared" si="2"/>
        <v>108.58575168273052</v>
      </c>
      <c r="N7">
        <f t="shared" si="3"/>
        <v>5.178402365974982</v>
      </c>
      <c r="O7">
        <f t="shared" si="4"/>
        <v>26.815851063935291</v>
      </c>
      <c r="Q7" t="s">
        <v>16</v>
      </c>
      <c r="R7">
        <f>1-(R5/R6)</f>
        <v>0.84320604726173864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51.212149442486847</v>
      </c>
      <c r="K8">
        <v>69.324905860000001</v>
      </c>
      <c r="L8">
        <f t="shared" si="1"/>
        <v>-18.112756417513154</v>
      </c>
      <c r="M8">
        <f t="shared" si="2"/>
        <v>328.07194504016394</v>
      </c>
      <c r="N8">
        <f t="shared" si="3"/>
        <v>12.870710055974982</v>
      </c>
      <c r="O8">
        <f t="shared" si="4"/>
        <v>165.65517734497553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51.212149442486847</v>
      </c>
      <c r="K9">
        <v>54.061323289999997</v>
      </c>
      <c r="L9">
        <f t="shared" si="1"/>
        <v>-2.8491738475131498</v>
      </c>
      <c r="M9">
        <f t="shared" si="2"/>
        <v>8.1177916133528853</v>
      </c>
      <c r="N9">
        <f t="shared" si="3"/>
        <v>-2.3928725140250222</v>
      </c>
      <c r="O9">
        <f t="shared" si="4"/>
        <v>5.7258388683764299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5"/>
        <v>65.955619793609358</v>
      </c>
      <c r="K10">
        <v>86.081226470000004</v>
      </c>
      <c r="L10">
        <f t="shared" si="1"/>
        <v>-20.125606676390646</v>
      </c>
      <c r="M10">
        <f t="shared" si="2"/>
        <v>405.04004409277974</v>
      </c>
      <c r="N10">
        <f t="shared" si="3"/>
        <v>29.627030665974985</v>
      </c>
      <c r="O10">
        <f t="shared" si="4"/>
        <v>877.76094608262213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65.955619793609358</v>
      </c>
      <c r="K11">
        <v>87.009144699999993</v>
      </c>
      <c r="L11">
        <f t="shared" si="1"/>
        <v>-21.053524906390635</v>
      </c>
      <c r="M11">
        <f t="shared" si="2"/>
        <v>443.25091098401077</v>
      </c>
      <c r="N11">
        <f t="shared" si="3"/>
        <v>30.554948895974974</v>
      </c>
      <c r="O11">
        <f t="shared" si="4"/>
        <v>933.60490203564223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65.955619793609358</v>
      </c>
      <c r="K12">
        <v>80.56750941</v>
      </c>
      <c r="L12">
        <f t="shared" si="1"/>
        <v>-14.611889616390641</v>
      </c>
      <c r="M12">
        <f t="shared" si="2"/>
        <v>213.50731816158464</v>
      </c>
      <c r="N12">
        <f t="shared" si="3"/>
        <v>24.11331360597498</v>
      </c>
      <c r="O12">
        <f t="shared" si="4"/>
        <v>581.45189306009809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65.955619793609358</v>
      </c>
      <c r="K13">
        <v>90.263582569999997</v>
      </c>
      <c r="L13">
        <f t="shared" si="1"/>
        <v>-24.307962776390639</v>
      </c>
      <c r="M13">
        <f t="shared" si="2"/>
        <v>590.8770543383929</v>
      </c>
      <c r="N13">
        <f t="shared" si="3"/>
        <v>33.809386765974978</v>
      </c>
      <c r="O13">
        <f t="shared" si="4"/>
        <v>1143.074633491284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72.956799688266457</v>
      </c>
      <c r="K14">
        <v>94.714900479999997</v>
      </c>
      <c r="L14">
        <f t="shared" si="1"/>
        <v>-21.75810079173354</v>
      </c>
      <c r="M14">
        <f t="shared" si="2"/>
        <v>473.41495006323566</v>
      </c>
      <c r="N14">
        <f t="shared" si="3"/>
        <v>38.260704675974978</v>
      </c>
      <c r="O14">
        <f t="shared" si="4"/>
        <v>1463.8815223021736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72.956799688266457</v>
      </c>
      <c r="K15">
        <v>88.905325439999999</v>
      </c>
      <c r="L15">
        <f t="shared" si="1"/>
        <v>-15.948525751733541</v>
      </c>
      <c r="M15">
        <f t="shared" si="2"/>
        <v>254.35547365370792</v>
      </c>
      <c r="N15">
        <f t="shared" si="3"/>
        <v>32.451129635974979</v>
      </c>
      <c r="O15">
        <f t="shared" si="4"/>
        <v>1053.0758146508535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72.956799688266457</v>
      </c>
      <c r="K16">
        <v>80.150618609999995</v>
      </c>
      <c r="L16">
        <f t="shared" si="1"/>
        <v>-7.1938189217335378</v>
      </c>
      <c r="M16">
        <f t="shared" si="2"/>
        <v>51.751030678691478</v>
      </c>
      <c r="N16">
        <f t="shared" si="3"/>
        <v>23.696422805974976</v>
      </c>
      <c r="O16">
        <f t="shared" si="4"/>
        <v>561.52045379953097</v>
      </c>
    </row>
    <row r="17" spans="1:15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72.956799688266457</v>
      </c>
      <c r="K17">
        <v>94.849381390000005</v>
      </c>
      <c r="L17">
        <f t="shared" si="1"/>
        <v>-21.892581701733548</v>
      </c>
      <c r="M17">
        <f t="shared" si="2"/>
        <v>479.28513356707856</v>
      </c>
      <c r="N17">
        <f t="shared" si="3"/>
        <v>38.395185585974986</v>
      </c>
      <c r="O17">
        <f t="shared" si="4"/>
        <v>1474.1902761814613</v>
      </c>
    </row>
    <row r="18" spans="1:15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77.046011401183691</v>
      </c>
      <c r="K18">
        <v>86.054330289999996</v>
      </c>
      <c r="L18">
        <f t="shared" si="1"/>
        <v>-9.008318888816305</v>
      </c>
      <c r="M18">
        <f t="shared" si="2"/>
        <v>81.149809202604629</v>
      </c>
      <c r="N18">
        <f t="shared" si="3"/>
        <v>29.600134485974976</v>
      </c>
      <c r="O18">
        <f t="shared" si="4"/>
        <v>876.16796158780505</v>
      </c>
    </row>
    <row r="19" spans="1:15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77.046011401183691</v>
      </c>
      <c r="K19">
        <v>91.998386229999994</v>
      </c>
      <c r="L19">
        <f t="shared" si="1"/>
        <v>-14.952374828816303</v>
      </c>
      <c r="M19">
        <f t="shared" si="2"/>
        <v>223.57351302141939</v>
      </c>
      <c r="N19">
        <f t="shared" si="3"/>
        <v>35.544190425974975</v>
      </c>
      <c r="O19">
        <f t="shared" si="4"/>
        <v>1263.3894730379711</v>
      </c>
    </row>
    <row r="20" spans="1:15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77.046011401183691</v>
      </c>
      <c r="K20">
        <v>88.824636900000002</v>
      </c>
      <c r="L20">
        <f t="shared" si="1"/>
        <v>-11.778625498816311</v>
      </c>
      <c r="M20">
        <f t="shared" si="2"/>
        <v>138.73601864136577</v>
      </c>
      <c r="N20">
        <f t="shared" si="3"/>
        <v>32.370441095974982</v>
      </c>
      <c r="O20">
        <f t="shared" si="4"/>
        <v>1047.845456747986</v>
      </c>
    </row>
    <row r="21" spans="1:15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77.046011401183691</v>
      </c>
      <c r="K21">
        <v>93.96180742</v>
      </c>
      <c r="L21">
        <f t="shared" si="1"/>
        <v>-16.915796018816309</v>
      </c>
      <c r="M21">
        <f t="shared" si="2"/>
        <v>286.14415495020171</v>
      </c>
      <c r="N21">
        <f t="shared" si="3"/>
        <v>37.50761161597498</v>
      </c>
      <c r="O21">
        <f t="shared" si="4"/>
        <v>1406.8209291348212</v>
      </c>
    </row>
    <row r="22" spans="1:15" x14ac:dyDescent="0.2">
      <c r="A22">
        <v>1</v>
      </c>
      <c r="B22">
        <v>1</v>
      </c>
      <c r="C22">
        <v>1</v>
      </c>
      <c r="D22">
        <v>0</v>
      </c>
      <c r="E22">
        <v>38.71</v>
      </c>
      <c r="F22">
        <f>(44.0425-E22)/44.0425*100</f>
        <v>12.107623318385642</v>
      </c>
      <c r="G22">
        <v>2</v>
      </c>
      <c r="J22">
        <v>0</v>
      </c>
      <c r="K22">
        <v>-1.1968800429999999</v>
      </c>
      <c r="L22">
        <f t="shared" si="1"/>
        <v>1.1968800429999999</v>
      </c>
      <c r="M22">
        <f t="shared" si="2"/>
        <v>1.4325218373316817</v>
      </c>
      <c r="N22">
        <f t="shared" si="3"/>
        <v>-57.65107584702502</v>
      </c>
      <c r="O22">
        <f t="shared" si="4"/>
        <v>3323.6465463194318</v>
      </c>
    </row>
    <row r="23" spans="1:15" x14ac:dyDescent="0.2">
      <c r="A23">
        <v>2</v>
      </c>
      <c r="B23">
        <v>1</v>
      </c>
      <c r="C23">
        <v>1</v>
      </c>
      <c r="D23">
        <v>0</v>
      </c>
      <c r="E23">
        <v>47.25</v>
      </c>
      <c r="F23">
        <f t="shared" ref="F23:F41" si="6">(44.0425-E23)/44.0425*100</f>
        <v>-7.2827382641766549</v>
      </c>
      <c r="G23">
        <v>2</v>
      </c>
      <c r="J23">
        <v>0</v>
      </c>
      <c r="K23">
        <v>1.2372243140000001</v>
      </c>
      <c r="L23">
        <f t="shared" si="1"/>
        <v>-1.2372243140000001</v>
      </c>
      <c r="M23">
        <f t="shared" si="2"/>
        <v>1.5307240031527709</v>
      </c>
      <c r="N23">
        <f t="shared" si="3"/>
        <v>-55.216971490025017</v>
      </c>
      <c r="O23">
        <f t="shared" si="4"/>
        <v>3048.9139405302353</v>
      </c>
    </row>
    <row r="24" spans="1:15" x14ac:dyDescent="0.2">
      <c r="A24">
        <v>3</v>
      </c>
      <c r="B24">
        <v>1</v>
      </c>
      <c r="C24">
        <v>1</v>
      </c>
      <c r="D24">
        <v>0</v>
      </c>
      <c r="E24">
        <v>54.68</v>
      </c>
      <c r="F24">
        <f t="shared" si="6"/>
        <v>-24.152806947834488</v>
      </c>
      <c r="G24">
        <v>2</v>
      </c>
      <c r="J24">
        <v>0</v>
      </c>
      <c r="K24">
        <v>-7.3830016140000003</v>
      </c>
      <c r="L24">
        <f t="shared" si="1"/>
        <v>7.3830016140000003</v>
      </c>
      <c r="M24">
        <f t="shared" si="2"/>
        <v>54.508712832326609</v>
      </c>
      <c r="N24">
        <f t="shared" si="3"/>
        <v>-63.837197418025021</v>
      </c>
      <c r="O24">
        <f t="shared" si="4"/>
        <v>4075.1877741879002</v>
      </c>
    </row>
    <row r="25" spans="1:15" x14ac:dyDescent="0.2">
      <c r="A25">
        <v>4</v>
      </c>
      <c r="B25">
        <v>1</v>
      </c>
      <c r="C25">
        <v>1</v>
      </c>
      <c r="D25">
        <v>0</v>
      </c>
      <c r="E25">
        <v>35.53</v>
      </c>
      <c r="F25">
        <f t="shared" si="6"/>
        <v>19.327921893625465</v>
      </c>
      <c r="G25">
        <v>2</v>
      </c>
      <c r="J25">
        <v>0</v>
      </c>
      <c r="K25">
        <v>5.5271651430000004</v>
      </c>
      <c r="L25">
        <f t="shared" si="1"/>
        <v>-5.5271651430000004</v>
      </c>
      <c r="M25">
        <f t="shared" si="2"/>
        <v>30.549554517994213</v>
      </c>
      <c r="N25">
        <f t="shared" si="3"/>
        <v>-50.927030661025022</v>
      </c>
      <c r="O25">
        <f t="shared" si="4"/>
        <v>2593.5624519489825</v>
      </c>
    </row>
    <row r="26" spans="1:15" x14ac:dyDescent="0.2">
      <c r="A26">
        <v>1</v>
      </c>
      <c r="B26">
        <v>2</v>
      </c>
      <c r="C26">
        <v>1</v>
      </c>
      <c r="D26">
        <v>1</v>
      </c>
      <c r="E26">
        <v>35.76</v>
      </c>
      <c r="F26">
        <f t="shared" si="6"/>
        <v>18.805699040699324</v>
      </c>
      <c r="G26">
        <v>2</v>
      </c>
      <c r="J26">
        <f>((114.55*D26)/(1+(114.55/(92.62)*D26)))</f>
        <v>51.212149442486847</v>
      </c>
      <c r="K26">
        <v>27.622377620000002</v>
      </c>
      <c r="L26">
        <f t="shared" si="1"/>
        <v>23.589771822486846</v>
      </c>
      <c r="M26">
        <f t="shared" si="2"/>
        <v>556.47733463699433</v>
      </c>
      <c r="N26">
        <f t="shared" si="3"/>
        <v>-28.831818184025018</v>
      </c>
      <c r="O26">
        <f t="shared" si="4"/>
        <v>831.27373979667561</v>
      </c>
    </row>
    <row r="27" spans="1:15" x14ac:dyDescent="0.2">
      <c r="A27">
        <v>2</v>
      </c>
      <c r="B27">
        <v>2</v>
      </c>
      <c r="C27">
        <v>1</v>
      </c>
      <c r="D27">
        <v>1</v>
      </c>
      <c r="E27">
        <v>27.59</v>
      </c>
      <c r="F27">
        <f t="shared" si="6"/>
        <v>37.355962990293463</v>
      </c>
      <c r="G27">
        <v>2</v>
      </c>
      <c r="J27">
        <f t="shared" ref="J27:J41" si="7">((114.55*D27)/(1+(114.55/(92.62)*D27)))</f>
        <v>51.212149442486847</v>
      </c>
      <c r="K27">
        <v>33.593329750000002</v>
      </c>
      <c r="L27">
        <f t="shared" si="1"/>
        <v>17.618819692486845</v>
      </c>
      <c r="M27">
        <f t="shared" si="2"/>
        <v>310.42280735636223</v>
      </c>
      <c r="N27">
        <f t="shared" si="3"/>
        <v>-22.860866054025017</v>
      </c>
      <c r="O27">
        <f t="shared" si="4"/>
        <v>522.61919674007333</v>
      </c>
    </row>
    <row r="28" spans="1:15" x14ac:dyDescent="0.2">
      <c r="A28">
        <v>3</v>
      </c>
      <c r="B28">
        <v>2</v>
      </c>
      <c r="C28">
        <v>1</v>
      </c>
      <c r="D28">
        <v>1</v>
      </c>
      <c r="E28">
        <v>28.12</v>
      </c>
      <c r="F28">
        <f t="shared" si="6"/>
        <v>36.152579894420157</v>
      </c>
      <c r="G28">
        <v>2</v>
      </c>
      <c r="J28">
        <f t="shared" si="7"/>
        <v>51.212149442486847</v>
      </c>
      <c r="K28">
        <v>37.910166760000003</v>
      </c>
      <c r="L28">
        <f t="shared" si="1"/>
        <v>13.301982682486845</v>
      </c>
      <c r="M28">
        <f t="shared" si="2"/>
        <v>176.94274328517992</v>
      </c>
      <c r="N28">
        <f t="shared" si="3"/>
        <v>-18.544029044025017</v>
      </c>
      <c r="O28">
        <f t="shared" si="4"/>
        <v>343.88101318564338</v>
      </c>
    </row>
    <row r="29" spans="1:15" x14ac:dyDescent="0.2">
      <c r="A29">
        <v>4</v>
      </c>
      <c r="B29">
        <v>2</v>
      </c>
      <c r="C29">
        <v>1</v>
      </c>
      <c r="D29">
        <v>1</v>
      </c>
      <c r="E29">
        <v>28.5</v>
      </c>
      <c r="F29">
        <f t="shared" si="6"/>
        <v>35.289776920020429</v>
      </c>
      <c r="G29">
        <v>2</v>
      </c>
      <c r="J29">
        <f t="shared" si="7"/>
        <v>51.212149442486847</v>
      </c>
      <c r="K29">
        <v>39.537385690000001</v>
      </c>
      <c r="L29">
        <f t="shared" si="1"/>
        <v>11.674763752486847</v>
      </c>
      <c r="M29">
        <f t="shared" si="2"/>
        <v>136.30010867638075</v>
      </c>
      <c r="N29">
        <f t="shared" si="3"/>
        <v>-16.916810114025019</v>
      </c>
      <c r="O29">
        <f t="shared" si="4"/>
        <v>286.17846443397917</v>
      </c>
    </row>
    <row r="30" spans="1:15" x14ac:dyDescent="0.2">
      <c r="A30">
        <v>1</v>
      </c>
      <c r="B30">
        <v>3</v>
      </c>
      <c r="C30">
        <v>1</v>
      </c>
      <c r="D30">
        <v>2</v>
      </c>
      <c r="E30">
        <v>20.89</v>
      </c>
      <c r="F30">
        <f t="shared" si="6"/>
        <v>52.568541749446553</v>
      </c>
      <c r="G30">
        <v>2</v>
      </c>
      <c r="J30">
        <f t="shared" si="7"/>
        <v>65.955619793609358</v>
      </c>
      <c r="K30">
        <v>72.512103280000005</v>
      </c>
      <c r="L30">
        <f t="shared" si="1"/>
        <v>-6.5564834863906469</v>
      </c>
      <c r="M30">
        <f t="shared" si="2"/>
        <v>42.987475707313251</v>
      </c>
      <c r="N30">
        <f t="shared" si="3"/>
        <v>16.057907475974986</v>
      </c>
      <c r="O30">
        <f t="shared" si="4"/>
        <v>257.85639250697335</v>
      </c>
    </row>
    <row r="31" spans="1:15" x14ac:dyDescent="0.2">
      <c r="A31">
        <v>2</v>
      </c>
      <c r="B31">
        <v>3</v>
      </c>
      <c r="C31">
        <v>1</v>
      </c>
      <c r="D31">
        <v>2</v>
      </c>
      <c r="E31">
        <v>35.04</v>
      </c>
      <c r="F31">
        <f t="shared" si="6"/>
        <v>20.440483623772487</v>
      </c>
      <c r="G31">
        <v>2</v>
      </c>
      <c r="J31">
        <f t="shared" si="7"/>
        <v>65.955619793609358</v>
      </c>
      <c r="K31">
        <v>52.25927918</v>
      </c>
      <c r="L31">
        <f t="shared" si="1"/>
        <v>13.696340613609358</v>
      </c>
      <c r="M31">
        <f t="shared" si="2"/>
        <v>187.58974620400517</v>
      </c>
      <c r="N31">
        <f t="shared" si="3"/>
        <v>-4.1949166240250193</v>
      </c>
      <c r="O31">
        <f t="shared" si="4"/>
        <v>17.597325482521466</v>
      </c>
    </row>
    <row r="32" spans="1:15" x14ac:dyDescent="0.2">
      <c r="A32">
        <v>3</v>
      </c>
      <c r="B32">
        <v>3</v>
      </c>
      <c r="C32">
        <v>1</v>
      </c>
      <c r="D32">
        <v>2</v>
      </c>
      <c r="E32">
        <v>24.06</v>
      </c>
      <c r="F32">
        <f t="shared" si="6"/>
        <v>45.370948515638304</v>
      </c>
      <c r="G32">
        <v>2</v>
      </c>
      <c r="J32">
        <f t="shared" si="7"/>
        <v>65.955619793609358</v>
      </c>
      <c r="K32">
        <v>47.202797199999999</v>
      </c>
      <c r="L32">
        <f t="shared" si="1"/>
        <v>18.752822593609359</v>
      </c>
      <c r="M32">
        <f t="shared" si="2"/>
        <v>351.66835522738563</v>
      </c>
      <c r="N32">
        <f t="shared" si="3"/>
        <v>-9.2513986040250202</v>
      </c>
      <c r="O32">
        <f t="shared" si="4"/>
        <v>85.588376130556099</v>
      </c>
    </row>
    <row r="33" spans="1:15" x14ac:dyDescent="0.2">
      <c r="A33">
        <v>4</v>
      </c>
      <c r="B33">
        <v>3</v>
      </c>
      <c r="C33">
        <v>1</v>
      </c>
      <c r="D33">
        <v>2</v>
      </c>
      <c r="E33">
        <v>32.39</v>
      </c>
      <c r="F33">
        <f t="shared" si="6"/>
        <v>26.457399103139007</v>
      </c>
      <c r="G33">
        <v>2</v>
      </c>
      <c r="J33">
        <f t="shared" si="7"/>
        <v>65.955619793609358</v>
      </c>
      <c r="K33">
        <v>45.938676710000003</v>
      </c>
      <c r="L33">
        <f t="shared" si="1"/>
        <v>20.016943083609355</v>
      </c>
      <c r="M33">
        <f t="shared" si="2"/>
        <v>400.67801041245639</v>
      </c>
      <c r="N33">
        <f t="shared" si="3"/>
        <v>-10.515519094025016</v>
      </c>
      <c r="O33">
        <f t="shared" si="4"/>
        <v>110.57614181680471</v>
      </c>
    </row>
    <row r="34" spans="1:15" x14ac:dyDescent="0.2">
      <c r="A34">
        <v>1</v>
      </c>
      <c r="B34">
        <v>4</v>
      </c>
      <c r="C34">
        <v>1</v>
      </c>
      <c r="D34">
        <v>3</v>
      </c>
      <c r="E34">
        <v>20.58</v>
      </c>
      <c r="F34">
        <f t="shared" si="6"/>
        <v>53.272407333825278</v>
      </c>
      <c r="G34">
        <v>2</v>
      </c>
      <c r="J34">
        <f t="shared" si="7"/>
        <v>72.956799688266457</v>
      </c>
      <c r="K34">
        <v>67.294244219999996</v>
      </c>
      <c r="L34">
        <f t="shared" si="1"/>
        <v>5.6625554682664614</v>
      </c>
      <c r="M34">
        <f t="shared" si="2"/>
        <v>32.064534431194403</v>
      </c>
      <c r="N34">
        <f t="shared" si="3"/>
        <v>10.840048415974977</v>
      </c>
      <c r="O34">
        <f t="shared" si="4"/>
        <v>117.5066496606816</v>
      </c>
    </row>
    <row r="35" spans="1:15" x14ac:dyDescent="0.2">
      <c r="A35">
        <v>2</v>
      </c>
      <c r="B35">
        <v>4</v>
      </c>
      <c r="C35">
        <v>1</v>
      </c>
      <c r="D35">
        <v>3</v>
      </c>
      <c r="E35">
        <v>9.5</v>
      </c>
      <c r="F35">
        <f t="shared" si="6"/>
        <v>78.429925640006815</v>
      </c>
      <c r="G35">
        <v>2</v>
      </c>
      <c r="J35">
        <f t="shared" si="7"/>
        <v>72.956799688266457</v>
      </c>
      <c r="K35">
        <v>76.196880039999996</v>
      </c>
      <c r="L35">
        <f t="shared" si="1"/>
        <v>-3.240080351733539</v>
      </c>
      <c r="M35">
        <f t="shared" si="2"/>
        <v>10.498120685689734</v>
      </c>
      <c r="N35">
        <f t="shared" si="3"/>
        <v>19.742684235974977</v>
      </c>
      <c r="O35">
        <f t="shared" si="4"/>
        <v>389.77358084141486</v>
      </c>
    </row>
    <row r="36" spans="1:15" x14ac:dyDescent="0.2">
      <c r="A36">
        <v>3</v>
      </c>
      <c r="B36">
        <v>4</v>
      </c>
      <c r="C36">
        <v>1</v>
      </c>
      <c r="D36">
        <v>3</v>
      </c>
      <c r="E36">
        <v>13.14</v>
      </c>
      <c r="F36">
        <f t="shared" si="6"/>
        <v>70.16518135891468</v>
      </c>
      <c r="G36">
        <v>2</v>
      </c>
      <c r="J36">
        <f t="shared" si="7"/>
        <v>72.956799688266457</v>
      </c>
      <c r="K36">
        <v>67.294244219999996</v>
      </c>
      <c r="L36">
        <f t="shared" si="1"/>
        <v>5.6625554682664614</v>
      </c>
      <c r="M36">
        <f t="shared" si="2"/>
        <v>32.064534431194403</v>
      </c>
      <c r="N36">
        <f t="shared" si="3"/>
        <v>10.840048415974977</v>
      </c>
      <c r="O36">
        <f t="shared" si="4"/>
        <v>117.5066496606816</v>
      </c>
    </row>
    <row r="37" spans="1:15" x14ac:dyDescent="0.2">
      <c r="A37">
        <v>4</v>
      </c>
      <c r="B37">
        <v>4</v>
      </c>
      <c r="C37">
        <v>1</v>
      </c>
      <c r="D37">
        <v>3</v>
      </c>
      <c r="E37">
        <v>9.08</v>
      </c>
      <c r="F37">
        <f t="shared" si="6"/>
        <v>79.383549980132827</v>
      </c>
      <c r="G37">
        <v>2</v>
      </c>
      <c r="J37">
        <f t="shared" si="7"/>
        <v>72.956799688266457</v>
      </c>
      <c r="K37">
        <v>76.828940290000006</v>
      </c>
      <c r="L37">
        <f t="shared" si="1"/>
        <v>-3.8721406017335482</v>
      </c>
      <c r="M37">
        <f t="shared" si="2"/>
        <v>14.993472839593444</v>
      </c>
      <c r="N37">
        <f t="shared" si="3"/>
        <v>20.374744485974986</v>
      </c>
      <c r="O37">
        <f t="shared" si="4"/>
        <v>415.13021286876813</v>
      </c>
    </row>
    <row r="38" spans="1:15" x14ac:dyDescent="0.2">
      <c r="A38">
        <v>1</v>
      </c>
      <c r="B38">
        <v>5</v>
      </c>
      <c r="C38">
        <v>1</v>
      </c>
      <c r="D38">
        <v>4</v>
      </c>
      <c r="E38">
        <v>13.26</v>
      </c>
      <c r="F38">
        <f t="shared" si="6"/>
        <v>69.892717261735825</v>
      </c>
      <c r="G38">
        <v>2</v>
      </c>
      <c r="J38">
        <f t="shared" si="7"/>
        <v>77.046011401183691</v>
      </c>
      <c r="K38">
        <v>72.848305539999998</v>
      </c>
      <c r="L38">
        <f t="shared" si="1"/>
        <v>4.1977058611836924</v>
      </c>
      <c r="M38">
        <f t="shared" si="2"/>
        <v>17.620734497015924</v>
      </c>
      <c r="N38">
        <f t="shared" si="3"/>
        <v>16.394109735974979</v>
      </c>
      <c r="O38">
        <f t="shared" si="4"/>
        <v>268.76683403518962</v>
      </c>
    </row>
    <row r="39" spans="1:15" x14ac:dyDescent="0.2">
      <c r="A39">
        <v>2</v>
      </c>
      <c r="B39">
        <v>5</v>
      </c>
      <c r="C39">
        <v>1</v>
      </c>
      <c r="D39">
        <v>4</v>
      </c>
      <c r="E39">
        <v>26.76</v>
      </c>
      <c r="F39">
        <f t="shared" si="6"/>
        <v>39.24050632911392</v>
      </c>
      <c r="G39">
        <v>2</v>
      </c>
      <c r="J39">
        <f t="shared" si="7"/>
        <v>77.046011401183691</v>
      </c>
      <c r="K39">
        <v>75.457235069999996</v>
      </c>
      <c r="L39">
        <f t="shared" si="1"/>
        <v>1.5887763311836949</v>
      </c>
      <c r="M39">
        <f t="shared" si="2"/>
        <v>2.5242102305295218</v>
      </c>
      <c r="N39">
        <f t="shared" si="3"/>
        <v>19.003039265974977</v>
      </c>
      <c r="O39">
        <f t="shared" si="4"/>
        <v>361.11550134418678</v>
      </c>
    </row>
    <row r="40" spans="1:15" x14ac:dyDescent="0.2">
      <c r="A40">
        <v>3</v>
      </c>
      <c r="B40">
        <v>5</v>
      </c>
      <c r="C40">
        <v>1</v>
      </c>
      <c r="D40">
        <v>4</v>
      </c>
      <c r="E40">
        <v>26.82</v>
      </c>
      <c r="F40">
        <f t="shared" si="6"/>
        <v>39.104274280524486</v>
      </c>
      <c r="G40">
        <v>2</v>
      </c>
      <c r="J40">
        <f t="shared" si="7"/>
        <v>77.046011401183691</v>
      </c>
      <c r="K40">
        <v>74.112426040000003</v>
      </c>
      <c r="L40">
        <f t="shared" si="1"/>
        <v>2.9335853611836882</v>
      </c>
      <c r="M40">
        <f t="shared" si="2"/>
        <v>8.6059230713512296</v>
      </c>
      <c r="N40">
        <f t="shared" si="3"/>
        <v>17.658230235974983</v>
      </c>
      <c r="O40">
        <f t="shared" si="4"/>
        <v>311.81309506670112</v>
      </c>
    </row>
    <row r="41" spans="1:15" x14ac:dyDescent="0.2">
      <c r="A41">
        <v>4</v>
      </c>
      <c r="B41">
        <v>5</v>
      </c>
      <c r="C41">
        <v>1</v>
      </c>
      <c r="D41">
        <v>4</v>
      </c>
      <c r="E41">
        <v>22.69</v>
      </c>
      <c r="F41">
        <f t="shared" si="6"/>
        <v>48.481580291763635</v>
      </c>
      <c r="G41">
        <v>2</v>
      </c>
      <c r="J41">
        <f t="shared" si="7"/>
        <v>77.046011401183691</v>
      </c>
      <c r="K41">
        <v>75.112426040000003</v>
      </c>
      <c r="L41">
        <f t="shared" ref="L41" si="8">J41-K41</f>
        <v>1.9335853611836882</v>
      </c>
      <c r="M41">
        <f t="shared" si="2"/>
        <v>3.7387523489838537</v>
      </c>
      <c r="N41">
        <f t="shared" ref="N41" si="9">K41-$R$3</f>
        <v>18.658230235974983</v>
      </c>
      <c r="O41">
        <f t="shared" si="4"/>
        <v>348.12955553865106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2"/>
  <sheetViews>
    <sheetView workbookViewId="0">
      <selection activeCell="S9" sqref="S9"/>
    </sheetView>
  </sheetViews>
  <sheetFormatPr baseColWidth="10" defaultColWidth="8.83203125" defaultRowHeight="15" x14ac:dyDescent="0.2"/>
  <cols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-3.523399677</v>
      </c>
      <c r="L2">
        <f>J2-K2</f>
        <v>3.523399677</v>
      </c>
      <c r="M2">
        <f>L2^2</f>
        <v>12.414345283883705</v>
      </c>
      <c r="N2">
        <f>K2-$R$3</f>
        <v>-69.436525012550007</v>
      </c>
      <c r="O2">
        <f>N2^2</f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5.8902635830000003</v>
      </c>
      <c r="L3">
        <f t="shared" ref="L3:L21" si="1">J3-K3</f>
        <v>-5.8902635830000003</v>
      </c>
      <c r="M3">
        <f t="shared" ref="M3:M21" si="2">L3^2</f>
        <v>34.695205077216002</v>
      </c>
      <c r="N3">
        <f t="shared" ref="N3:N21" si="3">K3-$R$3</f>
        <v>-60.022861752550007</v>
      </c>
      <c r="O3">
        <f t="shared" ref="O3:O21" si="4">N3^2</f>
        <v>3602.7439329657304</v>
      </c>
      <c r="Q3" t="s">
        <v>13</v>
      </c>
      <c r="R3">
        <f>AVERAGE(K2:K21)</f>
        <v>65.913125335550006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3.1871974179999998</v>
      </c>
      <c r="L4">
        <f t="shared" si="1"/>
        <v>-3.1871974179999998</v>
      </c>
      <c r="M4">
        <f t="shared" si="2"/>
        <v>10.158227381305865</v>
      </c>
      <c r="N4">
        <f t="shared" si="3"/>
        <v>-62.72592791755001</v>
      </c>
      <c r="O4">
        <f t="shared" si="4"/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-3.738569123</v>
      </c>
      <c r="L5">
        <f t="shared" si="1"/>
        <v>3.738569123</v>
      </c>
      <c r="M5">
        <f t="shared" si="2"/>
        <v>13.97689908744899</v>
      </c>
      <c r="N5">
        <f t="shared" si="3"/>
        <v>-69.651694458550011</v>
      </c>
      <c r="O5">
        <f t="shared" si="4"/>
        <v>4851.3585409472062</v>
      </c>
      <c r="Q5" t="s">
        <v>14</v>
      </c>
      <c r="R5">
        <f>SUM(M2:M21)</f>
        <v>827.26272120305794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((163.85*D6)/(1+(163.85/(115.285)*D6)))</f>
        <v>67.671367796944125</v>
      </c>
      <c r="K6">
        <v>68.047337279999994</v>
      </c>
      <c r="L6">
        <f t="shared" si="1"/>
        <v>-0.37596948305586864</v>
      </c>
      <c r="M6">
        <f t="shared" si="2"/>
        <v>0.14135305218929708</v>
      </c>
      <c r="N6">
        <f t="shared" si="3"/>
        <v>2.1342119444499872</v>
      </c>
      <c r="O6">
        <f t="shared" si="4"/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((163.85*D7)/(1+(163.85/(115.285)*D7)))</f>
        <v>67.671367796944125</v>
      </c>
      <c r="K7">
        <v>61.632598170000001</v>
      </c>
      <c r="L7">
        <f t="shared" si="1"/>
        <v>6.0387696269441236</v>
      </c>
      <c r="M7">
        <f t="shared" si="2"/>
        <v>36.466738607302872</v>
      </c>
      <c r="N7">
        <f t="shared" si="3"/>
        <v>-4.280527165550005</v>
      </c>
      <c r="O7">
        <f t="shared" si="4"/>
        <v>18.322912815011559</v>
      </c>
      <c r="Q7" t="s">
        <v>16</v>
      </c>
      <c r="R7">
        <f>1-(R5/R6)</f>
        <v>0.96530013991307517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67.671367796944125</v>
      </c>
      <c r="K8">
        <v>69.324905860000001</v>
      </c>
      <c r="L8">
        <f t="shared" si="1"/>
        <v>-1.6535380630558763</v>
      </c>
      <c r="M8">
        <f t="shared" si="2"/>
        <v>2.7341881259745788</v>
      </c>
      <c r="N8">
        <f t="shared" si="3"/>
        <v>3.4117805244499948</v>
      </c>
      <c r="O8">
        <f t="shared" si="4"/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67.671367796944125</v>
      </c>
      <c r="K9">
        <v>54.061323289999997</v>
      </c>
      <c r="L9">
        <f t="shared" si="1"/>
        <v>13.610044506944128</v>
      </c>
      <c r="M9">
        <f t="shared" si="2"/>
        <v>185.23331148100002</v>
      </c>
      <c r="N9">
        <f t="shared" si="3"/>
        <v>-11.851802045550009</v>
      </c>
      <c r="O9">
        <f t="shared" si="4"/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>((163.85*D10)/(1+(163.85/(115.285)*D10)))</f>
        <v>85.282559228867797</v>
      </c>
      <c r="K10">
        <v>86.081226470000004</v>
      </c>
      <c r="L10">
        <f t="shared" si="1"/>
        <v>-0.79866724113220755</v>
      </c>
      <c r="M10">
        <f t="shared" si="2"/>
        <v>0.63786936205773181</v>
      </c>
      <c r="N10">
        <f t="shared" si="3"/>
        <v>20.168101134449998</v>
      </c>
      <c r="O10">
        <f t="shared" si="4"/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85.282559228867797</v>
      </c>
      <c r="K11">
        <v>87.009144699999993</v>
      </c>
      <c r="L11">
        <f t="shared" si="1"/>
        <v>-1.7265854711321964</v>
      </c>
      <c r="M11">
        <f t="shared" si="2"/>
        <v>2.9810973891247885</v>
      </c>
      <c r="N11">
        <f t="shared" si="3"/>
        <v>21.096019364449987</v>
      </c>
      <c r="O11">
        <f t="shared" si="4"/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85.282559228867797</v>
      </c>
      <c r="K12">
        <v>80.56750941</v>
      </c>
      <c r="L12">
        <f t="shared" si="1"/>
        <v>4.7150498188677972</v>
      </c>
      <c r="M12">
        <f t="shared" si="2"/>
        <v>22.231694794405247</v>
      </c>
      <c r="N12">
        <f t="shared" si="3"/>
        <v>14.654384074449993</v>
      </c>
      <c r="O12">
        <f t="shared" si="4"/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85.282559228867797</v>
      </c>
      <c r="K13">
        <v>90.263582569999997</v>
      </c>
      <c r="L13">
        <f t="shared" si="1"/>
        <v>-4.9810233411322002</v>
      </c>
      <c r="M13">
        <f t="shared" si="2"/>
        <v>24.810593524903787</v>
      </c>
      <c r="N13">
        <f t="shared" si="3"/>
        <v>24.350457234449991</v>
      </c>
      <c r="O13">
        <f t="shared" si="4"/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93.3834431929602</v>
      </c>
      <c r="K14">
        <v>94.714900479999997</v>
      </c>
      <c r="L14">
        <f t="shared" si="1"/>
        <v>-1.3314572870397967</v>
      </c>
      <c r="M14">
        <f t="shared" si="2"/>
        <v>1.7727785072113755</v>
      </c>
      <c r="N14">
        <f t="shared" si="3"/>
        <v>28.801775144449991</v>
      </c>
      <c r="O14">
        <f t="shared" si="4"/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93.3834431929602</v>
      </c>
      <c r="K15">
        <v>88.905325439999999</v>
      </c>
      <c r="L15">
        <f t="shared" si="1"/>
        <v>4.4781177529602019</v>
      </c>
      <c r="M15">
        <f t="shared" si="2"/>
        <v>20.053538609377327</v>
      </c>
      <c r="N15">
        <f t="shared" si="3"/>
        <v>22.992200104449992</v>
      </c>
      <c r="O15">
        <f t="shared" si="4"/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93.3834431929602</v>
      </c>
      <c r="K16">
        <v>80.150618609999995</v>
      </c>
      <c r="L16">
        <f t="shared" si="1"/>
        <v>13.232824582960205</v>
      </c>
      <c r="M16">
        <f t="shared" si="2"/>
        <v>175.10764644339594</v>
      </c>
      <c r="N16">
        <f t="shared" si="3"/>
        <v>14.237493274449989</v>
      </c>
      <c r="O16">
        <f t="shared" si="4"/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93.3834431929602</v>
      </c>
      <c r="K17">
        <v>94.849381390000005</v>
      </c>
      <c r="L17">
        <f t="shared" si="1"/>
        <v>-1.4659381970398044</v>
      </c>
      <c r="M17">
        <f t="shared" si="2"/>
        <v>2.1489747975403124</v>
      </c>
      <c r="N17">
        <f t="shared" si="3"/>
        <v>28.936256054449998</v>
      </c>
      <c r="O17">
        <f t="shared" si="4"/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98.039781493087318</v>
      </c>
      <c r="K18">
        <v>86.054330289999996</v>
      </c>
      <c r="L18">
        <f t="shared" si="1"/>
        <v>11.985451203087322</v>
      </c>
      <c r="M18">
        <f t="shared" si="2"/>
        <v>143.65104054158735</v>
      </c>
      <c r="N18">
        <f t="shared" si="3"/>
        <v>20.141204954449989</v>
      </c>
      <c r="O18">
        <f t="shared" si="4"/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98.039781493087318</v>
      </c>
      <c r="K19">
        <v>91.998386229999994</v>
      </c>
      <c r="L19">
        <f t="shared" si="1"/>
        <v>6.041395263087324</v>
      </c>
      <c r="M19">
        <f t="shared" si="2"/>
        <v>36.498456724853959</v>
      </c>
      <c r="N19">
        <f t="shared" si="3"/>
        <v>26.085260894449988</v>
      </c>
      <c r="O19">
        <f t="shared" si="4"/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98.039781493087318</v>
      </c>
      <c r="K20">
        <v>88.824636900000002</v>
      </c>
      <c r="L20">
        <f t="shared" si="1"/>
        <v>9.2151445930873166</v>
      </c>
      <c r="M20">
        <f t="shared" si="2"/>
        <v>84.918889871506408</v>
      </c>
      <c r="N20">
        <f t="shared" si="3"/>
        <v>22.911511564449995</v>
      </c>
      <c r="O20">
        <f t="shared" si="4"/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98.039781493087318</v>
      </c>
      <c r="K21">
        <v>93.96180742</v>
      </c>
      <c r="L21">
        <f t="shared" si="1"/>
        <v>4.0779740730873186</v>
      </c>
      <c r="M21">
        <f t="shared" si="2"/>
        <v>16.629872540772375</v>
      </c>
      <c r="N21">
        <f t="shared" si="3"/>
        <v>28.048682084449993</v>
      </c>
      <c r="O21">
        <f t="shared" si="4"/>
        <v>786.72856667454596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v>0</v>
      </c>
      <c r="K23">
        <v>-1.1968800429999999</v>
      </c>
      <c r="L23">
        <f>J23-K23</f>
        <v>1.1968800429999999</v>
      </c>
      <c r="M23">
        <f>L23^2</f>
        <v>1.4325218373316817</v>
      </c>
      <c r="N23">
        <f>K23-$R$24</f>
        <v>-48.1421463155</v>
      </c>
      <c r="O23">
        <f>N23^2</f>
        <v>2317.6662518630101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47.25</v>
      </c>
      <c r="F24">
        <f t="shared" ref="F24:F42" si="6">(44.0425-E24)/44.0425*100</f>
        <v>-7.2827382641766549</v>
      </c>
      <c r="G24">
        <v>2</v>
      </c>
      <c r="J24">
        <v>0</v>
      </c>
      <c r="K24">
        <v>1.2372243140000001</v>
      </c>
      <c r="L24">
        <f t="shared" ref="L24:L42" si="7">J24-K24</f>
        <v>-1.2372243140000001</v>
      </c>
      <c r="M24">
        <f t="shared" ref="M24:M42" si="8">L24^2</f>
        <v>1.5307240031527709</v>
      </c>
      <c r="N24">
        <f t="shared" ref="N24:N42" si="9">K24-$R$24</f>
        <v>-45.708041958499997</v>
      </c>
      <c r="O24">
        <f t="shared" ref="O24:O42" si="10">N24^2</f>
        <v>2089.2250996799962</v>
      </c>
      <c r="Q24" t="s">
        <v>13</v>
      </c>
      <c r="R24">
        <f>AVERAGE(K23:K42)</f>
        <v>46.9452662725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54.68</v>
      </c>
      <c r="F25">
        <f t="shared" si="6"/>
        <v>-24.152806947834488</v>
      </c>
      <c r="G25">
        <v>2</v>
      </c>
      <c r="J25">
        <v>0</v>
      </c>
      <c r="K25">
        <v>-7.3830016140000003</v>
      </c>
      <c r="L25">
        <f t="shared" si="7"/>
        <v>7.3830016140000003</v>
      </c>
      <c r="M25">
        <f t="shared" si="8"/>
        <v>54.508712832326609</v>
      </c>
      <c r="N25">
        <f t="shared" si="9"/>
        <v>-54.328267886500001</v>
      </c>
      <c r="O25">
        <f t="shared" si="10"/>
        <v>2951.5606915473072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35.53</v>
      </c>
      <c r="F26">
        <f t="shared" si="6"/>
        <v>19.327921893625465</v>
      </c>
      <c r="G26">
        <v>2</v>
      </c>
      <c r="J26">
        <v>0</v>
      </c>
      <c r="K26">
        <v>5.5271651430000004</v>
      </c>
      <c r="L26">
        <f t="shared" si="7"/>
        <v>-5.5271651430000004</v>
      </c>
      <c r="M26">
        <f t="shared" si="8"/>
        <v>30.549554517994213</v>
      </c>
      <c r="N26">
        <f t="shared" si="9"/>
        <v>-41.418101129500002</v>
      </c>
      <c r="O26">
        <f t="shared" si="10"/>
        <v>1715.4591011734894</v>
      </c>
      <c r="Q26" t="s">
        <v>14</v>
      </c>
      <c r="R26">
        <f>SUM(M23:M42)</f>
        <v>4975.4190048691635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35.76</v>
      </c>
      <c r="F27">
        <f t="shared" si="6"/>
        <v>18.805699040699324</v>
      </c>
      <c r="G27">
        <v>2</v>
      </c>
      <c r="J27">
        <f>((163.85*D27)/(1+(163.85/(56.077)*D27)))</f>
        <v>41.778483087569967</v>
      </c>
      <c r="K27">
        <v>27.622377620000002</v>
      </c>
      <c r="L27">
        <f t="shared" si="7"/>
        <v>14.156105467569965</v>
      </c>
      <c r="M27">
        <f t="shared" si="8"/>
        <v>200.39532200896426</v>
      </c>
      <c r="N27">
        <f t="shared" si="9"/>
        <v>-19.322888652499998</v>
      </c>
      <c r="O27">
        <f t="shared" si="10"/>
        <v>373.37402587691321</v>
      </c>
      <c r="Q27" t="s">
        <v>15</v>
      </c>
      <c r="R27">
        <f>SUM(O23:O42)</f>
        <v>15981.912164913936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27.59</v>
      </c>
      <c r="F28">
        <f t="shared" si="6"/>
        <v>37.355962990293463</v>
      </c>
      <c r="G28">
        <v>2</v>
      </c>
      <c r="J28">
        <f t="shared" ref="J28:J42" si="11">((163.85*D28)/(1+(163.85/(56.077)*D28)))</f>
        <v>41.778483087569967</v>
      </c>
      <c r="K28">
        <v>33.593329750000002</v>
      </c>
      <c r="L28">
        <f t="shared" si="7"/>
        <v>8.1851533375699645</v>
      </c>
      <c r="M28">
        <f t="shared" si="8"/>
        <v>66.996735159532733</v>
      </c>
      <c r="N28">
        <f t="shared" si="9"/>
        <v>-13.351936522499997</v>
      </c>
      <c r="O28">
        <f t="shared" si="10"/>
        <v>178.27420890086933</v>
      </c>
      <c r="Q28" t="s">
        <v>16</v>
      </c>
      <c r="R28">
        <f>1-(R26/R27)</f>
        <v>0.68868437308822128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28.12</v>
      </c>
      <c r="F29">
        <f t="shared" si="6"/>
        <v>36.152579894420157</v>
      </c>
      <c r="G29">
        <v>2</v>
      </c>
      <c r="J29">
        <f t="shared" si="11"/>
        <v>41.778483087569967</v>
      </c>
      <c r="K29">
        <v>37.910166760000003</v>
      </c>
      <c r="L29">
        <f t="shared" si="7"/>
        <v>3.8683163275699641</v>
      </c>
      <c r="M29">
        <f t="shared" si="8"/>
        <v>14.963871210144374</v>
      </c>
      <c r="N29">
        <f t="shared" si="9"/>
        <v>-9.0350995124999969</v>
      </c>
      <c r="O29">
        <f t="shared" si="10"/>
        <v>81.633023200777686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28.5</v>
      </c>
      <c r="F30">
        <f t="shared" si="6"/>
        <v>35.289776920020429</v>
      </c>
      <c r="G30">
        <v>2</v>
      </c>
      <c r="J30">
        <f t="shared" si="11"/>
        <v>41.778483087569967</v>
      </c>
      <c r="K30">
        <v>39.537385690000001</v>
      </c>
      <c r="L30">
        <f t="shared" si="7"/>
        <v>2.2410973975699662</v>
      </c>
      <c r="M30">
        <f t="shared" si="8"/>
        <v>5.0225175453948747</v>
      </c>
      <c r="N30">
        <f t="shared" si="9"/>
        <v>-7.4078805824999989</v>
      </c>
      <c r="O30">
        <f t="shared" si="10"/>
        <v>54.876694724580524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20.89</v>
      </c>
      <c r="F31">
        <f t="shared" si="6"/>
        <v>52.568541749446553</v>
      </c>
      <c r="G31">
        <v>2</v>
      </c>
      <c r="J31">
        <f t="shared" si="11"/>
        <v>47.883101123829725</v>
      </c>
      <c r="K31">
        <v>72.512103280000005</v>
      </c>
      <c r="L31">
        <f t="shared" si="7"/>
        <v>-24.62900215617028</v>
      </c>
      <c r="M31">
        <f t="shared" si="8"/>
        <v>606.58774720864028</v>
      </c>
      <c r="N31">
        <f t="shared" si="9"/>
        <v>25.566837007500006</v>
      </c>
      <c r="O31">
        <f t="shared" si="10"/>
        <v>653.66315456807183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35.04</v>
      </c>
      <c r="F32">
        <f t="shared" si="6"/>
        <v>20.440483623772487</v>
      </c>
      <c r="G32">
        <v>2</v>
      </c>
      <c r="J32">
        <f t="shared" si="11"/>
        <v>47.883101123829725</v>
      </c>
      <c r="K32">
        <v>52.25927918</v>
      </c>
      <c r="L32">
        <f t="shared" si="7"/>
        <v>-4.376178056170275</v>
      </c>
      <c r="M32">
        <f t="shared" si="8"/>
        <v>19.150934379306246</v>
      </c>
      <c r="N32">
        <f t="shared" si="9"/>
        <v>5.3140129075000004</v>
      </c>
      <c r="O32">
        <f t="shared" si="10"/>
        <v>28.238733181076608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24.06</v>
      </c>
      <c r="F33">
        <f t="shared" si="6"/>
        <v>45.370948515638304</v>
      </c>
      <c r="G33">
        <v>2</v>
      </c>
      <c r="J33">
        <f t="shared" si="11"/>
        <v>47.883101123829725</v>
      </c>
      <c r="K33">
        <v>47.202797199999999</v>
      </c>
      <c r="L33">
        <f t="shared" si="7"/>
        <v>0.68030392382972593</v>
      </c>
      <c r="M33">
        <f t="shared" si="8"/>
        <v>0.46281342877812154</v>
      </c>
      <c r="N33">
        <f t="shared" si="9"/>
        <v>0.25753092749999951</v>
      </c>
      <c r="O33">
        <f t="shared" si="10"/>
        <v>6.6322178619010005E-2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32.39</v>
      </c>
      <c r="F34">
        <f t="shared" si="6"/>
        <v>26.457399103139007</v>
      </c>
      <c r="G34">
        <v>2</v>
      </c>
      <c r="J34">
        <f t="shared" si="11"/>
        <v>47.883101123829725</v>
      </c>
      <c r="K34">
        <v>45.938676710000003</v>
      </c>
      <c r="L34">
        <f t="shared" si="7"/>
        <v>1.9444244138297222</v>
      </c>
      <c r="M34">
        <f t="shared" si="8"/>
        <v>3.7807863010970588</v>
      </c>
      <c r="N34">
        <f t="shared" si="9"/>
        <v>-1.0065895624999968</v>
      </c>
      <c r="O34">
        <f t="shared" si="10"/>
        <v>1.0132225473339349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20.58</v>
      </c>
      <c r="F35">
        <f t="shared" si="6"/>
        <v>53.272407333825278</v>
      </c>
      <c r="G35">
        <v>2</v>
      </c>
      <c r="J35">
        <f t="shared" si="11"/>
        <v>50.334715691519953</v>
      </c>
      <c r="K35">
        <v>67.294244219999996</v>
      </c>
      <c r="L35">
        <f t="shared" si="7"/>
        <v>-16.959528528480043</v>
      </c>
      <c r="M35">
        <f t="shared" si="8"/>
        <v>287.62560790832845</v>
      </c>
      <c r="N35">
        <f t="shared" si="9"/>
        <v>20.348977947499996</v>
      </c>
      <c r="O35">
        <f t="shared" si="10"/>
        <v>414.08090350784119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9.5</v>
      </c>
      <c r="F36">
        <f t="shared" si="6"/>
        <v>78.429925640006815</v>
      </c>
      <c r="G36">
        <v>2</v>
      </c>
      <c r="J36">
        <f t="shared" si="11"/>
        <v>50.334715691519953</v>
      </c>
      <c r="K36">
        <v>76.196880039999996</v>
      </c>
      <c r="L36">
        <f t="shared" si="7"/>
        <v>-25.862164348480043</v>
      </c>
      <c r="M36">
        <f t="shared" si="8"/>
        <v>668.85154478779214</v>
      </c>
      <c r="N36">
        <f t="shared" si="9"/>
        <v>29.251613767499997</v>
      </c>
      <c r="O36">
        <f t="shared" si="10"/>
        <v>855.65690800299535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13.14</v>
      </c>
      <c r="F37">
        <f t="shared" si="6"/>
        <v>70.16518135891468</v>
      </c>
      <c r="G37">
        <v>2</v>
      </c>
      <c r="J37">
        <f t="shared" si="11"/>
        <v>50.334715691519953</v>
      </c>
      <c r="K37">
        <v>67.294244219999996</v>
      </c>
      <c r="L37">
        <f t="shared" si="7"/>
        <v>-16.959528528480043</v>
      </c>
      <c r="M37">
        <f t="shared" si="8"/>
        <v>287.62560790832845</v>
      </c>
      <c r="N37">
        <f t="shared" si="9"/>
        <v>20.348977947499996</v>
      </c>
      <c r="O37">
        <f t="shared" si="10"/>
        <v>414.08090350784119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9.08</v>
      </c>
      <c r="F38">
        <f t="shared" si="6"/>
        <v>79.383549980132827</v>
      </c>
      <c r="G38">
        <v>2</v>
      </c>
      <c r="J38">
        <f t="shared" si="11"/>
        <v>50.334715691519953</v>
      </c>
      <c r="K38">
        <v>76.828940290000006</v>
      </c>
      <c r="L38">
        <f t="shared" si="7"/>
        <v>-26.494224598480052</v>
      </c>
      <c r="M38">
        <f t="shared" si="8"/>
        <v>701.94393707470545</v>
      </c>
      <c r="N38">
        <f t="shared" si="9"/>
        <v>29.883674017500006</v>
      </c>
      <c r="O38">
        <f t="shared" si="10"/>
        <v>893.03397278420493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13.26</v>
      </c>
      <c r="F39">
        <f t="shared" si="6"/>
        <v>69.892717261735825</v>
      </c>
      <c r="G39">
        <v>2</v>
      </c>
      <c r="J39">
        <f t="shared" si="11"/>
        <v>51.657138319299143</v>
      </c>
      <c r="K39">
        <v>72.848305539999998</v>
      </c>
      <c r="L39">
        <f t="shared" si="7"/>
        <v>-21.191167220700855</v>
      </c>
      <c r="M39">
        <f t="shared" si="8"/>
        <v>449.0655681757064</v>
      </c>
      <c r="N39">
        <f t="shared" si="9"/>
        <v>25.903039267499999</v>
      </c>
      <c r="O39">
        <f t="shared" si="10"/>
        <v>670.96744329364685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26.76</v>
      </c>
      <c r="F40">
        <f t="shared" si="6"/>
        <v>39.24050632911392</v>
      </c>
      <c r="G40">
        <v>2</v>
      </c>
      <c r="J40">
        <f t="shared" si="11"/>
        <v>51.657138319299143</v>
      </c>
      <c r="K40">
        <v>75.457235069999996</v>
      </c>
      <c r="L40">
        <f t="shared" si="7"/>
        <v>-23.800096750700853</v>
      </c>
      <c r="M40">
        <f t="shared" si="8"/>
        <v>566.44460534272127</v>
      </c>
      <c r="N40">
        <f t="shared" si="9"/>
        <v>28.511968797499996</v>
      </c>
      <c r="O40">
        <f t="shared" si="10"/>
        <v>812.93236470961335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26.82</v>
      </c>
      <c r="F41">
        <f t="shared" si="6"/>
        <v>39.104274280524486</v>
      </c>
      <c r="G41">
        <v>2</v>
      </c>
      <c r="J41">
        <f t="shared" si="11"/>
        <v>51.657138319299143</v>
      </c>
      <c r="K41">
        <v>74.112426040000003</v>
      </c>
      <c r="L41">
        <f t="shared" si="7"/>
        <v>-22.455287720700859</v>
      </c>
      <c r="M41">
        <f t="shared" si="8"/>
        <v>504.23994661945881</v>
      </c>
      <c r="N41">
        <f t="shared" si="9"/>
        <v>27.167159767500003</v>
      </c>
      <c r="O41">
        <f t="shared" si="10"/>
        <v>738.05456983287081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22.69</v>
      </c>
      <c r="F42">
        <f t="shared" si="6"/>
        <v>48.481580291763635</v>
      </c>
      <c r="G42">
        <v>2</v>
      </c>
      <c r="J42">
        <f t="shared" si="11"/>
        <v>51.657138319299143</v>
      </c>
      <c r="K42">
        <v>74.112426040000003</v>
      </c>
      <c r="L42">
        <f t="shared" si="7"/>
        <v>-22.455287720700859</v>
      </c>
      <c r="M42">
        <f t="shared" si="8"/>
        <v>504.23994661945881</v>
      </c>
      <c r="N42">
        <f t="shared" si="9"/>
        <v>27.167159767500003</v>
      </c>
      <c r="O42">
        <f t="shared" si="10"/>
        <v>738.05456983287081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2"/>
  <sheetViews>
    <sheetView tabSelected="1" topLeftCell="B1" workbookViewId="0">
      <selection activeCell="Q35" sqref="Q35"/>
    </sheetView>
  </sheetViews>
  <sheetFormatPr baseColWidth="10" defaultColWidth="8.83203125" defaultRowHeight="15" x14ac:dyDescent="0.2"/>
  <cols>
    <col min="10" max="10" width="12" bestFit="1" customWidth="1"/>
    <col min="11" max="11" width="12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-16</v>
      </c>
      <c r="L2">
        <v>-3.523399677</v>
      </c>
      <c r="M2">
        <v>12.414345283883705</v>
      </c>
      <c r="N2">
        <v>-69.436525012550007</v>
      </c>
      <c r="O2"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33</v>
      </c>
      <c r="L3">
        <v>5.8902635830000003</v>
      </c>
      <c r="M3">
        <v>34.695205077216002</v>
      </c>
      <c r="N3">
        <v>-60.022861752550007</v>
      </c>
      <c r="O3">
        <v>3602.7439329657304</v>
      </c>
      <c r="Q3" t="s">
        <v>13</v>
      </c>
      <c r="R3">
        <f>AVERAGE(K2:K21)</f>
        <v>69.400000000000006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-11</v>
      </c>
      <c r="L4">
        <v>3.1871974179999998</v>
      </c>
      <c r="M4">
        <v>10.158227381305865</v>
      </c>
      <c r="N4">
        <v>-62.72592791755001</v>
      </c>
      <c r="O4"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-5</v>
      </c>
      <c r="L5">
        <v>-3.738569123</v>
      </c>
      <c r="M5">
        <v>13.97689908744899</v>
      </c>
      <c r="N5">
        <v>-69.651694458550011</v>
      </c>
      <c r="O5">
        <v>4851.3585409472062</v>
      </c>
      <c r="Q5" t="s">
        <v>14</v>
      </c>
      <c r="R5">
        <f>SUM(M2:M21)</f>
        <v>580.79297686854272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((228.357*D6)/(1+(228.357/(106.17)*D6)))</f>
        <v>72.474457039342113</v>
      </c>
      <c r="K6">
        <v>75</v>
      </c>
      <c r="L6">
        <v>3.0711025974897694</v>
      </c>
      <c r="M6">
        <v>9.4316711643084084</v>
      </c>
      <c r="N6">
        <v>2.1342119444499872</v>
      </c>
      <c r="O6"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1">((228.357*D7)/(1+(228.357/(106.17)*D7)))</f>
        <v>72.474457039342113</v>
      </c>
      <c r="K7">
        <v>73</v>
      </c>
      <c r="L7">
        <v>-3.3436365125102228</v>
      </c>
      <c r="M7">
        <v>11.179905127791525</v>
      </c>
      <c r="N7">
        <v>-4.280527165550005</v>
      </c>
      <c r="O7">
        <v>18.322912815011559</v>
      </c>
      <c r="Q7" t="s">
        <v>16</v>
      </c>
      <c r="R7">
        <f>1-(R5/R6)</f>
        <v>0.97563841024106757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1"/>
        <v>72.474457039342113</v>
      </c>
      <c r="K8">
        <v>76</v>
      </c>
      <c r="L8">
        <v>4.3486711774897771</v>
      </c>
      <c r="M8">
        <v>18.910941009930323</v>
      </c>
      <c r="N8">
        <v>3.4117805244499948</v>
      </c>
      <c r="O8"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1"/>
        <v>72.474457039342113</v>
      </c>
      <c r="K9">
        <v>55</v>
      </c>
      <c r="L9">
        <v>-10.914911392510227</v>
      </c>
      <c r="M9">
        <v>119.13529070634954</v>
      </c>
      <c r="N9">
        <v>-11.851802045550009</v>
      </c>
      <c r="O9"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1"/>
        <v>86.144437184215576</v>
      </c>
      <c r="K10">
        <v>91</v>
      </c>
      <c r="L10">
        <v>4.5240136990841364</v>
      </c>
      <c r="M10">
        <v>20.466699949500931</v>
      </c>
      <c r="N10">
        <v>20.168101134449998</v>
      </c>
      <c r="O10"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1"/>
        <v>86.144437184215576</v>
      </c>
      <c r="K11">
        <v>92</v>
      </c>
      <c r="L11">
        <v>5.4519319290841253</v>
      </c>
      <c r="M11">
        <v>29.723561759366952</v>
      </c>
      <c r="N11">
        <v>21.096019364449987</v>
      </c>
      <c r="O11"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1"/>
        <v>86.144437184215576</v>
      </c>
      <c r="K12">
        <v>85</v>
      </c>
      <c r="L12">
        <v>-0.9897033609158683</v>
      </c>
      <c r="M12">
        <v>0.97951274260816545</v>
      </c>
      <c r="N12">
        <v>14.654384074449993</v>
      </c>
      <c r="O12"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1"/>
        <v>86.144437184215576</v>
      </c>
      <c r="K13">
        <v>93</v>
      </c>
      <c r="L13">
        <v>8.7063697990841291</v>
      </c>
      <c r="M13">
        <v>75.800875078404218</v>
      </c>
      <c r="N13">
        <v>24.350457234449991</v>
      </c>
      <c r="O13"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1"/>
        <v>91.923937295969253</v>
      </c>
      <c r="K14">
        <v>98</v>
      </c>
      <c r="L14">
        <v>5.5753182079673991</v>
      </c>
      <c r="M14">
        <v>31.08417312009281</v>
      </c>
      <c r="N14">
        <v>28.801775144449991</v>
      </c>
      <c r="O14"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1"/>
        <v>91.923937295969253</v>
      </c>
      <c r="K15">
        <v>92</v>
      </c>
      <c r="L15">
        <v>-0.2342568320325995</v>
      </c>
      <c r="M15">
        <v>5.4876263353949538E-2</v>
      </c>
      <c r="N15">
        <v>22.992200104449992</v>
      </c>
      <c r="O15"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1"/>
        <v>91.923937295969253</v>
      </c>
      <c r="K16">
        <v>84</v>
      </c>
      <c r="L16">
        <v>-8.988963662032603</v>
      </c>
      <c r="M16">
        <v>80.801467717342589</v>
      </c>
      <c r="N16">
        <v>14.237493274449989</v>
      </c>
      <c r="O16"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1"/>
        <v>91.923937295969253</v>
      </c>
      <c r="K17">
        <v>97</v>
      </c>
      <c r="L17">
        <v>5.7097991179674068</v>
      </c>
      <c r="M17">
        <v>32.601805967541374</v>
      </c>
      <c r="N17">
        <v>28.936256054449998</v>
      </c>
      <c r="O17"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1"/>
        <v>95.114594928589511</v>
      </c>
      <c r="K18">
        <v>91</v>
      </c>
      <c r="L18">
        <v>-7.4309107945465485</v>
      </c>
      <c r="M18">
        <v>55.218435236508419</v>
      </c>
      <c r="N18">
        <v>20.141204954449989</v>
      </c>
      <c r="O18"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1"/>
        <v>95.114594928589511</v>
      </c>
      <c r="K19">
        <v>96</v>
      </c>
      <c r="L19">
        <v>-1.4868548545465501</v>
      </c>
      <c r="M19">
        <v>2.2107373584886427</v>
      </c>
      <c r="N19">
        <v>26.085260894449988</v>
      </c>
      <c r="O19"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1"/>
        <v>95.114594928589511</v>
      </c>
      <c r="K20">
        <v>93</v>
      </c>
      <c r="L20">
        <v>-4.6606041845465427</v>
      </c>
      <c r="M20">
        <v>21.721231365012745</v>
      </c>
      <c r="N20">
        <v>22.911511564449995</v>
      </c>
      <c r="O20"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1"/>
        <v>95.114594928589511</v>
      </c>
      <c r="K21">
        <v>96</v>
      </c>
      <c r="L21">
        <v>0.47656633545345528</v>
      </c>
      <c r="M21">
        <v>0.22711547208753527</v>
      </c>
      <c r="N21">
        <v>28.048682084449993</v>
      </c>
      <c r="O21">
        <v>786.72856667454596</v>
      </c>
    </row>
    <row r="22" spans="1:18" x14ac:dyDescent="0.2">
      <c r="J22" t="s">
        <v>7</v>
      </c>
      <c r="K22">
        <v>12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v>0</v>
      </c>
      <c r="K23">
        <v>-7</v>
      </c>
      <c r="L23">
        <v>-1.1968800429999999</v>
      </c>
      <c r="M23">
        <v>1.4325218373316799</v>
      </c>
      <c r="N23">
        <v>-47.721893490999996</v>
      </c>
      <c r="O23">
        <v>2277.3791183663479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47.25</v>
      </c>
      <c r="F24">
        <f t="shared" ref="F24:F42" si="2">(44.0425-E24)/44.0425*100</f>
        <v>-7.2827382641766549</v>
      </c>
      <c r="G24">
        <v>2</v>
      </c>
      <c r="J24">
        <v>0</v>
      </c>
      <c r="K24">
        <v>-24</v>
      </c>
      <c r="L24">
        <v>1.2372243140000001</v>
      </c>
      <c r="M24">
        <v>1.5307240031527709</v>
      </c>
      <c r="N24">
        <v>-45.287789133999993</v>
      </c>
      <c r="O24">
        <v>2050.9838446456479</v>
      </c>
      <c r="Q24" t="s">
        <v>13</v>
      </c>
      <c r="R24">
        <f>AVERAGE(K23:K42)</f>
        <v>40.200000000000003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54.68</v>
      </c>
      <c r="F25">
        <f t="shared" si="2"/>
        <v>-24.152806947834488</v>
      </c>
      <c r="G25">
        <v>2</v>
      </c>
      <c r="J25">
        <v>0</v>
      </c>
      <c r="K25">
        <v>19</v>
      </c>
      <c r="L25">
        <v>-7.3830016140000003</v>
      </c>
      <c r="M25">
        <v>54.508712832326609</v>
      </c>
      <c r="N25">
        <v>-53.908015061999997</v>
      </c>
      <c r="O25">
        <v>2906.0740879248187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35.53</v>
      </c>
      <c r="F26">
        <f t="shared" si="2"/>
        <v>19.327921893625465</v>
      </c>
      <c r="G26">
        <v>2</v>
      </c>
      <c r="J26">
        <v>0</v>
      </c>
      <c r="K26">
        <v>19</v>
      </c>
      <c r="L26">
        <v>5.5271651430000004</v>
      </c>
      <c r="M26">
        <v>30.549554517994213</v>
      </c>
      <c r="N26">
        <v>-40.997848304999998</v>
      </c>
      <c r="O26">
        <v>1680.8235656397912</v>
      </c>
      <c r="Q26" t="s">
        <v>14</v>
      </c>
      <c r="R26">
        <f>SUM(M23:M42)</f>
        <v>866.98739450693324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35.76</v>
      </c>
      <c r="F27">
        <f t="shared" si="2"/>
        <v>18.805699040699324</v>
      </c>
      <c r="G27">
        <v>2</v>
      </c>
      <c r="J27">
        <f>((37*D27)/(1+(37/(106.17)*D27)))</f>
        <v>27.437940909408397</v>
      </c>
      <c r="K27">
        <v>37</v>
      </c>
      <c r="L27">
        <v>-9.6036621630018004</v>
      </c>
      <c r="M27">
        <v>92.23032694107242</v>
      </c>
      <c r="N27">
        <v>-18.902635827999994</v>
      </c>
      <c r="O27">
        <v>357.30964124598904</v>
      </c>
      <c r="Q27" t="s">
        <v>15</v>
      </c>
      <c r="R27">
        <f>SUM(O23:O42)</f>
        <v>15985.444413643938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27.59</v>
      </c>
      <c r="F28">
        <f t="shared" si="2"/>
        <v>37.355962990293463</v>
      </c>
      <c r="G28">
        <v>2</v>
      </c>
      <c r="J28">
        <f t="shared" ref="J28:J42" si="3">((37*D28)/(1+(37/(106.17)*D28)))</f>
        <v>27.437940909408397</v>
      </c>
      <c r="K28">
        <v>36</v>
      </c>
      <c r="L28">
        <v>-3.6327100330017998</v>
      </c>
      <c r="M28">
        <v>13.196582183871937</v>
      </c>
      <c r="N28">
        <v>-12.931683697999993</v>
      </c>
      <c r="O28">
        <v>167.22844326511878</v>
      </c>
      <c r="Q28" t="s">
        <v>16</v>
      </c>
      <c r="R28">
        <f>1-(R26/R27)</f>
        <v>0.94576394799715802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28.12</v>
      </c>
      <c r="F29">
        <f t="shared" si="2"/>
        <v>36.152579894420157</v>
      </c>
      <c r="G29">
        <v>2</v>
      </c>
      <c r="J29">
        <f t="shared" si="3"/>
        <v>27.437940909408397</v>
      </c>
      <c r="K29">
        <v>35</v>
      </c>
      <c r="L29">
        <v>0.68412697699820058</v>
      </c>
      <c r="M29">
        <v>0.46802972065669646</v>
      </c>
      <c r="N29">
        <v>-8.614846687999993</v>
      </c>
      <c r="O29">
        <v>74.215583457744444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28.5</v>
      </c>
      <c r="F30">
        <f t="shared" si="2"/>
        <v>35.289776920020429</v>
      </c>
      <c r="G30">
        <v>2</v>
      </c>
      <c r="J30">
        <f t="shared" si="3"/>
        <v>27.437940909408397</v>
      </c>
      <c r="K30">
        <v>53</v>
      </c>
      <c r="L30">
        <v>2.3113459069981985</v>
      </c>
      <c r="M30">
        <v>5.3423199017973246</v>
      </c>
      <c r="N30">
        <v>-6.987627757999995</v>
      </c>
      <c r="O30">
        <v>48.826941684372038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20.89</v>
      </c>
      <c r="F31">
        <f t="shared" si="2"/>
        <v>52.568541749446553</v>
      </c>
      <c r="G31">
        <v>2</v>
      </c>
      <c r="J31">
        <f>((37*D31)/(1+(37/(106.17)*D31)))</f>
        <v>43.606482766276294</v>
      </c>
      <c r="K31">
        <v>41</v>
      </c>
      <c r="L31">
        <v>16.949350243562762</v>
      </c>
      <c r="M31">
        <v>287.28047367896107</v>
      </c>
      <c r="N31">
        <v>25.987089832000009</v>
      </c>
      <c r="O31">
        <v>675.32883793643828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35.04</v>
      </c>
      <c r="F32">
        <f t="shared" si="2"/>
        <v>20.440483623772487</v>
      </c>
      <c r="G32">
        <v>2</v>
      </c>
      <c r="J32">
        <f t="shared" si="3"/>
        <v>43.606482766276294</v>
      </c>
      <c r="K32">
        <v>45</v>
      </c>
      <c r="L32">
        <v>-3.3034738564372432</v>
      </c>
      <c r="M32">
        <v>10.912939520164352</v>
      </c>
      <c r="N32">
        <v>5.7342657320000043</v>
      </c>
      <c r="O32">
        <v>32.881803485189543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24.06</v>
      </c>
      <c r="F33">
        <f t="shared" si="2"/>
        <v>45.370948515638304</v>
      </c>
      <c r="G33">
        <v>2</v>
      </c>
      <c r="J33">
        <f t="shared" si="3"/>
        <v>43.606482766276294</v>
      </c>
      <c r="K33">
        <v>26</v>
      </c>
      <c r="L33">
        <v>-8.3599558364372442</v>
      </c>
      <c r="M33">
        <v>69.88886158718114</v>
      </c>
      <c r="N33">
        <v>0.6777837520000034</v>
      </c>
      <c r="O33">
        <v>0.45939081447520214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32.39</v>
      </c>
      <c r="F34">
        <f t="shared" si="2"/>
        <v>26.457399103139007</v>
      </c>
      <c r="G34">
        <v>2</v>
      </c>
      <c r="J34">
        <f t="shared" si="3"/>
        <v>43.606482766276294</v>
      </c>
      <c r="K34">
        <v>53</v>
      </c>
      <c r="L34">
        <v>-9.6240763264372404</v>
      </c>
      <c r="M34">
        <v>92.622845137089726</v>
      </c>
      <c r="N34">
        <v>-0.58633673799999286</v>
      </c>
      <c r="O34">
        <v>0.34379077032847227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20.58</v>
      </c>
      <c r="F35">
        <f t="shared" si="2"/>
        <v>53.272407333825278</v>
      </c>
      <c r="G35">
        <v>2</v>
      </c>
      <c r="J35">
        <f t="shared" si="3"/>
        <v>54.265644426025702</v>
      </c>
      <c r="K35">
        <v>78</v>
      </c>
      <c r="L35">
        <v>0.81631095842841717</v>
      </c>
      <c r="M35">
        <v>0.66636358085032099</v>
      </c>
      <c r="N35">
        <v>20.769230772</v>
      </c>
      <c r="O35">
        <v>431.36094686059175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9.5</v>
      </c>
      <c r="F36">
        <f t="shared" si="2"/>
        <v>78.429925640006815</v>
      </c>
      <c r="G36">
        <v>2</v>
      </c>
      <c r="J36">
        <f t="shared" si="3"/>
        <v>54.265644426025702</v>
      </c>
      <c r="K36">
        <v>70</v>
      </c>
      <c r="L36">
        <v>9.7189467784284176</v>
      </c>
      <c r="M36">
        <v>94.457926481924119</v>
      </c>
      <c r="N36">
        <v>29.671866592000001</v>
      </c>
      <c r="O36">
        <v>880.41966705344578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13.14</v>
      </c>
      <c r="F37">
        <f t="shared" si="2"/>
        <v>70.16518135891468</v>
      </c>
      <c r="G37">
        <v>2</v>
      </c>
      <c r="J37">
        <f t="shared" si="3"/>
        <v>54.265644426025702</v>
      </c>
      <c r="K37">
        <v>79</v>
      </c>
      <c r="L37">
        <v>0.81631095842841717</v>
      </c>
      <c r="M37">
        <v>0.66636358085032099</v>
      </c>
      <c r="N37">
        <v>20.769230772</v>
      </c>
      <c r="O37">
        <v>431.36094686059175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9.08</v>
      </c>
      <c r="F38">
        <f t="shared" si="2"/>
        <v>79.383549980132827</v>
      </c>
      <c r="G38">
        <v>2</v>
      </c>
      <c r="J38">
        <f t="shared" si="3"/>
        <v>54.265644426025702</v>
      </c>
      <c r="K38">
        <v>70</v>
      </c>
      <c r="L38">
        <v>10.351007028428427</v>
      </c>
      <c r="M38">
        <v>107.14334650257469</v>
      </c>
      <c r="N38">
        <v>30.30392684200001</v>
      </c>
      <c r="O38">
        <v>918.32798204528865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13.26</v>
      </c>
      <c r="F39">
        <f t="shared" si="2"/>
        <v>69.892717261735825</v>
      </c>
      <c r="G39">
        <v>2</v>
      </c>
      <c r="J39">
        <f t="shared" si="3"/>
        <v>61.821458079238305</v>
      </c>
      <c r="K39">
        <v>39</v>
      </c>
      <c r="L39">
        <v>-0.87058434361682657</v>
      </c>
      <c r="M39">
        <v>0.75791709935074081</v>
      </c>
      <c r="N39">
        <v>26.323292092000003</v>
      </c>
      <c r="O39">
        <v>692.91570656074987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26.76</v>
      </c>
      <c r="F40">
        <f t="shared" si="2"/>
        <v>39.24050632911392</v>
      </c>
      <c r="G40">
        <v>2</v>
      </c>
      <c r="J40">
        <f t="shared" si="3"/>
        <v>61.821458079238305</v>
      </c>
      <c r="K40">
        <v>39</v>
      </c>
      <c r="L40">
        <v>1.7383451863831709</v>
      </c>
      <c r="M40">
        <v>3.0218439870215414</v>
      </c>
      <c r="N40">
        <v>28.932221622</v>
      </c>
      <c r="O40">
        <v>837.07344798452436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26.82</v>
      </c>
      <c r="F41">
        <f t="shared" si="2"/>
        <v>39.104274280524486</v>
      </c>
      <c r="G41">
        <v>2</v>
      </c>
      <c r="J41">
        <f t="shared" si="3"/>
        <v>61.821458079238305</v>
      </c>
      <c r="K41">
        <v>48</v>
      </c>
      <c r="L41">
        <v>0.39353615638317763</v>
      </c>
      <c r="M41">
        <v>0.15487070638084482</v>
      </c>
      <c r="N41">
        <v>27.587412592000007</v>
      </c>
      <c r="O41">
        <v>761.06533352124052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22.69</v>
      </c>
      <c r="F42">
        <f t="shared" si="2"/>
        <v>48.481580291763635</v>
      </c>
      <c r="G42">
        <v>2</v>
      </c>
      <c r="J42">
        <f t="shared" si="3"/>
        <v>61.821458079238305</v>
      </c>
      <c r="K42">
        <v>48</v>
      </c>
      <c r="L42">
        <v>0.39353615638317763</v>
      </c>
      <c r="M42">
        <v>0.15487070638084482</v>
      </c>
      <c r="N42">
        <v>27.587412592000007</v>
      </c>
      <c r="O42">
        <v>761.06533352124052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dmtotal</vt:lpstr>
      <vt:lpstr>Leaf Area</vt:lpstr>
      <vt:lpstr>height</vt:lpstr>
      <vt:lpstr>Polynomial</vt:lpstr>
      <vt:lpstr>Sigmoidal</vt:lpstr>
      <vt:lpstr>Cousens FULL</vt:lpstr>
      <vt:lpstr>RED1</vt:lpstr>
      <vt:lpstr>RED2</vt:lpstr>
      <vt:lpstr>RED3</vt:lpstr>
    </vt:vector>
  </TitlesOfParts>
  <Company>University of Nebraska 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MCO</cp:lastModifiedBy>
  <dcterms:created xsi:type="dcterms:W3CDTF">2015-11-10T22:14:02Z</dcterms:created>
  <dcterms:modified xsi:type="dcterms:W3CDTF">2018-05-03T22:48:08Z</dcterms:modified>
</cp:coreProperties>
</file>