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rtigos\Artigo Milho &amp; Sorgo\"/>
    </mc:Choice>
  </mc:AlternateContent>
  <bookViews>
    <workbookView xWindow="0" yWindow="0" windowWidth="28800" windowHeight="12435" activeTab="4"/>
  </bookViews>
  <sheets>
    <sheet name="dmtotal" sheetId="1" r:id="rId1"/>
    <sheet name="Sheet2" sheetId="8" r:id="rId2"/>
    <sheet name="Leaf Area" sheetId="2" r:id="rId3"/>
    <sheet name="height" sheetId="4" r:id="rId4"/>
    <sheet name="Polynomial" sheetId="5" r:id="rId5"/>
    <sheet name="Sigmoidal" sheetId="6" r:id="rId6"/>
    <sheet name="Cousens FULL" sheetId="7" r:id="rId7"/>
    <sheet name="RED1" sheetId="9" r:id="rId8"/>
    <sheet name="RED2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6" i="1"/>
  <c r="J23" i="1"/>
  <c r="J24" i="1"/>
  <c r="J25" i="1"/>
  <c r="J26" i="1"/>
  <c r="O41" i="1"/>
  <c r="K2" i="1"/>
  <c r="N2" i="5" l="1"/>
  <c r="J24" i="5"/>
  <c r="J25" i="5"/>
  <c r="J26" i="5"/>
  <c r="J27" i="5"/>
  <c r="J28" i="5"/>
  <c r="J29" i="5"/>
  <c r="L29" i="5" s="1"/>
  <c r="M29" i="5" s="1"/>
  <c r="J30" i="5"/>
  <c r="J31" i="5"/>
  <c r="J32" i="5"/>
  <c r="J33" i="5"/>
  <c r="J34" i="5"/>
  <c r="J35" i="5"/>
  <c r="J36" i="5"/>
  <c r="L36" i="5" s="1"/>
  <c r="M36" i="5" s="1"/>
  <c r="J37" i="5"/>
  <c r="L37" i="5" s="1"/>
  <c r="M37" i="5" s="1"/>
  <c r="J38" i="5"/>
  <c r="J39" i="5"/>
  <c r="J40" i="5"/>
  <c r="J41" i="5"/>
  <c r="J42" i="5"/>
  <c r="J23" i="5"/>
  <c r="L23" i="5" s="1"/>
  <c r="M23" i="5" s="1"/>
  <c r="L2" i="5"/>
  <c r="M2" i="5" s="1"/>
  <c r="R5" i="5" s="1"/>
  <c r="R7" i="5" s="1"/>
  <c r="J7" i="5"/>
  <c r="J8" i="5"/>
  <c r="J9" i="5"/>
  <c r="J10" i="5"/>
  <c r="J11" i="5"/>
  <c r="L11" i="5" s="1"/>
  <c r="J12" i="5"/>
  <c r="J13" i="5"/>
  <c r="J14" i="5"/>
  <c r="J15" i="5"/>
  <c r="J16" i="5"/>
  <c r="J17" i="5"/>
  <c r="J18" i="5"/>
  <c r="J19" i="5"/>
  <c r="J20" i="5"/>
  <c r="J21" i="5"/>
  <c r="J3" i="5"/>
  <c r="J4" i="5"/>
  <c r="J5" i="5"/>
  <c r="J6" i="5"/>
  <c r="L7" i="5"/>
  <c r="M7" i="5" s="1"/>
  <c r="L14" i="5"/>
  <c r="M14" i="5" s="1"/>
  <c r="L8" i="5"/>
  <c r="M8" i="5" s="1"/>
  <c r="K42" i="6"/>
  <c r="J42" i="6"/>
  <c r="K41" i="6"/>
  <c r="J41" i="6"/>
  <c r="K40" i="6"/>
  <c r="L40" i="6" s="1"/>
  <c r="M40" i="6" s="1"/>
  <c r="J40" i="6"/>
  <c r="K39" i="6"/>
  <c r="J39" i="6"/>
  <c r="K38" i="6"/>
  <c r="J38" i="6"/>
  <c r="K37" i="6"/>
  <c r="J37" i="6"/>
  <c r="K36" i="6"/>
  <c r="L36" i="6" s="1"/>
  <c r="M36" i="6" s="1"/>
  <c r="J36" i="6"/>
  <c r="K35" i="6"/>
  <c r="J35" i="6"/>
  <c r="K34" i="6"/>
  <c r="J34" i="6"/>
  <c r="K33" i="6"/>
  <c r="J33" i="6"/>
  <c r="K32" i="6"/>
  <c r="L32" i="6" s="1"/>
  <c r="M32" i="6" s="1"/>
  <c r="J32" i="6"/>
  <c r="K31" i="6"/>
  <c r="J31" i="6"/>
  <c r="K30" i="6"/>
  <c r="J30" i="6"/>
  <c r="K29" i="6"/>
  <c r="J29" i="6"/>
  <c r="K28" i="6"/>
  <c r="L28" i="6" s="1"/>
  <c r="M28" i="6" s="1"/>
  <c r="J28" i="6"/>
  <c r="K27" i="6"/>
  <c r="L27" i="6" s="1"/>
  <c r="M27" i="6" s="1"/>
  <c r="J27" i="6"/>
  <c r="L26" i="6"/>
  <c r="M26" i="6" s="1"/>
  <c r="K26" i="6"/>
  <c r="J26" i="6"/>
  <c r="K25" i="6"/>
  <c r="J25" i="6"/>
  <c r="K24" i="6"/>
  <c r="J24" i="6"/>
  <c r="K23" i="6"/>
  <c r="J23" i="6"/>
  <c r="K21" i="6"/>
  <c r="L21" i="6" s="1"/>
  <c r="M21" i="6" s="1"/>
  <c r="J21" i="6"/>
  <c r="K20" i="6"/>
  <c r="J20" i="6"/>
  <c r="K19" i="6"/>
  <c r="J19" i="6"/>
  <c r="K18" i="6"/>
  <c r="J18" i="6"/>
  <c r="K17" i="6"/>
  <c r="L17" i="6" s="1"/>
  <c r="M17" i="6" s="1"/>
  <c r="J17" i="6"/>
  <c r="K16" i="6"/>
  <c r="J16" i="6"/>
  <c r="K15" i="6"/>
  <c r="J15" i="6"/>
  <c r="K14" i="6"/>
  <c r="J14" i="6"/>
  <c r="K13" i="6"/>
  <c r="L13" i="6" s="1"/>
  <c r="M13" i="6" s="1"/>
  <c r="J13" i="6"/>
  <c r="K12" i="6"/>
  <c r="J12" i="6"/>
  <c r="K11" i="6"/>
  <c r="J11" i="6"/>
  <c r="K10" i="6"/>
  <c r="J10" i="6"/>
  <c r="K9" i="6"/>
  <c r="L9" i="6" s="1"/>
  <c r="M9" i="6" s="1"/>
  <c r="J9" i="6"/>
  <c r="K8" i="6"/>
  <c r="J8" i="6"/>
  <c r="K7" i="6"/>
  <c r="J7" i="6"/>
  <c r="K6" i="6"/>
  <c r="J6" i="6"/>
  <c r="K5" i="6"/>
  <c r="J5" i="6"/>
  <c r="K4" i="6"/>
  <c r="L4" i="6" s="1"/>
  <c r="M4" i="6" s="1"/>
  <c r="J4" i="6"/>
  <c r="K3" i="6"/>
  <c r="L3" i="6" s="1"/>
  <c r="M3" i="6" s="1"/>
  <c r="J3" i="6"/>
  <c r="K2" i="6"/>
  <c r="J2" i="6"/>
  <c r="R3" i="5"/>
  <c r="O2" i="5"/>
  <c r="L40" i="5"/>
  <c r="M40" i="5" s="1"/>
  <c r="L18" i="5"/>
  <c r="M18" i="5" s="1"/>
  <c r="K7" i="5"/>
  <c r="K8" i="5"/>
  <c r="K9" i="5"/>
  <c r="L9" i="5" s="1"/>
  <c r="M9" i="5" s="1"/>
  <c r="K10" i="5"/>
  <c r="K11" i="5"/>
  <c r="K12" i="5"/>
  <c r="K13" i="5"/>
  <c r="K14" i="5"/>
  <c r="K15" i="5"/>
  <c r="K16" i="5"/>
  <c r="K17" i="5"/>
  <c r="K18" i="5"/>
  <c r="K19" i="5"/>
  <c r="K20" i="5"/>
  <c r="K21" i="5"/>
  <c r="K42" i="5"/>
  <c r="N42" i="5" s="1"/>
  <c r="O42" i="5" s="1"/>
  <c r="L41" i="5"/>
  <c r="M41" i="5" s="1"/>
  <c r="K41" i="5"/>
  <c r="K40" i="5"/>
  <c r="K39" i="5"/>
  <c r="K38" i="5"/>
  <c r="N38" i="5" s="1"/>
  <c r="O38" i="5" s="1"/>
  <c r="K37" i="5"/>
  <c r="K36" i="5"/>
  <c r="K35" i="5"/>
  <c r="K34" i="5"/>
  <c r="N34" i="5" s="1"/>
  <c r="O34" i="5" s="1"/>
  <c r="L33" i="5"/>
  <c r="M33" i="5" s="1"/>
  <c r="K33" i="5"/>
  <c r="L32" i="5"/>
  <c r="M32" i="5" s="1"/>
  <c r="K32" i="5"/>
  <c r="K31" i="5"/>
  <c r="K30" i="5"/>
  <c r="N30" i="5" s="1"/>
  <c r="O30" i="5" s="1"/>
  <c r="K29" i="5"/>
  <c r="K28" i="5"/>
  <c r="L28" i="5" s="1"/>
  <c r="M28" i="5" s="1"/>
  <c r="L27" i="5"/>
  <c r="M27" i="5" s="1"/>
  <c r="K27" i="5"/>
  <c r="K26" i="5"/>
  <c r="N26" i="5" s="1"/>
  <c r="O26" i="5" s="1"/>
  <c r="K25" i="5"/>
  <c r="L25" i="5" s="1"/>
  <c r="M25" i="5" s="1"/>
  <c r="R24" i="5"/>
  <c r="N32" i="5" s="1"/>
  <c r="O32" i="5" s="1"/>
  <c r="K24" i="5"/>
  <c r="N24" i="5" s="1"/>
  <c r="O24" i="5" s="1"/>
  <c r="K23" i="5"/>
  <c r="L17" i="5"/>
  <c r="M17" i="5" s="1"/>
  <c r="K6" i="5"/>
  <c r="K5" i="5"/>
  <c r="K4" i="5"/>
  <c r="L3" i="5"/>
  <c r="M3" i="5" s="1"/>
  <c r="K3" i="5"/>
  <c r="K2" i="5"/>
  <c r="O2" i="1"/>
  <c r="L20" i="5" l="1"/>
  <c r="M20" i="5" s="1"/>
  <c r="L4" i="5"/>
  <c r="M4" i="5" s="1"/>
  <c r="N12" i="6"/>
  <c r="O12" i="6" s="1"/>
  <c r="N16" i="6"/>
  <c r="O16" i="6" s="1"/>
  <c r="N20" i="6"/>
  <c r="O20" i="6" s="1"/>
  <c r="N2" i="6"/>
  <c r="O2" i="6" s="1"/>
  <c r="L38" i="6"/>
  <c r="M38" i="6" s="1"/>
  <c r="L2" i="6"/>
  <c r="M2" i="6" s="1"/>
  <c r="R3" i="6"/>
  <c r="N30" i="6"/>
  <c r="O30" i="6" s="1"/>
  <c r="N34" i="6"/>
  <c r="O34" i="6" s="1"/>
  <c r="N6" i="6"/>
  <c r="O6" i="6" s="1"/>
  <c r="L8" i="6"/>
  <c r="M8" i="6" s="1"/>
  <c r="L12" i="6"/>
  <c r="M12" i="6" s="1"/>
  <c r="L16" i="6"/>
  <c r="M16" i="6" s="1"/>
  <c r="L20" i="6"/>
  <c r="M20" i="6" s="1"/>
  <c r="L25" i="6"/>
  <c r="M25" i="6" s="1"/>
  <c r="L30" i="6"/>
  <c r="M30" i="6" s="1"/>
  <c r="L34" i="6"/>
  <c r="M34" i="6" s="1"/>
  <c r="N39" i="6"/>
  <c r="O39" i="6" s="1"/>
  <c r="L6" i="6"/>
  <c r="M6" i="6" s="1"/>
  <c r="N18" i="6"/>
  <c r="O18" i="6" s="1"/>
  <c r="R24" i="6"/>
  <c r="L39" i="6"/>
  <c r="M39" i="6" s="1"/>
  <c r="N41" i="6"/>
  <c r="O41" i="6" s="1"/>
  <c r="N35" i="6"/>
  <c r="O35" i="6" s="1"/>
  <c r="N7" i="6"/>
  <c r="O7" i="6" s="1"/>
  <c r="L31" i="6"/>
  <c r="M31" i="6" s="1"/>
  <c r="L35" i="6"/>
  <c r="M35" i="6" s="1"/>
  <c r="L7" i="6"/>
  <c r="M7" i="6" s="1"/>
  <c r="N11" i="6"/>
  <c r="O11" i="6" s="1"/>
  <c r="N15" i="6"/>
  <c r="O15" i="6" s="1"/>
  <c r="N19" i="6"/>
  <c r="O19" i="6" s="1"/>
  <c r="N24" i="6"/>
  <c r="O24" i="6" s="1"/>
  <c r="L42" i="6"/>
  <c r="M42" i="6" s="1"/>
  <c r="N5" i="6"/>
  <c r="O5" i="6" s="1"/>
  <c r="L5" i="6"/>
  <c r="M5" i="6" s="1"/>
  <c r="L11" i="6"/>
  <c r="M11" i="6" s="1"/>
  <c r="L15" i="6"/>
  <c r="M15" i="6" s="1"/>
  <c r="L19" i="6"/>
  <c r="M19" i="6" s="1"/>
  <c r="L24" i="6"/>
  <c r="M24" i="6" s="1"/>
  <c r="L10" i="6"/>
  <c r="M10" i="6" s="1"/>
  <c r="L14" i="6"/>
  <c r="M14" i="6" s="1"/>
  <c r="L18" i="6"/>
  <c r="M18" i="6" s="1"/>
  <c r="L23" i="6"/>
  <c r="M23" i="6" s="1"/>
  <c r="L29" i="6"/>
  <c r="M29" i="6" s="1"/>
  <c r="L33" i="6"/>
  <c r="M33" i="6" s="1"/>
  <c r="L37" i="6"/>
  <c r="M37" i="6" s="1"/>
  <c r="L41" i="6"/>
  <c r="M41" i="6" s="1"/>
  <c r="L31" i="5"/>
  <c r="M31" i="5" s="1"/>
  <c r="L39" i="5"/>
  <c r="M39" i="5" s="1"/>
  <c r="L35" i="5"/>
  <c r="M35" i="5" s="1"/>
  <c r="L5" i="5"/>
  <c r="M5" i="5" s="1"/>
  <c r="L16" i="5"/>
  <c r="M16" i="5" s="1"/>
  <c r="L10" i="5"/>
  <c r="M10" i="5" s="1"/>
  <c r="L21" i="5"/>
  <c r="M21" i="5" s="1"/>
  <c r="L13" i="5"/>
  <c r="M13" i="5" s="1"/>
  <c r="L12" i="5"/>
  <c r="M12" i="5" s="1"/>
  <c r="N23" i="5"/>
  <c r="O23" i="5" s="1"/>
  <c r="N37" i="5"/>
  <c r="O37" i="5" s="1"/>
  <c r="L26" i="5"/>
  <c r="M26" i="5" s="1"/>
  <c r="N11" i="5"/>
  <c r="O11" i="5" s="1"/>
  <c r="L6" i="5"/>
  <c r="M6" i="5" s="1"/>
  <c r="M11" i="5"/>
  <c r="L15" i="5"/>
  <c r="M15" i="5" s="1"/>
  <c r="L19" i="5"/>
  <c r="M19" i="5" s="1"/>
  <c r="L24" i="5"/>
  <c r="M24" i="5" s="1"/>
  <c r="L30" i="5"/>
  <c r="M30" i="5" s="1"/>
  <c r="N31" i="5"/>
  <c r="O31" i="5" s="1"/>
  <c r="L34" i="5"/>
  <c r="M34" i="5" s="1"/>
  <c r="N35" i="5"/>
  <c r="O35" i="5" s="1"/>
  <c r="L38" i="5"/>
  <c r="M38" i="5" s="1"/>
  <c r="N39" i="5"/>
  <c r="O39" i="5" s="1"/>
  <c r="L42" i="5"/>
  <c r="M42" i="5" s="1"/>
  <c r="N25" i="5"/>
  <c r="O25" i="5" s="1"/>
  <c r="N29" i="5"/>
  <c r="O29" i="5" s="1"/>
  <c r="N33" i="5"/>
  <c r="O33" i="5" s="1"/>
  <c r="N41" i="5"/>
  <c r="O41" i="5" s="1"/>
  <c r="N28" i="5"/>
  <c r="O28" i="5" s="1"/>
  <c r="N36" i="5"/>
  <c r="O36" i="5" s="1"/>
  <c r="N40" i="5"/>
  <c r="O40" i="5" s="1"/>
  <c r="N27" i="5"/>
  <c r="O27" i="5" s="1"/>
  <c r="K42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23" i="4"/>
  <c r="K42" i="2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2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J2" i="1"/>
  <c r="J3" i="1"/>
  <c r="J4" i="1"/>
  <c r="J5" i="1"/>
  <c r="R26" i="6" l="1"/>
  <c r="N27" i="6"/>
  <c r="O27" i="6" s="1"/>
  <c r="N32" i="6"/>
  <c r="O32" i="6" s="1"/>
  <c r="N36" i="6"/>
  <c r="O36" i="6" s="1"/>
  <c r="N28" i="6"/>
  <c r="O28" i="6" s="1"/>
  <c r="N40" i="6"/>
  <c r="O40" i="6" s="1"/>
  <c r="N26" i="6"/>
  <c r="O26" i="6" s="1"/>
  <c r="N25" i="6"/>
  <c r="O25" i="6" s="1"/>
  <c r="N23" i="6"/>
  <c r="O23" i="6" s="1"/>
  <c r="N42" i="6"/>
  <c r="O42" i="6" s="1"/>
  <c r="N37" i="6"/>
  <c r="O37" i="6" s="1"/>
  <c r="N3" i="6"/>
  <c r="O3" i="6" s="1"/>
  <c r="R6" i="6" s="1"/>
  <c r="N4" i="6"/>
  <c r="O4" i="6" s="1"/>
  <c r="N21" i="6"/>
  <c r="O21" i="6" s="1"/>
  <c r="N17" i="6"/>
  <c r="O17" i="6" s="1"/>
  <c r="N13" i="6"/>
  <c r="O13" i="6" s="1"/>
  <c r="N9" i="6"/>
  <c r="O9" i="6" s="1"/>
  <c r="N8" i="6"/>
  <c r="O8" i="6" s="1"/>
  <c r="N33" i="6"/>
  <c r="O33" i="6" s="1"/>
  <c r="N14" i="6"/>
  <c r="O14" i="6" s="1"/>
  <c r="R5" i="6"/>
  <c r="N31" i="6"/>
  <c r="O31" i="6" s="1"/>
  <c r="N29" i="6"/>
  <c r="O29" i="6" s="1"/>
  <c r="N10" i="6"/>
  <c r="O10" i="6" s="1"/>
  <c r="N38" i="6"/>
  <c r="O38" i="6" s="1"/>
  <c r="R26" i="5"/>
  <c r="N16" i="5"/>
  <c r="O16" i="5" s="1"/>
  <c r="N12" i="5"/>
  <c r="O12" i="5" s="1"/>
  <c r="N6" i="5"/>
  <c r="O6" i="5" s="1"/>
  <c r="N20" i="5"/>
  <c r="O20" i="5" s="1"/>
  <c r="N8" i="5"/>
  <c r="O8" i="5" s="1"/>
  <c r="N15" i="5"/>
  <c r="O15" i="5" s="1"/>
  <c r="N7" i="5"/>
  <c r="O7" i="5" s="1"/>
  <c r="N5" i="5"/>
  <c r="O5" i="5" s="1"/>
  <c r="N17" i="5"/>
  <c r="O17" i="5" s="1"/>
  <c r="N21" i="5"/>
  <c r="O21" i="5" s="1"/>
  <c r="N13" i="5"/>
  <c r="O13" i="5" s="1"/>
  <c r="N9" i="5"/>
  <c r="O9" i="5" s="1"/>
  <c r="N3" i="5"/>
  <c r="O3" i="5" s="1"/>
  <c r="N4" i="5"/>
  <c r="O4" i="5" s="1"/>
  <c r="N18" i="5"/>
  <c r="O18" i="5" s="1"/>
  <c r="N14" i="5"/>
  <c r="O14" i="5" s="1"/>
  <c r="N10" i="5"/>
  <c r="O10" i="5" s="1"/>
  <c r="R27" i="5"/>
  <c r="R28" i="5" s="1"/>
  <c r="N19" i="5"/>
  <c r="O19" i="5" s="1"/>
  <c r="L36" i="4"/>
  <c r="M36" i="4" s="1"/>
  <c r="L27" i="4"/>
  <c r="M27" i="4" s="1"/>
  <c r="L13" i="4"/>
  <c r="M13" i="4" s="1"/>
  <c r="L21" i="4"/>
  <c r="M21" i="4" s="1"/>
  <c r="L40" i="4"/>
  <c r="M40" i="4" s="1"/>
  <c r="L32" i="4"/>
  <c r="M32" i="4" s="1"/>
  <c r="L23" i="4"/>
  <c r="M23" i="4" s="1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L7" i="4" s="1"/>
  <c r="M7" i="4" s="1"/>
  <c r="K6" i="4"/>
  <c r="K5" i="4"/>
  <c r="K4" i="4"/>
  <c r="K3" i="4"/>
  <c r="L3" i="4" s="1"/>
  <c r="M3" i="4" s="1"/>
  <c r="K2" i="4"/>
  <c r="K2" i="2"/>
  <c r="L2" i="2" s="1"/>
  <c r="M2" i="2" s="1"/>
  <c r="L32" i="2"/>
  <c r="M32" i="2" s="1"/>
  <c r="L40" i="2"/>
  <c r="M40" i="2" s="1"/>
  <c r="L4" i="2"/>
  <c r="M4" i="2" s="1"/>
  <c r="K41" i="2"/>
  <c r="L41" i="2" s="1"/>
  <c r="M41" i="2" s="1"/>
  <c r="K40" i="2"/>
  <c r="K39" i="2"/>
  <c r="K38" i="2"/>
  <c r="K37" i="2"/>
  <c r="L37" i="2" s="1"/>
  <c r="M37" i="2" s="1"/>
  <c r="K36" i="2"/>
  <c r="L36" i="2" s="1"/>
  <c r="M36" i="2" s="1"/>
  <c r="K35" i="2"/>
  <c r="L35" i="2" s="1"/>
  <c r="M35" i="2" s="1"/>
  <c r="K34" i="2"/>
  <c r="K33" i="2"/>
  <c r="K32" i="2"/>
  <c r="K31" i="2"/>
  <c r="K30" i="2"/>
  <c r="K29" i="2"/>
  <c r="K28" i="2"/>
  <c r="K27" i="2"/>
  <c r="L27" i="2" s="1"/>
  <c r="M27" i="2" s="1"/>
  <c r="K26" i="2"/>
  <c r="K25" i="2"/>
  <c r="K24" i="2"/>
  <c r="K23" i="2"/>
  <c r="K21" i="2"/>
  <c r="L21" i="2" s="1"/>
  <c r="M21" i="2" s="1"/>
  <c r="K20" i="2"/>
  <c r="K19" i="2"/>
  <c r="K18" i="2"/>
  <c r="K17" i="2"/>
  <c r="L17" i="2" s="1"/>
  <c r="M17" i="2" s="1"/>
  <c r="K16" i="2"/>
  <c r="L16" i="2" s="1"/>
  <c r="M16" i="2" s="1"/>
  <c r="K15" i="2"/>
  <c r="K14" i="2"/>
  <c r="L14" i="2" s="1"/>
  <c r="M14" i="2" s="1"/>
  <c r="K13" i="2"/>
  <c r="K12" i="2"/>
  <c r="K11" i="2"/>
  <c r="K10" i="2"/>
  <c r="K9" i="2"/>
  <c r="L9" i="2" s="1"/>
  <c r="M9" i="2" s="1"/>
  <c r="K8" i="2"/>
  <c r="K7" i="2"/>
  <c r="K6" i="2"/>
  <c r="K5" i="2"/>
  <c r="K4" i="2"/>
  <c r="L3" i="2"/>
  <c r="M3" i="2" s="1"/>
  <c r="K3" i="2"/>
  <c r="K23" i="1"/>
  <c r="K42" i="1"/>
  <c r="K41" i="1"/>
  <c r="K40" i="1"/>
  <c r="K39" i="1"/>
  <c r="K38" i="1"/>
  <c r="K37" i="1"/>
  <c r="K36" i="1"/>
  <c r="K35" i="1"/>
  <c r="L35" i="1" s="1"/>
  <c r="M35" i="1" s="1"/>
  <c r="K34" i="1"/>
  <c r="K33" i="1"/>
  <c r="K32" i="1"/>
  <c r="K31" i="1"/>
  <c r="K30" i="1"/>
  <c r="K29" i="1"/>
  <c r="L29" i="1" s="1"/>
  <c r="M29" i="1" s="1"/>
  <c r="K28" i="1"/>
  <c r="K27" i="1"/>
  <c r="K26" i="1"/>
  <c r="L25" i="1"/>
  <c r="M25" i="1" s="1"/>
  <c r="K25" i="1"/>
  <c r="K24" i="1"/>
  <c r="L10" i="1"/>
  <c r="L18" i="1"/>
  <c r="K3" i="1"/>
  <c r="K4" i="1"/>
  <c r="L4" i="1" s="1"/>
  <c r="K5" i="1"/>
  <c r="K6" i="1"/>
  <c r="L6" i="1" s="1"/>
  <c r="K7" i="1"/>
  <c r="L7" i="1" s="1"/>
  <c r="M7" i="1" s="1"/>
  <c r="K8" i="1"/>
  <c r="L8" i="1" s="1"/>
  <c r="K9" i="1"/>
  <c r="K10" i="1"/>
  <c r="K11" i="1"/>
  <c r="L11" i="1" s="1"/>
  <c r="M11" i="1" s="1"/>
  <c r="K12" i="1"/>
  <c r="L12" i="1" s="1"/>
  <c r="K13" i="1"/>
  <c r="K14" i="1"/>
  <c r="L14" i="1" s="1"/>
  <c r="M14" i="1" s="1"/>
  <c r="K15" i="1"/>
  <c r="K16" i="1"/>
  <c r="L16" i="1" s="1"/>
  <c r="K17" i="1"/>
  <c r="L17" i="1" s="1"/>
  <c r="M17" i="1" s="1"/>
  <c r="K18" i="1"/>
  <c r="K19" i="1"/>
  <c r="K20" i="1"/>
  <c r="L20" i="1" s="1"/>
  <c r="K21" i="1"/>
  <c r="L2" i="1"/>
  <c r="M2" i="1" s="1"/>
  <c r="L5" i="1"/>
  <c r="M5" i="1" s="1"/>
  <c r="L13" i="1"/>
  <c r="M13" i="1" s="1"/>
  <c r="L21" i="1"/>
  <c r="R7" i="6" l="1"/>
  <c r="R27" i="6"/>
  <c r="R28" i="6"/>
  <c r="R6" i="5"/>
  <c r="L25" i="4"/>
  <c r="M25" i="4" s="1"/>
  <c r="L9" i="4"/>
  <c r="M9" i="4" s="1"/>
  <c r="L11" i="4"/>
  <c r="M11" i="4" s="1"/>
  <c r="L6" i="4"/>
  <c r="M6" i="4" s="1"/>
  <c r="L14" i="4"/>
  <c r="M14" i="4" s="1"/>
  <c r="L17" i="4"/>
  <c r="M17" i="4" s="1"/>
  <c r="L23" i="2"/>
  <c r="M23" i="2" s="1"/>
  <c r="R24" i="2"/>
  <c r="N40" i="2" s="1"/>
  <c r="O40" i="2" s="1"/>
  <c r="L28" i="2"/>
  <c r="M28" i="2" s="1"/>
  <c r="L33" i="2"/>
  <c r="M33" i="2" s="1"/>
  <c r="L10" i="2"/>
  <c r="M10" i="2" s="1"/>
  <c r="L13" i="2"/>
  <c r="M13" i="2" s="1"/>
  <c r="L5" i="2"/>
  <c r="M5" i="2" s="1"/>
  <c r="L28" i="1"/>
  <c r="M28" i="1" s="1"/>
  <c r="L41" i="1"/>
  <c r="M41" i="1" s="1"/>
  <c r="L33" i="1"/>
  <c r="M33" i="1" s="1"/>
  <c r="L23" i="1"/>
  <c r="M23" i="1" s="1"/>
  <c r="L19" i="1"/>
  <c r="M19" i="1" s="1"/>
  <c r="L3" i="1"/>
  <c r="M3" i="1" s="1"/>
  <c r="L15" i="1"/>
  <c r="M15" i="1" s="1"/>
  <c r="R3" i="1"/>
  <c r="N6" i="1" s="1"/>
  <c r="O6" i="1" s="1"/>
  <c r="L9" i="1"/>
  <c r="M9" i="1" s="1"/>
  <c r="L28" i="4"/>
  <c r="M28" i="4" s="1"/>
  <c r="L35" i="4"/>
  <c r="M35" i="4" s="1"/>
  <c r="L15" i="4"/>
  <c r="M15" i="4" s="1"/>
  <c r="L26" i="4"/>
  <c r="M26" i="4" s="1"/>
  <c r="L33" i="4"/>
  <c r="M33" i="4" s="1"/>
  <c r="L41" i="4"/>
  <c r="M41" i="4" s="1"/>
  <c r="L39" i="4"/>
  <c r="M39" i="4" s="1"/>
  <c r="L29" i="4"/>
  <c r="M29" i="4" s="1"/>
  <c r="L24" i="4"/>
  <c r="M24" i="4" s="1"/>
  <c r="L30" i="4"/>
  <c r="M30" i="4" s="1"/>
  <c r="L31" i="4"/>
  <c r="M31" i="4" s="1"/>
  <c r="L37" i="4"/>
  <c r="M37" i="4" s="1"/>
  <c r="L8" i="4"/>
  <c r="M8" i="4" s="1"/>
  <c r="L16" i="4"/>
  <c r="M16" i="4" s="1"/>
  <c r="L10" i="4"/>
  <c r="M10" i="4" s="1"/>
  <c r="L4" i="4"/>
  <c r="M4" i="4" s="1"/>
  <c r="L12" i="4"/>
  <c r="M12" i="4" s="1"/>
  <c r="L18" i="4"/>
  <c r="M18" i="4" s="1"/>
  <c r="L19" i="4"/>
  <c r="M19" i="4" s="1"/>
  <c r="L20" i="4"/>
  <c r="M20" i="4" s="1"/>
  <c r="L2" i="4"/>
  <c r="M2" i="4" s="1"/>
  <c r="R24" i="4"/>
  <c r="N24" i="4" s="1"/>
  <c r="O24" i="4" s="1"/>
  <c r="L34" i="4"/>
  <c r="M34" i="4" s="1"/>
  <c r="L38" i="4"/>
  <c r="M38" i="4" s="1"/>
  <c r="L42" i="4"/>
  <c r="M42" i="4" s="1"/>
  <c r="R3" i="4"/>
  <c r="L5" i="4"/>
  <c r="M5" i="4" s="1"/>
  <c r="L29" i="2"/>
  <c r="M29" i="2" s="1"/>
  <c r="L18" i="2"/>
  <c r="M18" i="2" s="1"/>
  <c r="L12" i="2"/>
  <c r="M12" i="2" s="1"/>
  <c r="L26" i="2"/>
  <c r="M26" i="2" s="1"/>
  <c r="L8" i="2"/>
  <c r="M8" i="2" s="1"/>
  <c r="L20" i="2"/>
  <c r="M20" i="2" s="1"/>
  <c r="L31" i="2"/>
  <c r="M31" i="2" s="1"/>
  <c r="L39" i="2"/>
  <c r="M39" i="2" s="1"/>
  <c r="L7" i="2"/>
  <c r="M7" i="2" s="1"/>
  <c r="L25" i="2"/>
  <c r="M25" i="2" s="1"/>
  <c r="R3" i="2"/>
  <c r="N7" i="2" s="1"/>
  <c r="O7" i="2" s="1"/>
  <c r="L6" i="2"/>
  <c r="M6" i="2" s="1"/>
  <c r="L11" i="2"/>
  <c r="M11" i="2" s="1"/>
  <c r="L15" i="2"/>
  <c r="M15" i="2" s="1"/>
  <c r="L19" i="2"/>
  <c r="M19" i="2" s="1"/>
  <c r="L24" i="2"/>
  <c r="M24" i="2" s="1"/>
  <c r="L30" i="2"/>
  <c r="M30" i="2" s="1"/>
  <c r="L34" i="2"/>
  <c r="M34" i="2" s="1"/>
  <c r="L38" i="2"/>
  <c r="M38" i="2" s="1"/>
  <c r="L42" i="2"/>
  <c r="M42" i="2" s="1"/>
  <c r="N28" i="2"/>
  <c r="O28" i="2" s="1"/>
  <c r="L31" i="1"/>
  <c r="M31" i="1" s="1"/>
  <c r="L37" i="1"/>
  <c r="M37" i="1" s="1"/>
  <c r="L26" i="1"/>
  <c r="M26" i="1" s="1"/>
  <c r="L38" i="1"/>
  <c r="M38" i="1" s="1"/>
  <c r="L39" i="1"/>
  <c r="M39" i="1" s="1"/>
  <c r="L24" i="1"/>
  <c r="M24" i="1" s="1"/>
  <c r="L30" i="1"/>
  <c r="M30" i="1" s="1"/>
  <c r="R24" i="1"/>
  <c r="N33" i="1" s="1"/>
  <c r="O33" i="1" s="1"/>
  <c r="L27" i="1"/>
  <c r="M27" i="1" s="1"/>
  <c r="L32" i="1"/>
  <c r="M32" i="1" s="1"/>
  <c r="L36" i="1"/>
  <c r="M36" i="1" s="1"/>
  <c r="L40" i="1"/>
  <c r="M40" i="1" s="1"/>
  <c r="L34" i="1"/>
  <c r="M34" i="1" s="1"/>
  <c r="L42" i="1"/>
  <c r="M42" i="1" s="1"/>
  <c r="M10" i="1"/>
  <c r="M6" i="1"/>
  <c r="M21" i="1"/>
  <c r="M18" i="1"/>
  <c r="M4" i="1"/>
  <c r="M8" i="1"/>
  <c r="M12" i="1"/>
  <c r="M16" i="1"/>
  <c r="M20" i="1"/>
  <c r="R5" i="4" l="1"/>
  <c r="N34" i="2"/>
  <c r="O34" i="2" s="1"/>
  <c r="N36" i="2"/>
  <c r="O36" i="2" s="1"/>
  <c r="N29" i="2"/>
  <c r="O29" i="2" s="1"/>
  <c r="N24" i="2"/>
  <c r="O24" i="2" s="1"/>
  <c r="N41" i="2"/>
  <c r="O41" i="2" s="1"/>
  <c r="N39" i="2"/>
  <c r="O39" i="2" s="1"/>
  <c r="N37" i="2"/>
  <c r="O37" i="2" s="1"/>
  <c r="N25" i="2"/>
  <c r="O25" i="2" s="1"/>
  <c r="N35" i="2"/>
  <c r="O35" i="2" s="1"/>
  <c r="N33" i="2"/>
  <c r="O33" i="2" s="1"/>
  <c r="N31" i="2"/>
  <c r="O31" i="2" s="1"/>
  <c r="N23" i="2"/>
  <c r="O23" i="2" s="1"/>
  <c r="R27" i="2" s="1"/>
  <c r="R28" i="2" s="1"/>
  <c r="N27" i="2"/>
  <c r="O27" i="2" s="1"/>
  <c r="N26" i="2"/>
  <c r="O26" i="2" s="1"/>
  <c r="N30" i="2"/>
  <c r="O30" i="2" s="1"/>
  <c r="N32" i="2"/>
  <c r="O32" i="2" s="1"/>
  <c r="N38" i="2"/>
  <c r="O38" i="2" s="1"/>
  <c r="N42" i="2"/>
  <c r="O42" i="2" s="1"/>
  <c r="N41" i="1"/>
  <c r="N26" i="1"/>
  <c r="O26" i="1" s="1"/>
  <c r="N28" i="1"/>
  <c r="O28" i="1" s="1"/>
  <c r="N25" i="1"/>
  <c r="O25" i="1" s="1"/>
  <c r="N39" i="1"/>
  <c r="O39" i="1" s="1"/>
  <c r="N27" i="1"/>
  <c r="O27" i="1" s="1"/>
  <c r="N38" i="1"/>
  <c r="O38" i="1" s="1"/>
  <c r="N35" i="1"/>
  <c r="O35" i="1" s="1"/>
  <c r="N36" i="1"/>
  <c r="O36" i="1" s="1"/>
  <c r="N42" i="1"/>
  <c r="O42" i="1" s="1"/>
  <c r="N37" i="1"/>
  <c r="O37" i="1" s="1"/>
  <c r="N40" i="1"/>
  <c r="O40" i="1" s="1"/>
  <c r="N30" i="1"/>
  <c r="O30" i="1" s="1"/>
  <c r="N31" i="1"/>
  <c r="O31" i="1" s="1"/>
  <c r="N24" i="1"/>
  <c r="O24" i="1" s="1"/>
  <c r="R27" i="1" s="1"/>
  <c r="N29" i="1"/>
  <c r="O29" i="1" s="1"/>
  <c r="N32" i="1"/>
  <c r="O32" i="1" s="1"/>
  <c r="N34" i="1"/>
  <c r="O34" i="1" s="1"/>
  <c r="N23" i="1"/>
  <c r="O23" i="1" s="1"/>
  <c r="R5" i="1"/>
  <c r="N11" i="1"/>
  <c r="O11" i="1" s="1"/>
  <c r="N9" i="1"/>
  <c r="O9" i="1" s="1"/>
  <c r="N7" i="1"/>
  <c r="O7" i="1" s="1"/>
  <c r="N10" i="1"/>
  <c r="O10" i="1" s="1"/>
  <c r="N18" i="1"/>
  <c r="O18" i="1" s="1"/>
  <c r="N3" i="1"/>
  <c r="O3" i="1" s="1"/>
  <c r="N17" i="1"/>
  <c r="O17" i="1" s="1"/>
  <c r="N19" i="1"/>
  <c r="O19" i="1" s="1"/>
  <c r="N4" i="1"/>
  <c r="O4" i="1" s="1"/>
  <c r="N20" i="1"/>
  <c r="O20" i="1" s="1"/>
  <c r="N5" i="1"/>
  <c r="O5" i="1" s="1"/>
  <c r="N8" i="1"/>
  <c r="O8" i="1" s="1"/>
  <c r="N16" i="1"/>
  <c r="O16" i="1" s="1"/>
  <c r="N12" i="1"/>
  <c r="O12" i="1" s="1"/>
  <c r="N13" i="1"/>
  <c r="O13" i="1" s="1"/>
  <c r="N21" i="1"/>
  <c r="O21" i="1" s="1"/>
  <c r="N14" i="1"/>
  <c r="O14" i="1" s="1"/>
  <c r="N2" i="1"/>
  <c r="N15" i="1"/>
  <c r="O15" i="1" s="1"/>
  <c r="R26" i="4"/>
  <c r="N34" i="4"/>
  <c r="O34" i="4" s="1"/>
  <c r="N30" i="4"/>
  <c r="O30" i="4" s="1"/>
  <c r="N7" i="4"/>
  <c r="O7" i="4" s="1"/>
  <c r="N20" i="4"/>
  <c r="O20" i="4" s="1"/>
  <c r="N12" i="4"/>
  <c r="O12" i="4" s="1"/>
  <c r="N8" i="4"/>
  <c r="O8" i="4" s="1"/>
  <c r="N16" i="4"/>
  <c r="O16" i="4" s="1"/>
  <c r="N2" i="4"/>
  <c r="O2" i="4" s="1"/>
  <c r="N4" i="4"/>
  <c r="O4" i="4" s="1"/>
  <c r="N18" i="4"/>
  <c r="O18" i="4" s="1"/>
  <c r="N14" i="4"/>
  <c r="O14" i="4" s="1"/>
  <c r="N10" i="4"/>
  <c r="O10" i="4" s="1"/>
  <c r="N17" i="4"/>
  <c r="O17" i="4" s="1"/>
  <c r="N35" i="4"/>
  <c r="O35" i="4" s="1"/>
  <c r="N31" i="4"/>
  <c r="O31" i="4" s="1"/>
  <c r="N25" i="4"/>
  <c r="O25" i="4" s="1"/>
  <c r="N39" i="4"/>
  <c r="O39" i="4" s="1"/>
  <c r="N26" i="4"/>
  <c r="O26" i="4" s="1"/>
  <c r="N28" i="4"/>
  <c r="O28" i="4" s="1"/>
  <c r="N41" i="4"/>
  <c r="O41" i="4" s="1"/>
  <c r="N37" i="4"/>
  <c r="O37" i="4" s="1"/>
  <c r="N33" i="4"/>
  <c r="O33" i="4" s="1"/>
  <c r="N29" i="4"/>
  <c r="O29" i="4" s="1"/>
  <c r="N23" i="4"/>
  <c r="O23" i="4" s="1"/>
  <c r="N5" i="4"/>
  <c r="O5" i="4" s="1"/>
  <c r="N19" i="4"/>
  <c r="O19" i="4" s="1"/>
  <c r="N42" i="4"/>
  <c r="O42" i="4" s="1"/>
  <c r="N15" i="4"/>
  <c r="O15" i="4" s="1"/>
  <c r="N13" i="4"/>
  <c r="O13" i="4" s="1"/>
  <c r="N40" i="4"/>
  <c r="O40" i="4" s="1"/>
  <c r="N11" i="4"/>
  <c r="O11" i="4" s="1"/>
  <c r="N38" i="4"/>
  <c r="O38" i="4" s="1"/>
  <c r="N36" i="4"/>
  <c r="O36" i="4" s="1"/>
  <c r="N6" i="4"/>
  <c r="O6" i="4" s="1"/>
  <c r="N9" i="4"/>
  <c r="O9" i="4" s="1"/>
  <c r="N21" i="4"/>
  <c r="O21" i="4" s="1"/>
  <c r="N32" i="4"/>
  <c r="O32" i="4" s="1"/>
  <c r="N27" i="4"/>
  <c r="O27" i="4" s="1"/>
  <c r="N3" i="4"/>
  <c r="O3" i="4" s="1"/>
  <c r="R26" i="2"/>
  <c r="R5" i="2"/>
  <c r="N15" i="2"/>
  <c r="O15" i="2" s="1"/>
  <c r="N12" i="2"/>
  <c r="O12" i="2" s="1"/>
  <c r="N8" i="2"/>
  <c r="O8" i="2" s="1"/>
  <c r="N11" i="2"/>
  <c r="O11" i="2" s="1"/>
  <c r="N5" i="2"/>
  <c r="O5" i="2" s="1"/>
  <c r="N21" i="2"/>
  <c r="O21" i="2" s="1"/>
  <c r="N13" i="2"/>
  <c r="O13" i="2" s="1"/>
  <c r="N9" i="2"/>
  <c r="O9" i="2" s="1"/>
  <c r="N3" i="2"/>
  <c r="O3" i="2" s="1"/>
  <c r="N10" i="2"/>
  <c r="O10" i="2" s="1"/>
  <c r="N17" i="2"/>
  <c r="O17" i="2" s="1"/>
  <c r="N4" i="2"/>
  <c r="O4" i="2" s="1"/>
  <c r="N18" i="2"/>
  <c r="O18" i="2" s="1"/>
  <c r="N14" i="2"/>
  <c r="O14" i="2" s="1"/>
  <c r="N6" i="2"/>
  <c r="O6" i="2" s="1"/>
  <c r="N2" i="2"/>
  <c r="O2" i="2" s="1"/>
  <c r="N20" i="2"/>
  <c r="O20" i="2" s="1"/>
  <c r="N16" i="2"/>
  <c r="O16" i="2" s="1"/>
  <c r="N19" i="2"/>
  <c r="O19" i="2" s="1"/>
  <c r="R26" i="1"/>
  <c r="R28" i="1" l="1"/>
  <c r="R6" i="1"/>
  <c r="R7" i="1" s="1"/>
  <c r="R27" i="4"/>
  <c r="R28" i="4" s="1"/>
  <c r="R6" i="4"/>
  <c r="R7" i="4" s="1"/>
  <c r="R6" i="2"/>
  <c r="R7" i="2" s="1"/>
</calcChain>
</file>

<file path=xl/sharedStrings.xml><?xml version="1.0" encoding="utf-8"?>
<sst xmlns="http://schemas.openxmlformats.org/spreadsheetml/2006/main" count="224" uniqueCount="21">
  <si>
    <t>block</t>
  </si>
  <si>
    <t>treat</t>
  </si>
  <si>
    <t>densitycrop</t>
  </si>
  <si>
    <t>densityweed</t>
  </si>
  <si>
    <t>species1g</t>
  </si>
  <si>
    <t>yl</t>
  </si>
  <si>
    <t>weed</t>
  </si>
  <si>
    <t>Predicted</t>
  </si>
  <si>
    <t>Observed</t>
  </si>
  <si>
    <t>(P-O)</t>
  </si>
  <si>
    <t>(P-O)^2</t>
  </si>
  <si>
    <t>(O-ObsMean)</t>
  </si>
  <si>
    <t>(O-ObsMean)^2</t>
  </si>
  <si>
    <t>ObsMean</t>
  </si>
  <si>
    <t>Sum(O-P)^2</t>
  </si>
  <si>
    <t>Sum(O-Obsmean)^2</t>
  </si>
  <si>
    <t>ME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</si>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</sst>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left" indent="2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E1" workbookViewId="0">
      <selection activeCell="J27" sqref="J27:J42"/>
    </sheetView>
  </sheetViews>
  <sheetFormatPr defaultRowHeight="15" x14ac:dyDescent="0.25"/>
  <cols>
    <col min="10" max="10" width="13.85546875" customWidth="1"/>
    <col min="11" max="11" width="13.140625" customWidth="1"/>
    <col min="12" max="12" width="13.42578125" customWidth="1"/>
    <col min="13" max="14" width="16.140625" customWidth="1"/>
    <col min="15" max="15" width="15.140625" bestFit="1" customWidth="1"/>
    <col min="17" max="17" width="19.140625" bestFit="1" customWidth="1"/>
    <col min="18" max="18" width="9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5">
      <c r="A2">
        <v>1</v>
      </c>
      <c r="B2">
        <v>1</v>
      </c>
      <c r="C2">
        <v>1</v>
      </c>
      <c r="D2">
        <v>0</v>
      </c>
      <c r="E2">
        <v>76.98</v>
      </c>
      <c r="F2">
        <v>-3.523399677</v>
      </c>
      <c r="G2">
        <v>1</v>
      </c>
      <c r="J2">
        <f t="shared" ref="J2:J5" si="0">(159.8*D2)/(1+(159.8/109.5)*D2)</f>
        <v>0</v>
      </c>
      <c r="K2">
        <f>F2</f>
        <v>-3.523399677</v>
      </c>
      <c r="L2">
        <f>K2-J2</f>
        <v>-3.523399677</v>
      </c>
      <c r="M2">
        <f>L2^2</f>
        <v>12.414345283883705</v>
      </c>
      <c r="N2">
        <f>K2-$R$3</f>
        <v>-69.436525012550007</v>
      </c>
      <c r="O2">
        <f>N2^2</f>
        <v>4821.4310058184828</v>
      </c>
    </row>
    <row r="3" spans="1:18" x14ac:dyDescent="0.25">
      <c r="A3">
        <v>2</v>
      </c>
      <c r="B3">
        <v>1</v>
      </c>
      <c r="C3">
        <v>1</v>
      </c>
      <c r="D3">
        <v>0</v>
      </c>
      <c r="E3">
        <v>69.98</v>
      </c>
      <c r="F3">
        <v>5.8902635830000003</v>
      </c>
      <c r="G3">
        <v>1</v>
      </c>
      <c r="J3">
        <f t="shared" si="0"/>
        <v>0</v>
      </c>
      <c r="K3">
        <f t="shared" ref="K3:K21" si="1">F3</f>
        <v>5.8902635830000003</v>
      </c>
      <c r="L3">
        <f t="shared" ref="L3:L21" si="2">K3-J3</f>
        <v>5.8902635830000003</v>
      </c>
      <c r="M3">
        <f t="shared" ref="M3:M21" si="3">L3^2</f>
        <v>34.695205077216002</v>
      </c>
      <c r="N3">
        <f t="shared" ref="N3:N21" si="4">K3-$R$3</f>
        <v>-60.022861752550007</v>
      </c>
      <c r="O3">
        <f t="shared" ref="O3:O21" si="5">N3^2</f>
        <v>3602.7439329657304</v>
      </c>
      <c r="Q3" t="s">
        <v>13</v>
      </c>
      <c r="R3">
        <f>AVERAGE(K2:K21)</f>
        <v>65.913125335550006</v>
      </c>
    </row>
    <row r="4" spans="1:18" x14ac:dyDescent="0.25">
      <c r="A4">
        <v>3</v>
      </c>
      <c r="B4">
        <v>1</v>
      </c>
      <c r="C4">
        <v>1</v>
      </c>
      <c r="D4">
        <v>0</v>
      </c>
      <c r="E4">
        <v>71.989999999999995</v>
      </c>
      <c r="F4">
        <v>3.1871974179999998</v>
      </c>
      <c r="G4">
        <v>1</v>
      </c>
      <c r="J4">
        <f t="shared" si="0"/>
        <v>0</v>
      </c>
      <c r="K4">
        <f t="shared" si="1"/>
        <v>3.1871974179999998</v>
      </c>
      <c r="L4">
        <f t="shared" si="2"/>
        <v>3.1871974179999998</v>
      </c>
      <c r="M4">
        <f t="shared" si="3"/>
        <v>10.158227381305865</v>
      </c>
      <c r="N4">
        <f t="shared" si="4"/>
        <v>-62.72592791755001</v>
      </c>
      <c r="O4">
        <f t="shared" si="5"/>
        <v>3934.5420331176797</v>
      </c>
    </row>
    <row r="5" spans="1:18" x14ac:dyDescent="0.25">
      <c r="A5">
        <v>4</v>
      </c>
      <c r="B5">
        <v>1</v>
      </c>
      <c r="C5">
        <v>1</v>
      </c>
      <c r="D5">
        <v>0</v>
      </c>
      <c r="E5">
        <v>77.14</v>
      </c>
      <c r="F5">
        <v>-3.738569123</v>
      </c>
      <c r="G5">
        <v>1</v>
      </c>
      <c r="J5">
        <f t="shared" si="0"/>
        <v>0</v>
      </c>
      <c r="K5">
        <f t="shared" si="1"/>
        <v>-3.738569123</v>
      </c>
      <c r="L5">
        <f t="shared" si="2"/>
        <v>-3.738569123</v>
      </c>
      <c r="M5">
        <f t="shared" si="3"/>
        <v>13.97689908744899</v>
      </c>
      <c r="N5">
        <f t="shared" si="4"/>
        <v>-69.651694458550011</v>
      </c>
      <c r="O5">
        <f t="shared" si="5"/>
        <v>4851.3585409472062</v>
      </c>
      <c r="Q5" t="s">
        <v>14</v>
      </c>
      <c r="R5">
        <f>SUM(M2:M21)</f>
        <v>581.45286234828723</v>
      </c>
    </row>
    <row r="6" spans="1:18" x14ac:dyDescent="0.25">
      <c r="A6">
        <v>1</v>
      </c>
      <c r="B6">
        <v>2</v>
      </c>
      <c r="C6">
        <v>1</v>
      </c>
      <c r="D6">
        <v>1</v>
      </c>
      <c r="E6">
        <v>23.76</v>
      </c>
      <c r="F6">
        <v>68.047337279999994</v>
      </c>
      <c r="G6">
        <v>1</v>
      </c>
      <c r="J6">
        <f>(159.896*D6)/(1+(159.896/109.732)*D6)</f>
        <v>65.073760410639849</v>
      </c>
      <c r="K6">
        <f t="shared" si="1"/>
        <v>68.047337279999994</v>
      </c>
      <c r="L6">
        <f t="shared" si="2"/>
        <v>2.9735768693601443</v>
      </c>
      <c r="M6">
        <f t="shared" si="3"/>
        <v>8.8421593979936759</v>
      </c>
      <c r="N6">
        <f t="shared" si="4"/>
        <v>2.1342119444499872</v>
      </c>
      <c r="O6">
        <f t="shared" si="5"/>
        <v>4.5548606238329956</v>
      </c>
      <c r="Q6" t="s">
        <v>15</v>
      </c>
      <c r="R6">
        <f>SUM(O2:O21)</f>
        <v>23840.520368979167</v>
      </c>
    </row>
    <row r="7" spans="1:18" x14ac:dyDescent="0.25">
      <c r="A7">
        <v>2</v>
      </c>
      <c r="B7">
        <v>2</v>
      </c>
      <c r="C7">
        <v>1</v>
      </c>
      <c r="D7">
        <v>1</v>
      </c>
      <c r="E7">
        <v>28.53</v>
      </c>
      <c r="F7">
        <v>61.632598170000001</v>
      </c>
      <c r="G7">
        <v>1</v>
      </c>
      <c r="J7">
        <f t="shared" ref="J7:J21" si="6">(159.896*D7)/(1+(159.896/109.732)*D7)</f>
        <v>65.073760410639849</v>
      </c>
      <c r="K7">
        <f t="shared" si="1"/>
        <v>61.632598170000001</v>
      </c>
      <c r="L7">
        <f t="shared" si="2"/>
        <v>-3.4411622406398479</v>
      </c>
      <c r="M7">
        <f t="shared" si="3"/>
        <v>11.841597566405458</v>
      </c>
      <c r="N7">
        <f t="shared" si="4"/>
        <v>-4.280527165550005</v>
      </c>
      <c r="O7">
        <f t="shared" si="5"/>
        <v>18.322912815011559</v>
      </c>
      <c r="Q7" s="1" t="s">
        <v>16</v>
      </c>
      <c r="R7" s="3">
        <f>1-(R5/R6)</f>
        <v>0.97561073108517959</v>
      </c>
    </row>
    <row r="8" spans="1:18" x14ac:dyDescent="0.25">
      <c r="A8">
        <v>3</v>
      </c>
      <c r="B8">
        <v>2</v>
      </c>
      <c r="C8">
        <v>1</v>
      </c>
      <c r="D8">
        <v>1</v>
      </c>
      <c r="E8">
        <v>22.81</v>
      </c>
      <c r="F8">
        <v>69.324905860000001</v>
      </c>
      <c r="G8">
        <v>1</v>
      </c>
      <c r="J8">
        <f t="shared" si="6"/>
        <v>65.073760410639849</v>
      </c>
      <c r="K8">
        <f t="shared" si="1"/>
        <v>69.324905860000001</v>
      </c>
      <c r="L8">
        <f t="shared" si="2"/>
        <v>4.2511454493601519</v>
      </c>
      <c r="M8">
        <f t="shared" si="3"/>
        <v>18.072237631615529</v>
      </c>
      <c r="N8">
        <f t="shared" si="4"/>
        <v>3.4117805244499948</v>
      </c>
      <c r="O8">
        <f t="shared" si="5"/>
        <v>11.640246347016282</v>
      </c>
    </row>
    <row r="9" spans="1:18" x14ac:dyDescent="0.25">
      <c r="A9">
        <v>4</v>
      </c>
      <c r="B9">
        <v>2</v>
      </c>
      <c r="C9">
        <v>1</v>
      </c>
      <c r="D9">
        <v>1</v>
      </c>
      <c r="E9">
        <v>34.159999999999997</v>
      </c>
      <c r="F9">
        <v>54.061323289999997</v>
      </c>
      <c r="G9">
        <v>1</v>
      </c>
      <c r="J9">
        <f t="shared" si="6"/>
        <v>65.073760410639849</v>
      </c>
      <c r="K9">
        <f t="shared" si="1"/>
        <v>54.061323289999997</v>
      </c>
      <c r="L9">
        <f t="shared" si="2"/>
        <v>-11.012437120639852</v>
      </c>
      <c r="M9">
        <f t="shared" si="3"/>
        <v>121.27377133604655</v>
      </c>
      <c r="N9">
        <f t="shared" si="4"/>
        <v>-11.851802045550009</v>
      </c>
      <c r="O9">
        <f t="shared" si="5"/>
        <v>140.46521172690339</v>
      </c>
    </row>
    <row r="10" spans="1:18" x14ac:dyDescent="0.25">
      <c r="A10">
        <v>1</v>
      </c>
      <c r="B10">
        <v>3</v>
      </c>
      <c r="C10">
        <v>1</v>
      </c>
      <c r="D10">
        <v>2</v>
      </c>
      <c r="E10">
        <v>10.35</v>
      </c>
      <c r="F10">
        <v>86.081226470000004</v>
      </c>
      <c r="G10">
        <v>1</v>
      </c>
      <c r="J10">
        <f t="shared" si="6"/>
        <v>81.698381799387235</v>
      </c>
      <c r="K10">
        <f t="shared" si="1"/>
        <v>86.081226470000004</v>
      </c>
      <c r="L10">
        <f t="shared" si="2"/>
        <v>4.3828446706127693</v>
      </c>
      <c r="M10">
        <f t="shared" si="3"/>
        <v>19.209327406718753</v>
      </c>
      <c r="N10">
        <f t="shared" si="4"/>
        <v>20.168101134449998</v>
      </c>
      <c r="O10">
        <f t="shared" si="5"/>
        <v>406.75230336940331</v>
      </c>
    </row>
    <row r="11" spans="1:18" x14ac:dyDescent="0.25">
      <c r="A11">
        <v>2</v>
      </c>
      <c r="B11">
        <v>3</v>
      </c>
      <c r="C11">
        <v>1</v>
      </c>
      <c r="D11">
        <v>2</v>
      </c>
      <c r="E11">
        <v>9.66</v>
      </c>
      <c r="F11">
        <v>87.009144699999993</v>
      </c>
      <c r="G11">
        <v>1</v>
      </c>
      <c r="J11">
        <f t="shared" si="6"/>
        <v>81.698381799387235</v>
      </c>
      <c r="K11">
        <f t="shared" si="1"/>
        <v>87.009144699999993</v>
      </c>
      <c r="L11">
        <f t="shared" si="2"/>
        <v>5.3107629006127581</v>
      </c>
      <c r="M11">
        <f t="shared" si="3"/>
        <v>28.204202586524836</v>
      </c>
      <c r="N11">
        <f t="shared" si="4"/>
        <v>21.096019364449987</v>
      </c>
      <c r="O11">
        <f t="shared" si="5"/>
        <v>445.04203302524883</v>
      </c>
    </row>
    <row r="12" spans="1:18" x14ac:dyDescent="0.25">
      <c r="A12">
        <v>3</v>
      </c>
      <c r="B12">
        <v>3</v>
      </c>
      <c r="C12">
        <v>1</v>
      </c>
      <c r="D12">
        <v>2</v>
      </c>
      <c r="E12">
        <v>14.45</v>
      </c>
      <c r="F12">
        <v>80.56750941</v>
      </c>
      <c r="G12">
        <v>1</v>
      </c>
      <c r="J12">
        <f t="shared" si="6"/>
        <v>81.698381799387235</v>
      </c>
      <c r="K12">
        <f t="shared" si="1"/>
        <v>80.56750941</v>
      </c>
      <c r="L12">
        <f t="shared" si="2"/>
        <v>-1.1308723893872354</v>
      </c>
      <c r="M12">
        <f t="shared" si="3"/>
        <v>1.278872361078395</v>
      </c>
      <c r="N12">
        <f t="shared" si="4"/>
        <v>14.654384074449993</v>
      </c>
      <c r="O12">
        <f t="shared" si="5"/>
        <v>214.75097260149357</v>
      </c>
    </row>
    <row r="13" spans="1:18" x14ac:dyDescent="0.25">
      <c r="A13">
        <v>4</v>
      </c>
      <c r="B13">
        <v>3</v>
      </c>
      <c r="C13">
        <v>1</v>
      </c>
      <c r="D13">
        <v>2</v>
      </c>
      <c r="E13">
        <v>7.24</v>
      </c>
      <c r="F13">
        <v>90.263582569999997</v>
      </c>
      <c r="G13">
        <v>1</v>
      </c>
      <c r="J13">
        <f t="shared" si="6"/>
        <v>81.698381799387235</v>
      </c>
      <c r="K13">
        <f t="shared" si="1"/>
        <v>90.263582569999997</v>
      </c>
      <c r="L13">
        <f t="shared" si="2"/>
        <v>8.565200770612762</v>
      </c>
      <c r="M13">
        <f t="shared" si="3"/>
        <v>73.362664240905445</v>
      </c>
      <c r="N13">
        <f t="shared" si="4"/>
        <v>24.350457234449991</v>
      </c>
      <c r="O13">
        <f t="shared" si="5"/>
        <v>592.94476752677792</v>
      </c>
    </row>
    <row r="14" spans="1:18" x14ac:dyDescent="0.25">
      <c r="A14">
        <v>1</v>
      </c>
      <c r="B14">
        <v>4</v>
      </c>
      <c r="C14">
        <v>1</v>
      </c>
      <c r="D14">
        <v>3</v>
      </c>
      <c r="E14">
        <v>3.93</v>
      </c>
      <c r="F14">
        <v>94.714900479999997</v>
      </c>
      <c r="G14">
        <v>1</v>
      </c>
      <c r="J14">
        <f t="shared" si="6"/>
        <v>89.30325339486275</v>
      </c>
      <c r="K14">
        <f t="shared" si="1"/>
        <v>94.714900479999997</v>
      </c>
      <c r="L14">
        <f t="shared" si="2"/>
        <v>5.4116470851372469</v>
      </c>
      <c r="M14">
        <f t="shared" si="3"/>
        <v>29.285924174074459</v>
      </c>
      <c r="N14">
        <f t="shared" si="4"/>
        <v>28.801775144449991</v>
      </c>
      <c r="O14">
        <f t="shared" si="5"/>
        <v>829.54225147145723</v>
      </c>
    </row>
    <row r="15" spans="1:18" x14ac:dyDescent="0.25">
      <c r="A15">
        <v>2</v>
      </c>
      <c r="B15">
        <v>4</v>
      </c>
      <c r="C15">
        <v>1</v>
      </c>
      <c r="D15">
        <v>3</v>
      </c>
      <c r="E15">
        <v>8.25</v>
      </c>
      <c r="F15">
        <v>88.905325439999999</v>
      </c>
      <c r="G15">
        <v>1</v>
      </c>
      <c r="J15">
        <f t="shared" si="6"/>
        <v>89.30325339486275</v>
      </c>
      <c r="K15">
        <f t="shared" si="1"/>
        <v>88.905325439999999</v>
      </c>
      <c r="L15">
        <f t="shared" si="2"/>
        <v>-0.39792795486275168</v>
      </c>
      <c r="M15">
        <f t="shared" si="3"/>
        <v>0.15834665726125213</v>
      </c>
      <c r="N15">
        <f t="shared" si="4"/>
        <v>22.992200104449992</v>
      </c>
      <c r="O15">
        <f t="shared" si="5"/>
        <v>528.64126564307026</v>
      </c>
    </row>
    <row r="16" spans="1:18" x14ac:dyDescent="0.25">
      <c r="A16">
        <v>3</v>
      </c>
      <c r="B16">
        <v>4</v>
      </c>
      <c r="C16">
        <v>1</v>
      </c>
      <c r="D16">
        <v>3</v>
      </c>
      <c r="E16">
        <v>14.76</v>
      </c>
      <c r="F16">
        <v>80.150618609999995</v>
      </c>
      <c r="G16">
        <v>1</v>
      </c>
      <c r="J16">
        <f t="shared" si="6"/>
        <v>89.30325339486275</v>
      </c>
      <c r="K16">
        <f t="shared" si="1"/>
        <v>80.150618609999995</v>
      </c>
      <c r="L16">
        <f t="shared" si="2"/>
        <v>-9.1526347848627552</v>
      </c>
      <c r="M16">
        <f t="shared" si="3"/>
        <v>83.770723505079687</v>
      </c>
      <c r="N16">
        <f t="shared" si="4"/>
        <v>14.237493274449989</v>
      </c>
      <c r="O16">
        <f t="shared" si="5"/>
        <v>202.70621474000865</v>
      </c>
    </row>
    <row r="17" spans="1:18" x14ac:dyDescent="0.25">
      <c r="A17">
        <v>4</v>
      </c>
      <c r="B17">
        <v>4</v>
      </c>
      <c r="C17">
        <v>1</v>
      </c>
      <c r="D17">
        <v>3</v>
      </c>
      <c r="E17">
        <v>3.83</v>
      </c>
      <c r="F17">
        <v>94.849381390000005</v>
      </c>
      <c r="G17">
        <v>1</v>
      </c>
      <c r="J17">
        <f t="shared" si="6"/>
        <v>89.30325339486275</v>
      </c>
      <c r="K17">
        <f t="shared" si="1"/>
        <v>94.849381390000005</v>
      </c>
      <c r="L17">
        <f t="shared" si="2"/>
        <v>5.5461279951372546</v>
      </c>
      <c r="M17">
        <f t="shared" si="3"/>
        <v>30.759535738445184</v>
      </c>
      <c r="N17">
        <f t="shared" si="4"/>
        <v>28.936256054449998</v>
      </c>
      <c r="O17">
        <f t="shared" si="5"/>
        <v>837.30691444869422</v>
      </c>
    </row>
    <row r="18" spans="1:18" x14ac:dyDescent="0.25">
      <c r="A18">
        <v>1</v>
      </c>
      <c r="B18">
        <v>5</v>
      </c>
      <c r="C18">
        <v>1</v>
      </c>
      <c r="D18">
        <v>4</v>
      </c>
      <c r="E18">
        <v>10.37</v>
      </c>
      <c r="F18">
        <v>86.054330289999996</v>
      </c>
      <c r="G18">
        <v>1</v>
      </c>
      <c r="J18">
        <f t="shared" si="6"/>
        <v>93.662528877002501</v>
      </c>
      <c r="K18">
        <f t="shared" si="1"/>
        <v>86.054330289999996</v>
      </c>
      <c r="L18">
        <f t="shared" si="2"/>
        <v>-7.6081985870025051</v>
      </c>
      <c r="M18">
        <f t="shared" si="3"/>
        <v>57.884685739266914</v>
      </c>
      <c r="N18">
        <f t="shared" si="4"/>
        <v>20.141204954449989</v>
      </c>
      <c r="O18">
        <f t="shared" si="5"/>
        <v>405.6681370171608</v>
      </c>
    </row>
    <row r="19" spans="1:18" x14ac:dyDescent="0.25">
      <c r="A19">
        <v>2</v>
      </c>
      <c r="B19">
        <v>5</v>
      </c>
      <c r="C19">
        <v>1</v>
      </c>
      <c r="D19">
        <v>4</v>
      </c>
      <c r="E19">
        <v>5.95</v>
      </c>
      <c r="F19">
        <v>91.998386229999994</v>
      </c>
      <c r="G19">
        <v>1</v>
      </c>
      <c r="J19">
        <f t="shared" si="6"/>
        <v>93.662528877002501</v>
      </c>
      <c r="K19">
        <f t="shared" si="1"/>
        <v>91.998386229999994</v>
      </c>
      <c r="L19">
        <f t="shared" si="2"/>
        <v>-1.6641426470025067</v>
      </c>
      <c r="M19">
        <f t="shared" si="3"/>
        <v>2.7693707495725097</v>
      </c>
      <c r="N19">
        <f t="shared" si="4"/>
        <v>26.085260894449988</v>
      </c>
      <c r="O19">
        <f t="shared" si="5"/>
        <v>680.44083593152175</v>
      </c>
    </row>
    <row r="20" spans="1:18" x14ac:dyDescent="0.25">
      <c r="A20">
        <v>3</v>
      </c>
      <c r="B20">
        <v>5</v>
      </c>
      <c r="C20">
        <v>1</v>
      </c>
      <c r="D20">
        <v>4</v>
      </c>
      <c r="E20">
        <v>8.31</v>
      </c>
      <c r="F20">
        <v>88.824636900000002</v>
      </c>
      <c r="G20">
        <v>1</v>
      </c>
      <c r="J20">
        <f t="shared" si="6"/>
        <v>93.662528877002501</v>
      </c>
      <c r="K20">
        <f t="shared" si="1"/>
        <v>88.824636900000002</v>
      </c>
      <c r="L20">
        <f t="shared" si="2"/>
        <v>-4.8378919770024993</v>
      </c>
      <c r="M20">
        <f t="shared" si="3"/>
        <v>23.405198781145153</v>
      </c>
      <c r="N20">
        <f t="shared" si="4"/>
        <v>22.911511564449995</v>
      </c>
      <c r="O20">
        <f t="shared" si="5"/>
        <v>524.93736216792581</v>
      </c>
    </row>
    <row r="21" spans="1:18" x14ac:dyDescent="0.25">
      <c r="A21">
        <v>4</v>
      </c>
      <c r="B21">
        <v>5</v>
      </c>
      <c r="C21">
        <v>1</v>
      </c>
      <c r="D21">
        <v>4</v>
      </c>
      <c r="E21">
        <v>4.49</v>
      </c>
      <c r="F21">
        <v>93.96180742</v>
      </c>
      <c r="G21">
        <v>1</v>
      </c>
      <c r="J21">
        <f t="shared" si="6"/>
        <v>93.662528877002501</v>
      </c>
      <c r="K21">
        <f t="shared" si="1"/>
        <v>93.96180742</v>
      </c>
      <c r="L21">
        <f t="shared" si="2"/>
        <v>0.29927854299749868</v>
      </c>
      <c r="M21">
        <f t="shared" si="3"/>
        <v>8.9567646298705658E-2</v>
      </c>
      <c r="N21">
        <f t="shared" si="4"/>
        <v>28.048682084449993</v>
      </c>
      <c r="O21">
        <f t="shared" si="5"/>
        <v>786.72856667454596</v>
      </c>
    </row>
    <row r="22" spans="1:18" x14ac:dyDescent="0.25">
      <c r="J22" t="s">
        <v>7</v>
      </c>
      <c r="K22" t="s">
        <v>8</v>
      </c>
      <c r="L22" t="s">
        <v>9</v>
      </c>
      <c r="M22" t="s">
        <v>10</v>
      </c>
      <c r="N22" t="s">
        <v>11</v>
      </c>
      <c r="O22" t="s">
        <v>12</v>
      </c>
    </row>
    <row r="23" spans="1:18" x14ac:dyDescent="0.25">
      <c r="A23">
        <v>1</v>
      </c>
      <c r="B23">
        <v>1</v>
      </c>
      <c r="C23">
        <v>1</v>
      </c>
      <c r="D23">
        <v>0</v>
      </c>
      <c r="E23">
        <v>75.25</v>
      </c>
      <c r="F23">
        <v>-1.1968800429999999</v>
      </c>
      <c r="G23">
        <v>2</v>
      </c>
      <c r="J23">
        <f t="shared" ref="J23:J26" si="7">(56.4*D23)/(1+(56.4/109.5)*D23)</f>
        <v>0</v>
      </c>
      <c r="K23">
        <f>F23</f>
        <v>-1.1968800429999999</v>
      </c>
      <c r="L23">
        <f>K23-J23</f>
        <v>-1.1968800429999999</v>
      </c>
      <c r="M23">
        <f>L23^2</f>
        <v>1.4325218373316817</v>
      </c>
      <c r="N23">
        <f>K23-$R$24</f>
        <v>-47.721893490999996</v>
      </c>
      <c r="O23">
        <f>N23^2</f>
        <v>2277.3791183663479</v>
      </c>
    </row>
    <row r="24" spans="1:18" x14ac:dyDescent="0.25">
      <c r="A24">
        <v>2</v>
      </c>
      <c r="B24">
        <v>1</v>
      </c>
      <c r="C24">
        <v>1</v>
      </c>
      <c r="D24">
        <v>0</v>
      </c>
      <c r="E24">
        <v>73.44</v>
      </c>
      <c r="F24">
        <v>1.2372243140000001</v>
      </c>
      <c r="G24">
        <v>2</v>
      </c>
      <c r="J24">
        <f t="shared" si="7"/>
        <v>0</v>
      </c>
      <c r="K24">
        <f t="shared" ref="K24:K42" si="8">F24</f>
        <v>1.2372243140000001</v>
      </c>
      <c r="L24">
        <f t="shared" ref="L24:L42" si="9">K24-J24</f>
        <v>1.2372243140000001</v>
      </c>
      <c r="M24">
        <f t="shared" ref="M24:M42" si="10">L24^2</f>
        <v>1.5307240031527709</v>
      </c>
      <c r="N24">
        <f t="shared" ref="N24:N42" si="11">K24-$R$24</f>
        <v>-45.287789133999993</v>
      </c>
      <c r="O24">
        <f t="shared" ref="O24:O42" si="12">N24^2</f>
        <v>2050.9838446456479</v>
      </c>
      <c r="Q24" t="s">
        <v>13</v>
      </c>
      <c r="R24">
        <f>AVERAGE(K23:K42)</f>
        <v>46.525013447999996</v>
      </c>
    </row>
    <row r="25" spans="1:18" x14ac:dyDescent="0.25">
      <c r="A25">
        <v>3</v>
      </c>
      <c r="B25">
        <v>1</v>
      </c>
      <c r="C25">
        <v>1</v>
      </c>
      <c r="D25">
        <v>0</v>
      </c>
      <c r="E25">
        <v>79.849999999999994</v>
      </c>
      <c r="F25">
        <v>-7.3830016140000003</v>
      </c>
      <c r="G25">
        <v>2</v>
      </c>
      <c r="J25">
        <f t="shared" si="7"/>
        <v>0</v>
      </c>
      <c r="K25">
        <f t="shared" si="8"/>
        <v>-7.3830016140000003</v>
      </c>
      <c r="L25">
        <f t="shared" si="9"/>
        <v>-7.3830016140000003</v>
      </c>
      <c r="M25">
        <f t="shared" si="10"/>
        <v>54.508712832326609</v>
      </c>
      <c r="N25">
        <f t="shared" si="11"/>
        <v>-53.908015061999997</v>
      </c>
      <c r="O25">
        <f t="shared" si="12"/>
        <v>2906.0740879248187</v>
      </c>
    </row>
    <row r="26" spans="1:18" x14ac:dyDescent="0.25">
      <c r="A26">
        <v>4</v>
      </c>
      <c r="B26">
        <v>1</v>
      </c>
      <c r="C26">
        <v>1</v>
      </c>
      <c r="D26">
        <v>0</v>
      </c>
      <c r="E26">
        <v>70.25</v>
      </c>
      <c r="F26">
        <v>5.5271651430000004</v>
      </c>
      <c r="G26">
        <v>2</v>
      </c>
      <c r="J26">
        <f t="shared" si="7"/>
        <v>0</v>
      </c>
      <c r="K26">
        <f t="shared" si="8"/>
        <v>5.5271651430000004</v>
      </c>
      <c r="L26">
        <f t="shared" si="9"/>
        <v>5.5271651430000004</v>
      </c>
      <c r="M26">
        <f>L26^2</f>
        <v>30.549554517994213</v>
      </c>
      <c r="N26">
        <f t="shared" si="11"/>
        <v>-40.997848304999998</v>
      </c>
      <c r="O26">
        <f t="shared" si="12"/>
        <v>1680.8235656397912</v>
      </c>
      <c r="Q26" t="s">
        <v>14</v>
      </c>
      <c r="R26">
        <f>SUM(M23:M42)</f>
        <v>929.88040873555042</v>
      </c>
    </row>
    <row r="27" spans="1:18" x14ac:dyDescent="0.25">
      <c r="A27">
        <v>1</v>
      </c>
      <c r="B27">
        <v>2</v>
      </c>
      <c r="C27">
        <v>1</v>
      </c>
      <c r="D27">
        <v>1</v>
      </c>
      <c r="E27">
        <v>53.82</v>
      </c>
      <c r="F27">
        <v>27.622377620000002</v>
      </c>
      <c r="G27">
        <v>2</v>
      </c>
      <c r="J27">
        <f>(56.432*D6)/(1+(56.432/109.732)*D6)</f>
        <v>37.266773934185501</v>
      </c>
      <c r="K27">
        <f t="shared" si="8"/>
        <v>27.622377620000002</v>
      </c>
      <c r="L27">
        <f t="shared" si="9"/>
        <v>-9.6443963141854994</v>
      </c>
      <c r="M27">
        <f t="shared" si="10"/>
        <v>93.014380265074848</v>
      </c>
      <c r="N27">
        <f t="shared" si="11"/>
        <v>-18.902635827999994</v>
      </c>
      <c r="O27">
        <f t="shared" si="12"/>
        <v>357.30964124598904</v>
      </c>
      <c r="Q27" t="s">
        <v>15</v>
      </c>
      <c r="R27">
        <f>SUM(O23:O42)</f>
        <v>15592.341865746634</v>
      </c>
    </row>
    <row r="28" spans="1:18" x14ac:dyDescent="0.25">
      <c r="A28">
        <v>2</v>
      </c>
      <c r="B28">
        <v>2</v>
      </c>
      <c r="C28">
        <v>1</v>
      </c>
      <c r="D28">
        <v>1</v>
      </c>
      <c r="E28">
        <v>49.38</v>
      </c>
      <c r="F28">
        <v>33.593329750000002</v>
      </c>
      <c r="G28">
        <v>2</v>
      </c>
      <c r="J28">
        <f t="shared" ref="J28:J42" si="13">(56.432*D7)/(1+(56.432/109.732)*D7)</f>
        <v>37.266773934185501</v>
      </c>
      <c r="K28">
        <f t="shared" si="8"/>
        <v>33.593329750000002</v>
      </c>
      <c r="L28">
        <f t="shared" si="9"/>
        <v>-3.6734441841854988</v>
      </c>
      <c r="M28">
        <f t="shared" si="10"/>
        <v>13.494192174326265</v>
      </c>
      <c r="N28">
        <f t="shared" si="11"/>
        <v>-12.931683697999993</v>
      </c>
      <c r="O28">
        <f t="shared" si="12"/>
        <v>167.22844326511878</v>
      </c>
      <c r="Q28" s="1" t="s">
        <v>16</v>
      </c>
      <c r="R28" s="2">
        <f>1-(R26/R27)</f>
        <v>0.94036300533030781</v>
      </c>
    </row>
    <row r="29" spans="1:18" x14ac:dyDescent="0.25">
      <c r="A29">
        <v>3</v>
      </c>
      <c r="B29">
        <v>2</v>
      </c>
      <c r="C29">
        <v>1</v>
      </c>
      <c r="D29">
        <v>1</v>
      </c>
      <c r="E29">
        <v>46.17</v>
      </c>
      <c r="F29">
        <v>37.910166760000003</v>
      </c>
      <c r="G29">
        <v>2</v>
      </c>
      <c r="J29">
        <f t="shared" si="13"/>
        <v>37.266773934185501</v>
      </c>
      <c r="K29">
        <f t="shared" si="8"/>
        <v>37.910166760000003</v>
      </c>
      <c r="L29">
        <f t="shared" si="9"/>
        <v>0.64339282581450163</v>
      </c>
      <c r="M29">
        <f t="shared" si="10"/>
        <v>0.41395432830956963</v>
      </c>
      <c r="N29">
        <f t="shared" si="11"/>
        <v>-8.614846687999993</v>
      </c>
      <c r="O29">
        <f t="shared" si="12"/>
        <v>74.215583457744444</v>
      </c>
    </row>
    <row r="30" spans="1:18" x14ac:dyDescent="0.25">
      <c r="A30">
        <v>4</v>
      </c>
      <c r="B30">
        <v>2</v>
      </c>
      <c r="C30">
        <v>1</v>
      </c>
      <c r="D30">
        <v>1</v>
      </c>
      <c r="E30">
        <v>44.96</v>
      </c>
      <c r="F30">
        <v>39.537385690000001</v>
      </c>
      <c r="G30">
        <v>2</v>
      </c>
      <c r="J30">
        <f t="shared" si="13"/>
        <v>37.266773934185501</v>
      </c>
      <c r="K30">
        <f t="shared" si="8"/>
        <v>39.537385690000001</v>
      </c>
      <c r="L30">
        <f t="shared" si="9"/>
        <v>2.2706117558144996</v>
      </c>
      <c r="M30">
        <f t="shared" si="10"/>
        <v>5.155677745643005</v>
      </c>
      <c r="N30">
        <f t="shared" si="11"/>
        <v>-6.987627757999995</v>
      </c>
      <c r="O30">
        <f t="shared" si="12"/>
        <v>48.826941684372038</v>
      </c>
    </row>
    <row r="31" spans="1:18" x14ac:dyDescent="0.25">
      <c r="A31">
        <v>1</v>
      </c>
      <c r="B31">
        <v>3</v>
      </c>
      <c r="C31">
        <v>1</v>
      </c>
      <c r="D31">
        <v>2</v>
      </c>
      <c r="E31">
        <v>20.440000000000001</v>
      </c>
      <c r="F31">
        <v>72.512103280000005</v>
      </c>
      <c r="G31">
        <v>2</v>
      </c>
      <c r="J31">
        <f t="shared" si="13"/>
        <v>55.637982928713896</v>
      </c>
      <c r="K31">
        <f t="shared" si="8"/>
        <v>72.512103280000005</v>
      </c>
      <c r="L31">
        <f t="shared" si="9"/>
        <v>16.874120351286109</v>
      </c>
      <c r="M31">
        <f t="shared" si="10"/>
        <v>284.73593762968807</v>
      </c>
      <c r="N31">
        <f t="shared" si="11"/>
        <v>25.987089832000009</v>
      </c>
      <c r="O31">
        <f t="shared" si="12"/>
        <v>675.32883793643828</v>
      </c>
    </row>
    <row r="32" spans="1:18" x14ac:dyDescent="0.25">
      <c r="A32">
        <v>2</v>
      </c>
      <c r="B32">
        <v>3</v>
      </c>
      <c r="C32">
        <v>1</v>
      </c>
      <c r="D32">
        <v>2</v>
      </c>
      <c r="E32">
        <v>35.5</v>
      </c>
      <c r="F32">
        <v>52.25927918</v>
      </c>
      <c r="G32">
        <v>2</v>
      </c>
      <c r="J32">
        <f t="shared" si="13"/>
        <v>55.637982928713896</v>
      </c>
      <c r="K32">
        <f t="shared" si="8"/>
        <v>52.25927918</v>
      </c>
      <c r="L32">
        <f t="shared" si="9"/>
        <v>-3.378703748713896</v>
      </c>
      <c r="M32">
        <f t="shared" si="10"/>
        <v>11.415639021573334</v>
      </c>
      <c r="N32">
        <f t="shared" si="11"/>
        <v>5.7342657320000043</v>
      </c>
      <c r="O32">
        <f t="shared" si="12"/>
        <v>32.881803485189543</v>
      </c>
    </row>
    <row r="33" spans="1:15" x14ac:dyDescent="0.25">
      <c r="A33">
        <v>3</v>
      </c>
      <c r="B33">
        <v>3</v>
      </c>
      <c r="C33">
        <v>1</v>
      </c>
      <c r="D33">
        <v>2</v>
      </c>
      <c r="E33">
        <v>39.26</v>
      </c>
      <c r="F33">
        <v>47.202797199999999</v>
      </c>
      <c r="G33">
        <v>2</v>
      </c>
      <c r="J33">
        <f t="shared" si="13"/>
        <v>55.637982928713896</v>
      </c>
      <c r="K33">
        <f t="shared" si="8"/>
        <v>47.202797199999999</v>
      </c>
      <c r="L33">
        <f t="shared" si="9"/>
        <v>-8.4351857287138969</v>
      </c>
      <c r="M33">
        <f t="shared" si="10"/>
        <v>71.1523582778986</v>
      </c>
      <c r="N33">
        <f t="shared" si="11"/>
        <v>0.6777837520000034</v>
      </c>
      <c r="O33">
        <f t="shared" si="12"/>
        <v>0.45939081447520214</v>
      </c>
    </row>
    <row r="34" spans="1:15" x14ac:dyDescent="0.25">
      <c r="A34">
        <v>4</v>
      </c>
      <c r="B34">
        <v>3</v>
      </c>
      <c r="C34">
        <v>1</v>
      </c>
      <c r="D34">
        <v>2</v>
      </c>
      <c r="E34">
        <v>40.200000000000003</v>
      </c>
      <c r="F34">
        <v>45.938676710000003</v>
      </c>
      <c r="G34">
        <v>2</v>
      </c>
      <c r="J34">
        <f t="shared" si="13"/>
        <v>55.637982928713896</v>
      </c>
      <c r="K34">
        <f t="shared" si="8"/>
        <v>45.938676710000003</v>
      </c>
      <c r="L34">
        <f t="shared" si="9"/>
        <v>-9.6993062187138932</v>
      </c>
      <c r="M34">
        <f t="shared" si="10"/>
        <v>94.076541124382004</v>
      </c>
      <c r="N34">
        <f t="shared" si="11"/>
        <v>-0.58633673799999286</v>
      </c>
      <c r="O34">
        <f t="shared" si="12"/>
        <v>0.34379077032847227</v>
      </c>
    </row>
    <row r="35" spans="1:15" x14ac:dyDescent="0.25">
      <c r="A35">
        <v>1</v>
      </c>
      <c r="B35">
        <v>4</v>
      </c>
      <c r="C35">
        <v>1</v>
      </c>
      <c r="D35">
        <v>3</v>
      </c>
      <c r="E35">
        <v>24.32</v>
      </c>
      <c r="F35">
        <v>67.294244219999996</v>
      </c>
      <c r="G35">
        <v>2</v>
      </c>
      <c r="J35">
        <f t="shared" si="13"/>
        <v>66.578223948851004</v>
      </c>
      <c r="K35">
        <f t="shared" si="8"/>
        <v>67.294244219999996</v>
      </c>
      <c r="L35">
        <f t="shared" si="9"/>
        <v>0.71602027114899158</v>
      </c>
      <c r="M35">
        <f t="shared" si="10"/>
        <v>0.51268502869627541</v>
      </c>
      <c r="N35">
        <f t="shared" si="11"/>
        <v>20.769230772</v>
      </c>
      <c r="O35">
        <f t="shared" si="12"/>
        <v>431.36094686059175</v>
      </c>
    </row>
    <row r="36" spans="1:15" x14ac:dyDescent="0.25">
      <c r="A36">
        <v>2</v>
      </c>
      <c r="B36">
        <v>4</v>
      </c>
      <c r="C36">
        <v>1</v>
      </c>
      <c r="D36">
        <v>3</v>
      </c>
      <c r="E36">
        <v>17.7</v>
      </c>
      <c r="F36">
        <v>76.196880039999996</v>
      </c>
      <c r="G36">
        <v>2</v>
      </c>
      <c r="J36">
        <f t="shared" si="13"/>
        <v>66.578223948851004</v>
      </c>
      <c r="K36">
        <f t="shared" si="8"/>
        <v>76.196880039999996</v>
      </c>
      <c r="L36">
        <f t="shared" si="9"/>
        <v>9.618656091148992</v>
      </c>
      <c r="M36">
        <f t="shared" si="10"/>
        <v>92.518544999797612</v>
      </c>
      <c r="N36">
        <f t="shared" si="11"/>
        <v>29.671866592000001</v>
      </c>
      <c r="O36">
        <f t="shared" si="12"/>
        <v>880.41966705344578</v>
      </c>
    </row>
    <row r="37" spans="1:15" x14ac:dyDescent="0.25">
      <c r="A37">
        <v>3</v>
      </c>
      <c r="B37">
        <v>4</v>
      </c>
      <c r="C37">
        <v>1</v>
      </c>
      <c r="D37">
        <v>3</v>
      </c>
      <c r="E37">
        <v>24.32</v>
      </c>
      <c r="F37">
        <v>67.294244219999996</v>
      </c>
      <c r="G37">
        <v>2</v>
      </c>
      <c r="J37">
        <f t="shared" si="13"/>
        <v>66.578223948851004</v>
      </c>
      <c r="K37">
        <f t="shared" si="8"/>
        <v>67.294244219999996</v>
      </c>
      <c r="L37">
        <f t="shared" si="9"/>
        <v>0.71602027114899158</v>
      </c>
      <c r="M37">
        <f t="shared" si="10"/>
        <v>0.51268502869627541</v>
      </c>
      <c r="N37">
        <f t="shared" si="11"/>
        <v>20.769230772</v>
      </c>
      <c r="O37">
        <f t="shared" si="12"/>
        <v>431.36094686059175</v>
      </c>
    </row>
    <row r="38" spans="1:15" x14ac:dyDescent="0.25">
      <c r="A38">
        <v>4</v>
      </c>
      <c r="B38">
        <v>4</v>
      </c>
      <c r="C38">
        <v>1</v>
      </c>
      <c r="D38">
        <v>3</v>
      </c>
      <c r="E38">
        <v>17.23</v>
      </c>
      <c r="F38">
        <v>76.828940290000006</v>
      </c>
      <c r="G38">
        <v>2</v>
      </c>
      <c r="J38">
        <f t="shared" si="13"/>
        <v>66.578223948851004</v>
      </c>
      <c r="K38">
        <f t="shared" si="8"/>
        <v>76.828940290000006</v>
      </c>
      <c r="L38">
        <f t="shared" si="9"/>
        <v>10.250716341149001</v>
      </c>
      <c r="M38">
        <f t="shared" si="10"/>
        <v>105.07718550669917</v>
      </c>
      <c r="N38">
        <f t="shared" si="11"/>
        <v>30.30392684200001</v>
      </c>
      <c r="O38">
        <f t="shared" si="12"/>
        <v>918.32798204528865</v>
      </c>
    </row>
    <row r="39" spans="1:15" x14ac:dyDescent="0.25">
      <c r="A39">
        <v>1</v>
      </c>
      <c r="B39">
        <v>5</v>
      </c>
      <c r="C39">
        <v>1</v>
      </c>
      <c r="D39">
        <v>4</v>
      </c>
      <c r="E39">
        <v>20.190000000000001</v>
      </c>
      <c r="F39">
        <v>72.848305539999998</v>
      </c>
      <c r="G39">
        <v>2</v>
      </c>
      <c r="J39">
        <f t="shared" si="13"/>
        <v>73.837670351159602</v>
      </c>
      <c r="K39">
        <f t="shared" si="8"/>
        <v>72.848305539999998</v>
      </c>
      <c r="L39">
        <f t="shared" si="9"/>
        <v>-0.98936481115960362</v>
      </c>
      <c r="M39">
        <f t="shared" si="10"/>
        <v>0.97884272956087814</v>
      </c>
      <c r="N39">
        <f t="shared" si="11"/>
        <v>26.323292092000003</v>
      </c>
      <c r="O39">
        <f t="shared" si="12"/>
        <v>692.91570656074987</v>
      </c>
    </row>
    <row r="40" spans="1:15" x14ac:dyDescent="0.25">
      <c r="A40">
        <v>2</v>
      </c>
      <c r="B40">
        <v>5</v>
      </c>
      <c r="C40">
        <v>1</v>
      </c>
      <c r="D40">
        <v>4</v>
      </c>
      <c r="E40">
        <v>18.25</v>
      </c>
      <c r="F40">
        <v>75.457235069999996</v>
      </c>
      <c r="G40">
        <v>2</v>
      </c>
      <c r="J40">
        <f t="shared" si="13"/>
        <v>73.837670351159602</v>
      </c>
      <c r="K40">
        <f t="shared" si="8"/>
        <v>75.457235069999996</v>
      </c>
      <c r="L40">
        <f t="shared" si="9"/>
        <v>1.6195647188403939</v>
      </c>
      <c r="M40">
        <f t="shared" si="10"/>
        <v>2.622989878512564</v>
      </c>
      <c r="N40">
        <f t="shared" si="11"/>
        <v>28.932221622</v>
      </c>
      <c r="O40">
        <f t="shared" si="12"/>
        <v>837.07344798452436</v>
      </c>
    </row>
    <row r="41" spans="1:15" x14ac:dyDescent="0.25">
      <c r="A41">
        <v>3</v>
      </c>
      <c r="B41">
        <v>5</v>
      </c>
      <c r="C41">
        <v>1</v>
      </c>
      <c r="D41">
        <v>4</v>
      </c>
      <c r="E41">
        <v>19.25</v>
      </c>
      <c r="F41">
        <v>74.112426040000003</v>
      </c>
      <c r="G41">
        <v>2</v>
      </c>
      <c r="J41">
        <f t="shared" si="13"/>
        <v>73.837670351159602</v>
      </c>
      <c r="K41">
        <f t="shared" si="8"/>
        <v>74.112426040000003</v>
      </c>
      <c r="L41">
        <f t="shared" si="9"/>
        <v>0.27475568884040058</v>
      </c>
      <c r="M41">
        <f t="shared" si="10"/>
        <v>7.5490688550163026E-2</v>
      </c>
      <c r="N41">
        <f t="shared" si="11"/>
        <v>27.587412592000007</v>
      </c>
      <c r="O41">
        <f>N41^2</f>
        <v>761.06533352124052</v>
      </c>
    </row>
    <row r="42" spans="1:15" x14ac:dyDescent="0.25">
      <c r="A42">
        <v>4</v>
      </c>
      <c r="B42">
        <v>5</v>
      </c>
      <c r="C42">
        <v>1</v>
      </c>
      <c r="D42">
        <v>4</v>
      </c>
      <c r="E42">
        <v>25.5</v>
      </c>
      <c r="F42">
        <v>65.707369549999996</v>
      </c>
      <c r="G42">
        <v>2</v>
      </c>
      <c r="J42">
        <f t="shared" si="13"/>
        <v>73.837670351159602</v>
      </c>
      <c r="K42">
        <f t="shared" si="8"/>
        <v>65.707369549999996</v>
      </c>
      <c r="L42">
        <f t="shared" si="9"/>
        <v>-8.1303008011596063</v>
      </c>
      <c r="M42">
        <f t="shared" si="10"/>
        <v>66.101791117336532</v>
      </c>
      <c r="N42">
        <f t="shared" si="11"/>
        <v>19.182356102</v>
      </c>
      <c r="O42">
        <f t="shared" si="12"/>
        <v>367.96278562393661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C1" workbookViewId="0">
      <selection activeCell="K43" sqref="K43"/>
    </sheetView>
  </sheetViews>
  <sheetFormatPr defaultRowHeight="15" x14ac:dyDescent="0.25"/>
  <cols>
    <col min="11" max="11" width="9.5703125" bestFit="1" customWidth="1"/>
    <col min="13" max="13" width="12" bestFit="1" customWidth="1"/>
    <col min="14" max="14" width="13.140625" bestFit="1" customWidth="1"/>
    <col min="15" max="15" width="15.140625" bestFit="1" customWidth="1"/>
    <col min="17" max="17" width="19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5">
      <c r="A2">
        <v>1</v>
      </c>
      <c r="B2">
        <v>1</v>
      </c>
      <c r="C2">
        <v>1</v>
      </c>
      <c r="D2">
        <v>0</v>
      </c>
      <c r="E2">
        <v>3254.5410000000002</v>
      </c>
      <c r="F2">
        <v>2.8845998910000001</v>
      </c>
      <c r="G2">
        <v>1</v>
      </c>
      <c r="J2">
        <f>(130.7*D2)/(1+(130.7/112.4)*D2)</f>
        <v>0</v>
      </c>
      <c r="K2">
        <f>F2</f>
        <v>2.8845998910000001</v>
      </c>
      <c r="L2">
        <f>K2-J2</f>
        <v>2.8845998910000001</v>
      </c>
      <c r="M2">
        <f>L2^2</f>
        <v>8.3209165311572129</v>
      </c>
      <c r="N2">
        <f>K2-$R$3</f>
        <v>-61.000551472199994</v>
      </c>
      <c r="O2">
        <f>N2^2</f>
        <v>3721.0672799125209</v>
      </c>
    </row>
    <row r="3" spans="1:18" x14ac:dyDescent="0.25">
      <c r="A3">
        <v>2</v>
      </c>
      <c r="B3">
        <v>1</v>
      </c>
      <c r="C3">
        <v>1</v>
      </c>
      <c r="D3">
        <v>0</v>
      </c>
      <c r="E3">
        <v>3354.1640000000002</v>
      </c>
      <c r="F3">
        <v>-8.8147266000000002E-2</v>
      </c>
      <c r="G3">
        <v>1</v>
      </c>
      <c r="J3">
        <f t="shared" ref="J3:J21" si="0">(130.7*D3)/(1+(130.7/112.4)*D3)</f>
        <v>0</v>
      </c>
      <c r="K3">
        <f t="shared" ref="K3:K21" si="1">F3</f>
        <v>-8.8147266000000002E-2</v>
      </c>
      <c r="L3">
        <f t="shared" ref="L3:L21" si="2">K3-J3</f>
        <v>-8.8147266000000002E-2</v>
      </c>
      <c r="M3">
        <f t="shared" ref="M3:M21" si="3">L3^2</f>
        <v>7.7699405032747564E-3</v>
      </c>
      <c r="N3">
        <f t="shared" ref="N3:N21" si="4">K3-$R$3</f>
        <v>-63.973298629199995</v>
      </c>
      <c r="O3">
        <f t="shared" ref="O3:O21" si="5">N3^2</f>
        <v>4092.582937500802</v>
      </c>
      <c r="Q3" t="s">
        <v>13</v>
      </c>
      <c r="R3">
        <f>AVERAGE(K2:K21)</f>
        <v>63.885151363199995</v>
      </c>
    </row>
    <row r="4" spans="1:18" x14ac:dyDescent="0.25">
      <c r="A4">
        <v>3</v>
      </c>
      <c r="B4">
        <v>1</v>
      </c>
      <c r="C4">
        <v>1</v>
      </c>
      <c r="D4">
        <v>0</v>
      </c>
      <c r="E4">
        <v>3244.3478960000002</v>
      </c>
      <c r="F4">
        <v>3.1887617910000001</v>
      </c>
      <c r="G4">
        <v>1</v>
      </c>
      <c r="J4">
        <f t="shared" si="0"/>
        <v>0</v>
      </c>
      <c r="K4">
        <f t="shared" si="1"/>
        <v>3.1887617910000001</v>
      </c>
      <c r="L4">
        <f t="shared" si="2"/>
        <v>3.1887617910000001</v>
      </c>
      <c r="M4">
        <f t="shared" si="3"/>
        <v>10.168201759741528</v>
      </c>
      <c r="N4">
        <f t="shared" si="4"/>
        <v>-60.696389572199998</v>
      </c>
      <c r="O4">
        <f t="shared" si="5"/>
        <v>3684.0517071002687</v>
      </c>
    </row>
    <row r="5" spans="1:18" x14ac:dyDescent="0.25">
      <c r="A5">
        <v>4</v>
      </c>
      <c r="B5">
        <v>1</v>
      </c>
      <c r="C5">
        <v>1</v>
      </c>
      <c r="D5">
        <v>0</v>
      </c>
      <c r="E5">
        <v>3419.8028159999999</v>
      </c>
      <c r="F5">
        <v>-2.0468074519999999</v>
      </c>
      <c r="G5">
        <v>1</v>
      </c>
      <c r="J5">
        <f t="shared" si="0"/>
        <v>0</v>
      </c>
      <c r="K5">
        <f t="shared" si="1"/>
        <v>-2.0468074519999999</v>
      </c>
      <c r="L5">
        <f t="shared" si="2"/>
        <v>-2.0468074519999999</v>
      </c>
      <c r="M5">
        <f t="shared" si="3"/>
        <v>4.1894207455627317</v>
      </c>
      <c r="N5">
        <f t="shared" si="4"/>
        <v>-65.931958815199991</v>
      </c>
      <c r="O5">
        <f t="shared" si="5"/>
        <v>4347.0231932092274</v>
      </c>
      <c r="Q5" t="s">
        <v>14</v>
      </c>
      <c r="R5">
        <f>SUM(M2:M21)</f>
        <v>689.34304230174507</v>
      </c>
    </row>
    <row r="6" spans="1:18" x14ac:dyDescent="0.25">
      <c r="A6">
        <v>1</v>
      </c>
      <c r="B6">
        <v>2</v>
      </c>
      <c r="C6">
        <v>1</v>
      </c>
      <c r="D6">
        <v>1</v>
      </c>
      <c r="E6">
        <v>1173.1743160000001</v>
      </c>
      <c r="F6">
        <v>64.992515659999995</v>
      </c>
      <c r="G6">
        <v>1</v>
      </c>
      <c r="J6">
        <f t="shared" si="0"/>
        <v>60.430604689428215</v>
      </c>
      <c r="K6">
        <f t="shared" si="1"/>
        <v>64.992515659999995</v>
      </c>
      <c r="L6">
        <f t="shared" si="2"/>
        <v>4.5619109705717804</v>
      </c>
      <c r="M6">
        <f t="shared" si="3"/>
        <v>20.811031703423165</v>
      </c>
      <c r="N6">
        <f t="shared" si="4"/>
        <v>1.1073642968000001</v>
      </c>
      <c r="O6">
        <f t="shared" si="5"/>
        <v>1.2262556858273588</v>
      </c>
      <c r="Q6" t="s">
        <v>15</v>
      </c>
      <c r="R6">
        <f>SUM(O2:O21)</f>
        <v>22873.81292458146</v>
      </c>
    </row>
    <row r="7" spans="1:18" x14ac:dyDescent="0.25">
      <c r="A7">
        <v>2</v>
      </c>
      <c r="B7">
        <v>2</v>
      </c>
      <c r="C7">
        <v>1</v>
      </c>
      <c r="D7">
        <v>1</v>
      </c>
      <c r="E7">
        <v>1488.267576</v>
      </c>
      <c r="F7">
        <v>55.590142780000001</v>
      </c>
      <c r="G7">
        <v>1</v>
      </c>
      <c r="J7">
        <f t="shared" si="0"/>
        <v>60.430604689428215</v>
      </c>
      <c r="K7">
        <f t="shared" si="1"/>
        <v>55.590142780000001</v>
      </c>
      <c r="L7">
        <f t="shared" si="2"/>
        <v>-4.840461909428214</v>
      </c>
      <c r="M7">
        <f t="shared" si="3"/>
        <v>23.43007149662543</v>
      </c>
      <c r="N7">
        <f t="shared" si="4"/>
        <v>-8.2950085831999942</v>
      </c>
      <c r="O7">
        <f t="shared" si="5"/>
        <v>68.807167395361574</v>
      </c>
      <c r="Q7" s="1" t="s">
        <v>16</v>
      </c>
      <c r="R7" s="3">
        <f>1-(R5/R6)</f>
        <v>0.96986322111776391</v>
      </c>
    </row>
    <row r="8" spans="1:18" x14ac:dyDescent="0.25">
      <c r="A8">
        <v>3</v>
      </c>
      <c r="B8">
        <v>2</v>
      </c>
      <c r="C8">
        <v>1</v>
      </c>
      <c r="D8">
        <v>1</v>
      </c>
      <c r="E8">
        <v>1393.4201869999999</v>
      </c>
      <c r="F8">
        <v>58.420385860000003</v>
      </c>
      <c r="G8">
        <v>1</v>
      </c>
      <c r="J8">
        <f t="shared" si="0"/>
        <v>60.430604689428215</v>
      </c>
      <c r="K8">
        <f t="shared" si="1"/>
        <v>58.420385860000003</v>
      </c>
      <c r="L8">
        <f t="shared" si="2"/>
        <v>-2.0102188294282115</v>
      </c>
      <c r="M8">
        <f t="shared" si="3"/>
        <v>4.0409797421877292</v>
      </c>
      <c r="N8">
        <f t="shared" si="4"/>
        <v>-5.4647655031999918</v>
      </c>
      <c r="O8">
        <f t="shared" si="5"/>
        <v>29.86366200496466</v>
      </c>
    </row>
    <row r="9" spans="1:18" x14ac:dyDescent="0.25">
      <c r="A9">
        <v>4</v>
      </c>
      <c r="B9">
        <v>2</v>
      </c>
      <c r="C9">
        <v>1</v>
      </c>
      <c r="D9">
        <v>1</v>
      </c>
      <c r="E9">
        <v>1676.1231009999999</v>
      </c>
      <c r="F9">
        <v>49.98453988</v>
      </c>
      <c r="G9">
        <v>1</v>
      </c>
      <c r="J9">
        <f t="shared" si="0"/>
        <v>60.430604689428215</v>
      </c>
      <c r="K9">
        <f t="shared" si="1"/>
        <v>49.98453988</v>
      </c>
      <c r="L9">
        <f t="shared" si="2"/>
        <v>-10.446064809428215</v>
      </c>
      <c r="M9">
        <f t="shared" si="3"/>
        <v>109.12027000277453</v>
      </c>
      <c r="N9">
        <f t="shared" si="4"/>
        <v>-13.900611483199995</v>
      </c>
      <c r="O9">
        <f t="shared" si="5"/>
        <v>193.22699960687157</v>
      </c>
    </row>
    <row r="10" spans="1:18" x14ac:dyDescent="0.25">
      <c r="A10">
        <v>1</v>
      </c>
      <c r="B10">
        <v>3</v>
      </c>
      <c r="C10">
        <v>1</v>
      </c>
      <c r="D10">
        <v>2</v>
      </c>
      <c r="E10">
        <v>472.20372880000002</v>
      </c>
      <c r="F10">
        <v>85.909455719999997</v>
      </c>
      <c r="G10">
        <v>1</v>
      </c>
      <c r="J10">
        <f t="shared" si="0"/>
        <v>78.601819154628146</v>
      </c>
      <c r="K10">
        <f t="shared" si="1"/>
        <v>85.909455719999997</v>
      </c>
      <c r="L10">
        <f t="shared" si="2"/>
        <v>7.3076365653718511</v>
      </c>
      <c r="M10">
        <f t="shared" si="3"/>
        <v>53.401552171559707</v>
      </c>
      <c r="N10">
        <f t="shared" si="4"/>
        <v>22.024304356800002</v>
      </c>
      <c r="O10">
        <f t="shared" si="5"/>
        <v>485.06998240095953</v>
      </c>
    </row>
    <row r="11" spans="1:18" x14ac:dyDescent="0.25">
      <c r="A11">
        <v>2</v>
      </c>
      <c r="B11">
        <v>3</v>
      </c>
      <c r="C11">
        <v>1</v>
      </c>
      <c r="D11">
        <v>2</v>
      </c>
      <c r="E11">
        <v>448.99307690000001</v>
      </c>
      <c r="F11">
        <v>86.602060839999993</v>
      </c>
      <c r="G11">
        <v>1</v>
      </c>
      <c r="J11">
        <f t="shared" si="0"/>
        <v>78.601819154628146</v>
      </c>
      <c r="K11">
        <f t="shared" si="1"/>
        <v>86.602060839999993</v>
      </c>
      <c r="L11">
        <f t="shared" si="2"/>
        <v>8.0002416853718472</v>
      </c>
      <c r="M11">
        <f t="shared" si="3"/>
        <v>64.003867024361369</v>
      </c>
      <c r="N11">
        <f t="shared" si="4"/>
        <v>22.716909476799998</v>
      </c>
      <c r="O11">
        <f t="shared" si="5"/>
        <v>516.05797617712551</v>
      </c>
    </row>
    <row r="12" spans="1:18" x14ac:dyDescent="0.25">
      <c r="A12">
        <v>3</v>
      </c>
      <c r="B12">
        <v>3</v>
      </c>
      <c r="C12">
        <v>1</v>
      </c>
      <c r="D12">
        <v>2</v>
      </c>
      <c r="E12">
        <v>637.75</v>
      </c>
      <c r="F12">
        <v>80.969560250000001</v>
      </c>
      <c r="G12">
        <v>1</v>
      </c>
      <c r="J12">
        <f t="shared" si="0"/>
        <v>78.601819154628146</v>
      </c>
      <c r="K12">
        <f t="shared" si="1"/>
        <v>80.969560250000001</v>
      </c>
      <c r="L12">
        <f t="shared" si="2"/>
        <v>2.367741095371855</v>
      </c>
      <c r="M12">
        <f t="shared" si="3"/>
        <v>5.6061978947127118</v>
      </c>
      <c r="N12">
        <f t="shared" si="4"/>
        <v>17.084408886800006</v>
      </c>
      <c r="O12">
        <f t="shared" si="5"/>
        <v>291.87702701137101</v>
      </c>
    </row>
    <row r="13" spans="1:18" x14ac:dyDescent="0.25">
      <c r="A13">
        <v>4</v>
      </c>
      <c r="B13">
        <v>3</v>
      </c>
      <c r="C13">
        <v>1</v>
      </c>
      <c r="D13">
        <v>2</v>
      </c>
      <c r="E13">
        <v>402.44925000000001</v>
      </c>
      <c r="F13">
        <v>87.990927159999998</v>
      </c>
      <c r="G13">
        <v>1</v>
      </c>
      <c r="J13">
        <f t="shared" si="0"/>
        <v>78.601819154628146</v>
      </c>
      <c r="K13">
        <f t="shared" si="1"/>
        <v>87.990927159999998</v>
      </c>
      <c r="L13">
        <f t="shared" si="2"/>
        <v>9.3891080053718525</v>
      </c>
      <c r="M13">
        <f t="shared" si="3"/>
        <v>88.155349136537808</v>
      </c>
      <c r="N13">
        <f t="shared" si="4"/>
        <v>24.105775796800003</v>
      </c>
      <c r="O13">
        <f t="shared" si="5"/>
        <v>581.08842676558879</v>
      </c>
    </row>
    <row r="14" spans="1:18" x14ac:dyDescent="0.25">
      <c r="A14">
        <v>1</v>
      </c>
      <c r="B14">
        <v>4</v>
      </c>
      <c r="C14">
        <v>1</v>
      </c>
      <c r="D14">
        <v>3</v>
      </c>
      <c r="E14">
        <v>177.24777779999999</v>
      </c>
      <c r="F14">
        <v>94.710931939999995</v>
      </c>
      <c r="G14">
        <v>1</v>
      </c>
      <c r="J14">
        <f t="shared" si="0"/>
        <v>87.357859266600599</v>
      </c>
      <c r="K14">
        <f t="shared" si="1"/>
        <v>94.710931939999995</v>
      </c>
      <c r="L14">
        <f t="shared" si="2"/>
        <v>7.3530726733993959</v>
      </c>
      <c r="M14">
        <f t="shared" si="3"/>
        <v>54.067677740292936</v>
      </c>
      <c r="N14">
        <f t="shared" si="4"/>
        <v>30.8257805768</v>
      </c>
      <c r="O14">
        <f t="shared" si="5"/>
        <v>950.22874816902015</v>
      </c>
    </row>
    <row r="15" spans="1:18" x14ac:dyDescent="0.25">
      <c r="A15">
        <v>2</v>
      </c>
      <c r="B15">
        <v>4</v>
      </c>
      <c r="C15">
        <v>1</v>
      </c>
      <c r="D15">
        <v>3</v>
      </c>
      <c r="E15">
        <v>553.19785709999996</v>
      </c>
      <c r="F15">
        <v>83.492593510000006</v>
      </c>
      <c r="G15">
        <v>1</v>
      </c>
      <c r="J15">
        <f t="shared" si="0"/>
        <v>87.357859266600599</v>
      </c>
      <c r="K15">
        <f t="shared" si="1"/>
        <v>83.492593510000006</v>
      </c>
      <c r="L15">
        <f t="shared" si="2"/>
        <v>-3.8652657566005928</v>
      </c>
      <c r="M15">
        <f t="shared" si="3"/>
        <v>14.940279369149152</v>
      </c>
      <c r="N15">
        <f t="shared" si="4"/>
        <v>19.607442146800011</v>
      </c>
      <c r="O15">
        <f t="shared" si="5"/>
        <v>384.45178754010942</v>
      </c>
    </row>
    <row r="16" spans="1:18" x14ac:dyDescent="0.25">
      <c r="A16">
        <v>3</v>
      </c>
      <c r="B16">
        <v>4</v>
      </c>
      <c r="C16">
        <v>1</v>
      </c>
      <c r="D16">
        <v>3</v>
      </c>
      <c r="E16">
        <v>761.4648684</v>
      </c>
      <c r="F16">
        <v>77.277912499999999</v>
      </c>
      <c r="G16">
        <v>1</v>
      </c>
      <c r="J16">
        <f t="shared" si="0"/>
        <v>87.357859266600599</v>
      </c>
      <c r="K16">
        <f t="shared" si="1"/>
        <v>77.277912499999999</v>
      </c>
      <c r="L16">
        <f t="shared" si="2"/>
        <v>-10.0799467666006</v>
      </c>
      <c r="M16">
        <f t="shared" si="3"/>
        <v>101.60532681750188</v>
      </c>
      <c r="N16">
        <f t="shared" si="4"/>
        <v>13.392761136800004</v>
      </c>
      <c r="O16">
        <f t="shared" si="5"/>
        <v>179.36605086738055</v>
      </c>
    </row>
    <row r="17" spans="1:18" x14ac:dyDescent="0.25">
      <c r="A17">
        <v>4</v>
      </c>
      <c r="B17">
        <v>4</v>
      </c>
      <c r="C17">
        <v>1</v>
      </c>
      <c r="D17">
        <v>3</v>
      </c>
      <c r="E17">
        <v>228.5145833</v>
      </c>
      <c r="F17">
        <v>93.181132090000006</v>
      </c>
      <c r="G17">
        <v>1</v>
      </c>
      <c r="J17">
        <f t="shared" si="0"/>
        <v>87.357859266600599</v>
      </c>
      <c r="K17">
        <f t="shared" si="1"/>
        <v>93.181132090000006</v>
      </c>
      <c r="L17">
        <f t="shared" si="2"/>
        <v>5.8232728233994067</v>
      </c>
      <c r="M17">
        <f t="shared" si="3"/>
        <v>33.910506375742095</v>
      </c>
      <c r="N17">
        <f t="shared" si="4"/>
        <v>29.295980726800011</v>
      </c>
      <c r="O17">
        <f t="shared" si="5"/>
        <v>858.25448674503764</v>
      </c>
    </row>
    <row r="18" spans="1:18" x14ac:dyDescent="0.25">
      <c r="A18">
        <v>1</v>
      </c>
      <c r="B18">
        <v>5</v>
      </c>
      <c r="C18">
        <v>1</v>
      </c>
      <c r="D18">
        <v>4</v>
      </c>
      <c r="E18">
        <v>405.90288140000001</v>
      </c>
      <c r="F18">
        <v>87.887870910000004</v>
      </c>
      <c r="G18">
        <v>1</v>
      </c>
      <c r="J18">
        <f t="shared" si="0"/>
        <v>92.510579345088161</v>
      </c>
      <c r="K18">
        <f t="shared" si="1"/>
        <v>87.887870910000004</v>
      </c>
      <c r="L18">
        <f t="shared" si="2"/>
        <v>-4.6227084350881569</v>
      </c>
      <c r="M18">
        <f t="shared" si="3"/>
        <v>21.369433275835195</v>
      </c>
      <c r="N18">
        <f t="shared" si="4"/>
        <v>24.002719546800009</v>
      </c>
      <c r="O18">
        <f t="shared" si="5"/>
        <v>576.13054564233516</v>
      </c>
    </row>
    <row r="19" spans="1:18" x14ac:dyDescent="0.25">
      <c r="A19">
        <v>2</v>
      </c>
      <c r="B19">
        <v>5</v>
      </c>
      <c r="C19">
        <v>1</v>
      </c>
      <c r="D19">
        <v>4</v>
      </c>
      <c r="E19">
        <v>248.18777779999999</v>
      </c>
      <c r="F19">
        <v>92.594084589999994</v>
      </c>
      <c r="G19">
        <v>1</v>
      </c>
      <c r="J19">
        <f t="shared" si="0"/>
        <v>92.510579345088161</v>
      </c>
      <c r="K19">
        <f t="shared" si="1"/>
        <v>92.594084589999994</v>
      </c>
      <c r="L19">
        <f t="shared" si="2"/>
        <v>8.3505244911833643E-2</v>
      </c>
      <c r="M19">
        <f t="shared" si="3"/>
        <v>6.9731259277853183E-3</v>
      </c>
      <c r="N19">
        <f t="shared" si="4"/>
        <v>28.708933226799999</v>
      </c>
      <c r="O19">
        <f t="shared" si="5"/>
        <v>824.20284702086099</v>
      </c>
    </row>
    <row r="20" spans="1:18" x14ac:dyDescent="0.25">
      <c r="A20">
        <v>3</v>
      </c>
      <c r="B20">
        <v>5</v>
      </c>
      <c r="C20">
        <v>1</v>
      </c>
      <c r="D20">
        <v>4</v>
      </c>
      <c r="E20">
        <v>519.09568630000001</v>
      </c>
      <c r="F20">
        <v>84.510201199999997</v>
      </c>
      <c r="G20">
        <v>1</v>
      </c>
      <c r="J20">
        <f t="shared" si="0"/>
        <v>92.510579345088161</v>
      </c>
      <c r="K20">
        <f t="shared" si="1"/>
        <v>84.510201199999997</v>
      </c>
      <c r="L20">
        <f t="shared" si="2"/>
        <v>-8.0003781450881633</v>
      </c>
      <c r="M20">
        <f t="shared" si="3"/>
        <v>64.006050464404325</v>
      </c>
      <c r="N20">
        <f t="shared" si="4"/>
        <v>20.625049836800002</v>
      </c>
      <c r="O20">
        <f t="shared" si="5"/>
        <v>425.39268077048382</v>
      </c>
    </row>
    <row r="21" spans="1:18" x14ac:dyDescent="0.25">
      <c r="A21">
        <v>4</v>
      </c>
      <c r="B21">
        <v>5</v>
      </c>
      <c r="C21">
        <v>1</v>
      </c>
      <c r="D21">
        <v>4</v>
      </c>
      <c r="E21">
        <v>346.84</v>
      </c>
      <c r="F21">
        <v>89.650305410000001</v>
      </c>
      <c r="G21">
        <v>1</v>
      </c>
      <c r="J21">
        <f t="shared" si="0"/>
        <v>92.510579345088161</v>
      </c>
      <c r="K21">
        <f t="shared" si="1"/>
        <v>89.650305410000001</v>
      </c>
      <c r="L21">
        <f t="shared" si="2"/>
        <v>-2.8602739350881592</v>
      </c>
      <c r="M21">
        <f t="shared" si="3"/>
        <v>8.1811669837447027</v>
      </c>
      <c r="N21">
        <f t="shared" si="4"/>
        <v>25.765154046800006</v>
      </c>
      <c r="O21">
        <f t="shared" si="5"/>
        <v>663.8431630553348</v>
      </c>
    </row>
    <row r="22" spans="1:18" x14ac:dyDescent="0.25">
      <c r="J22" t="s">
        <v>7</v>
      </c>
      <c r="K22" t="s">
        <v>8</v>
      </c>
      <c r="L22" t="s">
        <v>9</v>
      </c>
      <c r="M22" t="s">
        <v>10</v>
      </c>
      <c r="N22" t="s">
        <v>11</v>
      </c>
      <c r="O22" t="s">
        <v>12</v>
      </c>
    </row>
    <row r="23" spans="1:18" x14ac:dyDescent="0.25">
      <c r="A23">
        <v>1</v>
      </c>
      <c r="B23">
        <v>1</v>
      </c>
      <c r="C23">
        <v>1</v>
      </c>
      <c r="D23">
        <v>0</v>
      </c>
      <c r="E23">
        <v>3534.796593</v>
      </c>
      <c r="F23">
        <v>-5.4782181059999999</v>
      </c>
      <c r="G23">
        <v>2</v>
      </c>
      <c r="J23">
        <f>(36.4*D23)/(1+(36.4/112.4)*D23)</f>
        <v>0</v>
      </c>
      <c r="K23">
        <f>F23</f>
        <v>-5.4782181059999999</v>
      </c>
      <c r="L23">
        <f>K23-J23</f>
        <v>-5.4782181059999999</v>
      </c>
      <c r="M23">
        <f>L23^2</f>
        <v>30.010873616906228</v>
      </c>
      <c r="N23">
        <f>K23-$R$24</f>
        <v>-43.292040855549999</v>
      </c>
      <c r="O23">
        <f>N23^2</f>
        <v>1874.2008014386104</v>
      </c>
    </row>
    <row r="24" spans="1:18" x14ac:dyDescent="0.25">
      <c r="A24">
        <v>2</v>
      </c>
      <c r="B24">
        <v>1</v>
      </c>
      <c r="C24">
        <v>1</v>
      </c>
      <c r="D24">
        <v>0</v>
      </c>
      <c r="E24">
        <v>3404.1771429999999</v>
      </c>
      <c r="F24">
        <v>-1.5805378649999999</v>
      </c>
      <c r="G24">
        <v>2</v>
      </c>
      <c r="J24">
        <f t="shared" ref="J24:J42" si="6">(36.4*D24)/(1+(36.4/112.4)*D24)</f>
        <v>0</v>
      </c>
      <c r="K24">
        <f t="shared" ref="K24:K41" si="7">F24</f>
        <v>-1.5805378649999999</v>
      </c>
      <c r="L24">
        <f t="shared" ref="L24:L42" si="8">K24-J24</f>
        <v>-1.5805378649999999</v>
      </c>
      <c r="M24">
        <f t="shared" ref="M24:M42" si="9">L24^2</f>
        <v>2.498099942698758</v>
      </c>
      <c r="N24">
        <f t="shared" ref="N24:N42" si="10">K24-$R$24</f>
        <v>-39.394360614549996</v>
      </c>
      <c r="O24">
        <f t="shared" ref="O24:O42" si="11">N24^2</f>
        <v>1551.9156482292078</v>
      </c>
      <c r="Q24" t="s">
        <v>13</v>
      </c>
      <c r="R24">
        <f>AVERAGE(K23:K42)</f>
        <v>37.813822749549999</v>
      </c>
    </row>
    <row r="25" spans="1:18" x14ac:dyDescent="0.25">
      <c r="A25">
        <v>3</v>
      </c>
      <c r="B25">
        <v>1</v>
      </c>
      <c r="C25">
        <v>1</v>
      </c>
      <c r="D25">
        <v>0</v>
      </c>
      <c r="E25">
        <v>3274.104824</v>
      </c>
      <c r="F25">
        <v>2.3008160040000001</v>
      </c>
      <c r="G25">
        <v>2</v>
      </c>
      <c r="J25">
        <f t="shared" si="6"/>
        <v>0</v>
      </c>
      <c r="K25">
        <f t="shared" si="7"/>
        <v>2.3008160040000001</v>
      </c>
      <c r="L25">
        <f t="shared" si="8"/>
        <v>2.3008160040000001</v>
      </c>
      <c r="M25">
        <f t="shared" si="9"/>
        <v>5.293754284262528</v>
      </c>
      <c r="N25">
        <f t="shared" si="10"/>
        <v>-35.513006745550001</v>
      </c>
      <c r="O25">
        <f t="shared" si="11"/>
        <v>1261.1736481094799</v>
      </c>
    </row>
    <row r="26" spans="1:18" x14ac:dyDescent="0.25">
      <c r="A26">
        <v>4</v>
      </c>
      <c r="B26">
        <v>1</v>
      </c>
      <c r="C26">
        <v>1</v>
      </c>
      <c r="D26">
        <v>0</v>
      </c>
      <c r="E26">
        <v>3323.7274389999998</v>
      </c>
      <c r="F26">
        <v>0.82007874800000002</v>
      </c>
      <c r="G26">
        <v>2</v>
      </c>
      <c r="J26">
        <f t="shared" si="6"/>
        <v>0</v>
      </c>
      <c r="K26">
        <f t="shared" si="7"/>
        <v>0.82007874800000002</v>
      </c>
      <c r="L26">
        <f t="shared" si="8"/>
        <v>0.82007874800000002</v>
      </c>
      <c r="M26">
        <f t="shared" si="9"/>
        <v>0.6725291529212476</v>
      </c>
      <c r="N26">
        <f t="shared" si="10"/>
        <v>-36.993744001549999</v>
      </c>
      <c r="O26">
        <f t="shared" si="11"/>
        <v>1368.5370952522164</v>
      </c>
      <c r="Q26" t="s">
        <v>14</v>
      </c>
      <c r="R26">
        <f>SUM(M23:M42)</f>
        <v>831.08783818572419</v>
      </c>
    </row>
    <row r="27" spans="1:18" x14ac:dyDescent="0.25">
      <c r="A27">
        <v>1</v>
      </c>
      <c r="B27">
        <v>2</v>
      </c>
      <c r="C27">
        <v>1</v>
      </c>
      <c r="D27">
        <v>1</v>
      </c>
      <c r="E27">
        <v>2387.1562669999998</v>
      </c>
      <c r="F27">
        <v>28.76733278</v>
      </c>
      <c r="G27">
        <v>2</v>
      </c>
      <c r="J27">
        <f t="shared" si="6"/>
        <v>27.495698924731183</v>
      </c>
      <c r="K27">
        <f t="shared" si="7"/>
        <v>28.76733278</v>
      </c>
      <c r="L27">
        <f t="shared" si="8"/>
        <v>1.2716338552688171</v>
      </c>
      <c r="M27">
        <f t="shared" si="9"/>
        <v>1.617052661865835</v>
      </c>
      <c r="N27">
        <f t="shared" si="10"/>
        <v>-9.0464899695499987</v>
      </c>
      <c r="O27">
        <f t="shared" si="11"/>
        <v>81.838980769168742</v>
      </c>
      <c r="Q27" t="s">
        <v>15</v>
      </c>
      <c r="R27">
        <f>SUM(O23:O42)</f>
        <v>11837.410877282007</v>
      </c>
    </row>
    <row r="28" spans="1:18" x14ac:dyDescent="0.25">
      <c r="A28">
        <v>2</v>
      </c>
      <c r="B28">
        <v>2</v>
      </c>
      <c r="C28">
        <v>1</v>
      </c>
      <c r="D28">
        <v>1</v>
      </c>
      <c r="E28">
        <v>2533.5699100000002</v>
      </c>
      <c r="F28">
        <v>24.39835433</v>
      </c>
      <c r="G28">
        <v>2</v>
      </c>
      <c r="J28">
        <f t="shared" si="6"/>
        <v>27.495698924731183</v>
      </c>
      <c r="K28">
        <f t="shared" si="7"/>
        <v>24.39835433</v>
      </c>
      <c r="L28">
        <f t="shared" si="8"/>
        <v>-3.0973445947311831</v>
      </c>
      <c r="M28">
        <f t="shared" si="9"/>
        <v>9.5935435385104775</v>
      </c>
      <c r="N28">
        <f t="shared" si="10"/>
        <v>-13.415468419549999</v>
      </c>
      <c r="O28">
        <f t="shared" si="11"/>
        <v>179.97479291594334</v>
      </c>
      <c r="Q28" s="1" t="s">
        <v>16</v>
      </c>
      <c r="R28" s="2">
        <f>1-(R26/R27)</f>
        <v>0.92979141749816907</v>
      </c>
    </row>
    <row r="29" spans="1:18" x14ac:dyDescent="0.25">
      <c r="A29">
        <v>3</v>
      </c>
      <c r="B29">
        <v>2</v>
      </c>
      <c r="C29">
        <v>1</v>
      </c>
      <c r="D29">
        <v>1</v>
      </c>
      <c r="E29">
        <v>2708.0525510000002</v>
      </c>
      <c r="F29">
        <v>19.191797860000001</v>
      </c>
      <c r="G29">
        <v>2</v>
      </c>
      <c r="J29">
        <f t="shared" si="6"/>
        <v>27.495698924731183</v>
      </c>
      <c r="K29">
        <f t="shared" si="7"/>
        <v>19.191797860000001</v>
      </c>
      <c r="L29">
        <f t="shared" si="8"/>
        <v>-8.3039010647311819</v>
      </c>
      <c r="M29">
        <f t="shared" si="9"/>
        <v>68.954772892843664</v>
      </c>
      <c r="N29">
        <f t="shared" si="10"/>
        <v>-18.622024889549998</v>
      </c>
      <c r="O29">
        <f t="shared" si="11"/>
        <v>346.77981098701963</v>
      </c>
    </row>
    <row r="30" spans="1:18" x14ac:dyDescent="0.25">
      <c r="A30">
        <v>4</v>
      </c>
      <c r="B30">
        <v>2</v>
      </c>
      <c r="C30">
        <v>1</v>
      </c>
      <c r="D30">
        <v>1</v>
      </c>
      <c r="E30">
        <v>2255.7580499999999</v>
      </c>
      <c r="F30">
        <v>32.688251409999999</v>
      </c>
      <c r="G30">
        <v>2</v>
      </c>
      <c r="J30">
        <f t="shared" si="6"/>
        <v>27.495698924731183</v>
      </c>
      <c r="K30">
        <f t="shared" si="7"/>
        <v>32.688251409999999</v>
      </c>
      <c r="L30">
        <f t="shared" si="8"/>
        <v>5.1925524852688163</v>
      </c>
      <c r="M30">
        <f t="shared" si="9"/>
        <v>26.96260131227136</v>
      </c>
      <c r="N30">
        <f t="shared" si="10"/>
        <v>-5.1255713395499995</v>
      </c>
      <c r="O30">
        <f t="shared" si="11"/>
        <v>26.271481556816376</v>
      </c>
    </row>
    <row r="31" spans="1:18" x14ac:dyDescent="0.25">
      <c r="A31">
        <v>1</v>
      </c>
      <c r="B31">
        <v>3</v>
      </c>
      <c r="C31">
        <v>1</v>
      </c>
      <c r="D31">
        <v>2</v>
      </c>
      <c r="E31">
        <v>2151.21</v>
      </c>
      <c r="F31">
        <v>35.807961900000002</v>
      </c>
      <c r="G31">
        <v>2</v>
      </c>
      <c r="J31">
        <f t="shared" si="6"/>
        <v>44.18315334773218</v>
      </c>
      <c r="K31">
        <f t="shared" si="7"/>
        <v>35.807961900000002</v>
      </c>
      <c r="L31">
        <f t="shared" si="8"/>
        <v>-8.3751914477321776</v>
      </c>
      <c r="M31">
        <f t="shared" si="9"/>
        <v>70.143831786166203</v>
      </c>
      <c r="N31">
        <f t="shared" si="10"/>
        <v>-2.0058608495499968</v>
      </c>
      <c r="O31">
        <f t="shared" si="11"/>
        <v>4.0234777477574344</v>
      </c>
    </row>
    <row r="32" spans="1:18" x14ac:dyDescent="0.25">
      <c r="A32">
        <v>2</v>
      </c>
      <c r="B32">
        <v>3</v>
      </c>
      <c r="C32">
        <v>1</v>
      </c>
      <c r="D32">
        <v>2</v>
      </c>
      <c r="E32">
        <v>1950.2439999999999</v>
      </c>
      <c r="F32">
        <v>41.804780960000002</v>
      </c>
      <c r="G32">
        <v>2</v>
      </c>
      <c r="J32">
        <f t="shared" si="6"/>
        <v>44.18315334773218</v>
      </c>
      <c r="K32">
        <f t="shared" si="7"/>
        <v>41.804780960000002</v>
      </c>
      <c r="L32">
        <f t="shared" si="8"/>
        <v>-2.3783723877321776</v>
      </c>
      <c r="M32">
        <f t="shared" si="9"/>
        <v>5.6566552147268601</v>
      </c>
      <c r="N32">
        <f t="shared" si="10"/>
        <v>3.9909582104500032</v>
      </c>
      <c r="O32">
        <f t="shared" si="11"/>
        <v>15.927747437558292</v>
      </c>
    </row>
    <row r="33" spans="1:15" x14ac:dyDescent="0.25">
      <c r="A33">
        <v>3</v>
      </c>
      <c r="B33">
        <v>3</v>
      </c>
      <c r="C33">
        <v>1</v>
      </c>
      <c r="D33">
        <v>2</v>
      </c>
      <c r="E33">
        <v>2138.1016</v>
      </c>
      <c r="F33">
        <v>36.199116140000001</v>
      </c>
      <c r="G33">
        <v>2</v>
      </c>
      <c r="J33">
        <f t="shared" si="6"/>
        <v>44.18315334773218</v>
      </c>
      <c r="K33">
        <f t="shared" si="7"/>
        <v>36.199116140000001</v>
      </c>
      <c r="L33">
        <f t="shared" si="8"/>
        <v>-7.9840372077321788</v>
      </c>
      <c r="M33">
        <f t="shared" si="9"/>
        <v>63.744850134451845</v>
      </c>
      <c r="N33">
        <f t="shared" si="10"/>
        <v>-1.614706609549998</v>
      </c>
      <c r="O33">
        <f t="shared" si="11"/>
        <v>2.6072774349244496</v>
      </c>
    </row>
    <row r="34" spans="1:15" x14ac:dyDescent="0.25">
      <c r="A34">
        <v>4</v>
      </c>
      <c r="B34">
        <v>3</v>
      </c>
      <c r="C34">
        <v>1</v>
      </c>
      <c r="D34">
        <v>2</v>
      </c>
      <c r="E34">
        <v>1665.634971</v>
      </c>
      <c r="F34">
        <v>50.297505350000002</v>
      </c>
      <c r="G34">
        <v>2</v>
      </c>
      <c r="J34">
        <f t="shared" si="6"/>
        <v>44.18315334773218</v>
      </c>
      <c r="K34">
        <f t="shared" si="7"/>
        <v>50.297505350000002</v>
      </c>
      <c r="L34">
        <f t="shared" si="8"/>
        <v>6.1143520022678217</v>
      </c>
      <c r="M34">
        <f t="shared" si="9"/>
        <v>37.385300407636521</v>
      </c>
      <c r="N34">
        <f t="shared" si="10"/>
        <v>12.483682600450003</v>
      </c>
      <c r="O34">
        <f t="shared" si="11"/>
        <v>155.84233126877814</v>
      </c>
    </row>
    <row r="35" spans="1:15" x14ac:dyDescent="0.25">
      <c r="A35">
        <v>1</v>
      </c>
      <c r="B35">
        <v>4</v>
      </c>
      <c r="C35">
        <v>1</v>
      </c>
      <c r="D35">
        <v>3</v>
      </c>
      <c r="E35">
        <v>1890.2723860000001</v>
      </c>
      <c r="F35">
        <v>43.594332020000003</v>
      </c>
      <c r="G35">
        <v>2</v>
      </c>
      <c r="J35">
        <f t="shared" si="6"/>
        <v>55.388447653429601</v>
      </c>
      <c r="K35">
        <f t="shared" si="7"/>
        <v>43.594332020000003</v>
      </c>
      <c r="L35">
        <f t="shared" si="8"/>
        <v>-11.794115633429598</v>
      </c>
      <c r="M35">
        <f t="shared" si="9"/>
        <v>139.10116357470847</v>
      </c>
      <c r="N35">
        <f t="shared" si="10"/>
        <v>5.7805092704500041</v>
      </c>
      <c r="O35">
        <f t="shared" si="11"/>
        <v>33.414287425758438</v>
      </c>
    </row>
    <row r="36" spans="1:15" x14ac:dyDescent="0.25">
      <c r="A36">
        <v>2</v>
      </c>
      <c r="B36">
        <v>4</v>
      </c>
      <c r="C36">
        <v>1</v>
      </c>
      <c r="D36">
        <v>3</v>
      </c>
      <c r="E36">
        <v>1049.7840000000001</v>
      </c>
      <c r="F36">
        <v>68.674478769999993</v>
      </c>
      <c r="G36">
        <v>2</v>
      </c>
      <c r="J36">
        <f t="shared" si="6"/>
        <v>55.388447653429601</v>
      </c>
      <c r="K36">
        <f t="shared" si="7"/>
        <v>68.674478769999993</v>
      </c>
      <c r="L36">
        <f t="shared" si="8"/>
        <v>13.286031116570392</v>
      </c>
      <c r="M36">
        <f t="shared" si="9"/>
        <v>176.51862283047669</v>
      </c>
      <c r="N36">
        <f t="shared" si="10"/>
        <v>30.860656020449994</v>
      </c>
      <c r="O36">
        <f t="shared" si="11"/>
        <v>952.38009001253647</v>
      </c>
    </row>
    <row r="37" spans="1:15" x14ac:dyDescent="0.25">
      <c r="A37">
        <v>3</v>
      </c>
      <c r="B37">
        <v>4</v>
      </c>
      <c r="C37">
        <v>1</v>
      </c>
      <c r="D37">
        <v>3</v>
      </c>
      <c r="E37">
        <v>1461.5474999999999</v>
      </c>
      <c r="F37">
        <v>56.387469000000003</v>
      </c>
      <c r="G37">
        <v>2</v>
      </c>
      <c r="J37">
        <f t="shared" si="6"/>
        <v>55.388447653429601</v>
      </c>
      <c r="K37">
        <f t="shared" si="7"/>
        <v>56.387469000000003</v>
      </c>
      <c r="L37">
        <f t="shared" si="8"/>
        <v>0.99902134657040165</v>
      </c>
      <c r="M37">
        <f t="shared" si="9"/>
        <v>0.99804365090333858</v>
      </c>
      <c r="N37">
        <f t="shared" si="10"/>
        <v>18.573646250450004</v>
      </c>
      <c r="O37">
        <f t="shared" si="11"/>
        <v>344.98033503685548</v>
      </c>
    </row>
    <row r="38" spans="1:15" x14ac:dyDescent="0.25">
      <c r="A38">
        <v>4</v>
      </c>
      <c r="B38">
        <v>4</v>
      </c>
      <c r="C38">
        <v>1</v>
      </c>
      <c r="D38">
        <v>3</v>
      </c>
      <c r="E38">
        <v>1142.606458</v>
      </c>
      <c r="F38">
        <v>65.904659570000007</v>
      </c>
      <c r="G38">
        <v>2</v>
      </c>
      <c r="J38">
        <f t="shared" si="6"/>
        <v>55.388447653429601</v>
      </c>
      <c r="K38">
        <f t="shared" si="7"/>
        <v>65.904659570000007</v>
      </c>
      <c r="L38">
        <f t="shared" si="8"/>
        <v>10.516211916570406</v>
      </c>
      <c r="M38">
        <f t="shared" si="9"/>
        <v>110.5907130742174</v>
      </c>
      <c r="N38">
        <f t="shared" si="10"/>
        <v>28.090836820450008</v>
      </c>
      <c r="O38">
        <f t="shared" si="11"/>
        <v>789.09511327314988</v>
      </c>
    </row>
    <row r="39" spans="1:15" x14ac:dyDescent="0.25">
      <c r="A39">
        <v>1</v>
      </c>
      <c r="B39">
        <v>5</v>
      </c>
      <c r="C39">
        <v>1</v>
      </c>
      <c r="D39">
        <v>4</v>
      </c>
      <c r="E39">
        <v>1166.6121209999999</v>
      </c>
      <c r="F39">
        <v>65.188331349999999</v>
      </c>
      <c r="G39">
        <v>2</v>
      </c>
      <c r="J39">
        <f t="shared" si="6"/>
        <v>63.431937984496123</v>
      </c>
      <c r="K39">
        <f t="shared" si="7"/>
        <v>65.188331349999999</v>
      </c>
      <c r="L39">
        <f t="shared" si="8"/>
        <v>1.7563933655038753</v>
      </c>
      <c r="M39">
        <f t="shared" si="9"/>
        <v>3.0849176543860297</v>
      </c>
      <c r="N39">
        <f t="shared" si="10"/>
        <v>27.37450860045</v>
      </c>
      <c r="O39">
        <f t="shared" si="11"/>
        <v>749.36372111611104</v>
      </c>
    </row>
    <row r="40" spans="1:15" x14ac:dyDescent="0.25">
      <c r="A40">
        <v>2</v>
      </c>
      <c r="B40">
        <v>5</v>
      </c>
      <c r="C40">
        <v>1</v>
      </c>
      <c r="D40">
        <v>4</v>
      </c>
      <c r="E40">
        <v>1125.1320000000001</v>
      </c>
      <c r="F40">
        <v>66.42609684</v>
      </c>
      <c r="G40">
        <v>2</v>
      </c>
      <c r="J40">
        <f t="shared" si="6"/>
        <v>63.431937984496123</v>
      </c>
      <c r="K40">
        <f t="shared" si="7"/>
        <v>66.42609684</v>
      </c>
      <c r="L40">
        <f t="shared" si="8"/>
        <v>2.9941588555038763</v>
      </c>
      <c r="M40">
        <f t="shared" si="9"/>
        <v>8.964987251992282</v>
      </c>
      <c r="N40">
        <f t="shared" si="10"/>
        <v>28.612274090450001</v>
      </c>
      <c r="O40">
        <f t="shared" si="11"/>
        <v>818.66222862703637</v>
      </c>
    </row>
    <row r="41" spans="1:15" x14ac:dyDescent="0.25">
      <c r="A41">
        <v>3</v>
      </c>
      <c r="B41">
        <v>5</v>
      </c>
      <c r="C41">
        <v>1</v>
      </c>
      <c r="D41">
        <v>4</v>
      </c>
      <c r="E41">
        <v>1064.2</v>
      </c>
      <c r="F41">
        <v>68.244305789999999</v>
      </c>
      <c r="G41">
        <v>2</v>
      </c>
      <c r="J41">
        <f t="shared" si="6"/>
        <v>63.431937984496123</v>
      </c>
      <c r="K41">
        <f t="shared" si="7"/>
        <v>68.244305789999999</v>
      </c>
      <c r="L41">
        <f t="shared" si="8"/>
        <v>4.8123678055038752</v>
      </c>
      <c r="M41">
        <f t="shared" si="9"/>
        <v>23.158883895450185</v>
      </c>
      <c r="N41">
        <f t="shared" si="10"/>
        <v>30.43048304045</v>
      </c>
      <c r="O41">
        <f t="shared" si="11"/>
        <v>926.01429807511499</v>
      </c>
    </row>
    <row r="42" spans="1:15" x14ac:dyDescent="0.25">
      <c r="A42">
        <v>4</v>
      </c>
      <c r="B42">
        <v>5</v>
      </c>
      <c r="C42">
        <v>1</v>
      </c>
      <c r="D42">
        <v>4</v>
      </c>
      <c r="E42">
        <v>1453.1</v>
      </c>
      <c r="F42">
        <v>56.639542140000003</v>
      </c>
      <c r="G42">
        <v>2</v>
      </c>
      <c r="J42">
        <f t="shared" si="6"/>
        <v>63.431937984496123</v>
      </c>
      <c r="K42">
        <f>F42</f>
        <v>56.639542140000003</v>
      </c>
      <c r="L42">
        <f t="shared" si="8"/>
        <v>-6.7923958444961201</v>
      </c>
      <c r="M42">
        <f t="shared" si="9"/>
        <v>46.136641308328159</v>
      </c>
      <c r="N42">
        <f t="shared" si="10"/>
        <v>18.825719390450004</v>
      </c>
      <c r="O42">
        <f t="shared" si="11"/>
        <v>354.4077105679653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B1" workbookViewId="0">
      <selection activeCell="K43" sqref="K43"/>
    </sheetView>
  </sheetViews>
  <sheetFormatPr defaultRowHeight="15" x14ac:dyDescent="0.25"/>
  <cols>
    <col min="10" max="10" width="12" bestFit="1" customWidth="1"/>
    <col min="14" max="14" width="13.140625" bestFit="1" customWidth="1"/>
    <col min="17" max="17" width="19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5">
      <c r="A2">
        <v>1</v>
      </c>
      <c r="B2">
        <v>1</v>
      </c>
      <c r="C2">
        <v>1</v>
      </c>
      <c r="D2">
        <v>0</v>
      </c>
      <c r="E2">
        <v>77</v>
      </c>
      <c r="F2">
        <v>-3.1825795640000001</v>
      </c>
      <c r="G2">
        <v>1</v>
      </c>
      <c r="J2">
        <f>(71.1*D2)/(1+(71.1/89.8)*D2)</f>
        <v>0</v>
      </c>
      <c r="K2">
        <f>F2</f>
        <v>-3.1825795640000001</v>
      </c>
      <c r="L2">
        <f>K2-J2</f>
        <v>-3.1825795640000001</v>
      </c>
      <c r="M2">
        <f>L2^2</f>
        <v>10.12881268119043</v>
      </c>
      <c r="N2">
        <f>K2-$R$3</f>
        <v>-48.174204354399997</v>
      </c>
      <c r="O2">
        <f>N2^2</f>
        <v>2320.7539651794918</v>
      </c>
    </row>
    <row r="3" spans="1:18" x14ac:dyDescent="0.25">
      <c r="A3">
        <v>2</v>
      </c>
      <c r="B3">
        <v>1</v>
      </c>
      <c r="C3">
        <v>1</v>
      </c>
      <c r="D3">
        <v>0</v>
      </c>
      <c r="E3">
        <v>75</v>
      </c>
      <c r="F3">
        <v>-0.50251256300000002</v>
      </c>
      <c r="G3">
        <v>1</v>
      </c>
      <c r="J3">
        <f t="shared" ref="J3:J21" si="0">(71.1*D3)/(1+(71.1/89.8)*D3)</f>
        <v>0</v>
      </c>
      <c r="K3">
        <f t="shared" ref="K3:K21" si="1">F3</f>
        <v>-0.50251256300000002</v>
      </c>
      <c r="L3">
        <f t="shared" ref="L3:L21" si="2">K3-J3</f>
        <v>-0.50251256300000002</v>
      </c>
      <c r="M3">
        <f t="shared" ref="M3:M21" si="3">L3^2</f>
        <v>0.25251887597282902</v>
      </c>
      <c r="N3">
        <f t="shared" ref="N3:N21" si="4">K3-$R$3</f>
        <v>-45.494137353399999</v>
      </c>
      <c r="O3">
        <f t="shared" ref="O3:O21" si="5">N3^2</f>
        <v>2069.7165335300251</v>
      </c>
      <c r="Q3" t="s">
        <v>13</v>
      </c>
      <c r="R3">
        <f>AVERAGE(K2:K21)</f>
        <v>44.991624790399996</v>
      </c>
    </row>
    <row r="4" spans="1:18" x14ac:dyDescent="0.25">
      <c r="A4">
        <v>3</v>
      </c>
      <c r="B4">
        <v>1</v>
      </c>
      <c r="C4">
        <v>1</v>
      </c>
      <c r="D4">
        <v>0</v>
      </c>
      <c r="E4">
        <v>79</v>
      </c>
      <c r="F4">
        <v>-5.8626465659999996</v>
      </c>
      <c r="G4">
        <v>1</v>
      </c>
      <c r="J4">
        <f t="shared" si="0"/>
        <v>0</v>
      </c>
      <c r="K4">
        <f t="shared" si="1"/>
        <v>-5.8626465659999996</v>
      </c>
      <c r="L4">
        <f t="shared" si="2"/>
        <v>-5.8626465659999996</v>
      </c>
      <c r="M4">
        <f t="shared" si="3"/>
        <v>34.370624757831585</v>
      </c>
      <c r="N4">
        <f t="shared" si="4"/>
        <v>-50.854271356399998</v>
      </c>
      <c r="O4">
        <f t="shared" si="5"/>
        <v>2586.1569151903655</v>
      </c>
    </row>
    <row r="5" spans="1:18" x14ac:dyDescent="0.25">
      <c r="A5">
        <v>4</v>
      </c>
      <c r="B5">
        <v>1</v>
      </c>
      <c r="C5">
        <v>1</v>
      </c>
      <c r="D5">
        <v>0</v>
      </c>
      <c r="E5">
        <v>70</v>
      </c>
      <c r="F5">
        <v>6.1976549409999997</v>
      </c>
      <c r="G5">
        <v>1</v>
      </c>
      <c r="J5">
        <f t="shared" si="0"/>
        <v>0</v>
      </c>
      <c r="K5">
        <f t="shared" si="1"/>
        <v>6.1976549409999997</v>
      </c>
      <c r="L5">
        <f t="shared" si="2"/>
        <v>6.1976549409999997</v>
      </c>
      <c r="M5">
        <f t="shared" si="3"/>
        <v>38.41092676770171</v>
      </c>
      <c r="N5">
        <f t="shared" si="4"/>
        <v>-38.7939698494</v>
      </c>
      <c r="O5">
        <f t="shared" si="5"/>
        <v>1504.9720966761563</v>
      </c>
      <c r="Q5" t="s">
        <v>14</v>
      </c>
      <c r="R5">
        <f>SUM(M2:M21)</f>
        <v>746.52064567437731</v>
      </c>
    </row>
    <row r="6" spans="1:18" x14ac:dyDescent="0.25">
      <c r="A6">
        <v>1</v>
      </c>
      <c r="B6">
        <v>2</v>
      </c>
      <c r="C6">
        <v>1</v>
      </c>
      <c r="D6">
        <v>1</v>
      </c>
      <c r="E6">
        <v>50</v>
      </c>
      <c r="F6">
        <v>32.998324959999998</v>
      </c>
      <c r="G6">
        <v>1</v>
      </c>
      <c r="J6">
        <f t="shared" si="0"/>
        <v>39.6816656308266</v>
      </c>
      <c r="K6">
        <f t="shared" si="1"/>
        <v>32.998324959999998</v>
      </c>
      <c r="L6">
        <f t="shared" si="2"/>
        <v>-6.6833406708266025</v>
      </c>
      <c r="M6">
        <f t="shared" si="3"/>
        <v>44.667042522324984</v>
      </c>
      <c r="N6">
        <f t="shared" si="4"/>
        <v>-11.993299830399998</v>
      </c>
      <c r="O6">
        <f t="shared" si="5"/>
        <v>143.83924082187261</v>
      </c>
      <c r="Q6" t="s">
        <v>15</v>
      </c>
      <c r="R6">
        <f>SUM(O2:O21)</f>
        <v>13376.003411520467</v>
      </c>
    </row>
    <row r="7" spans="1:18" x14ac:dyDescent="0.25">
      <c r="A7">
        <v>2</v>
      </c>
      <c r="B7">
        <v>2</v>
      </c>
      <c r="C7">
        <v>1</v>
      </c>
      <c r="D7">
        <v>1</v>
      </c>
      <c r="E7">
        <v>47</v>
      </c>
      <c r="F7">
        <v>37.018425460000003</v>
      </c>
      <c r="G7">
        <v>1</v>
      </c>
      <c r="J7">
        <f t="shared" si="0"/>
        <v>39.6816656308266</v>
      </c>
      <c r="K7">
        <f t="shared" si="1"/>
        <v>37.018425460000003</v>
      </c>
      <c r="L7">
        <f t="shared" si="2"/>
        <v>-2.6632401708265974</v>
      </c>
      <c r="M7">
        <f t="shared" si="3"/>
        <v>7.0928482075044839</v>
      </c>
      <c r="N7">
        <f t="shared" si="4"/>
        <v>-7.9731993303999928</v>
      </c>
      <c r="O7">
        <f t="shared" si="5"/>
        <v>63.571907562290896</v>
      </c>
      <c r="Q7" s="1" t="s">
        <v>16</v>
      </c>
      <c r="R7" s="3">
        <f>1-(R5/R6)</f>
        <v>0.94418955926465931</v>
      </c>
    </row>
    <row r="8" spans="1:18" x14ac:dyDescent="0.25">
      <c r="A8">
        <v>3</v>
      </c>
      <c r="B8">
        <v>2</v>
      </c>
      <c r="C8">
        <v>1</v>
      </c>
      <c r="D8">
        <v>1</v>
      </c>
      <c r="E8">
        <v>49</v>
      </c>
      <c r="F8">
        <v>34.338358460000002</v>
      </c>
      <c r="G8">
        <v>1</v>
      </c>
      <c r="J8">
        <f t="shared" si="0"/>
        <v>39.6816656308266</v>
      </c>
      <c r="K8">
        <f t="shared" si="1"/>
        <v>34.338358460000002</v>
      </c>
      <c r="L8">
        <f t="shared" si="2"/>
        <v>-5.3433071708265985</v>
      </c>
      <c r="M8">
        <f t="shared" si="3"/>
        <v>28.550931521806948</v>
      </c>
      <c r="N8">
        <f t="shared" si="4"/>
        <v>-10.653266330399994</v>
      </c>
      <c r="O8">
        <f t="shared" si="5"/>
        <v>113.49208350643416</v>
      </c>
    </row>
    <row r="9" spans="1:18" x14ac:dyDescent="0.25">
      <c r="A9">
        <v>4</v>
      </c>
      <c r="B9">
        <v>2</v>
      </c>
      <c r="C9">
        <v>1</v>
      </c>
      <c r="D9">
        <v>1</v>
      </c>
      <c r="E9">
        <v>46</v>
      </c>
      <c r="F9">
        <v>38.35845896</v>
      </c>
      <c r="G9">
        <v>1</v>
      </c>
      <c r="J9">
        <f t="shared" si="0"/>
        <v>39.6816656308266</v>
      </c>
      <c r="K9">
        <f t="shared" si="1"/>
        <v>38.35845896</v>
      </c>
      <c r="L9">
        <f t="shared" si="2"/>
        <v>-1.3232066708266004</v>
      </c>
      <c r="M9">
        <f t="shared" si="3"/>
        <v>1.7508758937200151</v>
      </c>
      <c r="N9">
        <f t="shared" si="4"/>
        <v>-6.6331658303999959</v>
      </c>
      <c r="O9">
        <f t="shared" si="5"/>
        <v>43.998888933586066</v>
      </c>
    </row>
    <row r="10" spans="1:18" x14ac:dyDescent="0.25">
      <c r="A10">
        <v>1</v>
      </c>
      <c r="B10">
        <v>3</v>
      </c>
      <c r="C10">
        <v>1</v>
      </c>
      <c r="D10">
        <v>2</v>
      </c>
      <c r="E10">
        <v>29</v>
      </c>
      <c r="F10">
        <v>61.13902848</v>
      </c>
      <c r="G10">
        <v>1</v>
      </c>
      <c r="J10">
        <f t="shared" si="0"/>
        <v>55.041206896551721</v>
      </c>
      <c r="K10">
        <f t="shared" si="1"/>
        <v>61.13902848</v>
      </c>
      <c r="L10">
        <f t="shared" si="2"/>
        <v>6.0978215834482796</v>
      </c>
      <c r="M10">
        <f t="shared" si="3"/>
        <v>37.183428063567682</v>
      </c>
      <c r="N10">
        <f t="shared" si="4"/>
        <v>16.147403689600004</v>
      </c>
      <c r="O10">
        <f t="shared" si="5"/>
        <v>260.73864591490781</v>
      </c>
    </row>
    <row r="11" spans="1:18" x14ac:dyDescent="0.25">
      <c r="A11">
        <v>2</v>
      </c>
      <c r="B11">
        <v>3</v>
      </c>
      <c r="C11">
        <v>1</v>
      </c>
      <c r="D11">
        <v>2</v>
      </c>
      <c r="E11">
        <v>32</v>
      </c>
      <c r="F11">
        <v>57.118927970000001</v>
      </c>
      <c r="G11">
        <v>1</v>
      </c>
      <c r="J11">
        <f t="shared" si="0"/>
        <v>55.041206896551721</v>
      </c>
      <c r="K11">
        <f t="shared" si="1"/>
        <v>57.118927970000001</v>
      </c>
      <c r="L11">
        <f t="shared" si="2"/>
        <v>2.0777210734482807</v>
      </c>
      <c r="M11">
        <f t="shared" si="3"/>
        <v>4.3169248590510758</v>
      </c>
      <c r="N11">
        <f t="shared" si="4"/>
        <v>12.127303179600005</v>
      </c>
      <c r="O11">
        <f t="shared" si="5"/>
        <v>147.07148240993641</v>
      </c>
    </row>
    <row r="12" spans="1:18" x14ac:dyDescent="0.25">
      <c r="A12">
        <v>3</v>
      </c>
      <c r="B12">
        <v>3</v>
      </c>
      <c r="C12">
        <v>1</v>
      </c>
      <c r="D12">
        <v>2</v>
      </c>
      <c r="E12">
        <v>36</v>
      </c>
      <c r="F12">
        <v>51.758793969999999</v>
      </c>
      <c r="G12">
        <v>1</v>
      </c>
      <c r="J12">
        <f t="shared" si="0"/>
        <v>55.041206896551721</v>
      </c>
      <c r="K12">
        <f t="shared" si="1"/>
        <v>51.758793969999999</v>
      </c>
      <c r="L12">
        <f t="shared" si="2"/>
        <v>-3.2824129265517215</v>
      </c>
      <c r="M12">
        <f t="shared" si="3"/>
        <v>10.774234620393838</v>
      </c>
      <c r="N12">
        <f t="shared" si="4"/>
        <v>6.7671691796000033</v>
      </c>
      <c r="O12">
        <f t="shared" si="5"/>
        <v>45.794578705328185</v>
      </c>
    </row>
    <row r="13" spans="1:18" x14ac:dyDescent="0.25">
      <c r="A13">
        <v>4</v>
      </c>
      <c r="B13">
        <v>3</v>
      </c>
      <c r="C13">
        <v>1</v>
      </c>
      <c r="D13">
        <v>2</v>
      </c>
      <c r="E13">
        <v>20</v>
      </c>
      <c r="F13">
        <v>73.199329980000002</v>
      </c>
      <c r="G13">
        <v>1</v>
      </c>
      <c r="J13">
        <f t="shared" si="0"/>
        <v>55.041206896551721</v>
      </c>
      <c r="K13">
        <f t="shared" si="1"/>
        <v>73.199329980000002</v>
      </c>
      <c r="L13">
        <f t="shared" si="2"/>
        <v>18.158123083448281</v>
      </c>
      <c r="M13">
        <f t="shared" si="3"/>
        <v>329.71743391365732</v>
      </c>
      <c r="N13">
        <f t="shared" si="4"/>
        <v>28.207705189600006</v>
      </c>
      <c r="O13">
        <f t="shared" si="5"/>
        <v>795.67463206338709</v>
      </c>
    </row>
    <row r="14" spans="1:18" x14ac:dyDescent="0.25">
      <c r="A14">
        <v>1</v>
      </c>
      <c r="B14">
        <v>4</v>
      </c>
      <c r="C14">
        <v>1</v>
      </c>
      <c r="D14">
        <v>3</v>
      </c>
      <c r="E14">
        <v>25</v>
      </c>
      <c r="F14">
        <v>66.499162479999995</v>
      </c>
      <c r="G14">
        <v>1</v>
      </c>
      <c r="J14">
        <f t="shared" si="0"/>
        <v>63.194787198944248</v>
      </c>
      <c r="K14">
        <f t="shared" si="1"/>
        <v>66.499162479999995</v>
      </c>
      <c r="L14">
        <f t="shared" si="2"/>
        <v>3.3043752810557478</v>
      </c>
      <c r="M14">
        <f t="shared" si="3"/>
        <v>10.918895998052253</v>
      </c>
      <c r="N14">
        <f t="shared" si="4"/>
        <v>21.507537689599999</v>
      </c>
      <c r="O14">
        <f t="shared" si="5"/>
        <v>462.57417746956446</v>
      </c>
    </row>
    <row r="15" spans="1:18" x14ac:dyDescent="0.25">
      <c r="A15">
        <v>2</v>
      </c>
      <c r="B15">
        <v>4</v>
      </c>
      <c r="C15">
        <v>1</v>
      </c>
      <c r="D15">
        <v>3</v>
      </c>
      <c r="E15">
        <v>31</v>
      </c>
      <c r="F15">
        <v>58.458961469999998</v>
      </c>
      <c r="G15">
        <v>1</v>
      </c>
      <c r="J15">
        <f t="shared" si="0"/>
        <v>63.194787198944248</v>
      </c>
      <c r="K15">
        <f t="shared" si="1"/>
        <v>58.458961469999998</v>
      </c>
      <c r="L15">
        <f t="shared" si="2"/>
        <v>-4.7358257289442491</v>
      </c>
      <c r="M15">
        <f t="shared" si="3"/>
        <v>22.428045334930328</v>
      </c>
      <c r="N15">
        <f t="shared" si="4"/>
        <v>13.467336679600002</v>
      </c>
      <c r="O15">
        <f t="shared" si="5"/>
        <v>181.36915724169961</v>
      </c>
    </row>
    <row r="16" spans="1:18" x14ac:dyDescent="0.25">
      <c r="A16">
        <v>3</v>
      </c>
      <c r="B16">
        <v>4</v>
      </c>
      <c r="C16">
        <v>1</v>
      </c>
      <c r="D16">
        <v>3</v>
      </c>
      <c r="E16">
        <v>31</v>
      </c>
      <c r="F16">
        <v>58.458961469999998</v>
      </c>
      <c r="G16">
        <v>1</v>
      </c>
      <c r="J16">
        <f t="shared" si="0"/>
        <v>63.194787198944248</v>
      </c>
      <c r="K16">
        <f t="shared" si="1"/>
        <v>58.458961469999998</v>
      </c>
      <c r="L16">
        <f t="shared" si="2"/>
        <v>-4.7358257289442491</v>
      </c>
      <c r="M16">
        <f t="shared" si="3"/>
        <v>22.428045334930328</v>
      </c>
      <c r="N16">
        <f t="shared" si="4"/>
        <v>13.467336679600002</v>
      </c>
      <c r="O16">
        <f t="shared" si="5"/>
        <v>181.36915724169961</v>
      </c>
    </row>
    <row r="17" spans="1:18" x14ac:dyDescent="0.25">
      <c r="A17">
        <v>4</v>
      </c>
      <c r="B17">
        <v>4</v>
      </c>
      <c r="C17">
        <v>1</v>
      </c>
      <c r="D17">
        <v>3</v>
      </c>
      <c r="E17">
        <v>22</v>
      </c>
      <c r="F17">
        <v>70.519262979999993</v>
      </c>
      <c r="G17">
        <v>1</v>
      </c>
      <c r="J17">
        <f t="shared" si="0"/>
        <v>63.194787198944248</v>
      </c>
      <c r="K17">
        <f t="shared" si="1"/>
        <v>70.519262979999993</v>
      </c>
      <c r="L17">
        <f t="shared" si="2"/>
        <v>7.3244757810557459</v>
      </c>
      <c r="M17">
        <f t="shared" si="3"/>
        <v>53.64794546727218</v>
      </c>
      <c r="N17">
        <f t="shared" si="4"/>
        <v>25.527638189599998</v>
      </c>
      <c r="O17">
        <f t="shared" si="5"/>
        <v>651.66031153912422</v>
      </c>
    </row>
    <row r="18" spans="1:18" x14ac:dyDescent="0.25">
      <c r="A18">
        <v>1</v>
      </c>
      <c r="B18">
        <v>5</v>
      </c>
      <c r="C18">
        <v>1</v>
      </c>
      <c r="D18">
        <v>4</v>
      </c>
      <c r="E18">
        <v>22</v>
      </c>
      <c r="F18">
        <v>70.519262979999993</v>
      </c>
      <c r="G18">
        <v>1</v>
      </c>
      <c r="J18">
        <f t="shared" si="0"/>
        <v>68.249919828968459</v>
      </c>
      <c r="K18">
        <f t="shared" si="1"/>
        <v>70.519262979999993</v>
      </c>
      <c r="L18">
        <f t="shared" si="2"/>
        <v>2.2693431510315349</v>
      </c>
      <c r="M18">
        <f t="shared" si="3"/>
        <v>5.1499183371337356</v>
      </c>
      <c r="N18">
        <f t="shared" si="4"/>
        <v>25.527638189599998</v>
      </c>
      <c r="O18">
        <f t="shared" si="5"/>
        <v>651.66031153912422</v>
      </c>
    </row>
    <row r="19" spans="1:18" x14ac:dyDescent="0.25">
      <c r="A19">
        <v>2</v>
      </c>
      <c r="B19">
        <v>5</v>
      </c>
      <c r="C19">
        <v>1</v>
      </c>
      <c r="D19">
        <v>4</v>
      </c>
      <c r="E19">
        <v>29</v>
      </c>
      <c r="F19">
        <v>61.13902848</v>
      </c>
      <c r="G19">
        <v>1</v>
      </c>
      <c r="J19">
        <f t="shared" si="0"/>
        <v>68.249919828968459</v>
      </c>
      <c r="K19">
        <f t="shared" si="1"/>
        <v>61.13902848</v>
      </c>
      <c r="L19">
        <f t="shared" si="2"/>
        <v>-7.1108913489684582</v>
      </c>
      <c r="M19">
        <f t="shared" si="3"/>
        <v>50.564775776834459</v>
      </c>
      <c r="N19">
        <f t="shared" si="4"/>
        <v>16.147403689600004</v>
      </c>
      <c r="O19">
        <f t="shared" si="5"/>
        <v>260.73864591490781</v>
      </c>
    </row>
    <row r="20" spans="1:18" x14ac:dyDescent="0.25">
      <c r="A20">
        <v>3</v>
      </c>
      <c r="B20">
        <v>5</v>
      </c>
      <c r="C20">
        <v>1</v>
      </c>
      <c r="D20">
        <v>4</v>
      </c>
      <c r="E20">
        <v>28</v>
      </c>
      <c r="F20">
        <v>62.479061979999997</v>
      </c>
      <c r="G20">
        <v>1</v>
      </c>
      <c r="J20">
        <f t="shared" si="0"/>
        <v>68.249919828968459</v>
      </c>
      <c r="K20">
        <f t="shared" si="1"/>
        <v>62.479061979999997</v>
      </c>
      <c r="L20">
        <f t="shared" si="2"/>
        <v>-5.7708578489684612</v>
      </c>
      <c r="M20">
        <f t="shared" si="3"/>
        <v>33.302800313000894</v>
      </c>
      <c r="N20">
        <f t="shared" si="4"/>
        <v>17.487437189600001</v>
      </c>
      <c r="O20">
        <f t="shared" si="5"/>
        <v>305.81045946020521</v>
      </c>
    </row>
    <row r="21" spans="1:18" x14ac:dyDescent="0.25">
      <c r="A21">
        <v>4</v>
      </c>
      <c r="B21">
        <v>5</v>
      </c>
      <c r="C21">
        <v>1</v>
      </c>
      <c r="D21">
        <v>4</v>
      </c>
      <c r="E21">
        <v>23</v>
      </c>
      <c r="F21">
        <v>69.179229480000004</v>
      </c>
      <c r="G21">
        <v>1</v>
      </c>
      <c r="J21">
        <f t="shared" si="0"/>
        <v>68.249919828968459</v>
      </c>
      <c r="K21">
        <f t="shared" si="1"/>
        <v>69.179229480000004</v>
      </c>
      <c r="L21">
        <f t="shared" si="2"/>
        <v>0.92930965103154506</v>
      </c>
      <c r="M21">
        <f t="shared" si="3"/>
        <v>0.86361642750037204</v>
      </c>
      <c r="N21">
        <f t="shared" si="4"/>
        <v>24.187604689600008</v>
      </c>
      <c r="O21">
        <f t="shared" si="5"/>
        <v>585.04022062036029</v>
      </c>
    </row>
    <row r="22" spans="1:18" x14ac:dyDescent="0.25">
      <c r="J22" t="s">
        <v>7</v>
      </c>
      <c r="K22" t="s">
        <v>8</v>
      </c>
      <c r="L22" t="s">
        <v>9</v>
      </c>
      <c r="M22" t="s">
        <v>10</v>
      </c>
      <c r="N22" t="s">
        <v>11</v>
      </c>
      <c r="O22" t="s">
        <v>12</v>
      </c>
    </row>
    <row r="23" spans="1:18" x14ac:dyDescent="0.25">
      <c r="A23">
        <v>1</v>
      </c>
      <c r="B23">
        <v>1</v>
      </c>
      <c r="C23">
        <v>1</v>
      </c>
      <c r="D23">
        <v>0</v>
      </c>
      <c r="E23">
        <v>70</v>
      </c>
      <c r="F23">
        <v>6.1976549409999997</v>
      </c>
      <c r="G23">
        <v>2</v>
      </c>
      <c r="J23">
        <f>(32.1*D23)/(1+(32.1/89.8)*D23)</f>
        <v>0</v>
      </c>
      <c r="K23">
        <f>F23</f>
        <v>6.1976549409999997</v>
      </c>
      <c r="L23">
        <f>K23-J23</f>
        <v>6.1976549409999997</v>
      </c>
      <c r="M23">
        <f>L23^2</f>
        <v>38.41092676770171</v>
      </c>
      <c r="N23">
        <f t="shared" ref="N23:N42" si="6">K23-$R$24</f>
        <v>-26.130653266100008</v>
      </c>
      <c r="O23">
        <f>N23^2</f>
        <v>682.81104011314301</v>
      </c>
    </row>
    <row r="24" spans="1:18" x14ac:dyDescent="0.25">
      <c r="A24">
        <v>2</v>
      </c>
      <c r="B24">
        <v>1</v>
      </c>
      <c r="C24">
        <v>1</v>
      </c>
      <c r="D24">
        <v>0</v>
      </c>
      <c r="E24">
        <v>80</v>
      </c>
      <c r="F24">
        <v>-7.2026800670000002</v>
      </c>
      <c r="G24">
        <v>2</v>
      </c>
      <c r="J24">
        <f t="shared" ref="J24:J42" si="7">(32.1*D24)/(1+(32.1/89.8)*D24)</f>
        <v>0</v>
      </c>
      <c r="K24">
        <f t="shared" ref="K24:K41" si="8">F24</f>
        <v>-7.2026800670000002</v>
      </c>
      <c r="L24">
        <f t="shared" ref="L24:L42" si="9">K24-J24</f>
        <v>-7.2026800670000002</v>
      </c>
      <c r="M24">
        <f t="shared" ref="M24:M42" si="10">L24^2</f>
        <v>51.878600147559126</v>
      </c>
      <c r="N24">
        <f t="shared" si="6"/>
        <v>-39.530988274100011</v>
      </c>
      <c r="O24">
        <f t="shared" ref="O24:O42" si="11">N24^2</f>
        <v>1562.6990339270326</v>
      </c>
      <c r="Q24" t="s">
        <v>13</v>
      </c>
      <c r="R24">
        <f>AVERAGE(K23:K42)</f>
        <v>32.328308207100008</v>
      </c>
    </row>
    <row r="25" spans="1:18" x14ac:dyDescent="0.25">
      <c r="A25">
        <v>3</v>
      </c>
      <c r="B25">
        <v>1</v>
      </c>
      <c r="C25">
        <v>1</v>
      </c>
      <c r="D25">
        <v>0</v>
      </c>
      <c r="E25">
        <v>78</v>
      </c>
      <c r="F25">
        <v>-4.5226130649999998</v>
      </c>
      <c r="G25">
        <v>2</v>
      </c>
      <c r="J25">
        <f t="shared" si="7"/>
        <v>0</v>
      </c>
      <c r="K25">
        <f t="shared" si="8"/>
        <v>-4.5226130649999998</v>
      </c>
      <c r="L25">
        <f t="shared" si="9"/>
        <v>-4.5226130649999998</v>
      </c>
      <c r="M25">
        <f t="shared" si="10"/>
        <v>20.454028935708692</v>
      </c>
      <c r="N25">
        <f t="shared" si="6"/>
        <v>-36.85092127210001</v>
      </c>
      <c r="O25">
        <f t="shared" si="11"/>
        <v>1357.9903986025131</v>
      </c>
    </row>
    <row r="26" spans="1:18" x14ac:dyDescent="0.25">
      <c r="A26">
        <v>4</v>
      </c>
      <c r="B26">
        <v>1</v>
      </c>
      <c r="C26">
        <v>1</v>
      </c>
      <c r="D26">
        <v>0</v>
      </c>
      <c r="E26">
        <v>68</v>
      </c>
      <c r="F26">
        <v>8.8777219429999992</v>
      </c>
      <c r="G26">
        <v>2</v>
      </c>
      <c r="J26">
        <f t="shared" si="7"/>
        <v>0</v>
      </c>
      <c r="K26">
        <f t="shared" si="8"/>
        <v>8.8777219429999992</v>
      </c>
      <c r="L26">
        <f>K26-J26</f>
        <v>8.8777219429999992</v>
      </c>
      <c r="M26">
        <f t="shared" si="10"/>
        <v>78.813946897223687</v>
      </c>
      <c r="N26">
        <f t="shared" si="6"/>
        <v>-23.450586264100011</v>
      </c>
      <c r="O26">
        <f t="shared" si="11"/>
        <v>549.92999612999608</v>
      </c>
      <c r="Q26" t="s">
        <v>14</v>
      </c>
      <c r="R26">
        <f>SUM(M23:M42)</f>
        <v>675.49893356929283</v>
      </c>
    </row>
    <row r="27" spans="1:18" x14ac:dyDescent="0.25">
      <c r="A27">
        <v>1</v>
      </c>
      <c r="B27">
        <v>2</v>
      </c>
      <c r="C27">
        <v>1</v>
      </c>
      <c r="D27">
        <v>1</v>
      </c>
      <c r="E27">
        <v>58</v>
      </c>
      <c r="F27">
        <v>22.27805695</v>
      </c>
      <c r="G27">
        <v>2</v>
      </c>
      <c r="J27">
        <f t="shared" si="7"/>
        <v>23.647087776866282</v>
      </c>
      <c r="K27">
        <f t="shared" si="8"/>
        <v>22.27805695</v>
      </c>
      <c r="L27">
        <f t="shared" si="9"/>
        <v>-1.3690308268662825</v>
      </c>
      <c r="M27">
        <f t="shared" si="10"/>
        <v>1.8742454049101773</v>
      </c>
      <c r="N27">
        <f t="shared" si="6"/>
        <v>-10.050251257100008</v>
      </c>
      <c r="O27">
        <f t="shared" si="11"/>
        <v>101.00755033084029</v>
      </c>
      <c r="Q27" t="s">
        <v>15</v>
      </c>
      <c r="R27">
        <f>SUM(O23:O42)</f>
        <v>7385.6720789136025</v>
      </c>
    </row>
    <row r="28" spans="1:18" x14ac:dyDescent="0.25">
      <c r="A28">
        <v>2</v>
      </c>
      <c r="B28">
        <v>2</v>
      </c>
      <c r="C28">
        <v>1</v>
      </c>
      <c r="D28">
        <v>1</v>
      </c>
      <c r="E28">
        <v>58</v>
      </c>
      <c r="F28">
        <v>22.27805695</v>
      </c>
      <c r="G28">
        <v>2</v>
      </c>
      <c r="J28">
        <f t="shared" si="7"/>
        <v>23.647087776866282</v>
      </c>
      <c r="K28">
        <f t="shared" si="8"/>
        <v>22.27805695</v>
      </c>
      <c r="L28">
        <f t="shared" si="9"/>
        <v>-1.3690308268662825</v>
      </c>
      <c r="M28">
        <f t="shared" si="10"/>
        <v>1.8742454049101773</v>
      </c>
      <c r="N28">
        <f t="shared" si="6"/>
        <v>-10.050251257100008</v>
      </c>
      <c r="O28">
        <f t="shared" si="11"/>
        <v>101.00755033084029</v>
      </c>
      <c r="Q28" s="1" t="s">
        <v>16</v>
      </c>
      <c r="R28" s="2">
        <f>1-(R26/R27)</f>
        <v>0.90853927356213526</v>
      </c>
    </row>
    <row r="29" spans="1:18" x14ac:dyDescent="0.25">
      <c r="A29">
        <v>3</v>
      </c>
      <c r="B29">
        <v>2</v>
      </c>
      <c r="C29">
        <v>1</v>
      </c>
      <c r="D29">
        <v>1</v>
      </c>
      <c r="E29">
        <v>57</v>
      </c>
      <c r="F29">
        <v>23.61809045</v>
      </c>
      <c r="G29">
        <v>2</v>
      </c>
      <c r="J29">
        <f t="shared" si="7"/>
        <v>23.647087776866282</v>
      </c>
      <c r="K29">
        <f t="shared" si="8"/>
        <v>23.61809045</v>
      </c>
      <c r="L29">
        <f>K29-J29</f>
        <v>-2.8997326866281981E-2</v>
      </c>
      <c r="M29">
        <f t="shared" si="10"/>
        <v>8.4084496538999872E-4</v>
      </c>
      <c r="N29">
        <f t="shared" si="6"/>
        <v>-8.7102177571000077</v>
      </c>
      <c r="O29">
        <f>N29^2</f>
        <v>75.867893376100284</v>
      </c>
    </row>
    <row r="30" spans="1:18" x14ac:dyDescent="0.25">
      <c r="A30">
        <v>4</v>
      </c>
      <c r="B30">
        <v>2</v>
      </c>
      <c r="C30">
        <v>1</v>
      </c>
      <c r="D30">
        <v>1</v>
      </c>
      <c r="E30">
        <v>51</v>
      </c>
      <c r="F30">
        <v>31.658291460000001</v>
      </c>
      <c r="G30">
        <v>2</v>
      </c>
      <c r="J30">
        <f t="shared" si="7"/>
        <v>23.647087776866282</v>
      </c>
      <c r="K30">
        <f t="shared" si="8"/>
        <v>31.658291460000001</v>
      </c>
      <c r="L30">
        <f t="shared" si="9"/>
        <v>8.0112036831337186</v>
      </c>
      <c r="M30">
        <f t="shared" si="10"/>
        <v>64.179384452655256</v>
      </c>
      <c r="N30">
        <f t="shared" si="6"/>
        <v>-0.67001674710000714</v>
      </c>
      <c r="O30">
        <f t="shared" si="11"/>
        <v>0.4489224413944749</v>
      </c>
    </row>
    <row r="31" spans="1:18" x14ac:dyDescent="0.25">
      <c r="A31">
        <v>1</v>
      </c>
      <c r="B31">
        <v>3</v>
      </c>
      <c r="C31">
        <v>1</v>
      </c>
      <c r="D31">
        <v>2</v>
      </c>
      <c r="E31">
        <v>45</v>
      </c>
      <c r="F31">
        <v>39.698492459999997</v>
      </c>
      <c r="G31">
        <v>2</v>
      </c>
      <c r="J31">
        <f t="shared" si="7"/>
        <v>37.436103896103894</v>
      </c>
      <c r="K31">
        <f t="shared" si="8"/>
        <v>39.698492459999997</v>
      </c>
      <c r="L31">
        <f t="shared" si="9"/>
        <v>2.2623885638961028</v>
      </c>
      <c r="M31">
        <f t="shared" si="10"/>
        <v>5.1184020140478701</v>
      </c>
      <c r="N31">
        <f t="shared" si="6"/>
        <v>7.370184252899989</v>
      </c>
      <c r="O31">
        <f t="shared" si="11"/>
        <v>54.319615921694968</v>
      </c>
    </row>
    <row r="32" spans="1:18" x14ac:dyDescent="0.25">
      <c r="A32">
        <v>2</v>
      </c>
      <c r="B32">
        <v>3</v>
      </c>
      <c r="C32">
        <v>1</v>
      </c>
      <c r="D32">
        <v>2</v>
      </c>
      <c r="E32">
        <v>41</v>
      </c>
      <c r="F32">
        <v>45.05862647</v>
      </c>
      <c r="G32">
        <v>2</v>
      </c>
      <c r="J32">
        <f t="shared" si="7"/>
        <v>37.436103896103894</v>
      </c>
      <c r="K32">
        <f t="shared" si="8"/>
        <v>45.05862647</v>
      </c>
      <c r="L32">
        <f>K32-J32</f>
        <v>7.6225225738961058</v>
      </c>
      <c r="M32">
        <f>L32^2</f>
        <v>58.102850389555712</v>
      </c>
      <c r="N32">
        <f t="shared" si="6"/>
        <v>12.730318262899992</v>
      </c>
      <c r="O32">
        <f t="shared" si="11"/>
        <v>162.06100307472508</v>
      </c>
    </row>
    <row r="33" spans="1:15" x14ac:dyDescent="0.25">
      <c r="A33">
        <v>3</v>
      </c>
      <c r="B33">
        <v>3</v>
      </c>
      <c r="C33">
        <v>1</v>
      </c>
      <c r="D33">
        <v>2</v>
      </c>
      <c r="E33">
        <v>48</v>
      </c>
      <c r="F33">
        <v>35.678391959999999</v>
      </c>
      <c r="G33">
        <v>2</v>
      </c>
      <c r="J33">
        <f t="shared" si="7"/>
        <v>37.436103896103894</v>
      </c>
      <c r="K33">
        <f t="shared" si="8"/>
        <v>35.678391959999999</v>
      </c>
      <c r="L33">
        <f t="shared" si="9"/>
        <v>-1.7577119361038953</v>
      </c>
      <c r="M33">
        <f t="shared" si="10"/>
        <v>3.0895512503221041</v>
      </c>
      <c r="N33">
        <f t="shared" si="6"/>
        <v>3.3500837528999909</v>
      </c>
      <c r="O33">
        <f t="shared" si="11"/>
        <v>11.223061151444487</v>
      </c>
    </row>
    <row r="34" spans="1:15" x14ac:dyDescent="0.25">
      <c r="A34">
        <v>4</v>
      </c>
      <c r="B34">
        <v>3</v>
      </c>
      <c r="C34">
        <v>1</v>
      </c>
      <c r="D34">
        <v>2</v>
      </c>
      <c r="E34">
        <v>55</v>
      </c>
      <c r="F34">
        <v>26.298157450000001</v>
      </c>
      <c r="G34">
        <v>2</v>
      </c>
      <c r="J34">
        <f t="shared" si="7"/>
        <v>37.436103896103894</v>
      </c>
      <c r="K34">
        <f t="shared" si="8"/>
        <v>26.298157450000001</v>
      </c>
      <c r="L34">
        <f t="shared" si="9"/>
        <v>-11.137946446103893</v>
      </c>
      <c r="M34">
        <f t="shared" si="10"/>
        <v>124.05385103627833</v>
      </c>
      <c r="N34">
        <f t="shared" si="6"/>
        <v>-6.0301507571000066</v>
      </c>
      <c r="O34">
        <f t="shared" si="11"/>
        <v>36.362718153353782</v>
      </c>
    </row>
    <row r="35" spans="1:15" x14ac:dyDescent="0.25">
      <c r="A35">
        <v>1</v>
      </c>
      <c r="B35">
        <v>4</v>
      </c>
      <c r="C35">
        <v>1</v>
      </c>
      <c r="D35">
        <v>3</v>
      </c>
      <c r="E35">
        <v>42</v>
      </c>
      <c r="F35">
        <v>43.718592960000002</v>
      </c>
      <c r="G35">
        <v>2</v>
      </c>
      <c r="J35">
        <f t="shared" si="7"/>
        <v>46.468242880171957</v>
      </c>
      <c r="K35">
        <f t="shared" si="8"/>
        <v>43.718592960000002</v>
      </c>
      <c r="L35">
        <f t="shared" si="9"/>
        <v>-2.7496499201719544</v>
      </c>
      <c r="M35">
        <f t="shared" si="10"/>
        <v>7.5605746835016356</v>
      </c>
      <c r="N35">
        <f t="shared" si="6"/>
        <v>11.390284752899994</v>
      </c>
      <c r="O35">
        <f t="shared" si="11"/>
        <v>129.73858675214609</v>
      </c>
    </row>
    <row r="36" spans="1:15" x14ac:dyDescent="0.25">
      <c r="A36">
        <v>2</v>
      </c>
      <c r="B36">
        <v>4</v>
      </c>
      <c r="C36">
        <v>1</v>
      </c>
      <c r="D36">
        <v>3</v>
      </c>
      <c r="E36">
        <v>36</v>
      </c>
      <c r="F36">
        <v>51.758793969999999</v>
      </c>
      <c r="G36">
        <v>2</v>
      </c>
      <c r="J36">
        <f t="shared" si="7"/>
        <v>46.468242880171957</v>
      </c>
      <c r="K36">
        <f t="shared" si="8"/>
        <v>51.758793969999999</v>
      </c>
      <c r="L36">
        <f t="shared" si="9"/>
        <v>5.2905510898280426</v>
      </c>
      <c r="M36">
        <f t="shared" si="10"/>
        <v>27.989930834080688</v>
      </c>
      <c r="N36">
        <f t="shared" si="6"/>
        <v>19.430485762899991</v>
      </c>
      <c r="O36">
        <f t="shared" si="11"/>
        <v>377.54377698225926</v>
      </c>
    </row>
    <row r="37" spans="1:15" x14ac:dyDescent="0.25">
      <c r="A37">
        <v>3</v>
      </c>
      <c r="B37">
        <v>4</v>
      </c>
      <c r="C37">
        <v>1</v>
      </c>
      <c r="D37">
        <v>3</v>
      </c>
      <c r="E37">
        <v>47</v>
      </c>
      <c r="F37">
        <v>37.018425460000003</v>
      </c>
      <c r="G37">
        <v>2</v>
      </c>
      <c r="J37">
        <f t="shared" si="7"/>
        <v>46.468242880171957</v>
      </c>
      <c r="K37">
        <f t="shared" si="8"/>
        <v>37.018425460000003</v>
      </c>
      <c r="L37">
        <f t="shared" si="9"/>
        <v>-9.4498174201719536</v>
      </c>
      <c r="M37">
        <f t="shared" si="10"/>
        <v>89.299049274585315</v>
      </c>
      <c r="N37">
        <f t="shared" si="6"/>
        <v>4.690117252899995</v>
      </c>
      <c r="O37">
        <f t="shared" si="11"/>
        <v>21.997199845950195</v>
      </c>
    </row>
    <row r="38" spans="1:15" x14ac:dyDescent="0.25">
      <c r="A38">
        <v>4</v>
      </c>
      <c r="B38">
        <v>4</v>
      </c>
      <c r="C38">
        <v>1</v>
      </c>
      <c r="D38">
        <v>3</v>
      </c>
      <c r="E38">
        <v>35</v>
      </c>
      <c r="F38">
        <v>53.098827470000003</v>
      </c>
      <c r="G38">
        <v>2</v>
      </c>
      <c r="J38">
        <f t="shared" si="7"/>
        <v>46.468242880171957</v>
      </c>
      <c r="K38">
        <f t="shared" si="8"/>
        <v>53.098827470000003</v>
      </c>
      <c r="L38">
        <f t="shared" si="9"/>
        <v>6.6305845898280467</v>
      </c>
      <c r="M38">
        <f t="shared" si="10"/>
        <v>43.964652002865165</v>
      </c>
      <c r="N38">
        <f t="shared" si="6"/>
        <v>20.770519262899995</v>
      </c>
      <c r="O38">
        <f t="shared" si="11"/>
        <v>431.41447045049978</v>
      </c>
    </row>
    <row r="39" spans="1:15" x14ac:dyDescent="0.25">
      <c r="A39">
        <v>1</v>
      </c>
      <c r="B39">
        <v>5</v>
      </c>
      <c r="C39">
        <v>1</v>
      </c>
      <c r="D39">
        <v>4</v>
      </c>
      <c r="E39">
        <v>31</v>
      </c>
      <c r="F39">
        <v>58.458961469999998</v>
      </c>
      <c r="G39">
        <v>2</v>
      </c>
      <c r="J39">
        <f t="shared" si="7"/>
        <v>52.842896425297887</v>
      </c>
      <c r="K39">
        <f t="shared" si="8"/>
        <v>58.458961469999998</v>
      </c>
      <c r="L39">
        <f t="shared" si="9"/>
        <v>5.6160650447021112</v>
      </c>
      <c r="M39">
        <f t="shared" si="10"/>
        <v>31.540186586324925</v>
      </c>
      <c r="N39">
        <f t="shared" si="6"/>
        <v>26.13065326289999</v>
      </c>
      <c r="O39">
        <f t="shared" si="11"/>
        <v>682.81103994590592</v>
      </c>
    </row>
    <row r="40" spans="1:15" x14ac:dyDescent="0.25">
      <c r="A40">
        <v>2</v>
      </c>
      <c r="B40">
        <v>5</v>
      </c>
      <c r="C40">
        <v>1</v>
      </c>
      <c r="D40">
        <v>4</v>
      </c>
      <c r="E40">
        <v>35</v>
      </c>
      <c r="F40">
        <v>53.098827470000003</v>
      </c>
      <c r="G40">
        <v>2</v>
      </c>
      <c r="J40">
        <f t="shared" si="7"/>
        <v>52.842896425297887</v>
      </c>
      <c r="K40">
        <f t="shared" si="8"/>
        <v>53.098827470000003</v>
      </c>
      <c r="L40">
        <f t="shared" si="9"/>
        <v>0.25593104470211614</v>
      </c>
      <c r="M40">
        <f t="shared" si="10"/>
        <v>6.550069964231657E-2</v>
      </c>
      <c r="N40">
        <f t="shared" si="6"/>
        <v>20.770519262899995</v>
      </c>
      <c r="O40">
        <f t="shared" si="11"/>
        <v>431.41447045049978</v>
      </c>
    </row>
    <row r="41" spans="1:15" x14ac:dyDescent="0.25">
      <c r="A41">
        <v>3</v>
      </c>
      <c r="B41">
        <v>5</v>
      </c>
      <c r="C41">
        <v>1</v>
      </c>
      <c r="D41">
        <v>4</v>
      </c>
      <c r="E41">
        <v>36</v>
      </c>
      <c r="F41">
        <v>51.758793969999999</v>
      </c>
      <c r="G41">
        <v>2</v>
      </c>
      <c r="J41">
        <f t="shared" si="7"/>
        <v>52.842896425297887</v>
      </c>
      <c r="K41">
        <f t="shared" si="8"/>
        <v>51.758793969999999</v>
      </c>
      <c r="L41">
        <f t="shared" si="9"/>
        <v>-1.084102455297888</v>
      </c>
      <c r="M41">
        <f t="shared" si="10"/>
        <v>1.1752781335829092</v>
      </c>
      <c r="N41">
        <f t="shared" si="6"/>
        <v>19.430485762899991</v>
      </c>
      <c r="O41">
        <f t="shared" si="11"/>
        <v>377.54377698225926</v>
      </c>
    </row>
    <row r="42" spans="1:15" x14ac:dyDescent="0.25">
      <c r="A42">
        <v>4</v>
      </c>
      <c r="B42">
        <v>5</v>
      </c>
      <c r="C42">
        <v>1</v>
      </c>
      <c r="D42">
        <v>4</v>
      </c>
      <c r="E42">
        <v>39</v>
      </c>
      <c r="F42">
        <v>47.738693470000001</v>
      </c>
      <c r="G42">
        <v>2</v>
      </c>
      <c r="J42">
        <f t="shared" si="7"/>
        <v>52.842896425297887</v>
      </c>
      <c r="K42">
        <f>F42</f>
        <v>47.738693470000001</v>
      </c>
      <c r="L42">
        <f t="shared" si="9"/>
        <v>-5.104202955297886</v>
      </c>
      <c r="M42">
        <f t="shared" si="10"/>
        <v>26.052887808871674</v>
      </c>
      <c r="N42">
        <f t="shared" si="6"/>
        <v>15.410385262899993</v>
      </c>
      <c r="O42">
        <f t="shared" si="11"/>
        <v>237.47997395100529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topLeftCell="G1" workbookViewId="0">
      <selection activeCell="J3" sqref="J3"/>
    </sheetView>
  </sheetViews>
  <sheetFormatPr defaultRowHeight="15" x14ac:dyDescent="0.25"/>
  <cols>
    <col min="10" max="10" width="12" bestFit="1" customWidth="1"/>
    <col min="14" max="14" width="13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24" x14ac:dyDescent="0.25">
      <c r="A2">
        <v>1</v>
      </c>
      <c r="B2">
        <v>1</v>
      </c>
      <c r="C2">
        <v>1</v>
      </c>
      <c r="D2">
        <v>1E-4</v>
      </c>
      <c r="E2">
        <v>76.98</v>
      </c>
      <c r="F2">
        <v>-3.523399677</v>
      </c>
      <c r="G2">
        <v>1</v>
      </c>
      <c r="J2">
        <f>$X$4+(($X$5-$X$4)/(1+EXP($X$3*(LOG(D2)-LOG($X$6)))))</f>
        <v>0.45515881980130679</v>
      </c>
      <c r="K2">
        <f>F2</f>
        <v>-3.523399677</v>
      </c>
      <c r="L2">
        <f>K2-J2</f>
        <v>-3.9785584968013068</v>
      </c>
      <c r="M2">
        <f>L2^2</f>
        <v>15.828927712469874</v>
      </c>
      <c r="N2">
        <f>K2-$R$3</f>
        <v>-69.436525012550007</v>
      </c>
      <c r="O2">
        <f>N2^2</f>
        <v>4821.4310058184828</v>
      </c>
    </row>
    <row r="3" spans="1:24" x14ac:dyDescent="0.25">
      <c r="A3">
        <v>2</v>
      </c>
      <c r="B3">
        <v>1</v>
      </c>
      <c r="C3">
        <v>1</v>
      </c>
      <c r="D3">
        <v>1E-4</v>
      </c>
      <c r="E3">
        <v>69.98</v>
      </c>
      <c r="F3">
        <v>5.8902635830000003</v>
      </c>
      <c r="G3">
        <v>1</v>
      </c>
      <c r="J3">
        <f t="shared" ref="J2:J21" si="0">$X$4+(($X$5-$X$4)/(1+EXP($X$3*(LOG(D3)-LOG($X$6)))))</f>
        <v>0.45515881980130679</v>
      </c>
      <c r="K3">
        <f t="shared" ref="K3:K21" si="1">F3</f>
        <v>5.8902635830000003</v>
      </c>
      <c r="L3">
        <f t="shared" ref="L3:L21" si="2">K3-J3</f>
        <v>5.4351047631986935</v>
      </c>
      <c r="M3">
        <f t="shared" ref="M3:M21" si="3">L3^2</f>
        <v>29.540363786945125</v>
      </c>
      <c r="N3">
        <f t="shared" ref="N3:N21" si="4">K3-$R$3</f>
        <v>-60.022861752550007</v>
      </c>
      <c r="O3">
        <f t="shared" ref="O3:O21" si="5">N3^2</f>
        <v>3602.7439329657304</v>
      </c>
      <c r="Q3" t="s">
        <v>13</v>
      </c>
      <c r="R3">
        <f>AVERAGE(K2:K21)</f>
        <v>65.913125335550006</v>
      </c>
      <c r="W3" t="s">
        <v>17</v>
      </c>
      <c r="X3">
        <v>-2.9208099999999999</v>
      </c>
    </row>
    <row r="4" spans="1:24" x14ac:dyDescent="0.25">
      <c r="A4">
        <v>3</v>
      </c>
      <c r="B4">
        <v>1</v>
      </c>
      <c r="C4">
        <v>1</v>
      </c>
      <c r="D4">
        <v>1E-4</v>
      </c>
      <c r="E4">
        <v>71.989999999999995</v>
      </c>
      <c r="F4">
        <v>3.1871974179999998</v>
      </c>
      <c r="G4">
        <v>1</v>
      </c>
      <c r="J4">
        <f t="shared" si="0"/>
        <v>0.45515881980130679</v>
      </c>
      <c r="K4">
        <f t="shared" si="1"/>
        <v>3.1871974179999998</v>
      </c>
      <c r="L4">
        <f t="shared" si="2"/>
        <v>2.732038598198693</v>
      </c>
      <c r="M4">
        <f t="shared" si="3"/>
        <v>7.4640349020474792</v>
      </c>
      <c r="N4">
        <f t="shared" si="4"/>
        <v>-62.72592791755001</v>
      </c>
      <c r="O4">
        <f t="shared" si="5"/>
        <v>3934.5420331176797</v>
      </c>
      <c r="W4" t="s">
        <v>18</v>
      </c>
      <c r="X4">
        <v>0.45406999999999997</v>
      </c>
    </row>
    <row r="5" spans="1:24" x14ac:dyDescent="0.25">
      <c r="A5">
        <v>4</v>
      </c>
      <c r="B5">
        <v>1</v>
      </c>
      <c r="C5">
        <v>1</v>
      </c>
      <c r="D5">
        <v>1E-4</v>
      </c>
      <c r="E5">
        <v>77.14</v>
      </c>
      <c r="F5">
        <v>-3.738569123</v>
      </c>
      <c r="G5">
        <v>1</v>
      </c>
      <c r="J5">
        <f t="shared" si="0"/>
        <v>0.45515881980130679</v>
      </c>
      <c r="K5">
        <f t="shared" si="1"/>
        <v>-3.738569123</v>
      </c>
      <c r="L5">
        <f t="shared" si="2"/>
        <v>-4.1937279428013063</v>
      </c>
      <c r="M5">
        <f t="shared" si="3"/>
        <v>17.587354058232478</v>
      </c>
      <c r="N5">
        <f t="shared" si="4"/>
        <v>-69.651694458550011</v>
      </c>
      <c r="O5">
        <f t="shared" si="5"/>
        <v>4851.3585409472062</v>
      </c>
      <c r="Q5" t="s">
        <v>14</v>
      </c>
      <c r="R5">
        <f>SUM(M2:M21)</f>
        <v>2657.9745365640938</v>
      </c>
      <c r="W5" t="s">
        <v>19</v>
      </c>
      <c r="X5">
        <v>91.044330000000002</v>
      </c>
    </row>
    <row r="6" spans="1:24" x14ac:dyDescent="0.25">
      <c r="A6">
        <v>1</v>
      </c>
      <c r="B6">
        <v>2</v>
      </c>
      <c r="C6">
        <v>1</v>
      </c>
      <c r="D6">
        <v>1</v>
      </c>
      <c r="E6">
        <v>23.76</v>
      </c>
      <c r="F6">
        <v>68.047337279999994</v>
      </c>
      <c r="G6">
        <v>1</v>
      </c>
      <c r="J6">
        <f t="shared" si="0"/>
        <v>53.68911508742157</v>
      </c>
      <c r="K6">
        <f t="shared" si="1"/>
        <v>68.047337279999994</v>
      </c>
      <c r="L6">
        <f t="shared" si="2"/>
        <v>14.358222192578424</v>
      </c>
      <c r="M6">
        <f t="shared" si="3"/>
        <v>206.15854453145155</v>
      </c>
      <c r="N6">
        <f t="shared" si="4"/>
        <v>2.1342119444499872</v>
      </c>
      <c r="O6">
        <f t="shared" si="5"/>
        <v>4.5548606238329956</v>
      </c>
      <c r="Q6" t="s">
        <v>15</v>
      </c>
      <c r="R6">
        <f>SUM(O2:O21)</f>
        <v>23840.520368979167</v>
      </c>
      <c r="W6" t="s">
        <v>20</v>
      </c>
      <c r="X6">
        <v>0.75634000000000001</v>
      </c>
    </row>
    <row r="7" spans="1:24" x14ac:dyDescent="0.25">
      <c r="A7">
        <v>2</v>
      </c>
      <c r="B7">
        <v>2</v>
      </c>
      <c r="C7">
        <v>1</v>
      </c>
      <c r="D7">
        <v>1</v>
      </c>
      <c r="E7">
        <v>28.53</v>
      </c>
      <c r="F7">
        <v>61.632598170000001</v>
      </c>
      <c r="G7">
        <v>1</v>
      </c>
      <c r="J7">
        <f t="shared" si="0"/>
        <v>53.68911508742157</v>
      </c>
      <c r="K7">
        <f t="shared" si="1"/>
        <v>61.632598170000001</v>
      </c>
      <c r="L7">
        <f t="shared" si="2"/>
        <v>7.9434830825784317</v>
      </c>
      <c r="M7">
        <f t="shared" si="3"/>
        <v>63.098923483209745</v>
      </c>
      <c r="N7">
        <f t="shared" si="4"/>
        <v>-4.280527165550005</v>
      </c>
      <c r="O7">
        <f t="shared" si="5"/>
        <v>18.322912815011559</v>
      </c>
      <c r="Q7" s="1" t="s">
        <v>16</v>
      </c>
      <c r="R7" s="3">
        <f>1-(R5/R6)</f>
        <v>0.88851021305631395</v>
      </c>
    </row>
    <row r="8" spans="1:24" x14ac:dyDescent="0.25">
      <c r="A8">
        <v>3</v>
      </c>
      <c r="B8">
        <v>2</v>
      </c>
      <c r="C8">
        <v>1</v>
      </c>
      <c r="D8">
        <v>1</v>
      </c>
      <c r="E8">
        <v>22.81</v>
      </c>
      <c r="F8">
        <v>69.324905860000001</v>
      </c>
      <c r="G8">
        <v>1</v>
      </c>
      <c r="J8">
        <f t="shared" si="0"/>
        <v>53.68911508742157</v>
      </c>
      <c r="K8">
        <f t="shared" si="1"/>
        <v>69.324905860000001</v>
      </c>
      <c r="L8">
        <f t="shared" si="2"/>
        <v>15.635790772578432</v>
      </c>
      <c r="M8">
        <f t="shared" si="3"/>
        <v>244.47795308384883</v>
      </c>
      <c r="N8">
        <f t="shared" si="4"/>
        <v>3.4117805244499948</v>
      </c>
      <c r="O8">
        <f t="shared" si="5"/>
        <v>11.640246347016282</v>
      </c>
    </row>
    <row r="9" spans="1:24" x14ac:dyDescent="0.25">
      <c r="A9">
        <v>4</v>
      </c>
      <c r="B9">
        <v>2</v>
      </c>
      <c r="C9">
        <v>1</v>
      </c>
      <c r="D9">
        <v>1</v>
      </c>
      <c r="E9">
        <v>34.159999999999997</v>
      </c>
      <c r="F9">
        <v>54.061323289999997</v>
      </c>
      <c r="G9">
        <v>1</v>
      </c>
      <c r="J9">
        <f t="shared" si="0"/>
        <v>53.68911508742157</v>
      </c>
      <c r="K9">
        <f t="shared" si="1"/>
        <v>54.061323289999997</v>
      </c>
      <c r="L9">
        <f t="shared" si="2"/>
        <v>0.37220820257842746</v>
      </c>
      <c r="M9">
        <f t="shared" si="3"/>
        <v>0.1385389460666637</v>
      </c>
      <c r="N9">
        <f t="shared" si="4"/>
        <v>-11.851802045550009</v>
      </c>
      <c r="O9">
        <f t="shared" si="5"/>
        <v>140.46521172690339</v>
      </c>
    </row>
    <row r="10" spans="1:24" x14ac:dyDescent="0.25">
      <c r="A10">
        <v>1</v>
      </c>
      <c r="B10">
        <v>3</v>
      </c>
      <c r="C10">
        <v>1</v>
      </c>
      <c r="D10">
        <v>2</v>
      </c>
      <c r="E10">
        <v>10.35</v>
      </c>
      <c r="F10">
        <v>86.081226470000004</v>
      </c>
      <c r="G10">
        <v>1</v>
      </c>
      <c r="J10">
        <f t="shared" si="0"/>
        <v>70.609870427390092</v>
      </c>
      <c r="K10">
        <f t="shared" si="1"/>
        <v>86.081226470000004</v>
      </c>
      <c r="L10">
        <f t="shared" si="2"/>
        <v>15.471356042609912</v>
      </c>
      <c r="M10">
        <f t="shared" si="3"/>
        <v>239.36285779720225</v>
      </c>
      <c r="N10">
        <f t="shared" si="4"/>
        <v>20.168101134449998</v>
      </c>
      <c r="O10">
        <f t="shared" si="5"/>
        <v>406.75230336940331</v>
      </c>
    </row>
    <row r="11" spans="1:24" x14ac:dyDescent="0.25">
      <c r="A11">
        <v>2</v>
      </c>
      <c r="B11">
        <v>3</v>
      </c>
      <c r="C11">
        <v>1</v>
      </c>
      <c r="D11">
        <v>2</v>
      </c>
      <c r="E11">
        <v>9.66</v>
      </c>
      <c r="F11">
        <v>87.009144699999993</v>
      </c>
      <c r="G11">
        <v>1</v>
      </c>
      <c r="J11">
        <f t="shared" si="0"/>
        <v>70.609870427390092</v>
      </c>
      <c r="K11">
        <f t="shared" si="1"/>
        <v>87.009144699999993</v>
      </c>
      <c r="L11">
        <f>K11-J11</f>
        <v>16.399274272609901</v>
      </c>
      <c r="M11">
        <f t="shared" si="3"/>
        <v>268.93619666828499</v>
      </c>
      <c r="N11">
        <f t="shared" si="4"/>
        <v>21.096019364449987</v>
      </c>
      <c r="O11">
        <f t="shared" si="5"/>
        <v>445.04203302524883</v>
      </c>
    </row>
    <row r="12" spans="1:24" x14ac:dyDescent="0.25">
      <c r="A12">
        <v>3</v>
      </c>
      <c r="B12">
        <v>3</v>
      </c>
      <c r="C12">
        <v>1</v>
      </c>
      <c r="D12">
        <v>2</v>
      </c>
      <c r="E12">
        <v>14.45</v>
      </c>
      <c r="F12">
        <v>80.56750941</v>
      </c>
      <c r="G12">
        <v>1</v>
      </c>
      <c r="J12">
        <f t="shared" si="0"/>
        <v>70.609870427390092</v>
      </c>
      <c r="K12">
        <f t="shared" si="1"/>
        <v>80.56750941</v>
      </c>
      <c r="L12">
        <f t="shared" si="2"/>
        <v>9.9576389826099074</v>
      </c>
      <c r="M12">
        <f t="shared" si="3"/>
        <v>99.154574107992474</v>
      </c>
      <c r="N12">
        <f t="shared" si="4"/>
        <v>14.654384074449993</v>
      </c>
      <c r="O12">
        <f t="shared" si="5"/>
        <v>214.75097260149357</v>
      </c>
    </row>
    <row r="13" spans="1:24" x14ac:dyDescent="0.25">
      <c r="A13">
        <v>4</v>
      </c>
      <c r="B13">
        <v>3</v>
      </c>
      <c r="C13">
        <v>1</v>
      </c>
      <c r="D13">
        <v>2</v>
      </c>
      <c r="E13">
        <v>7.24</v>
      </c>
      <c r="F13">
        <v>90.263582569999997</v>
      </c>
      <c r="G13">
        <v>1</v>
      </c>
      <c r="J13">
        <f t="shared" si="0"/>
        <v>70.609870427390092</v>
      </c>
      <c r="K13">
        <f t="shared" si="1"/>
        <v>90.263582569999997</v>
      </c>
      <c r="L13">
        <f t="shared" si="2"/>
        <v>19.653712142609905</v>
      </c>
      <c r="M13">
        <f t="shared" si="3"/>
        <v>386.268400984572</v>
      </c>
      <c r="N13">
        <f t="shared" si="4"/>
        <v>24.350457234449991</v>
      </c>
      <c r="O13">
        <f t="shared" si="5"/>
        <v>592.94476752677792</v>
      </c>
    </row>
    <row r="14" spans="1:24" x14ac:dyDescent="0.25">
      <c r="A14">
        <v>1</v>
      </c>
      <c r="B14">
        <v>4</v>
      </c>
      <c r="C14">
        <v>1</v>
      </c>
      <c r="D14">
        <v>3</v>
      </c>
      <c r="E14">
        <v>3.93</v>
      </c>
      <c r="F14">
        <v>94.714900479999997</v>
      </c>
      <c r="G14">
        <v>1</v>
      </c>
      <c r="J14">
        <f t="shared" si="0"/>
        <v>77.607824275004361</v>
      </c>
      <c r="K14">
        <f t="shared" si="1"/>
        <v>94.714900479999997</v>
      </c>
      <c r="L14">
        <f t="shared" si="2"/>
        <v>17.107076204995636</v>
      </c>
      <c r="M14">
        <f t="shared" si="3"/>
        <v>292.65205628352788</v>
      </c>
      <c r="N14">
        <f t="shared" si="4"/>
        <v>28.801775144449991</v>
      </c>
      <c r="O14">
        <f t="shared" si="5"/>
        <v>829.54225147145723</v>
      </c>
    </row>
    <row r="15" spans="1:24" x14ac:dyDescent="0.25">
      <c r="A15">
        <v>2</v>
      </c>
      <c r="B15">
        <v>4</v>
      </c>
      <c r="C15">
        <v>1</v>
      </c>
      <c r="D15">
        <v>3</v>
      </c>
      <c r="E15">
        <v>8.25</v>
      </c>
      <c r="F15">
        <v>88.905325439999999</v>
      </c>
      <c r="G15">
        <v>1</v>
      </c>
      <c r="J15">
        <f t="shared" si="0"/>
        <v>77.607824275004361</v>
      </c>
      <c r="K15">
        <f t="shared" si="1"/>
        <v>88.905325439999999</v>
      </c>
      <c r="L15">
        <f t="shared" si="2"/>
        <v>11.297501164995637</v>
      </c>
      <c r="M15">
        <f t="shared" si="3"/>
        <v>127.63353257307777</v>
      </c>
      <c r="N15">
        <f t="shared" si="4"/>
        <v>22.992200104449992</v>
      </c>
      <c r="O15">
        <f t="shared" si="5"/>
        <v>528.64126564307026</v>
      </c>
    </row>
    <row r="16" spans="1:24" x14ac:dyDescent="0.25">
      <c r="A16">
        <v>3</v>
      </c>
      <c r="B16">
        <v>4</v>
      </c>
      <c r="C16">
        <v>1</v>
      </c>
      <c r="D16">
        <v>3</v>
      </c>
      <c r="E16">
        <v>14.76</v>
      </c>
      <c r="F16">
        <v>80.150618609999995</v>
      </c>
      <c r="G16">
        <v>1</v>
      </c>
      <c r="J16">
        <f t="shared" si="0"/>
        <v>77.607824275004361</v>
      </c>
      <c r="K16">
        <f t="shared" si="1"/>
        <v>80.150618609999995</v>
      </c>
      <c r="L16">
        <f t="shared" si="2"/>
        <v>2.5427943349956337</v>
      </c>
      <c r="M16">
        <f t="shared" si="3"/>
        <v>6.4658030300858869</v>
      </c>
      <c r="N16">
        <f t="shared" si="4"/>
        <v>14.237493274449989</v>
      </c>
      <c r="O16">
        <f t="shared" si="5"/>
        <v>202.70621474000865</v>
      </c>
    </row>
    <row r="17" spans="1:24" x14ac:dyDescent="0.25">
      <c r="A17">
        <v>4</v>
      </c>
      <c r="B17">
        <v>4</v>
      </c>
      <c r="C17">
        <v>1</v>
      </c>
      <c r="D17">
        <v>3</v>
      </c>
      <c r="E17">
        <v>3.83</v>
      </c>
      <c r="F17">
        <v>94.849381390000005</v>
      </c>
      <c r="G17">
        <v>1</v>
      </c>
      <c r="J17">
        <f t="shared" si="0"/>
        <v>77.607824275004361</v>
      </c>
      <c r="K17">
        <f t="shared" si="1"/>
        <v>94.849381390000005</v>
      </c>
      <c r="L17">
        <f t="shared" si="2"/>
        <v>17.241557114995643</v>
      </c>
      <c r="M17">
        <f t="shared" si="3"/>
        <v>297.27129174965688</v>
      </c>
      <c r="N17">
        <f t="shared" si="4"/>
        <v>28.936256054449998</v>
      </c>
      <c r="O17">
        <f t="shared" si="5"/>
        <v>837.30691444869422</v>
      </c>
    </row>
    <row r="18" spans="1:24" x14ac:dyDescent="0.25">
      <c r="A18">
        <v>1</v>
      </c>
      <c r="B18">
        <v>5</v>
      </c>
      <c r="C18">
        <v>1</v>
      </c>
      <c r="D18">
        <v>4</v>
      </c>
      <c r="E18">
        <v>10.37</v>
      </c>
      <c r="F18">
        <v>86.054330289999996</v>
      </c>
      <c r="G18">
        <v>1</v>
      </c>
      <c r="J18">
        <f t="shared" si="0"/>
        <v>81.272900690155922</v>
      </c>
      <c r="K18">
        <f t="shared" si="1"/>
        <v>86.054330289999996</v>
      </c>
      <c r="L18">
        <f t="shared" si="2"/>
        <v>4.7814295998440741</v>
      </c>
      <c r="M18">
        <f t="shared" si="3"/>
        <v>22.862069018265064</v>
      </c>
      <c r="N18">
        <f t="shared" si="4"/>
        <v>20.141204954449989</v>
      </c>
      <c r="O18">
        <f t="shared" si="5"/>
        <v>405.6681370171608</v>
      </c>
    </row>
    <row r="19" spans="1:24" x14ac:dyDescent="0.25">
      <c r="A19">
        <v>2</v>
      </c>
      <c r="B19">
        <v>5</v>
      </c>
      <c r="C19">
        <v>1</v>
      </c>
      <c r="D19">
        <v>4</v>
      </c>
      <c r="E19">
        <v>5.95</v>
      </c>
      <c r="F19">
        <v>91.998386229999994</v>
      </c>
      <c r="G19">
        <v>1</v>
      </c>
      <c r="J19">
        <f t="shared" si="0"/>
        <v>81.272900690155922</v>
      </c>
      <c r="K19">
        <f t="shared" si="1"/>
        <v>91.998386229999994</v>
      </c>
      <c r="L19">
        <f t="shared" si="2"/>
        <v>10.725485539844072</v>
      </c>
      <c r="M19">
        <f t="shared" si="3"/>
        <v>115.03604006540429</v>
      </c>
      <c r="N19">
        <f t="shared" si="4"/>
        <v>26.085260894449988</v>
      </c>
      <c r="O19">
        <f t="shared" si="5"/>
        <v>680.44083593152175</v>
      </c>
    </row>
    <row r="20" spans="1:24" x14ac:dyDescent="0.25">
      <c r="A20">
        <v>3</v>
      </c>
      <c r="B20">
        <v>5</v>
      </c>
      <c r="C20">
        <v>1</v>
      </c>
      <c r="D20">
        <v>4</v>
      </c>
      <c r="E20">
        <v>8.31</v>
      </c>
      <c r="F20">
        <v>88.824636900000002</v>
      </c>
      <c r="G20">
        <v>1</v>
      </c>
      <c r="J20">
        <f t="shared" si="0"/>
        <v>81.272900690155922</v>
      </c>
      <c r="K20">
        <f t="shared" si="1"/>
        <v>88.824636900000002</v>
      </c>
      <c r="L20">
        <f t="shared" si="2"/>
        <v>7.5517362098440799</v>
      </c>
      <c r="M20">
        <f t="shared" si="3"/>
        <v>57.02871978307023</v>
      </c>
      <c r="N20">
        <f t="shared" si="4"/>
        <v>22.911511564449995</v>
      </c>
      <c r="O20">
        <f t="shared" si="5"/>
        <v>524.93736216792581</v>
      </c>
    </row>
    <row r="21" spans="1:24" x14ac:dyDescent="0.25">
      <c r="A21">
        <v>4</v>
      </c>
      <c r="B21">
        <v>5</v>
      </c>
      <c r="C21">
        <v>1</v>
      </c>
      <c r="D21">
        <v>4</v>
      </c>
      <c r="E21">
        <v>4.49</v>
      </c>
      <c r="F21">
        <v>93.96180742</v>
      </c>
      <c r="G21">
        <v>1</v>
      </c>
      <c r="J21">
        <f t="shared" si="0"/>
        <v>81.272900690155922</v>
      </c>
      <c r="K21">
        <f t="shared" si="1"/>
        <v>93.96180742</v>
      </c>
      <c r="L21">
        <f t="shared" si="2"/>
        <v>12.688906729844078</v>
      </c>
      <c r="M21">
        <f t="shared" si="3"/>
        <v>161.00835399868234</v>
      </c>
      <c r="N21">
        <f t="shared" si="4"/>
        <v>28.048682084449993</v>
      </c>
      <c r="O21">
        <f t="shared" si="5"/>
        <v>786.72856667454596</v>
      </c>
    </row>
    <row r="22" spans="1:24" x14ac:dyDescent="0.25">
      <c r="J22" t="s">
        <v>7</v>
      </c>
      <c r="K22" t="s">
        <v>8</v>
      </c>
      <c r="L22" t="s">
        <v>9</v>
      </c>
      <c r="M22" t="s">
        <v>10</v>
      </c>
      <c r="N22" t="s">
        <v>11</v>
      </c>
      <c r="O22" t="s">
        <v>12</v>
      </c>
    </row>
    <row r="23" spans="1:24" x14ac:dyDescent="0.25">
      <c r="A23">
        <v>1</v>
      </c>
      <c r="B23">
        <v>1</v>
      </c>
      <c r="C23">
        <v>1</v>
      </c>
      <c r="D23">
        <v>1E-4</v>
      </c>
      <c r="E23">
        <v>75.25</v>
      </c>
      <c r="F23">
        <v>-1.1968800429999999</v>
      </c>
      <c r="G23">
        <v>2</v>
      </c>
      <c r="J23">
        <f>$X$28+(($X$29-$X$28)/(1+EXP($X$27*(LOG(D23)-LOG($X$30)))))</f>
        <v>-0.2297297582436906</v>
      </c>
      <c r="K23">
        <f>F23</f>
        <v>-1.1968800429999999</v>
      </c>
      <c r="L23">
        <f>K23-J23</f>
        <v>-0.96715028475630938</v>
      </c>
      <c r="M23">
        <f>L23^2</f>
        <v>0.93537967330421035</v>
      </c>
      <c r="N23">
        <f>K23-$R$24</f>
        <v>-47.721893490999996</v>
      </c>
      <c r="O23">
        <f>N23^2</f>
        <v>2277.3791183663479</v>
      </c>
    </row>
    <row r="24" spans="1:24" x14ac:dyDescent="0.25">
      <c r="A24">
        <v>2</v>
      </c>
      <c r="B24">
        <v>1</v>
      </c>
      <c r="C24">
        <v>1</v>
      </c>
      <c r="D24">
        <v>1E-4</v>
      </c>
      <c r="E24">
        <v>73.44</v>
      </c>
      <c r="F24">
        <v>1.2372243140000001</v>
      </c>
      <c r="G24">
        <v>2</v>
      </c>
      <c r="J24">
        <f t="shared" ref="J24:J42" si="6">$X$28+(($X$29-$X$28)/(1+EXP($X$27*(LOG(D24)-LOG($X$30)))))</f>
        <v>-0.2297297582436906</v>
      </c>
      <c r="K24">
        <f t="shared" ref="K24:K42" si="7">F24</f>
        <v>1.2372243140000001</v>
      </c>
      <c r="L24">
        <f t="shared" ref="L24:L42" si="8">K24-J24</f>
        <v>1.4669540722436907</v>
      </c>
      <c r="M24">
        <f t="shared" ref="M24:M42" si="9">L24^2</f>
        <v>2.1519542500723472</v>
      </c>
      <c r="N24">
        <f t="shared" ref="N24:N42" si="10">K24-$R$24</f>
        <v>-45.287789133999993</v>
      </c>
      <c r="O24">
        <f t="shared" ref="O24:O42" si="11">N24^2</f>
        <v>2050.9838446456479</v>
      </c>
      <c r="Q24" t="s">
        <v>13</v>
      </c>
      <c r="R24">
        <f>AVERAGE(K23:K42)</f>
        <v>46.525013447999996</v>
      </c>
    </row>
    <row r="25" spans="1:24" x14ac:dyDescent="0.25">
      <c r="A25">
        <v>3</v>
      </c>
      <c r="B25">
        <v>1</v>
      </c>
      <c r="C25">
        <v>1</v>
      </c>
      <c r="D25">
        <v>1E-4</v>
      </c>
      <c r="E25">
        <v>79.849999999999994</v>
      </c>
      <c r="F25">
        <v>-7.3830016140000003</v>
      </c>
      <c r="G25">
        <v>2</v>
      </c>
      <c r="J25">
        <f t="shared" si="6"/>
        <v>-0.2297297582436906</v>
      </c>
      <c r="K25">
        <f t="shared" si="7"/>
        <v>-7.3830016140000003</v>
      </c>
      <c r="L25">
        <f t="shared" si="8"/>
        <v>-7.1532718557563095</v>
      </c>
      <c r="M25">
        <f t="shared" si="9"/>
        <v>51.169298242355318</v>
      </c>
      <c r="N25">
        <f t="shared" si="10"/>
        <v>-53.908015061999997</v>
      </c>
      <c r="O25">
        <f t="shared" si="11"/>
        <v>2906.0740879248187</v>
      </c>
    </row>
    <row r="26" spans="1:24" x14ac:dyDescent="0.25">
      <c r="A26">
        <v>4</v>
      </c>
      <c r="B26">
        <v>1</v>
      </c>
      <c r="C26">
        <v>1</v>
      </c>
      <c r="D26">
        <v>1E-4</v>
      </c>
      <c r="E26">
        <v>70.25</v>
      </c>
      <c r="F26">
        <v>5.5271651430000004</v>
      </c>
      <c r="G26">
        <v>2</v>
      </c>
      <c r="J26">
        <f t="shared" si="6"/>
        <v>-0.2297297582436906</v>
      </c>
      <c r="K26">
        <f t="shared" si="7"/>
        <v>5.5271651430000004</v>
      </c>
      <c r="L26">
        <f t="shared" si="8"/>
        <v>5.7568949012436912</v>
      </c>
      <c r="M26">
        <f t="shared" si="9"/>
        <v>33.141838903965606</v>
      </c>
      <c r="N26">
        <f t="shared" si="10"/>
        <v>-40.997848304999998</v>
      </c>
      <c r="O26">
        <f t="shared" si="11"/>
        <v>1680.8235656397912</v>
      </c>
      <c r="Q26" t="s">
        <v>14</v>
      </c>
      <c r="R26">
        <f>SUM(M23:M42)</f>
        <v>2715.7149210548778</v>
      </c>
    </row>
    <row r="27" spans="1:24" x14ac:dyDescent="0.25">
      <c r="A27">
        <v>1</v>
      </c>
      <c r="B27">
        <v>2</v>
      </c>
      <c r="C27">
        <v>1</v>
      </c>
      <c r="D27">
        <v>1</v>
      </c>
      <c r="E27">
        <v>53.82</v>
      </c>
      <c r="F27">
        <v>27.622377620000002</v>
      </c>
      <c r="G27">
        <v>2</v>
      </c>
      <c r="J27">
        <f t="shared" si="6"/>
        <v>39.55421012683118</v>
      </c>
      <c r="K27">
        <f t="shared" si="7"/>
        <v>27.622377620000002</v>
      </c>
      <c r="L27">
        <f t="shared" si="8"/>
        <v>-11.931832506831178</v>
      </c>
      <c r="M27">
        <f t="shared" si="9"/>
        <v>142.36862697107318</v>
      </c>
      <c r="N27">
        <f t="shared" si="10"/>
        <v>-18.902635827999994</v>
      </c>
      <c r="O27">
        <f t="shared" si="11"/>
        <v>357.30964124598904</v>
      </c>
      <c r="Q27" t="s">
        <v>15</v>
      </c>
      <c r="R27">
        <f>SUM(O23:O42)</f>
        <v>15592.341865746634</v>
      </c>
      <c r="W27" t="s">
        <v>17</v>
      </c>
      <c r="X27">
        <v>-1.5241</v>
      </c>
    </row>
    <row r="28" spans="1:24" x14ac:dyDescent="0.25">
      <c r="A28">
        <v>2</v>
      </c>
      <c r="B28">
        <v>2</v>
      </c>
      <c r="C28">
        <v>1</v>
      </c>
      <c r="D28">
        <v>1</v>
      </c>
      <c r="E28">
        <v>49.38</v>
      </c>
      <c r="F28">
        <v>33.593329750000002</v>
      </c>
      <c r="G28">
        <v>2</v>
      </c>
      <c r="J28">
        <f t="shared" si="6"/>
        <v>39.55421012683118</v>
      </c>
      <c r="K28">
        <f t="shared" si="7"/>
        <v>33.593329750000002</v>
      </c>
      <c r="L28">
        <f t="shared" si="8"/>
        <v>-5.9608803768311773</v>
      </c>
      <c r="M28">
        <f t="shared" si="9"/>
        <v>35.532094866891001</v>
      </c>
      <c r="N28">
        <f t="shared" si="10"/>
        <v>-12.931683697999993</v>
      </c>
      <c r="O28">
        <f t="shared" si="11"/>
        <v>167.22844326511878</v>
      </c>
      <c r="Q28" s="1" t="s">
        <v>16</v>
      </c>
      <c r="R28" s="2">
        <f>1-(R26/R27)</f>
        <v>0.82583020918616601</v>
      </c>
      <c r="W28" t="s">
        <v>18</v>
      </c>
      <c r="X28">
        <v>-0.39337</v>
      </c>
    </row>
    <row r="29" spans="1:24" x14ac:dyDescent="0.25">
      <c r="A29">
        <v>3</v>
      </c>
      <c r="B29">
        <v>2</v>
      </c>
      <c r="C29">
        <v>1</v>
      </c>
      <c r="D29">
        <v>1</v>
      </c>
      <c r="E29">
        <v>46.17</v>
      </c>
      <c r="F29">
        <v>37.910166760000003</v>
      </c>
      <c r="G29">
        <v>2</v>
      </c>
      <c r="J29">
        <f t="shared" si="6"/>
        <v>39.55421012683118</v>
      </c>
      <c r="K29">
        <f t="shared" si="7"/>
        <v>37.910166760000003</v>
      </c>
      <c r="L29">
        <f t="shared" si="8"/>
        <v>-1.6440433668311769</v>
      </c>
      <c r="M29">
        <f t="shared" si="9"/>
        <v>2.7028785920215919</v>
      </c>
      <c r="N29">
        <f t="shared" si="10"/>
        <v>-8.614846687999993</v>
      </c>
      <c r="O29">
        <f t="shared" si="11"/>
        <v>74.215583457744444</v>
      </c>
      <c r="W29" t="s">
        <v>19</v>
      </c>
      <c r="X29">
        <v>88.080849999999998</v>
      </c>
    </row>
    <row r="30" spans="1:24" x14ac:dyDescent="0.25">
      <c r="A30">
        <v>4</v>
      </c>
      <c r="B30">
        <v>2</v>
      </c>
      <c r="C30">
        <v>1</v>
      </c>
      <c r="D30">
        <v>1</v>
      </c>
      <c r="E30">
        <v>44.96</v>
      </c>
      <c r="F30">
        <v>39.537385690000001</v>
      </c>
      <c r="G30">
        <v>2</v>
      </c>
      <c r="J30">
        <f t="shared" si="6"/>
        <v>39.55421012683118</v>
      </c>
      <c r="K30">
        <f t="shared" si="7"/>
        <v>39.537385690000001</v>
      </c>
      <c r="L30">
        <f t="shared" si="8"/>
        <v>-1.6824436831178957E-2</v>
      </c>
      <c r="M30">
        <f t="shared" si="9"/>
        <v>2.8306167468633103E-4</v>
      </c>
      <c r="N30">
        <f t="shared" si="10"/>
        <v>-6.987627757999995</v>
      </c>
      <c r="O30">
        <f t="shared" si="11"/>
        <v>48.826941684372038</v>
      </c>
      <c r="W30" t="s">
        <v>20</v>
      </c>
      <c r="X30">
        <v>1.3416699999999999</v>
      </c>
    </row>
    <row r="31" spans="1:24" x14ac:dyDescent="0.25">
      <c r="A31">
        <v>1</v>
      </c>
      <c r="B31">
        <v>3</v>
      </c>
      <c r="C31">
        <v>1</v>
      </c>
      <c r="D31">
        <v>2</v>
      </c>
      <c r="E31">
        <v>20.440000000000001</v>
      </c>
      <c r="F31">
        <v>72.512103280000005</v>
      </c>
      <c r="G31">
        <v>2</v>
      </c>
      <c r="J31">
        <f t="shared" si="6"/>
        <v>49.654901395923623</v>
      </c>
      <c r="K31">
        <f t="shared" si="7"/>
        <v>72.512103280000005</v>
      </c>
      <c r="L31">
        <f t="shared" si="8"/>
        <v>22.857201884076382</v>
      </c>
      <c r="M31">
        <f t="shared" si="9"/>
        <v>522.45167796942485</v>
      </c>
      <c r="N31">
        <f t="shared" si="10"/>
        <v>25.987089832000009</v>
      </c>
      <c r="O31">
        <f t="shared" si="11"/>
        <v>675.32883793643828</v>
      </c>
    </row>
    <row r="32" spans="1:24" x14ac:dyDescent="0.25">
      <c r="A32">
        <v>2</v>
      </c>
      <c r="B32">
        <v>3</v>
      </c>
      <c r="C32">
        <v>1</v>
      </c>
      <c r="D32">
        <v>2</v>
      </c>
      <c r="E32">
        <v>35.5</v>
      </c>
      <c r="F32">
        <v>52.25927918</v>
      </c>
      <c r="G32">
        <v>2</v>
      </c>
      <c r="J32">
        <f t="shared" si="6"/>
        <v>49.654901395923623</v>
      </c>
      <c r="K32">
        <f t="shared" si="7"/>
        <v>52.25927918</v>
      </c>
      <c r="L32">
        <f t="shared" si="8"/>
        <v>2.6043777840763767</v>
      </c>
      <c r="M32">
        <f t="shared" si="9"/>
        <v>6.7827836421905783</v>
      </c>
      <c r="N32">
        <f t="shared" si="10"/>
        <v>5.7342657320000043</v>
      </c>
      <c r="O32">
        <f t="shared" si="11"/>
        <v>32.881803485189543</v>
      </c>
    </row>
    <row r="33" spans="1:15" x14ac:dyDescent="0.25">
      <c r="A33">
        <v>3</v>
      </c>
      <c r="B33">
        <v>3</v>
      </c>
      <c r="C33">
        <v>1</v>
      </c>
      <c r="D33">
        <v>2</v>
      </c>
      <c r="E33">
        <v>39.26</v>
      </c>
      <c r="F33">
        <v>47.202797199999999</v>
      </c>
      <c r="G33">
        <v>2</v>
      </c>
      <c r="J33">
        <f t="shared" si="6"/>
        <v>49.654901395923623</v>
      </c>
      <c r="K33">
        <f t="shared" si="7"/>
        <v>47.202797199999999</v>
      </c>
      <c r="L33">
        <f t="shared" si="8"/>
        <v>-2.4521041959236243</v>
      </c>
      <c r="M33">
        <f t="shared" si="9"/>
        <v>6.0128149876662436</v>
      </c>
      <c r="N33">
        <f t="shared" si="10"/>
        <v>0.6777837520000034</v>
      </c>
      <c r="O33">
        <f t="shared" si="11"/>
        <v>0.45939081447520214</v>
      </c>
    </row>
    <row r="34" spans="1:15" x14ac:dyDescent="0.25">
      <c r="A34">
        <v>4</v>
      </c>
      <c r="B34">
        <v>3</v>
      </c>
      <c r="C34">
        <v>1</v>
      </c>
      <c r="D34">
        <v>2</v>
      </c>
      <c r="E34">
        <v>40.200000000000003</v>
      </c>
      <c r="F34">
        <v>45.938676710000003</v>
      </c>
      <c r="G34">
        <v>2</v>
      </c>
      <c r="J34">
        <f t="shared" si="6"/>
        <v>49.654901395923623</v>
      </c>
      <c r="K34">
        <f t="shared" si="7"/>
        <v>45.938676710000003</v>
      </c>
      <c r="L34">
        <f t="shared" si="8"/>
        <v>-3.7162246859236205</v>
      </c>
      <c r="M34">
        <f t="shared" si="9"/>
        <v>13.810325916268113</v>
      </c>
      <c r="N34">
        <f t="shared" si="10"/>
        <v>-0.58633673799999286</v>
      </c>
      <c r="O34">
        <f t="shared" si="11"/>
        <v>0.34379077032847227</v>
      </c>
    </row>
    <row r="35" spans="1:15" x14ac:dyDescent="0.25">
      <c r="A35">
        <v>1</v>
      </c>
      <c r="B35">
        <v>4</v>
      </c>
      <c r="C35">
        <v>1</v>
      </c>
      <c r="D35">
        <v>3</v>
      </c>
      <c r="E35">
        <v>24.32</v>
      </c>
      <c r="F35">
        <v>67.294244219999996</v>
      </c>
      <c r="G35">
        <v>2</v>
      </c>
      <c r="J35">
        <f t="shared" si="6"/>
        <v>55.354026535867092</v>
      </c>
      <c r="K35">
        <f t="shared" si="7"/>
        <v>67.294244219999996</v>
      </c>
      <c r="L35">
        <f t="shared" si="8"/>
        <v>11.940217684132904</v>
      </c>
      <c r="M35">
        <f t="shared" si="9"/>
        <v>142.56879834448011</v>
      </c>
      <c r="N35">
        <f t="shared" si="10"/>
        <v>20.769230772</v>
      </c>
      <c r="O35">
        <f t="shared" si="11"/>
        <v>431.36094686059175</v>
      </c>
    </row>
    <row r="36" spans="1:15" x14ac:dyDescent="0.25">
      <c r="A36">
        <v>2</v>
      </c>
      <c r="B36">
        <v>4</v>
      </c>
      <c r="C36">
        <v>1</v>
      </c>
      <c r="D36">
        <v>3</v>
      </c>
      <c r="E36">
        <v>17.7</v>
      </c>
      <c r="F36">
        <v>76.196880039999996</v>
      </c>
      <c r="G36">
        <v>2</v>
      </c>
      <c r="J36">
        <f t="shared" si="6"/>
        <v>55.354026535867092</v>
      </c>
      <c r="K36">
        <f t="shared" si="7"/>
        <v>76.196880039999996</v>
      </c>
      <c r="L36">
        <f t="shared" si="8"/>
        <v>20.842853504132904</v>
      </c>
      <c r="M36">
        <f t="shared" si="9"/>
        <v>434.4245421947453</v>
      </c>
      <c r="N36">
        <f t="shared" si="10"/>
        <v>29.671866592000001</v>
      </c>
      <c r="O36">
        <f t="shared" si="11"/>
        <v>880.41966705344578</v>
      </c>
    </row>
    <row r="37" spans="1:15" x14ac:dyDescent="0.25">
      <c r="A37">
        <v>3</v>
      </c>
      <c r="B37">
        <v>4</v>
      </c>
      <c r="C37">
        <v>1</v>
      </c>
      <c r="D37">
        <v>3</v>
      </c>
      <c r="E37">
        <v>24.32</v>
      </c>
      <c r="F37">
        <v>67.294244219999996</v>
      </c>
      <c r="G37">
        <v>2</v>
      </c>
      <c r="J37">
        <f t="shared" si="6"/>
        <v>55.354026535867092</v>
      </c>
      <c r="K37">
        <f t="shared" si="7"/>
        <v>67.294244219999996</v>
      </c>
      <c r="L37">
        <f t="shared" si="8"/>
        <v>11.940217684132904</v>
      </c>
      <c r="M37">
        <f t="shared" si="9"/>
        <v>142.56879834448011</v>
      </c>
      <c r="N37">
        <f t="shared" si="10"/>
        <v>20.769230772</v>
      </c>
      <c r="O37">
        <f t="shared" si="11"/>
        <v>431.36094686059175</v>
      </c>
    </row>
    <row r="38" spans="1:15" x14ac:dyDescent="0.25">
      <c r="A38">
        <v>4</v>
      </c>
      <c r="B38">
        <v>4</v>
      </c>
      <c r="C38">
        <v>1</v>
      </c>
      <c r="D38">
        <v>3</v>
      </c>
      <c r="E38">
        <v>17.23</v>
      </c>
      <c r="F38">
        <v>76.828940290000006</v>
      </c>
      <c r="G38">
        <v>2</v>
      </c>
      <c r="J38">
        <f t="shared" si="6"/>
        <v>55.354026535867092</v>
      </c>
      <c r="K38">
        <f t="shared" si="7"/>
        <v>76.828940290000006</v>
      </c>
      <c r="L38">
        <f t="shared" si="8"/>
        <v>21.474913754132913</v>
      </c>
      <c r="M38">
        <f t="shared" si="9"/>
        <v>461.17192074744696</v>
      </c>
      <c r="N38">
        <f t="shared" si="10"/>
        <v>30.30392684200001</v>
      </c>
      <c r="O38">
        <f t="shared" si="11"/>
        <v>918.32798204528865</v>
      </c>
    </row>
    <row r="39" spans="1:15" x14ac:dyDescent="0.25">
      <c r="A39">
        <v>1</v>
      </c>
      <c r="B39">
        <v>5</v>
      </c>
      <c r="C39">
        <v>1</v>
      </c>
      <c r="D39">
        <v>4</v>
      </c>
      <c r="E39">
        <v>20.190000000000001</v>
      </c>
      <c r="F39">
        <v>72.848305539999998</v>
      </c>
      <c r="G39">
        <v>2</v>
      </c>
      <c r="J39">
        <f t="shared" si="6"/>
        <v>59.174495468291767</v>
      </c>
      <c r="K39">
        <f t="shared" si="7"/>
        <v>72.848305539999998</v>
      </c>
      <c r="L39">
        <f t="shared" si="8"/>
        <v>13.673810071708232</v>
      </c>
      <c r="M39">
        <f t="shared" si="9"/>
        <v>186.97308187714947</v>
      </c>
      <c r="N39">
        <f t="shared" si="10"/>
        <v>26.323292092000003</v>
      </c>
      <c r="O39">
        <f t="shared" si="11"/>
        <v>692.91570656074987</v>
      </c>
    </row>
    <row r="40" spans="1:15" x14ac:dyDescent="0.25">
      <c r="A40">
        <v>2</v>
      </c>
      <c r="B40">
        <v>5</v>
      </c>
      <c r="C40">
        <v>1</v>
      </c>
      <c r="D40">
        <v>4</v>
      </c>
      <c r="E40">
        <v>18.25</v>
      </c>
      <c r="F40">
        <v>75.457235069999996</v>
      </c>
      <c r="G40">
        <v>2</v>
      </c>
      <c r="J40">
        <f t="shared" si="6"/>
        <v>59.174495468291767</v>
      </c>
      <c r="K40">
        <f t="shared" si="7"/>
        <v>75.457235069999996</v>
      </c>
      <c r="L40">
        <f t="shared" si="8"/>
        <v>16.282739601708229</v>
      </c>
      <c r="M40">
        <f t="shared" si="9"/>
        <v>265.12760893703745</v>
      </c>
      <c r="N40">
        <f t="shared" si="10"/>
        <v>28.932221622</v>
      </c>
      <c r="O40">
        <f t="shared" si="11"/>
        <v>837.07344798452436</v>
      </c>
    </row>
    <row r="41" spans="1:15" x14ac:dyDescent="0.25">
      <c r="A41">
        <v>3</v>
      </c>
      <c r="B41">
        <v>5</v>
      </c>
      <c r="C41">
        <v>1</v>
      </c>
      <c r="D41">
        <v>4</v>
      </c>
      <c r="E41">
        <v>19.25</v>
      </c>
      <c r="F41">
        <v>74.112426040000003</v>
      </c>
      <c r="G41">
        <v>2</v>
      </c>
      <c r="J41">
        <f t="shared" si="6"/>
        <v>59.174495468291767</v>
      </c>
      <c r="K41">
        <f t="shared" si="7"/>
        <v>74.112426040000003</v>
      </c>
      <c r="L41">
        <f t="shared" si="8"/>
        <v>14.937930571708236</v>
      </c>
      <c r="M41">
        <f t="shared" si="9"/>
        <v>223.14176976517555</v>
      </c>
      <c r="N41">
        <f t="shared" si="10"/>
        <v>27.587412592000007</v>
      </c>
      <c r="O41">
        <f t="shared" si="11"/>
        <v>761.06533352124052</v>
      </c>
    </row>
    <row r="42" spans="1:15" x14ac:dyDescent="0.25">
      <c r="A42">
        <v>4</v>
      </c>
      <c r="B42">
        <v>5</v>
      </c>
      <c r="C42">
        <v>1</v>
      </c>
      <c r="D42">
        <v>4</v>
      </c>
      <c r="E42">
        <v>25.5</v>
      </c>
      <c r="F42">
        <v>65.707369549999996</v>
      </c>
      <c r="G42">
        <v>2</v>
      </c>
      <c r="J42">
        <f t="shared" si="6"/>
        <v>59.174495468291767</v>
      </c>
      <c r="K42">
        <f t="shared" si="7"/>
        <v>65.707369549999996</v>
      </c>
      <c r="L42">
        <f t="shared" si="8"/>
        <v>6.5328740817082291</v>
      </c>
      <c r="M42">
        <f t="shared" si="9"/>
        <v>42.678443767455136</v>
      </c>
      <c r="N42">
        <f t="shared" si="10"/>
        <v>19.182356102</v>
      </c>
      <c r="O42">
        <f t="shared" si="11"/>
        <v>367.96278562393661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J4" sqref="J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5">
      <c r="A2">
        <v>1</v>
      </c>
      <c r="B2">
        <v>1</v>
      </c>
      <c r="C2">
        <v>1</v>
      </c>
      <c r="D2">
        <v>0</v>
      </c>
      <c r="E2">
        <v>76.98</v>
      </c>
      <c r="F2">
        <v>-3.523399677</v>
      </c>
      <c r="G2">
        <v>1</v>
      </c>
      <c r="J2">
        <f>4.225+61.606*D2-10.254*D2^2</f>
        <v>4.2249999999999996</v>
      </c>
      <c r="K2">
        <f>F2</f>
        <v>-3.523399677</v>
      </c>
      <c r="L2">
        <f>K2-J2</f>
        <v>-7.7483996770000001</v>
      </c>
      <c r="M2">
        <f>L2^2</f>
        <v>60.037697554533707</v>
      </c>
      <c r="N2">
        <f>K2-$R$3</f>
        <v>-69.436525012550007</v>
      </c>
      <c r="O2">
        <f>N2^2</f>
        <v>4821.4310058184828</v>
      </c>
    </row>
    <row r="3" spans="1:18" x14ac:dyDescent="0.25">
      <c r="A3">
        <v>2</v>
      </c>
      <c r="B3">
        <v>1</v>
      </c>
      <c r="C3">
        <v>1</v>
      </c>
      <c r="D3">
        <v>0</v>
      </c>
      <c r="E3">
        <v>69.98</v>
      </c>
      <c r="F3">
        <v>5.8902635830000003</v>
      </c>
      <c r="G3">
        <v>1</v>
      </c>
      <c r="J3">
        <f t="shared" ref="J3:J5" si="0">4.225+61.606*D3-10.254*D3^2</f>
        <v>4.2249999999999996</v>
      </c>
      <c r="K3">
        <f t="shared" ref="K3:K21" si="1">F3</f>
        <v>5.8902635830000003</v>
      </c>
      <c r="L3">
        <f t="shared" ref="L3:L21" si="2">K3-J3</f>
        <v>1.6652635830000007</v>
      </c>
      <c r="M3">
        <f t="shared" ref="M3:M21" si="3">L3^2</f>
        <v>2.7731028008659999</v>
      </c>
      <c r="N3">
        <f t="shared" ref="N3:N21" si="4">K3-$R$3</f>
        <v>-60.022861752550007</v>
      </c>
      <c r="O3">
        <f t="shared" ref="O3:O21" si="5">N3^2</f>
        <v>3602.7439329657304</v>
      </c>
      <c r="Q3" t="s">
        <v>13</v>
      </c>
      <c r="R3">
        <f>AVERAGE(K2:K21)</f>
        <v>65.913125335550006</v>
      </c>
    </row>
    <row r="4" spans="1:18" x14ac:dyDescent="0.25">
      <c r="A4">
        <v>3</v>
      </c>
      <c r="B4">
        <v>1</v>
      </c>
      <c r="C4">
        <v>1</v>
      </c>
      <c r="D4">
        <v>0</v>
      </c>
      <c r="E4">
        <v>71.989999999999995</v>
      </c>
      <c r="F4">
        <v>3.1871974179999998</v>
      </c>
      <c r="G4">
        <v>1</v>
      </c>
      <c r="J4">
        <f t="shared" si="0"/>
        <v>4.2249999999999996</v>
      </c>
      <c r="K4">
        <f t="shared" si="1"/>
        <v>3.1871974179999998</v>
      </c>
      <c r="L4">
        <f t="shared" si="2"/>
        <v>-1.0378025819999999</v>
      </c>
      <c r="M4">
        <f t="shared" si="3"/>
        <v>1.0770341992058665</v>
      </c>
      <c r="N4">
        <f t="shared" si="4"/>
        <v>-62.72592791755001</v>
      </c>
      <c r="O4">
        <f t="shared" si="5"/>
        <v>3934.5420331176797</v>
      </c>
    </row>
    <row r="5" spans="1:18" x14ac:dyDescent="0.25">
      <c r="A5">
        <v>4</v>
      </c>
      <c r="B5">
        <v>1</v>
      </c>
      <c r="C5">
        <v>1</v>
      </c>
      <c r="D5">
        <v>0</v>
      </c>
      <c r="E5">
        <v>77.14</v>
      </c>
      <c r="F5">
        <v>-3.738569123</v>
      </c>
      <c r="G5">
        <v>1</v>
      </c>
      <c r="J5">
        <f t="shared" si="0"/>
        <v>4.2249999999999996</v>
      </c>
      <c r="K5">
        <f t="shared" si="1"/>
        <v>-3.738569123</v>
      </c>
      <c r="L5">
        <f t="shared" si="2"/>
        <v>-7.9635691229999992</v>
      </c>
      <c r="M5">
        <f t="shared" si="3"/>
        <v>63.418433176798978</v>
      </c>
      <c r="N5">
        <f t="shared" si="4"/>
        <v>-69.651694458550011</v>
      </c>
      <c r="O5">
        <f t="shared" si="5"/>
        <v>4851.3585409472062</v>
      </c>
      <c r="Q5" t="s">
        <v>14</v>
      </c>
      <c r="R5">
        <f>SUM(M2:M21)</f>
        <v>994.52769081280701</v>
      </c>
    </row>
    <row r="6" spans="1:18" x14ac:dyDescent="0.25">
      <c r="A6">
        <v>1</v>
      </c>
      <c r="B6">
        <v>2</v>
      </c>
      <c r="C6">
        <v>1</v>
      </c>
      <c r="D6">
        <v>1</v>
      </c>
      <c r="E6">
        <v>23.76</v>
      </c>
      <c r="F6">
        <v>68.047337279999994</v>
      </c>
      <c r="G6">
        <v>1</v>
      </c>
      <c r="J6">
        <f>4.225+61.606*D6-10.254*D6^2</f>
        <v>55.577000000000005</v>
      </c>
      <c r="K6">
        <f t="shared" si="1"/>
        <v>68.047337279999994</v>
      </c>
      <c r="L6">
        <f t="shared" si="2"/>
        <v>12.470337279999988</v>
      </c>
      <c r="M6">
        <f t="shared" si="3"/>
        <v>155.5093118769575</v>
      </c>
      <c r="N6">
        <f t="shared" si="4"/>
        <v>2.1342119444499872</v>
      </c>
      <c r="O6">
        <f t="shared" si="5"/>
        <v>4.5548606238329956</v>
      </c>
      <c r="Q6" t="s">
        <v>15</v>
      </c>
      <c r="R6">
        <f>SUM(O2:O21)</f>
        <v>23840.520368979167</v>
      </c>
    </row>
    <row r="7" spans="1:18" x14ac:dyDescent="0.25">
      <c r="A7">
        <v>2</v>
      </c>
      <c r="B7">
        <v>2</v>
      </c>
      <c r="C7">
        <v>1</v>
      </c>
      <c r="D7">
        <v>1</v>
      </c>
      <c r="E7">
        <v>28.53</v>
      </c>
      <c r="F7">
        <v>61.632598170000001</v>
      </c>
      <c r="G7">
        <v>1</v>
      </c>
      <c r="J7">
        <f t="shared" ref="J7:J21" si="6">4.225+61.606*D7-10.254*D7^2</f>
        <v>55.577000000000005</v>
      </c>
      <c r="K7">
        <f t="shared" si="1"/>
        <v>61.632598170000001</v>
      </c>
      <c r="L7">
        <f t="shared" si="2"/>
        <v>6.0555981699999961</v>
      </c>
      <c r="M7">
        <f t="shared" si="3"/>
        <v>36.670269196507299</v>
      </c>
      <c r="N7">
        <f t="shared" si="4"/>
        <v>-4.280527165550005</v>
      </c>
      <c r="O7">
        <f t="shared" si="5"/>
        <v>18.322912815011559</v>
      </c>
      <c r="Q7" s="1" t="s">
        <v>16</v>
      </c>
      <c r="R7" s="3">
        <f>1-(R5/R6)</f>
        <v>0.95828414500100978</v>
      </c>
    </row>
    <row r="8" spans="1:18" x14ac:dyDescent="0.25">
      <c r="A8">
        <v>3</v>
      </c>
      <c r="B8">
        <v>2</v>
      </c>
      <c r="C8">
        <v>1</v>
      </c>
      <c r="D8">
        <v>1</v>
      </c>
      <c r="E8">
        <v>22.81</v>
      </c>
      <c r="F8">
        <v>69.324905860000001</v>
      </c>
      <c r="G8">
        <v>1</v>
      </c>
      <c r="J8">
        <f t="shared" si="6"/>
        <v>55.577000000000005</v>
      </c>
      <c r="K8">
        <f t="shared" si="1"/>
        <v>69.324905860000001</v>
      </c>
      <c r="L8">
        <f t="shared" si="2"/>
        <v>13.747905859999996</v>
      </c>
      <c r="M8">
        <f t="shared" si="3"/>
        <v>189.00491553542221</v>
      </c>
      <c r="N8">
        <f t="shared" si="4"/>
        <v>3.4117805244499948</v>
      </c>
      <c r="O8">
        <f t="shared" si="5"/>
        <v>11.640246347016282</v>
      </c>
    </row>
    <row r="9" spans="1:18" x14ac:dyDescent="0.25">
      <c r="A9">
        <v>4</v>
      </c>
      <c r="B9">
        <v>2</v>
      </c>
      <c r="C9">
        <v>1</v>
      </c>
      <c r="D9">
        <v>1</v>
      </c>
      <c r="E9">
        <v>34.159999999999997</v>
      </c>
      <c r="F9">
        <v>54.061323289999997</v>
      </c>
      <c r="G9">
        <v>1</v>
      </c>
      <c r="J9">
        <f t="shared" si="6"/>
        <v>55.577000000000005</v>
      </c>
      <c r="K9">
        <f t="shared" si="1"/>
        <v>54.061323289999997</v>
      </c>
      <c r="L9">
        <f t="shared" si="2"/>
        <v>-1.5156767100000081</v>
      </c>
      <c r="M9">
        <f t="shared" si="3"/>
        <v>2.2972758892364489</v>
      </c>
      <c r="N9">
        <f t="shared" si="4"/>
        <v>-11.851802045550009</v>
      </c>
      <c r="O9">
        <f t="shared" si="5"/>
        <v>140.46521172690339</v>
      </c>
    </row>
    <row r="10" spans="1:18" x14ac:dyDescent="0.25">
      <c r="A10">
        <v>1</v>
      </c>
      <c r="B10">
        <v>3</v>
      </c>
      <c r="C10">
        <v>1</v>
      </c>
      <c r="D10">
        <v>2</v>
      </c>
      <c r="E10">
        <v>10.35</v>
      </c>
      <c r="F10">
        <v>86.081226470000004</v>
      </c>
      <c r="G10">
        <v>1</v>
      </c>
      <c r="J10">
        <f t="shared" si="6"/>
        <v>86.420999999999992</v>
      </c>
      <c r="K10">
        <f t="shared" si="1"/>
        <v>86.081226470000004</v>
      </c>
      <c r="L10">
        <f t="shared" si="2"/>
        <v>-0.339773529999988</v>
      </c>
      <c r="M10">
        <f t="shared" si="3"/>
        <v>0.11544605168865274</v>
      </c>
      <c r="N10">
        <f t="shared" si="4"/>
        <v>20.168101134449998</v>
      </c>
      <c r="O10">
        <f t="shared" si="5"/>
        <v>406.75230336940331</v>
      </c>
    </row>
    <row r="11" spans="1:18" x14ac:dyDescent="0.25">
      <c r="A11">
        <v>2</v>
      </c>
      <c r="B11">
        <v>3</v>
      </c>
      <c r="C11">
        <v>1</v>
      </c>
      <c r="D11">
        <v>2</v>
      </c>
      <c r="E11">
        <v>9.66</v>
      </c>
      <c r="F11">
        <v>87.009144699999993</v>
      </c>
      <c r="G11">
        <v>1</v>
      </c>
      <c r="J11">
        <f t="shared" si="6"/>
        <v>86.420999999999992</v>
      </c>
      <c r="K11">
        <f t="shared" si="1"/>
        <v>87.009144699999993</v>
      </c>
      <c r="L11">
        <f>K11-J11</f>
        <v>0.58814470000000085</v>
      </c>
      <c r="M11">
        <f t="shared" si="3"/>
        <v>0.34591418813809099</v>
      </c>
      <c r="N11">
        <f t="shared" si="4"/>
        <v>21.096019364449987</v>
      </c>
      <c r="O11">
        <f t="shared" si="5"/>
        <v>445.04203302524883</v>
      </c>
    </row>
    <row r="12" spans="1:18" x14ac:dyDescent="0.25">
      <c r="A12">
        <v>3</v>
      </c>
      <c r="B12">
        <v>3</v>
      </c>
      <c r="C12">
        <v>1</v>
      </c>
      <c r="D12">
        <v>2</v>
      </c>
      <c r="E12">
        <v>14.45</v>
      </c>
      <c r="F12">
        <v>80.56750941</v>
      </c>
      <c r="G12">
        <v>1</v>
      </c>
      <c r="J12">
        <f t="shared" si="6"/>
        <v>86.420999999999992</v>
      </c>
      <c r="K12">
        <f t="shared" si="1"/>
        <v>80.56750941</v>
      </c>
      <c r="L12">
        <f t="shared" si="2"/>
        <v>-5.8534905899999927</v>
      </c>
      <c r="M12">
        <f t="shared" si="3"/>
        <v>34.263352087218465</v>
      </c>
      <c r="N12">
        <f t="shared" si="4"/>
        <v>14.654384074449993</v>
      </c>
      <c r="O12">
        <f t="shared" si="5"/>
        <v>214.75097260149357</v>
      </c>
    </row>
    <row r="13" spans="1:18" x14ac:dyDescent="0.25">
      <c r="A13">
        <v>4</v>
      </c>
      <c r="B13">
        <v>3</v>
      </c>
      <c r="C13">
        <v>1</v>
      </c>
      <c r="D13">
        <v>2</v>
      </c>
      <c r="E13">
        <v>7.24</v>
      </c>
      <c r="F13">
        <v>90.263582569999997</v>
      </c>
      <c r="G13">
        <v>1</v>
      </c>
      <c r="J13">
        <f t="shared" si="6"/>
        <v>86.420999999999992</v>
      </c>
      <c r="K13">
        <f t="shared" si="1"/>
        <v>90.263582569999997</v>
      </c>
      <c r="L13">
        <f t="shared" si="2"/>
        <v>3.8425825700000047</v>
      </c>
      <c r="M13">
        <f t="shared" si="3"/>
        <v>14.765440807267842</v>
      </c>
      <c r="N13">
        <f t="shared" si="4"/>
        <v>24.350457234449991</v>
      </c>
      <c r="O13">
        <f t="shared" si="5"/>
        <v>592.94476752677792</v>
      </c>
    </row>
    <row r="14" spans="1:18" x14ac:dyDescent="0.25">
      <c r="A14">
        <v>1</v>
      </c>
      <c r="B14">
        <v>4</v>
      </c>
      <c r="C14">
        <v>1</v>
      </c>
      <c r="D14">
        <v>3</v>
      </c>
      <c r="E14">
        <v>3.93</v>
      </c>
      <c r="F14">
        <v>94.714900479999997</v>
      </c>
      <c r="G14">
        <v>1</v>
      </c>
      <c r="J14">
        <f t="shared" si="6"/>
        <v>96.757000000000005</v>
      </c>
      <c r="K14">
        <f t="shared" si="1"/>
        <v>94.714900479999997</v>
      </c>
      <c r="L14">
        <f t="shared" si="2"/>
        <v>-2.0420995200000078</v>
      </c>
      <c r="M14">
        <f t="shared" si="3"/>
        <v>4.170170449584262</v>
      </c>
      <c r="N14">
        <f t="shared" si="4"/>
        <v>28.801775144449991</v>
      </c>
      <c r="O14">
        <f t="shared" si="5"/>
        <v>829.54225147145723</v>
      </c>
    </row>
    <row r="15" spans="1:18" x14ac:dyDescent="0.25">
      <c r="A15">
        <v>2</v>
      </c>
      <c r="B15">
        <v>4</v>
      </c>
      <c r="C15">
        <v>1</v>
      </c>
      <c r="D15">
        <v>3</v>
      </c>
      <c r="E15">
        <v>8.25</v>
      </c>
      <c r="F15">
        <v>88.905325439999999</v>
      </c>
      <c r="G15">
        <v>1</v>
      </c>
      <c r="J15">
        <f t="shared" si="6"/>
        <v>96.757000000000005</v>
      </c>
      <c r="K15">
        <f t="shared" si="1"/>
        <v>88.905325439999999</v>
      </c>
      <c r="L15">
        <f t="shared" si="2"/>
        <v>-7.8516745600000064</v>
      </c>
      <c r="M15">
        <f t="shared" si="3"/>
        <v>61.648793396151291</v>
      </c>
      <c r="N15">
        <f t="shared" si="4"/>
        <v>22.992200104449992</v>
      </c>
      <c r="O15">
        <f t="shared" si="5"/>
        <v>528.64126564307026</v>
      </c>
    </row>
    <row r="16" spans="1:18" x14ac:dyDescent="0.25">
      <c r="A16">
        <v>3</v>
      </c>
      <c r="B16">
        <v>4</v>
      </c>
      <c r="C16">
        <v>1</v>
      </c>
      <c r="D16">
        <v>3</v>
      </c>
      <c r="E16">
        <v>14.76</v>
      </c>
      <c r="F16">
        <v>80.150618609999995</v>
      </c>
      <c r="G16">
        <v>1</v>
      </c>
      <c r="J16">
        <f t="shared" si="6"/>
        <v>96.757000000000005</v>
      </c>
      <c r="K16">
        <f t="shared" si="1"/>
        <v>80.150618609999995</v>
      </c>
      <c r="L16">
        <f t="shared" si="2"/>
        <v>-16.60638139000001</v>
      </c>
      <c r="M16">
        <f t="shared" si="3"/>
        <v>275.77190287013866</v>
      </c>
      <c r="N16">
        <f t="shared" si="4"/>
        <v>14.237493274449989</v>
      </c>
      <c r="O16">
        <f t="shared" si="5"/>
        <v>202.70621474000865</v>
      </c>
    </row>
    <row r="17" spans="1:18" x14ac:dyDescent="0.25">
      <c r="A17">
        <v>4</v>
      </c>
      <c r="B17">
        <v>4</v>
      </c>
      <c r="C17">
        <v>1</v>
      </c>
      <c r="D17">
        <v>3</v>
      </c>
      <c r="E17">
        <v>3.83</v>
      </c>
      <c r="F17">
        <v>94.849381390000005</v>
      </c>
      <c r="G17">
        <v>1</v>
      </c>
      <c r="J17">
        <f t="shared" si="6"/>
        <v>96.757000000000005</v>
      </c>
      <c r="K17">
        <f t="shared" si="1"/>
        <v>94.849381390000005</v>
      </c>
      <c r="L17">
        <f t="shared" si="2"/>
        <v>-1.9076186100000001</v>
      </c>
      <c r="M17">
        <f t="shared" si="3"/>
        <v>3.6390087612183324</v>
      </c>
      <c r="N17">
        <f t="shared" si="4"/>
        <v>28.936256054449998</v>
      </c>
      <c r="O17">
        <f t="shared" si="5"/>
        <v>837.30691444869422</v>
      </c>
    </row>
    <row r="18" spans="1:18" x14ac:dyDescent="0.25">
      <c r="A18">
        <v>1</v>
      </c>
      <c r="B18">
        <v>5</v>
      </c>
      <c r="C18">
        <v>1</v>
      </c>
      <c r="D18">
        <v>4</v>
      </c>
      <c r="E18">
        <v>10.37</v>
      </c>
      <c r="F18">
        <v>86.054330289999996</v>
      </c>
      <c r="G18">
        <v>1</v>
      </c>
      <c r="J18">
        <f t="shared" si="6"/>
        <v>86.585000000000008</v>
      </c>
      <c r="K18">
        <f t="shared" si="1"/>
        <v>86.054330289999996</v>
      </c>
      <c r="L18">
        <f t="shared" si="2"/>
        <v>-0.53066971000001217</v>
      </c>
      <c r="M18">
        <f t="shared" si="3"/>
        <v>0.28161034111149702</v>
      </c>
      <c r="N18">
        <f t="shared" si="4"/>
        <v>20.141204954449989</v>
      </c>
      <c r="O18">
        <f t="shared" si="5"/>
        <v>405.6681370171608</v>
      </c>
    </row>
    <row r="19" spans="1:18" x14ac:dyDescent="0.25">
      <c r="A19">
        <v>2</v>
      </c>
      <c r="B19">
        <v>5</v>
      </c>
      <c r="C19">
        <v>1</v>
      </c>
      <c r="D19">
        <v>4</v>
      </c>
      <c r="E19">
        <v>5.95</v>
      </c>
      <c r="F19">
        <v>91.998386229999994</v>
      </c>
      <c r="G19">
        <v>1</v>
      </c>
      <c r="J19">
        <f t="shared" si="6"/>
        <v>86.585000000000008</v>
      </c>
      <c r="K19">
        <f t="shared" si="1"/>
        <v>91.998386229999994</v>
      </c>
      <c r="L19">
        <f t="shared" si="2"/>
        <v>5.4133862299999862</v>
      </c>
      <c r="M19">
        <f t="shared" si="3"/>
        <v>29.304750475153462</v>
      </c>
      <c r="N19">
        <f t="shared" si="4"/>
        <v>26.085260894449988</v>
      </c>
      <c r="O19">
        <f t="shared" si="5"/>
        <v>680.44083593152175</v>
      </c>
    </row>
    <row r="20" spans="1:18" x14ac:dyDescent="0.25">
      <c r="A20">
        <v>3</v>
      </c>
      <c r="B20">
        <v>5</v>
      </c>
      <c r="C20">
        <v>1</v>
      </c>
      <c r="D20">
        <v>4</v>
      </c>
      <c r="E20">
        <v>8.31</v>
      </c>
      <c r="F20">
        <v>88.824636900000002</v>
      </c>
      <c r="G20">
        <v>1</v>
      </c>
      <c r="J20">
        <f>4.225+61.606*D20-10.254*D20^2</f>
        <v>86.585000000000008</v>
      </c>
      <c r="K20">
        <f t="shared" si="1"/>
        <v>88.824636900000002</v>
      </c>
      <c r="L20">
        <f t="shared" si="2"/>
        <v>2.2396368999999936</v>
      </c>
      <c r="M20">
        <f t="shared" si="3"/>
        <v>5.0159734438415811</v>
      </c>
      <c r="N20">
        <f t="shared" si="4"/>
        <v>22.911511564449995</v>
      </c>
      <c r="O20">
        <f t="shared" si="5"/>
        <v>524.93736216792581</v>
      </c>
    </row>
    <row r="21" spans="1:18" x14ac:dyDescent="0.25">
      <c r="A21">
        <v>4</v>
      </c>
      <c r="B21">
        <v>5</v>
      </c>
      <c r="C21">
        <v>1</v>
      </c>
      <c r="D21">
        <v>4</v>
      </c>
      <c r="E21">
        <v>4.49</v>
      </c>
      <c r="F21">
        <v>93.96180742</v>
      </c>
      <c r="G21">
        <v>1</v>
      </c>
      <c r="J21">
        <f t="shared" si="6"/>
        <v>86.585000000000008</v>
      </c>
      <c r="K21">
        <f t="shared" si="1"/>
        <v>93.96180742</v>
      </c>
      <c r="L21">
        <f t="shared" si="2"/>
        <v>7.3768074199999916</v>
      </c>
      <c r="M21">
        <f t="shared" si="3"/>
        <v>54.417287711766932</v>
      </c>
      <c r="N21">
        <f t="shared" si="4"/>
        <v>28.048682084449993</v>
      </c>
      <c r="O21">
        <f t="shared" si="5"/>
        <v>786.72856667454596</v>
      </c>
    </row>
    <row r="22" spans="1:18" x14ac:dyDescent="0.25">
      <c r="J22" t="s">
        <v>7</v>
      </c>
      <c r="K22" t="s">
        <v>8</v>
      </c>
      <c r="L22" t="s">
        <v>9</v>
      </c>
      <c r="M22" t="s">
        <v>10</v>
      </c>
      <c r="N22" t="s">
        <v>11</v>
      </c>
      <c r="O22" t="s">
        <v>12</v>
      </c>
    </row>
    <row r="23" spans="1:18" x14ac:dyDescent="0.25">
      <c r="A23">
        <v>1</v>
      </c>
      <c r="B23">
        <v>1</v>
      </c>
      <c r="C23">
        <v>1</v>
      </c>
      <c r="D23">
        <v>0</v>
      </c>
      <c r="E23">
        <v>75.25</v>
      </c>
      <c r="F23">
        <v>-1.1968800429999999</v>
      </c>
      <c r="G23">
        <v>2</v>
      </c>
      <c r="J23">
        <f>-0.2553+38.8982*D23-5.1696*D23^2</f>
        <v>-0.25530000000000003</v>
      </c>
      <c r="K23">
        <f>F23</f>
        <v>-1.1968800429999999</v>
      </c>
      <c r="L23">
        <f>K23-J23</f>
        <v>-0.94158004299999987</v>
      </c>
      <c r="M23">
        <f>L23^2</f>
        <v>0.88657297737588159</v>
      </c>
      <c r="N23">
        <f>K23-$R$24</f>
        <v>-47.721893490999996</v>
      </c>
      <c r="O23">
        <f>N23^2</f>
        <v>2277.3791183663479</v>
      </c>
    </row>
    <row r="24" spans="1:18" x14ac:dyDescent="0.25">
      <c r="A24">
        <v>2</v>
      </c>
      <c r="B24">
        <v>1</v>
      </c>
      <c r="C24">
        <v>1</v>
      </c>
      <c r="D24">
        <v>0</v>
      </c>
      <c r="E24">
        <v>73.44</v>
      </c>
      <c r="F24">
        <v>1.2372243140000001</v>
      </c>
      <c r="G24">
        <v>2</v>
      </c>
      <c r="J24">
        <f t="shared" ref="J24:J42" si="7">-0.2553+38.8982*D24-5.1696*D24^2</f>
        <v>-0.25530000000000003</v>
      </c>
      <c r="K24">
        <f t="shared" ref="K24:K42" si="8">F24</f>
        <v>1.2372243140000001</v>
      </c>
      <c r="L24">
        <f t="shared" ref="L24:L42" si="9">K24-J24</f>
        <v>1.4925243140000002</v>
      </c>
      <c r="M24">
        <f t="shared" ref="M24:M42" si="10">L24^2</f>
        <v>2.2276288278811713</v>
      </c>
      <c r="N24">
        <f t="shared" ref="N24:N42" si="11">K24-$R$24</f>
        <v>-45.287789133999993</v>
      </c>
      <c r="O24">
        <f t="shared" ref="O24:O42" si="12">N24^2</f>
        <v>2050.9838446456479</v>
      </c>
      <c r="Q24" t="s">
        <v>13</v>
      </c>
      <c r="R24">
        <f>AVERAGE(K23:K42)</f>
        <v>46.525013447999996</v>
      </c>
    </row>
    <row r="25" spans="1:18" x14ac:dyDescent="0.25">
      <c r="A25">
        <v>3</v>
      </c>
      <c r="B25">
        <v>1</v>
      </c>
      <c r="C25">
        <v>1</v>
      </c>
      <c r="D25">
        <v>0</v>
      </c>
      <c r="E25">
        <v>79.849999999999994</v>
      </c>
      <c r="F25">
        <v>-7.3830016140000003</v>
      </c>
      <c r="G25">
        <v>2</v>
      </c>
      <c r="J25">
        <f t="shared" si="7"/>
        <v>-0.25530000000000003</v>
      </c>
      <c r="K25">
        <f t="shared" si="8"/>
        <v>-7.3830016140000003</v>
      </c>
      <c r="L25">
        <f t="shared" si="9"/>
        <v>-7.1277016140000002</v>
      </c>
      <c r="M25">
        <f t="shared" si="10"/>
        <v>50.804130298218212</v>
      </c>
      <c r="N25">
        <f t="shared" si="11"/>
        <v>-53.908015061999997</v>
      </c>
      <c r="O25">
        <f t="shared" si="12"/>
        <v>2906.0740879248187</v>
      </c>
    </row>
    <row r="26" spans="1:18" x14ac:dyDescent="0.25">
      <c r="A26">
        <v>4</v>
      </c>
      <c r="B26">
        <v>1</v>
      </c>
      <c r="C26">
        <v>1</v>
      </c>
      <c r="D26">
        <v>0</v>
      </c>
      <c r="E26">
        <v>70.25</v>
      </c>
      <c r="F26">
        <v>5.5271651430000004</v>
      </c>
      <c r="G26">
        <v>2</v>
      </c>
      <c r="J26">
        <f t="shared" si="7"/>
        <v>-0.25530000000000003</v>
      </c>
      <c r="K26">
        <f t="shared" si="8"/>
        <v>5.5271651430000004</v>
      </c>
      <c r="L26">
        <f t="shared" si="9"/>
        <v>5.7824651430000005</v>
      </c>
      <c r="M26">
        <f t="shared" si="10"/>
        <v>33.436903130010016</v>
      </c>
      <c r="N26">
        <f t="shared" si="11"/>
        <v>-40.997848304999998</v>
      </c>
      <c r="O26">
        <f t="shared" si="12"/>
        <v>1680.8235656397912</v>
      </c>
      <c r="Q26" t="s">
        <v>14</v>
      </c>
      <c r="R26">
        <f>SUM(M23:M42)</f>
        <v>815.97215351189197</v>
      </c>
    </row>
    <row r="27" spans="1:18" x14ac:dyDescent="0.25">
      <c r="A27">
        <v>1</v>
      </c>
      <c r="B27">
        <v>2</v>
      </c>
      <c r="C27">
        <v>1</v>
      </c>
      <c r="D27">
        <v>1</v>
      </c>
      <c r="E27">
        <v>53.82</v>
      </c>
      <c r="F27">
        <v>27.622377620000002</v>
      </c>
      <c r="G27">
        <v>2</v>
      </c>
      <c r="J27">
        <f t="shared" si="7"/>
        <v>33.473300000000002</v>
      </c>
      <c r="K27">
        <f t="shared" si="8"/>
        <v>27.622377620000002</v>
      </c>
      <c r="L27">
        <f t="shared" si="9"/>
        <v>-5.8509223800000001</v>
      </c>
      <c r="M27">
        <f t="shared" si="10"/>
        <v>34.233292696784865</v>
      </c>
      <c r="N27">
        <f t="shared" si="11"/>
        <v>-18.902635827999994</v>
      </c>
      <c r="O27">
        <f t="shared" si="12"/>
        <v>357.30964124598904</v>
      </c>
      <c r="Q27" t="s">
        <v>15</v>
      </c>
      <c r="R27">
        <f>SUM(O23:O42)</f>
        <v>15592.341865746634</v>
      </c>
    </row>
    <row r="28" spans="1:18" x14ac:dyDescent="0.25">
      <c r="A28">
        <v>2</v>
      </c>
      <c r="B28">
        <v>2</v>
      </c>
      <c r="C28">
        <v>1</v>
      </c>
      <c r="D28">
        <v>1</v>
      </c>
      <c r="E28">
        <v>49.38</v>
      </c>
      <c r="F28">
        <v>33.593329750000002</v>
      </c>
      <c r="G28">
        <v>2</v>
      </c>
      <c r="J28">
        <f t="shared" si="7"/>
        <v>33.473300000000002</v>
      </c>
      <c r="K28">
        <f t="shared" si="8"/>
        <v>33.593329750000002</v>
      </c>
      <c r="L28">
        <f t="shared" si="9"/>
        <v>0.12002975000000049</v>
      </c>
      <c r="M28">
        <f t="shared" si="10"/>
        <v>1.4407140885062618E-2</v>
      </c>
      <c r="N28">
        <f t="shared" si="11"/>
        <v>-12.931683697999993</v>
      </c>
      <c r="O28">
        <f t="shared" si="12"/>
        <v>167.22844326511878</v>
      </c>
      <c r="Q28" s="1" t="s">
        <v>16</v>
      </c>
      <c r="R28" s="2">
        <f>1-(R26/R27)</f>
        <v>0.94766840282636278</v>
      </c>
    </row>
    <row r="29" spans="1:18" x14ac:dyDescent="0.25">
      <c r="A29">
        <v>3</v>
      </c>
      <c r="B29">
        <v>2</v>
      </c>
      <c r="C29">
        <v>1</v>
      </c>
      <c r="D29">
        <v>1</v>
      </c>
      <c r="E29">
        <v>46.17</v>
      </c>
      <c r="F29">
        <v>37.910166760000003</v>
      </c>
      <c r="G29">
        <v>2</v>
      </c>
      <c r="J29">
        <f t="shared" si="7"/>
        <v>33.473300000000002</v>
      </c>
      <c r="K29">
        <f t="shared" si="8"/>
        <v>37.910166760000003</v>
      </c>
      <c r="L29">
        <f t="shared" si="9"/>
        <v>4.4368667600000009</v>
      </c>
      <c r="M29">
        <f t="shared" si="10"/>
        <v>19.685786645992906</v>
      </c>
      <c r="N29">
        <f t="shared" si="11"/>
        <v>-8.614846687999993</v>
      </c>
      <c r="O29">
        <f t="shared" si="12"/>
        <v>74.215583457744444</v>
      </c>
    </row>
    <row r="30" spans="1:18" x14ac:dyDescent="0.25">
      <c r="A30">
        <v>4</v>
      </c>
      <c r="B30">
        <v>2</v>
      </c>
      <c r="C30">
        <v>1</v>
      </c>
      <c r="D30">
        <v>1</v>
      </c>
      <c r="E30">
        <v>44.96</v>
      </c>
      <c r="F30">
        <v>39.537385690000001</v>
      </c>
      <c r="G30">
        <v>2</v>
      </c>
      <c r="J30">
        <f t="shared" si="7"/>
        <v>33.473300000000002</v>
      </c>
      <c r="K30">
        <f t="shared" si="8"/>
        <v>39.537385690000001</v>
      </c>
      <c r="L30">
        <f t="shared" si="9"/>
        <v>6.0640856899999989</v>
      </c>
      <c r="M30">
        <f t="shared" si="10"/>
        <v>36.773135255662766</v>
      </c>
      <c r="N30">
        <f t="shared" si="11"/>
        <v>-6.987627757999995</v>
      </c>
      <c r="O30">
        <f t="shared" si="12"/>
        <v>48.826941684372038</v>
      </c>
    </row>
    <row r="31" spans="1:18" x14ac:dyDescent="0.25">
      <c r="A31">
        <v>1</v>
      </c>
      <c r="B31">
        <v>3</v>
      </c>
      <c r="C31">
        <v>1</v>
      </c>
      <c r="D31">
        <v>2</v>
      </c>
      <c r="E31">
        <v>20.440000000000001</v>
      </c>
      <c r="F31">
        <v>72.512103280000005</v>
      </c>
      <c r="G31">
        <v>2</v>
      </c>
      <c r="J31">
        <f t="shared" si="7"/>
        <v>56.862700000000004</v>
      </c>
      <c r="K31">
        <f t="shared" si="8"/>
        <v>72.512103280000005</v>
      </c>
      <c r="L31">
        <f t="shared" si="9"/>
        <v>15.649403280000001</v>
      </c>
      <c r="M31">
        <f t="shared" si="10"/>
        <v>244.90382302007481</v>
      </c>
      <c r="N31">
        <f t="shared" si="11"/>
        <v>25.987089832000009</v>
      </c>
      <c r="O31">
        <f t="shared" si="12"/>
        <v>675.32883793643828</v>
      </c>
    </row>
    <row r="32" spans="1:18" x14ac:dyDescent="0.25">
      <c r="A32">
        <v>2</v>
      </c>
      <c r="B32">
        <v>3</v>
      </c>
      <c r="C32">
        <v>1</v>
      </c>
      <c r="D32">
        <v>2</v>
      </c>
      <c r="E32">
        <v>35.5</v>
      </c>
      <c r="F32">
        <v>52.25927918</v>
      </c>
      <c r="G32">
        <v>2</v>
      </c>
      <c r="J32">
        <f t="shared" si="7"/>
        <v>56.862700000000004</v>
      </c>
      <c r="K32">
        <f t="shared" si="8"/>
        <v>52.25927918</v>
      </c>
      <c r="L32">
        <f t="shared" si="9"/>
        <v>-4.6034208200000037</v>
      </c>
      <c r="M32">
        <f t="shared" si="10"/>
        <v>21.191483246009508</v>
      </c>
      <c r="N32">
        <f t="shared" si="11"/>
        <v>5.7342657320000043</v>
      </c>
      <c r="O32">
        <f t="shared" si="12"/>
        <v>32.881803485189543</v>
      </c>
    </row>
    <row r="33" spans="1:15" x14ac:dyDescent="0.25">
      <c r="A33">
        <v>3</v>
      </c>
      <c r="B33">
        <v>3</v>
      </c>
      <c r="C33">
        <v>1</v>
      </c>
      <c r="D33">
        <v>2</v>
      </c>
      <c r="E33">
        <v>39.26</v>
      </c>
      <c r="F33">
        <v>47.202797199999999</v>
      </c>
      <c r="G33">
        <v>2</v>
      </c>
      <c r="J33">
        <f t="shared" si="7"/>
        <v>56.862700000000004</v>
      </c>
      <c r="K33">
        <f t="shared" si="8"/>
        <v>47.202797199999999</v>
      </c>
      <c r="L33">
        <f t="shared" si="9"/>
        <v>-9.6599028000000047</v>
      </c>
      <c r="M33">
        <f t="shared" si="10"/>
        <v>93.313722105447937</v>
      </c>
      <c r="N33">
        <f t="shared" si="11"/>
        <v>0.6777837520000034</v>
      </c>
      <c r="O33">
        <f t="shared" si="12"/>
        <v>0.45939081447520214</v>
      </c>
    </row>
    <row r="34" spans="1:15" x14ac:dyDescent="0.25">
      <c r="A34">
        <v>4</v>
      </c>
      <c r="B34">
        <v>3</v>
      </c>
      <c r="C34">
        <v>1</v>
      </c>
      <c r="D34">
        <v>2</v>
      </c>
      <c r="E34">
        <v>40.200000000000003</v>
      </c>
      <c r="F34">
        <v>45.938676710000003</v>
      </c>
      <c r="G34">
        <v>2</v>
      </c>
      <c r="J34">
        <f t="shared" si="7"/>
        <v>56.862700000000004</v>
      </c>
      <c r="K34">
        <f t="shared" si="8"/>
        <v>45.938676710000003</v>
      </c>
      <c r="L34">
        <f t="shared" si="9"/>
        <v>-10.924023290000001</v>
      </c>
      <c r="M34">
        <f t="shared" si="10"/>
        <v>119.33428484046244</v>
      </c>
      <c r="N34">
        <f t="shared" si="11"/>
        <v>-0.58633673799999286</v>
      </c>
      <c r="O34">
        <f t="shared" si="12"/>
        <v>0.34379077032847227</v>
      </c>
    </row>
    <row r="35" spans="1:15" x14ac:dyDescent="0.25">
      <c r="A35">
        <v>1</v>
      </c>
      <c r="B35">
        <v>4</v>
      </c>
      <c r="C35">
        <v>1</v>
      </c>
      <c r="D35">
        <v>3</v>
      </c>
      <c r="E35">
        <v>24.32</v>
      </c>
      <c r="F35">
        <v>67.294244219999996</v>
      </c>
      <c r="G35">
        <v>2</v>
      </c>
      <c r="J35">
        <f t="shared" si="7"/>
        <v>69.912900000000008</v>
      </c>
      <c r="K35">
        <f t="shared" si="8"/>
        <v>67.294244219999996</v>
      </c>
      <c r="L35">
        <f t="shared" si="9"/>
        <v>-2.6186557800000116</v>
      </c>
      <c r="M35">
        <f t="shared" si="10"/>
        <v>6.857358094127469</v>
      </c>
      <c r="N35">
        <f t="shared" si="11"/>
        <v>20.769230772</v>
      </c>
      <c r="O35">
        <f t="shared" si="12"/>
        <v>431.36094686059175</v>
      </c>
    </row>
    <row r="36" spans="1:15" x14ac:dyDescent="0.25">
      <c r="A36">
        <v>2</v>
      </c>
      <c r="B36">
        <v>4</v>
      </c>
      <c r="C36">
        <v>1</v>
      </c>
      <c r="D36">
        <v>3</v>
      </c>
      <c r="E36">
        <v>17.7</v>
      </c>
      <c r="F36">
        <v>76.196880039999996</v>
      </c>
      <c r="G36">
        <v>2</v>
      </c>
      <c r="J36">
        <f t="shared" si="7"/>
        <v>69.912900000000008</v>
      </c>
      <c r="K36">
        <f t="shared" si="8"/>
        <v>76.196880039999996</v>
      </c>
      <c r="L36">
        <f t="shared" si="9"/>
        <v>6.2839800399999888</v>
      </c>
      <c r="M36">
        <f t="shared" si="10"/>
        <v>39.488405143118257</v>
      </c>
      <c r="N36">
        <f t="shared" si="11"/>
        <v>29.671866592000001</v>
      </c>
      <c r="O36">
        <f t="shared" si="12"/>
        <v>880.41966705344578</v>
      </c>
    </row>
    <row r="37" spans="1:15" x14ac:dyDescent="0.25">
      <c r="A37">
        <v>3</v>
      </c>
      <c r="B37">
        <v>4</v>
      </c>
      <c r="C37">
        <v>1</v>
      </c>
      <c r="D37">
        <v>3</v>
      </c>
      <c r="E37">
        <v>24.32</v>
      </c>
      <c r="F37">
        <v>67.294244219999996</v>
      </c>
      <c r="G37">
        <v>2</v>
      </c>
      <c r="J37">
        <f>-0.2553+38.8982*D37-5.1696*D37^2</f>
        <v>69.912900000000008</v>
      </c>
      <c r="K37">
        <f t="shared" si="8"/>
        <v>67.294244219999996</v>
      </c>
      <c r="L37">
        <f t="shared" si="9"/>
        <v>-2.6186557800000116</v>
      </c>
      <c r="M37">
        <f t="shared" si="10"/>
        <v>6.857358094127469</v>
      </c>
      <c r="N37">
        <f t="shared" si="11"/>
        <v>20.769230772</v>
      </c>
      <c r="O37">
        <f t="shared" si="12"/>
        <v>431.36094686059175</v>
      </c>
    </row>
    <row r="38" spans="1:15" x14ac:dyDescent="0.25">
      <c r="A38">
        <v>4</v>
      </c>
      <c r="B38">
        <v>4</v>
      </c>
      <c r="C38">
        <v>1</v>
      </c>
      <c r="D38">
        <v>3</v>
      </c>
      <c r="E38">
        <v>17.23</v>
      </c>
      <c r="F38">
        <v>76.828940290000006</v>
      </c>
      <c r="G38">
        <v>2</v>
      </c>
      <c r="J38">
        <f t="shared" si="7"/>
        <v>69.912900000000008</v>
      </c>
      <c r="K38">
        <f t="shared" si="8"/>
        <v>76.828940290000006</v>
      </c>
      <c r="L38">
        <f t="shared" si="9"/>
        <v>6.916040289999998</v>
      </c>
      <c r="M38">
        <f t="shared" si="10"/>
        <v>47.831613292903256</v>
      </c>
      <c r="N38">
        <f t="shared" si="11"/>
        <v>30.30392684200001</v>
      </c>
      <c r="O38">
        <f t="shared" si="12"/>
        <v>918.32798204528865</v>
      </c>
    </row>
    <row r="39" spans="1:15" x14ac:dyDescent="0.25">
      <c r="A39">
        <v>1</v>
      </c>
      <c r="B39">
        <v>5</v>
      </c>
      <c r="C39">
        <v>1</v>
      </c>
      <c r="D39">
        <v>4</v>
      </c>
      <c r="E39">
        <v>20.190000000000001</v>
      </c>
      <c r="F39">
        <v>72.848305539999998</v>
      </c>
      <c r="G39">
        <v>2</v>
      </c>
      <c r="J39">
        <f t="shared" si="7"/>
        <v>72.623900000000006</v>
      </c>
      <c r="K39">
        <f t="shared" si="8"/>
        <v>72.848305539999998</v>
      </c>
      <c r="L39">
        <f t="shared" si="9"/>
        <v>0.22440553999999224</v>
      </c>
      <c r="M39">
        <f t="shared" si="10"/>
        <v>5.0357846382688115E-2</v>
      </c>
      <c r="N39">
        <f t="shared" si="11"/>
        <v>26.323292092000003</v>
      </c>
      <c r="O39">
        <f t="shared" si="12"/>
        <v>692.91570656074987</v>
      </c>
    </row>
    <row r="40" spans="1:15" x14ac:dyDescent="0.25">
      <c r="A40">
        <v>2</v>
      </c>
      <c r="B40">
        <v>5</v>
      </c>
      <c r="C40">
        <v>1</v>
      </c>
      <c r="D40">
        <v>4</v>
      </c>
      <c r="E40">
        <v>18.25</v>
      </c>
      <c r="F40">
        <v>75.457235069999996</v>
      </c>
      <c r="G40">
        <v>2</v>
      </c>
      <c r="J40">
        <f t="shared" si="7"/>
        <v>72.623900000000006</v>
      </c>
      <c r="K40">
        <f t="shared" si="8"/>
        <v>75.457235069999996</v>
      </c>
      <c r="L40">
        <f t="shared" si="9"/>
        <v>2.8333350699999897</v>
      </c>
      <c r="M40">
        <f t="shared" si="10"/>
        <v>8.0277876188918462</v>
      </c>
      <c r="N40">
        <f t="shared" si="11"/>
        <v>28.932221622</v>
      </c>
      <c r="O40">
        <f t="shared" si="12"/>
        <v>837.07344798452436</v>
      </c>
    </row>
    <row r="41" spans="1:15" x14ac:dyDescent="0.25">
      <c r="A41">
        <v>3</v>
      </c>
      <c r="B41">
        <v>5</v>
      </c>
      <c r="C41">
        <v>1</v>
      </c>
      <c r="D41">
        <v>4</v>
      </c>
      <c r="E41">
        <v>19.25</v>
      </c>
      <c r="F41">
        <v>74.112426040000003</v>
      </c>
      <c r="G41">
        <v>2</v>
      </c>
      <c r="J41">
        <f t="shared" si="7"/>
        <v>72.623900000000006</v>
      </c>
      <c r="K41">
        <f t="shared" si="8"/>
        <v>74.112426040000003</v>
      </c>
      <c r="L41">
        <f t="shared" si="9"/>
        <v>1.4885260399999964</v>
      </c>
      <c r="M41">
        <f t="shared" si="10"/>
        <v>2.2157097717580712</v>
      </c>
      <c r="N41">
        <f t="shared" si="11"/>
        <v>27.587412592000007</v>
      </c>
      <c r="O41">
        <f t="shared" si="12"/>
        <v>761.06533352124052</v>
      </c>
    </row>
    <row r="42" spans="1:15" x14ac:dyDescent="0.25">
      <c r="A42">
        <v>4</v>
      </c>
      <c r="B42">
        <v>5</v>
      </c>
      <c r="C42">
        <v>1</v>
      </c>
      <c r="D42">
        <v>4</v>
      </c>
      <c r="E42">
        <v>25.5</v>
      </c>
      <c r="F42">
        <v>65.707369549999996</v>
      </c>
      <c r="G42">
        <v>2</v>
      </c>
      <c r="J42">
        <f t="shared" si="7"/>
        <v>72.623900000000006</v>
      </c>
      <c r="K42">
        <f t="shared" si="8"/>
        <v>65.707369549999996</v>
      </c>
      <c r="L42">
        <f t="shared" si="9"/>
        <v>-6.9165304500000104</v>
      </c>
      <c r="M42">
        <f t="shared" si="10"/>
        <v>47.838393465777344</v>
      </c>
      <c r="N42">
        <f t="shared" si="11"/>
        <v>19.182356102</v>
      </c>
      <c r="O42">
        <f t="shared" si="12"/>
        <v>367.96278562393661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H11" sqref="H11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5">
      <c r="A2">
        <v>1</v>
      </c>
      <c r="B2">
        <v>1</v>
      </c>
      <c r="C2">
        <v>1</v>
      </c>
      <c r="D2">
        <v>0</v>
      </c>
      <c r="E2">
        <v>76.98</v>
      </c>
      <c r="F2">
        <v>-3.523399677</v>
      </c>
      <c r="G2">
        <v>1</v>
      </c>
      <c r="J2">
        <v>0</v>
      </c>
      <c r="K2">
        <v>-3.523399677</v>
      </c>
      <c r="L2">
        <v>-3.523399677</v>
      </c>
      <c r="M2">
        <v>12.414345283883705</v>
      </c>
      <c r="N2">
        <v>-69.436525012550007</v>
      </c>
      <c r="O2">
        <v>4821.4310058184828</v>
      </c>
    </row>
    <row r="3" spans="1:18" x14ac:dyDescent="0.25">
      <c r="A3">
        <v>2</v>
      </c>
      <c r="B3">
        <v>1</v>
      </c>
      <c r="C3">
        <v>1</v>
      </c>
      <c r="D3">
        <v>0</v>
      </c>
      <c r="E3">
        <v>69.98</v>
      </c>
      <c r="F3">
        <v>5.8902635830000003</v>
      </c>
      <c r="G3">
        <v>1</v>
      </c>
      <c r="J3">
        <v>0</v>
      </c>
      <c r="K3">
        <v>5.8902635830000003</v>
      </c>
      <c r="L3">
        <v>5.8902635830000003</v>
      </c>
      <c r="M3">
        <v>34.695205077216002</v>
      </c>
      <c r="N3">
        <v>-60.022861752550007</v>
      </c>
      <c r="O3">
        <v>3602.7439329657304</v>
      </c>
      <c r="Q3" t="s">
        <v>13</v>
      </c>
      <c r="R3">
        <v>65.913125335550006</v>
      </c>
    </row>
    <row r="4" spans="1:18" x14ac:dyDescent="0.25">
      <c r="A4">
        <v>3</v>
      </c>
      <c r="B4">
        <v>1</v>
      </c>
      <c r="C4">
        <v>1</v>
      </c>
      <c r="D4">
        <v>0</v>
      </c>
      <c r="E4">
        <v>71.989999999999995</v>
      </c>
      <c r="F4">
        <v>3.1871974179999998</v>
      </c>
      <c r="G4">
        <v>1</v>
      </c>
      <c r="J4">
        <v>0</v>
      </c>
      <c r="K4">
        <v>3.1871974179999998</v>
      </c>
      <c r="L4">
        <v>3.1871974179999998</v>
      </c>
      <c r="M4">
        <v>10.158227381305865</v>
      </c>
      <c r="N4">
        <v>-62.72592791755001</v>
      </c>
      <c r="O4">
        <v>3934.5420331176797</v>
      </c>
    </row>
    <row r="5" spans="1:18" x14ac:dyDescent="0.25">
      <c r="A5">
        <v>4</v>
      </c>
      <c r="B5">
        <v>1</v>
      </c>
      <c r="C5">
        <v>1</v>
      </c>
      <c r="D5">
        <v>0</v>
      </c>
      <c r="E5">
        <v>77.14</v>
      </c>
      <c r="F5">
        <v>-3.738569123</v>
      </c>
      <c r="G5">
        <v>1</v>
      </c>
      <c r="J5">
        <v>0</v>
      </c>
      <c r="K5">
        <v>-3.738569123</v>
      </c>
      <c r="L5">
        <v>-3.738569123</v>
      </c>
      <c r="M5">
        <v>13.97689908744899</v>
      </c>
      <c r="N5">
        <v>-69.651694458550011</v>
      </c>
      <c r="O5">
        <v>4851.3585409472062</v>
      </c>
      <c r="Q5" t="s">
        <v>14</v>
      </c>
      <c r="R5">
        <v>580.79297686854272</v>
      </c>
    </row>
    <row r="6" spans="1:18" x14ac:dyDescent="0.25">
      <c r="A6">
        <v>1</v>
      </c>
      <c r="B6">
        <v>2</v>
      </c>
      <c r="C6">
        <v>1</v>
      </c>
      <c r="D6">
        <v>1</v>
      </c>
      <c r="E6">
        <v>23.76</v>
      </c>
      <c r="F6">
        <v>68.047337279999994</v>
      </c>
      <c r="G6">
        <v>1</v>
      </c>
      <c r="J6">
        <v>64.976234682510196</v>
      </c>
      <c r="K6">
        <v>68.047337279999994</v>
      </c>
      <c r="L6">
        <v>3.0711025974897694</v>
      </c>
      <c r="M6">
        <v>9.4316711643084084</v>
      </c>
      <c r="N6">
        <v>2.1342119444499872</v>
      </c>
      <c r="O6">
        <v>4.5548606238329956</v>
      </c>
      <c r="Q6" t="s">
        <v>15</v>
      </c>
      <c r="R6">
        <v>23840.520368979167</v>
      </c>
    </row>
    <row r="7" spans="1:18" x14ac:dyDescent="0.25">
      <c r="A7">
        <v>2</v>
      </c>
      <c r="B7">
        <v>2</v>
      </c>
      <c r="C7">
        <v>1</v>
      </c>
      <c r="D7">
        <v>1</v>
      </c>
      <c r="E7">
        <v>28.53</v>
      </c>
      <c r="F7">
        <v>61.632598170000001</v>
      </c>
      <c r="G7">
        <v>1</v>
      </c>
      <c r="J7">
        <v>64.976234682510224</v>
      </c>
      <c r="K7">
        <v>61.632598170000001</v>
      </c>
      <c r="L7">
        <v>-3.3436365125102228</v>
      </c>
      <c r="M7">
        <v>11.179905127791525</v>
      </c>
      <c r="N7">
        <v>-4.280527165550005</v>
      </c>
      <c r="O7">
        <v>18.322912815011559</v>
      </c>
      <c r="Q7" t="s">
        <v>16</v>
      </c>
      <c r="R7">
        <v>0.97563841024106801</v>
      </c>
    </row>
    <row r="8" spans="1:18" x14ac:dyDescent="0.25">
      <c r="A8">
        <v>3</v>
      </c>
      <c r="B8">
        <v>2</v>
      </c>
      <c r="C8">
        <v>1</v>
      </c>
      <c r="D8">
        <v>1</v>
      </c>
      <c r="E8">
        <v>22.81</v>
      </c>
      <c r="F8">
        <v>69.324905860000001</v>
      </c>
      <c r="G8">
        <v>1</v>
      </c>
      <c r="J8">
        <v>64.976234682510224</v>
      </c>
      <c r="K8">
        <v>69.324905860000001</v>
      </c>
      <c r="L8">
        <v>4.3486711774897771</v>
      </c>
      <c r="M8">
        <v>18.910941009930323</v>
      </c>
      <c r="N8">
        <v>3.4117805244499948</v>
      </c>
      <c r="O8">
        <v>11.640246347016282</v>
      </c>
    </row>
    <row r="9" spans="1:18" x14ac:dyDescent="0.25">
      <c r="A9">
        <v>4</v>
      </c>
      <c r="B9">
        <v>2</v>
      </c>
      <c r="C9">
        <v>1</v>
      </c>
      <c r="D9">
        <v>1</v>
      </c>
      <c r="E9">
        <v>34.159999999999997</v>
      </c>
      <c r="F9">
        <v>54.061323289999997</v>
      </c>
      <c r="G9">
        <v>1</v>
      </c>
      <c r="J9">
        <v>64.976234682510224</v>
      </c>
      <c r="K9">
        <v>54.061323289999997</v>
      </c>
      <c r="L9">
        <v>-10.914911392510227</v>
      </c>
      <c r="M9">
        <v>119.13529070634954</v>
      </c>
      <c r="N9">
        <v>-11.851802045550009</v>
      </c>
      <c r="O9">
        <v>140.46521172690339</v>
      </c>
    </row>
    <row r="10" spans="1:18" x14ac:dyDescent="0.25">
      <c r="A10">
        <v>1</v>
      </c>
      <c r="B10">
        <v>3</v>
      </c>
      <c r="C10">
        <v>1</v>
      </c>
      <c r="D10">
        <v>2</v>
      </c>
      <c r="E10">
        <v>10.35</v>
      </c>
      <c r="F10">
        <v>86.081226470000004</v>
      </c>
      <c r="G10">
        <v>1</v>
      </c>
      <c r="J10">
        <v>81.557212770915868</v>
      </c>
      <c r="K10">
        <v>86.081226470000004</v>
      </c>
      <c r="L10">
        <v>4.5240136990841364</v>
      </c>
      <c r="M10">
        <v>20.466699949500931</v>
      </c>
      <c r="N10">
        <v>20.168101134449998</v>
      </c>
      <c r="O10">
        <v>406.75230336940331</v>
      </c>
    </row>
    <row r="11" spans="1:18" x14ac:dyDescent="0.25">
      <c r="A11">
        <v>2</v>
      </c>
      <c r="B11">
        <v>3</v>
      </c>
      <c r="C11">
        <v>1</v>
      </c>
      <c r="D11">
        <v>2</v>
      </c>
      <c r="E11">
        <v>9.66</v>
      </c>
      <c r="F11">
        <v>87.009144699999993</v>
      </c>
      <c r="G11">
        <v>1</v>
      </c>
      <c r="J11">
        <v>81.557212770915868</v>
      </c>
      <c r="K11">
        <v>87.009144699999993</v>
      </c>
      <c r="L11">
        <v>5.4519319290841253</v>
      </c>
      <c r="M11">
        <v>29.723561759366952</v>
      </c>
      <c r="N11">
        <v>21.096019364449987</v>
      </c>
      <c r="O11">
        <v>445.04203302524883</v>
      </c>
    </row>
    <row r="12" spans="1:18" x14ac:dyDescent="0.25">
      <c r="A12">
        <v>3</v>
      </c>
      <c r="B12">
        <v>3</v>
      </c>
      <c r="C12">
        <v>1</v>
      </c>
      <c r="D12">
        <v>2</v>
      </c>
      <c r="E12">
        <v>14.45</v>
      </c>
      <c r="F12">
        <v>80.56750941</v>
      </c>
      <c r="G12">
        <v>1</v>
      </c>
      <c r="J12">
        <v>81.557212770915868</v>
      </c>
      <c r="K12">
        <v>80.56750941</v>
      </c>
      <c r="L12">
        <v>-0.9897033609158683</v>
      </c>
      <c r="M12">
        <v>0.97951274260816545</v>
      </c>
      <c r="N12">
        <v>14.654384074449993</v>
      </c>
      <c r="O12">
        <v>214.75097260149357</v>
      </c>
    </row>
    <row r="13" spans="1:18" x14ac:dyDescent="0.25">
      <c r="A13">
        <v>4</v>
      </c>
      <c r="B13">
        <v>3</v>
      </c>
      <c r="C13">
        <v>1</v>
      </c>
      <c r="D13">
        <v>2</v>
      </c>
      <c r="E13">
        <v>7.24</v>
      </c>
      <c r="F13">
        <v>90.263582569999997</v>
      </c>
      <c r="G13">
        <v>1</v>
      </c>
      <c r="J13">
        <v>81.557212770915868</v>
      </c>
      <c r="K13">
        <v>90.263582569999997</v>
      </c>
      <c r="L13">
        <v>8.7063697990841291</v>
      </c>
      <c r="M13">
        <v>75.800875078404218</v>
      </c>
      <c r="N13">
        <v>24.350457234449991</v>
      </c>
      <c r="O13">
        <v>592.94476752677792</v>
      </c>
    </row>
    <row r="14" spans="1:18" x14ac:dyDescent="0.25">
      <c r="A14">
        <v>1</v>
      </c>
      <c r="B14">
        <v>4</v>
      </c>
      <c r="C14">
        <v>1</v>
      </c>
      <c r="D14">
        <v>3</v>
      </c>
      <c r="E14">
        <v>3.93</v>
      </c>
      <c r="F14">
        <v>94.714900479999997</v>
      </c>
      <c r="G14">
        <v>1</v>
      </c>
      <c r="J14">
        <v>89.139582272032598</v>
      </c>
      <c r="K14">
        <v>94.714900479999997</v>
      </c>
      <c r="L14">
        <v>5.5753182079673991</v>
      </c>
      <c r="M14">
        <v>31.08417312009281</v>
      </c>
      <c r="N14">
        <v>28.801775144449991</v>
      </c>
      <c r="O14">
        <v>829.54225147145723</v>
      </c>
    </row>
    <row r="15" spans="1:18" x14ac:dyDescent="0.25">
      <c r="A15">
        <v>2</v>
      </c>
      <c r="B15">
        <v>4</v>
      </c>
      <c r="C15">
        <v>1</v>
      </c>
      <c r="D15">
        <v>3</v>
      </c>
      <c r="E15">
        <v>8.25</v>
      </c>
      <c r="F15">
        <v>88.905325439999999</v>
      </c>
      <c r="G15">
        <v>1</v>
      </c>
      <c r="J15">
        <v>89.139582272032598</v>
      </c>
      <c r="K15">
        <v>88.905325439999999</v>
      </c>
      <c r="L15">
        <v>-0.2342568320325995</v>
      </c>
      <c r="M15">
        <v>5.4876263353949538E-2</v>
      </c>
      <c r="N15">
        <v>22.992200104449992</v>
      </c>
      <c r="O15">
        <v>528.64126564307026</v>
      </c>
    </row>
    <row r="16" spans="1:18" x14ac:dyDescent="0.25">
      <c r="A16">
        <v>3</v>
      </c>
      <c r="B16">
        <v>4</v>
      </c>
      <c r="C16">
        <v>1</v>
      </c>
      <c r="D16">
        <v>3</v>
      </c>
      <c r="E16">
        <v>14.76</v>
      </c>
      <c r="F16">
        <v>80.150618609999995</v>
      </c>
      <c r="G16">
        <v>1</v>
      </c>
      <c r="J16">
        <v>89.139582272032598</v>
      </c>
      <c r="K16">
        <v>80.150618609999995</v>
      </c>
      <c r="L16">
        <v>-8.988963662032603</v>
      </c>
      <c r="M16">
        <v>80.801467717342589</v>
      </c>
      <c r="N16">
        <v>14.237493274449989</v>
      </c>
      <c r="O16">
        <v>202.70621474000865</v>
      </c>
    </row>
    <row r="17" spans="1:18" x14ac:dyDescent="0.25">
      <c r="A17">
        <v>4</v>
      </c>
      <c r="B17">
        <v>4</v>
      </c>
      <c r="C17">
        <v>1</v>
      </c>
      <c r="D17">
        <v>3</v>
      </c>
      <c r="E17">
        <v>3.83</v>
      </c>
      <c r="F17">
        <v>94.849381390000005</v>
      </c>
      <c r="G17">
        <v>1</v>
      </c>
      <c r="J17">
        <v>89.139582272032598</v>
      </c>
      <c r="K17">
        <v>94.849381390000005</v>
      </c>
      <c r="L17">
        <v>5.7097991179674068</v>
      </c>
      <c r="M17">
        <v>32.601805967541374</v>
      </c>
      <c r="N17">
        <v>28.936256054449998</v>
      </c>
      <c r="O17">
        <v>837.30691444869422</v>
      </c>
    </row>
    <row r="18" spans="1:18" x14ac:dyDescent="0.25">
      <c r="A18">
        <v>1</v>
      </c>
      <c r="B18">
        <v>5</v>
      </c>
      <c r="C18">
        <v>1</v>
      </c>
      <c r="D18">
        <v>4</v>
      </c>
      <c r="E18">
        <v>10.37</v>
      </c>
      <c r="F18">
        <v>86.054330289999996</v>
      </c>
      <c r="G18">
        <v>1</v>
      </c>
      <c r="J18">
        <v>93.485241084546544</v>
      </c>
      <c r="K18">
        <v>86.054330289999996</v>
      </c>
      <c r="L18">
        <v>-7.4309107945465485</v>
      </c>
      <c r="M18">
        <v>55.218435236508419</v>
      </c>
      <c r="N18">
        <v>20.141204954449989</v>
      </c>
      <c r="O18">
        <v>405.6681370171608</v>
      </c>
    </row>
    <row r="19" spans="1:18" x14ac:dyDescent="0.25">
      <c r="A19">
        <v>2</v>
      </c>
      <c r="B19">
        <v>5</v>
      </c>
      <c r="C19">
        <v>1</v>
      </c>
      <c r="D19">
        <v>4</v>
      </c>
      <c r="E19">
        <v>5.95</v>
      </c>
      <c r="F19">
        <v>91.998386229999994</v>
      </c>
      <c r="G19">
        <v>1</v>
      </c>
      <c r="J19">
        <v>93.485241084546544</v>
      </c>
      <c r="K19">
        <v>91.998386229999994</v>
      </c>
      <c r="L19">
        <v>-1.4868548545465501</v>
      </c>
      <c r="M19">
        <v>2.2107373584886427</v>
      </c>
      <c r="N19">
        <v>26.085260894449988</v>
      </c>
      <c r="O19">
        <v>680.44083593152175</v>
      </c>
    </row>
    <row r="20" spans="1:18" x14ac:dyDescent="0.25">
      <c r="A20">
        <v>3</v>
      </c>
      <c r="B20">
        <v>5</v>
      </c>
      <c r="C20">
        <v>1</v>
      </c>
      <c r="D20">
        <v>4</v>
      </c>
      <c r="E20">
        <v>8.31</v>
      </c>
      <c r="F20">
        <v>88.824636900000002</v>
      </c>
      <c r="G20">
        <v>1</v>
      </c>
      <c r="J20">
        <v>93.485241084546544</v>
      </c>
      <c r="K20">
        <v>88.824636900000002</v>
      </c>
      <c r="L20">
        <v>-4.6606041845465427</v>
      </c>
      <c r="M20">
        <v>21.721231365012745</v>
      </c>
      <c r="N20">
        <v>22.911511564449995</v>
      </c>
      <c r="O20">
        <v>524.93736216792581</v>
      </c>
    </row>
    <row r="21" spans="1:18" x14ac:dyDescent="0.25">
      <c r="A21">
        <v>4</v>
      </c>
      <c r="B21">
        <v>5</v>
      </c>
      <c r="C21">
        <v>1</v>
      </c>
      <c r="D21">
        <v>4</v>
      </c>
      <c r="E21">
        <v>4.49</v>
      </c>
      <c r="F21">
        <v>93.96180742</v>
      </c>
      <c r="G21">
        <v>1</v>
      </c>
      <c r="J21">
        <v>93.485241084546544</v>
      </c>
      <c r="K21">
        <v>93.96180742</v>
      </c>
      <c r="L21">
        <v>0.47656633545345528</v>
      </c>
      <c r="M21">
        <v>0.22711547208753527</v>
      </c>
      <c r="N21">
        <v>28.048682084449993</v>
      </c>
      <c r="O21">
        <v>786.72856667454596</v>
      </c>
    </row>
    <row r="22" spans="1:18" x14ac:dyDescent="0.25">
      <c r="J22" t="s">
        <v>7</v>
      </c>
      <c r="K22" t="s">
        <v>8</v>
      </c>
      <c r="L22" t="s">
        <v>9</v>
      </c>
      <c r="M22" t="s">
        <v>10</v>
      </c>
      <c r="N22" t="s">
        <v>11</v>
      </c>
      <c r="O22" t="s">
        <v>12</v>
      </c>
    </row>
    <row r="23" spans="1:18" x14ac:dyDescent="0.25">
      <c r="A23">
        <v>1</v>
      </c>
      <c r="B23">
        <v>1</v>
      </c>
      <c r="C23">
        <v>1</v>
      </c>
      <c r="D23">
        <v>0</v>
      </c>
      <c r="E23">
        <v>75.25</v>
      </c>
      <c r="F23">
        <v>-1.1968800429999999</v>
      </c>
      <c r="G23">
        <v>2</v>
      </c>
      <c r="J23">
        <v>0</v>
      </c>
      <c r="K23">
        <v>-1.1968800429999999</v>
      </c>
      <c r="L23">
        <v>-1.1968800429999999</v>
      </c>
      <c r="M23">
        <v>1.4325218373316817</v>
      </c>
      <c r="N23">
        <v>-47.721893490999996</v>
      </c>
      <c r="O23">
        <v>2277.3791183663479</v>
      </c>
    </row>
    <row r="24" spans="1:18" x14ac:dyDescent="0.25">
      <c r="A24">
        <v>2</v>
      </c>
      <c r="B24">
        <v>1</v>
      </c>
      <c r="C24">
        <v>1</v>
      </c>
      <c r="D24">
        <v>0</v>
      </c>
      <c r="E24">
        <v>73.44</v>
      </c>
      <c r="F24">
        <v>1.2372243140000001</v>
      </c>
      <c r="G24">
        <v>2</v>
      </c>
      <c r="J24">
        <v>0</v>
      </c>
      <c r="K24">
        <v>1.2372243140000001</v>
      </c>
      <c r="L24">
        <v>1.2372243140000001</v>
      </c>
      <c r="M24">
        <v>1.5307240031527709</v>
      </c>
      <c r="N24">
        <v>-45.287789133999993</v>
      </c>
      <c r="O24">
        <v>2050.9838446456479</v>
      </c>
      <c r="Q24" t="s">
        <v>13</v>
      </c>
      <c r="R24">
        <v>46.525013447999996</v>
      </c>
    </row>
    <row r="25" spans="1:18" x14ac:dyDescent="0.25">
      <c r="A25">
        <v>3</v>
      </c>
      <c r="B25">
        <v>1</v>
      </c>
      <c r="C25">
        <v>1</v>
      </c>
      <c r="D25">
        <v>0</v>
      </c>
      <c r="E25">
        <v>79.849999999999994</v>
      </c>
      <c r="F25">
        <v>-7.3830016140000003</v>
      </c>
      <c r="G25">
        <v>2</v>
      </c>
      <c r="J25">
        <v>0</v>
      </c>
      <c r="K25">
        <v>-7.3830016140000003</v>
      </c>
      <c r="L25">
        <v>-7.3830016140000003</v>
      </c>
      <c r="M25">
        <v>54.508712832326609</v>
      </c>
      <c r="N25">
        <v>-53.908015061999997</v>
      </c>
      <c r="O25">
        <v>2906.0740879248187</v>
      </c>
    </row>
    <row r="26" spans="1:18" x14ac:dyDescent="0.25">
      <c r="A26">
        <v>4</v>
      </c>
      <c r="B26">
        <v>1</v>
      </c>
      <c r="C26">
        <v>1</v>
      </c>
      <c r="D26">
        <v>0</v>
      </c>
      <c r="E26">
        <v>70.25</v>
      </c>
      <c r="F26">
        <v>5.5271651430000004</v>
      </c>
      <c r="G26">
        <v>2</v>
      </c>
      <c r="J26">
        <v>0</v>
      </c>
      <c r="K26">
        <v>5.5271651430000004</v>
      </c>
      <c r="L26">
        <v>5.5271651430000004</v>
      </c>
      <c r="M26">
        <v>30.549554517994213</v>
      </c>
      <c r="N26">
        <v>-40.997848304999998</v>
      </c>
      <c r="O26">
        <v>1680.8235656397912</v>
      </c>
      <c r="Q26" t="s">
        <v>14</v>
      </c>
      <c r="R26">
        <v>931.01698185650832</v>
      </c>
    </row>
    <row r="27" spans="1:18" x14ac:dyDescent="0.25">
      <c r="A27">
        <v>1</v>
      </c>
      <c r="B27">
        <v>2</v>
      </c>
      <c r="C27">
        <v>1</v>
      </c>
      <c r="D27">
        <v>1</v>
      </c>
      <c r="E27">
        <v>53.82</v>
      </c>
      <c r="F27">
        <v>27.622377620000002</v>
      </c>
      <c r="G27">
        <v>2</v>
      </c>
      <c r="J27">
        <v>37.226039783001802</v>
      </c>
      <c r="K27">
        <v>27.622377620000002</v>
      </c>
      <c r="L27">
        <v>-9.6036621630018004</v>
      </c>
      <c r="M27">
        <v>92.23032694107242</v>
      </c>
      <c r="N27">
        <v>-18.902635827999994</v>
      </c>
      <c r="O27">
        <v>357.30964124598904</v>
      </c>
      <c r="Q27" t="s">
        <v>15</v>
      </c>
      <c r="R27">
        <v>15592.341865746634</v>
      </c>
    </row>
    <row r="28" spans="1:18" x14ac:dyDescent="0.25">
      <c r="A28">
        <v>2</v>
      </c>
      <c r="B28">
        <v>2</v>
      </c>
      <c r="C28">
        <v>1</v>
      </c>
      <c r="D28">
        <v>1</v>
      </c>
      <c r="E28">
        <v>49.38</v>
      </c>
      <c r="F28">
        <v>33.593329750000002</v>
      </c>
      <c r="G28">
        <v>2</v>
      </c>
      <c r="J28">
        <v>37.226039783001802</v>
      </c>
      <c r="K28">
        <v>33.593329750000002</v>
      </c>
      <c r="L28">
        <v>-3.6327100330017998</v>
      </c>
      <c r="M28">
        <v>13.196582183871937</v>
      </c>
      <c r="N28">
        <v>-12.931683697999993</v>
      </c>
      <c r="O28">
        <v>167.22844326511878</v>
      </c>
      <c r="Q28" t="s">
        <v>16</v>
      </c>
      <c r="R28">
        <v>0.9402901122953331</v>
      </c>
    </row>
    <row r="29" spans="1:18" x14ac:dyDescent="0.25">
      <c r="A29">
        <v>3</v>
      </c>
      <c r="B29">
        <v>2</v>
      </c>
      <c r="C29">
        <v>1</v>
      </c>
      <c r="D29">
        <v>1</v>
      </c>
      <c r="E29">
        <v>46.17</v>
      </c>
      <c r="F29">
        <v>37.910166760000003</v>
      </c>
      <c r="G29">
        <v>2</v>
      </c>
      <c r="J29">
        <v>37.226039783001802</v>
      </c>
      <c r="K29">
        <v>37.910166760000003</v>
      </c>
      <c r="L29">
        <v>0.68412697699820058</v>
      </c>
      <c r="M29">
        <v>0.46802972065669646</v>
      </c>
      <c r="N29">
        <v>-8.614846687999993</v>
      </c>
      <c r="O29">
        <v>74.215583457744444</v>
      </c>
    </row>
    <row r="30" spans="1:18" x14ac:dyDescent="0.25">
      <c r="A30">
        <v>4</v>
      </c>
      <c r="B30">
        <v>2</v>
      </c>
      <c r="C30">
        <v>1</v>
      </c>
      <c r="D30">
        <v>1</v>
      </c>
      <c r="E30">
        <v>44.96</v>
      </c>
      <c r="F30">
        <v>39.537385690000001</v>
      </c>
      <c r="G30">
        <v>2</v>
      </c>
      <c r="J30">
        <v>37.226039783001802</v>
      </c>
      <c r="K30">
        <v>39.537385690000001</v>
      </c>
      <c r="L30">
        <v>2.3113459069981985</v>
      </c>
      <c r="M30">
        <v>5.3423199017973246</v>
      </c>
      <c r="N30">
        <v>-6.987627757999995</v>
      </c>
      <c r="O30">
        <v>48.826941684372038</v>
      </c>
    </row>
    <row r="31" spans="1:18" x14ac:dyDescent="0.25">
      <c r="A31">
        <v>1</v>
      </c>
      <c r="B31">
        <v>3</v>
      </c>
      <c r="C31">
        <v>1</v>
      </c>
      <c r="D31">
        <v>2</v>
      </c>
      <c r="E31">
        <v>20.440000000000001</v>
      </c>
      <c r="F31">
        <v>72.512103280000005</v>
      </c>
      <c r="G31">
        <v>2</v>
      </c>
      <c r="J31">
        <v>55.562753036437243</v>
      </c>
      <c r="K31">
        <v>72.512103280000005</v>
      </c>
      <c r="L31">
        <v>16.949350243562762</v>
      </c>
      <c r="M31">
        <v>287.28047367896107</v>
      </c>
      <c r="N31">
        <v>25.987089832000009</v>
      </c>
      <c r="O31">
        <v>675.32883793643828</v>
      </c>
    </row>
    <row r="32" spans="1:18" x14ac:dyDescent="0.25">
      <c r="A32">
        <v>2</v>
      </c>
      <c r="B32">
        <v>3</v>
      </c>
      <c r="C32">
        <v>1</v>
      </c>
      <c r="D32">
        <v>2</v>
      </c>
      <c r="E32">
        <v>35.5</v>
      </c>
      <c r="F32">
        <v>52.25927918</v>
      </c>
      <c r="G32">
        <v>2</v>
      </c>
      <c r="J32">
        <v>55.562753036437243</v>
      </c>
      <c r="K32">
        <v>52.25927918</v>
      </c>
      <c r="L32">
        <v>-3.3034738564372432</v>
      </c>
      <c r="M32">
        <v>10.912939520164352</v>
      </c>
      <c r="N32">
        <v>5.7342657320000043</v>
      </c>
      <c r="O32">
        <v>32.881803485189543</v>
      </c>
    </row>
    <row r="33" spans="1:15" x14ac:dyDescent="0.25">
      <c r="A33">
        <v>3</v>
      </c>
      <c r="B33">
        <v>3</v>
      </c>
      <c r="C33">
        <v>1</v>
      </c>
      <c r="D33">
        <v>2</v>
      </c>
      <c r="E33">
        <v>39.26</v>
      </c>
      <c r="F33">
        <v>47.202797199999999</v>
      </c>
      <c r="G33">
        <v>2</v>
      </c>
      <c r="J33">
        <v>55.562753036437243</v>
      </c>
      <c r="K33">
        <v>47.202797199999999</v>
      </c>
      <c r="L33">
        <v>-8.3599558364372442</v>
      </c>
      <c r="M33">
        <v>69.88886158718114</v>
      </c>
      <c r="N33">
        <v>0.6777837520000034</v>
      </c>
      <c r="O33">
        <v>0.45939081447520214</v>
      </c>
    </row>
    <row r="34" spans="1:15" x14ac:dyDescent="0.25">
      <c r="A34">
        <v>4</v>
      </c>
      <c r="B34">
        <v>3</v>
      </c>
      <c r="C34">
        <v>1</v>
      </c>
      <c r="D34">
        <v>2</v>
      </c>
      <c r="E34">
        <v>40.200000000000003</v>
      </c>
      <c r="F34">
        <v>45.938676710000003</v>
      </c>
      <c r="G34">
        <v>2</v>
      </c>
      <c r="J34">
        <v>55.562753036437243</v>
      </c>
      <c r="K34">
        <v>45.938676710000003</v>
      </c>
      <c r="L34">
        <v>-9.6240763264372404</v>
      </c>
      <c r="M34">
        <v>92.622845137089726</v>
      </c>
      <c r="N34">
        <v>-0.58633673799999286</v>
      </c>
      <c r="O34">
        <v>0.34379077032847227</v>
      </c>
    </row>
    <row r="35" spans="1:15" x14ac:dyDescent="0.25">
      <c r="A35">
        <v>1</v>
      </c>
      <c r="B35">
        <v>4</v>
      </c>
      <c r="C35">
        <v>1</v>
      </c>
      <c r="D35">
        <v>3</v>
      </c>
      <c r="E35">
        <v>24.32</v>
      </c>
      <c r="F35">
        <v>67.294244219999996</v>
      </c>
      <c r="G35">
        <v>2</v>
      </c>
      <c r="J35">
        <v>66.477933261571579</v>
      </c>
      <c r="K35">
        <v>67.294244219999996</v>
      </c>
      <c r="L35">
        <v>0.81631095842841717</v>
      </c>
      <c r="M35">
        <v>0.66636358085032099</v>
      </c>
      <c r="N35">
        <v>20.769230772</v>
      </c>
      <c r="O35">
        <v>431.36094686059175</v>
      </c>
    </row>
    <row r="36" spans="1:15" x14ac:dyDescent="0.25">
      <c r="A36">
        <v>2</v>
      </c>
      <c r="B36">
        <v>4</v>
      </c>
      <c r="C36">
        <v>1</v>
      </c>
      <c r="D36">
        <v>3</v>
      </c>
      <c r="E36">
        <v>17.7</v>
      </c>
      <c r="F36">
        <v>76.196880039999996</v>
      </c>
      <c r="G36">
        <v>2</v>
      </c>
      <c r="J36">
        <v>66.477933261571579</v>
      </c>
      <c r="K36">
        <v>76.196880039999996</v>
      </c>
      <c r="L36">
        <v>9.7189467784284176</v>
      </c>
      <c r="M36">
        <v>94.457926481924119</v>
      </c>
      <c r="N36">
        <v>29.671866592000001</v>
      </c>
      <c r="O36">
        <v>880.41966705344578</v>
      </c>
    </row>
    <row r="37" spans="1:15" x14ac:dyDescent="0.25">
      <c r="A37">
        <v>3</v>
      </c>
      <c r="B37">
        <v>4</v>
      </c>
      <c r="C37">
        <v>1</v>
      </c>
      <c r="D37">
        <v>3</v>
      </c>
      <c r="E37">
        <v>24.32</v>
      </c>
      <c r="F37">
        <v>67.294244219999996</v>
      </c>
      <c r="G37">
        <v>2</v>
      </c>
      <c r="J37">
        <v>66.477933261571579</v>
      </c>
      <c r="K37">
        <v>67.294244219999996</v>
      </c>
      <c r="L37">
        <v>0.81631095842841717</v>
      </c>
      <c r="M37">
        <v>0.66636358085032099</v>
      </c>
      <c r="N37">
        <v>20.769230772</v>
      </c>
      <c r="O37">
        <v>431.36094686059175</v>
      </c>
    </row>
    <row r="38" spans="1:15" x14ac:dyDescent="0.25">
      <c r="A38">
        <v>4</v>
      </c>
      <c r="B38">
        <v>4</v>
      </c>
      <c r="C38">
        <v>1</v>
      </c>
      <c r="D38">
        <v>3</v>
      </c>
      <c r="E38">
        <v>17.23</v>
      </c>
      <c r="F38">
        <v>76.828940290000006</v>
      </c>
      <c r="G38">
        <v>2</v>
      </c>
      <c r="J38">
        <v>66.477933261571579</v>
      </c>
      <c r="K38">
        <v>76.828940290000006</v>
      </c>
      <c r="L38">
        <v>10.351007028428427</v>
      </c>
      <c r="M38">
        <v>107.14334650257469</v>
      </c>
      <c r="N38">
        <v>30.30392684200001</v>
      </c>
      <c r="O38">
        <v>918.32798204528865</v>
      </c>
    </row>
    <row r="39" spans="1:15" x14ac:dyDescent="0.25">
      <c r="A39">
        <v>1</v>
      </c>
      <c r="B39">
        <v>5</v>
      </c>
      <c r="C39">
        <v>1</v>
      </c>
      <c r="D39">
        <v>4</v>
      </c>
      <c r="E39">
        <v>20.190000000000001</v>
      </c>
      <c r="F39">
        <v>72.848305539999998</v>
      </c>
      <c r="G39">
        <v>2</v>
      </c>
      <c r="J39">
        <v>73.718889883616825</v>
      </c>
      <c r="K39">
        <v>72.848305539999998</v>
      </c>
      <c r="L39">
        <v>-0.87058434361682657</v>
      </c>
      <c r="M39">
        <v>0.75791709935074081</v>
      </c>
      <c r="N39">
        <v>26.323292092000003</v>
      </c>
      <c r="O39">
        <v>692.91570656074987</v>
      </c>
    </row>
    <row r="40" spans="1:15" x14ac:dyDescent="0.25">
      <c r="A40">
        <v>2</v>
      </c>
      <c r="B40">
        <v>5</v>
      </c>
      <c r="C40">
        <v>1</v>
      </c>
      <c r="D40">
        <v>4</v>
      </c>
      <c r="E40">
        <v>18.25</v>
      </c>
      <c r="F40">
        <v>75.457235069999996</v>
      </c>
      <c r="G40">
        <v>2</v>
      </c>
      <c r="J40">
        <v>73.718889883616825</v>
      </c>
      <c r="K40">
        <v>75.457235069999996</v>
      </c>
      <c r="L40">
        <v>1.7383451863831709</v>
      </c>
      <c r="M40">
        <v>3.0218439870215414</v>
      </c>
      <c r="N40">
        <v>28.932221622</v>
      </c>
      <c r="O40">
        <v>837.07344798452436</v>
      </c>
    </row>
    <row r="41" spans="1:15" x14ac:dyDescent="0.25">
      <c r="A41">
        <v>3</v>
      </c>
      <c r="B41">
        <v>5</v>
      </c>
      <c r="C41">
        <v>1</v>
      </c>
      <c r="D41">
        <v>4</v>
      </c>
      <c r="E41">
        <v>19.25</v>
      </c>
      <c r="F41">
        <v>74.112426040000003</v>
      </c>
      <c r="G41">
        <v>2</v>
      </c>
      <c r="J41">
        <v>73.718889883616825</v>
      </c>
      <c r="K41">
        <v>74.112426040000003</v>
      </c>
      <c r="L41">
        <v>0.39353615638317763</v>
      </c>
      <c r="M41">
        <v>0.15487070638084482</v>
      </c>
      <c r="N41">
        <v>27.587412592000007</v>
      </c>
      <c r="O41">
        <v>761.06533352124052</v>
      </c>
    </row>
    <row r="42" spans="1:15" x14ac:dyDescent="0.25">
      <c r="A42">
        <v>4</v>
      </c>
      <c r="B42">
        <v>5</v>
      </c>
      <c r="C42">
        <v>1</v>
      </c>
      <c r="D42">
        <v>4</v>
      </c>
      <c r="E42">
        <v>25.5</v>
      </c>
      <c r="F42">
        <v>65.707369549999996</v>
      </c>
      <c r="G42">
        <v>2</v>
      </c>
      <c r="J42">
        <v>73.718889883616825</v>
      </c>
      <c r="K42">
        <v>65.707369549999996</v>
      </c>
      <c r="L42">
        <v>-8.0115203336168292</v>
      </c>
      <c r="M42">
        <v>64.184458055955915</v>
      </c>
      <c r="N42">
        <v>19.182356102</v>
      </c>
      <c r="O42">
        <v>367.96278562393661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J28" sqref="J28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5">
      <c r="A2">
        <v>1</v>
      </c>
      <c r="B2">
        <v>1</v>
      </c>
      <c r="C2">
        <v>1</v>
      </c>
      <c r="D2">
        <v>0</v>
      </c>
      <c r="E2">
        <v>76.98</v>
      </c>
      <c r="F2">
        <v>-3.523399677</v>
      </c>
      <c r="G2">
        <v>1</v>
      </c>
      <c r="J2">
        <v>0</v>
      </c>
      <c r="K2">
        <v>-3.523399677</v>
      </c>
      <c r="L2">
        <v>-3.523399677</v>
      </c>
      <c r="M2">
        <v>12.414345283883705</v>
      </c>
      <c r="N2">
        <v>-69.436525012550007</v>
      </c>
      <c r="O2">
        <v>4821.4310058184828</v>
      </c>
    </row>
    <row r="3" spans="1:18" x14ac:dyDescent="0.25">
      <c r="A3">
        <v>2</v>
      </c>
      <c r="B3">
        <v>1</v>
      </c>
      <c r="C3">
        <v>1</v>
      </c>
      <c r="D3">
        <v>0</v>
      </c>
      <c r="E3">
        <v>69.98</v>
      </c>
      <c r="F3">
        <v>5.8902635830000003</v>
      </c>
      <c r="G3">
        <v>1</v>
      </c>
      <c r="J3">
        <v>0</v>
      </c>
      <c r="K3">
        <v>5.8902635830000003</v>
      </c>
      <c r="L3">
        <v>5.8902635830000003</v>
      </c>
      <c r="M3">
        <v>34.695205077216002</v>
      </c>
      <c r="N3">
        <v>-60.022861752550007</v>
      </c>
      <c r="O3">
        <v>3602.7439329657304</v>
      </c>
      <c r="Q3" t="s">
        <v>13</v>
      </c>
      <c r="R3">
        <v>65.913125335550006</v>
      </c>
    </row>
    <row r="4" spans="1:18" x14ac:dyDescent="0.25">
      <c r="A4">
        <v>3</v>
      </c>
      <c r="B4">
        <v>1</v>
      </c>
      <c r="C4">
        <v>1</v>
      </c>
      <c r="D4">
        <v>0</v>
      </c>
      <c r="E4">
        <v>71.989999999999995</v>
      </c>
      <c r="F4">
        <v>3.1871974179999998</v>
      </c>
      <c r="G4">
        <v>1</v>
      </c>
      <c r="J4">
        <v>0</v>
      </c>
      <c r="K4">
        <v>3.1871974179999998</v>
      </c>
      <c r="L4">
        <v>3.1871974179999998</v>
      </c>
      <c r="M4">
        <v>10.158227381305865</v>
      </c>
      <c r="N4">
        <v>-62.72592791755001</v>
      </c>
      <c r="O4">
        <v>3934.5420331176797</v>
      </c>
    </row>
    <row r="5" spans="1:18" x14ac:dyDescent="0.25">
      <c r="A5">
        <v>4</v>
      </c>
      <c r="B5">
        <v>1</v>
      </c>
      <c r="C5">
        <v>1</v>
      </c>
      <c r="D5">
        <v>0</v>
      </c>
      <c r="E5">
        <v>77.14</v>
      </c>
      <c r="F5">
        <v>-3.738569123</v>
      </c>
      <c r="G5">
        <v>1</v>
      </c>
      <c r="J5">
        <v>0</v>
      </c>
      <c r="K5">
        <v>-3.738569123</v>
      </c>
      <c r="L5">
        <v>-3.738569123</v>
      </c>
      <c r="M5">
        <v>13.97689908744899</v>
      </c>
      <c r="N5">
        <v>-69.651694458550011</v>
      </c>
      <c r="O5">
        <v>4851.3585409472062</v>
      </c>
      <c r="Q5" t="s">
        <v>14</v>
      </c>
      <c r="R5">
        <v>580.79297686854272</v>
      </c>
    </row>
    <row r="6" spans="1:18" x14ac:dyDescent="0.25">
      <c r="A6">
        <v>1</v>
      </c>
      <c r="B6">
        <v>2</v>
      </c>
      <c r="C6">
        <v>1</v>
      </c>
      <c r="D6">
        <v>1</v>
      </c>
      <c r="E6">
        <v>23.76</v>
      </c>
      <c r="F6">
        <v>68.047337279999994</v>
      </c>
      <c r="G6">
        <v>1</v>
      </c>
      <c r="J6">
        <v>64.976234682510196</v>
      </c>
      <c r="K6">
        <v>68.047337279999994</v>
      </c>
      <c r="L6">
        <v>3.0711025974897694</v>
      </c>
      <c r="M6">
        <v>9.4316711643084084</v>
      </c>
      <c r="N6">
        <v>2.1342119444499872</v>
      </c>
      <c r="O6">
        <v>4.5548606238329956</v>
      </c>
      <c r="Q6" t="s">
        <v>15</v>
      </c>
      <c r="R6">
        <v>23840.520368979167</v>
      </c>
    </row>
    <row r="7" spans="1:18" x14ac:dyDescent="0.25">
      <c r="A7">
        <v>2</v>
      </c>
      <c r="B7">
        <v>2</v>
      </c>
      <c r="C7">
        <v>1</v>
      </c>
      <c r="D7">
        <v>1</v>
      </c>
      <c r="E7">
        <v>28.53</v>
      </c>
      <c r="F7">
        <v>61.632598170000001</v>
      </c>
      <c r="G7">
        <v>1</v>
      </c>
      <c r="J7">
        <v>64.976234682510224</v>
      </c>
      <c r="K7">
        <v>61.632598170000001</v>
      </c>
      <c r="L7">
        <v>-3.3436365125102228</v>
      </c>
      <c r="M7">
        <v>11.179905127791525</v>
      </c>
      <c r="N7">
        <v>-4.280527165550005</v>
      </c>
      <c r="O7">
        <v>18.322912815011559</v>
      </c>
      <c r="Q7" t="s">
        <v>16</v>
      </c>
      <c r="R7">
        <v>0.97563841024106757</v>
      </c>
    </row>
    <row r="8" spans="1:18" x14ac:dyDescent="0.25">
      <c r="A8">
        <v>3</v>
      </c>
      <c r="B8">
        <v>2</v>
      </c>
      <c r="C8">
        <v>1</v>
      </c>
      <c r="D8">
        <v>1</v>
      </c>
      <c r="E8">
        <v>22.81</v>
      </c>
      <c r="F8">
        <v>69.324905860000001</v>
      </c>
      <c r="G8">
        <v>1</v>
      </c>
      <c r="J8">
        <v>64.976234682510224</v>
      </c>
      <c r="K8">
        <v>69.324905860000001</v>
      </c>
      <c r="L8">
        <v>4.3486711774897771</v>
      </c>
      <c r="M8">
        <v>18.910941009930323</v>
      </c>
      <c r="N8">
        <v>3.4117805244499948</v>
      </c>
      <c r="O8">
        <v>11.640246347016282</v>
      </c>
    </row>
    <row r="9" spans="1:18" x14ac:dyDescent="0.25">
      <c r="A9">
        <v>4</v>
      </c>
      <c r="B9">
        <v>2</v>
      </c>
      <c r="C9">
        <v>1</v>
      </c>
      <c r="D9">
        <v>1</v>
      </c>
      <c r="E9">
        <v>34.159999999999997</v>
      </c>
      <c r="F9">
        <v>54.061323289999997</v>
      </c>
      <c r="G9">
        <v>1</v>
      </c>
      <c r="J9">
        <v>64.976234682510224</v>
      </c>
      <c r="K9">
        <v>54.061323289999997</v>
      </c>
      <c r="L9">
        <v>-10.914911392510227</v>
      </c>
      <c r="M9">
        <v>119.13529070634954</v>
      </c>
      <c r="N9">
        <v>-11.851802045550009</v>
      </c>
      <c r="O9">
        <v>140.46521172690339</v>
      </c>
    </row>
    <row r="10" spans="1:18" x14ac:dyDescent="0.25">
      <c r="A10">
        <v>1</v>
      </c>
      <c r="B10">
        <v>3</v>
      </c>
      <c r="C10">
        <v>1</v>
      </c>
      <c r="D10">
        <v>2</v>
      </c>
      <c r="E10">
        <v>10.35</v>
      </c>
      <c r="F10">
        <v>86.081226470000004</v>
      </c>
      <c r="G10">
        <v>1</v>
      </c>
      <c r="J10">
        <v>81.557212770915868</v>
      </c>
      <c r="K10">
        <v>86.081226470000004</v>
      </c>
      <c r="L10">
        <v>4.5240136990841364</v>
      </c>
      <c r="M10">
        <v>20.466699949500931</v>
      </c>
      <c r="N10">
        <v>20.168101134449998</v>
      </c>
      <c r="O10">
        <v>406.75230336940331</v>
      </c>
    </row>
    <row r="11" spans="1:18" x14ac:dyDescent="0.25">
      <c r="A11">
        <v>2</v>
      </c>
      <c r="B11">
        <v>3</v>
      </c>
      <c r="C11">
        <v>1</v>
      </c>
      <c r="D11">
        <v>2</v>
      </c>
      <c r="E11">
        <v>9.66</v>
      </c>
      <c r="F11">
        <v>87.009144699999993</v>
      </c>
      <c r="G11">
        <v>1</v>
      </c>
      <c r="J11">
        <v>81.557212770915868</v>
      </c>
      <c r="K11">
        <v>87.009144699999993</v>
      </c>
      <c r="L11">
        <v>5.4519319290841253</v>
      </c>
      <c r="M11">
        <v>29.723561759366952</v>
      </c>
      <c r="N11">
        <v>21.096019364449987</v>
      </c>
      <c r="O11">
        <v>445.04203302524883</v>
      </c>
    </row>
    <row r="12" spans="1:18" x14ac:dyDescent="0.25">
      <c r="A12">
        <v>3</v>
      </c>
      <c r="B12">
        <v>3</v>
      </c>
      <c r="C12">
        <v>1</v>
      </c>
      <c r="D12">
        <v>2</v>
      </c>
      <c r="E12">
        <v>14.45</v>
      </c>
      <c r="F12">
        <v>80.56750941</v>
      </c>
      <c r="G12">
        <v>1</v>
      </c>
      <c r="J12">
        <v>81.557212770915868</v>
      </c>
      <c r="K12">
        <v>80.56750941</v>
      </c>
      <c r="L12">
        <v>-0.9897033609158683</v>
      </c>
      <c r="M12">
        <v>0.97951274260816545</v>
      </c>
      <c r="N12">
        <v>14.654384074449993</v>
      </c>
      <c r="O12">
        <v>214.75097260149357</v>
      </c>
    </row>
    <row r="13" spans="1:18" x14ac:dyDescent="0.25">
      <c r="A13">
        <v>4</v>
      </c>
      <c r="B13">
        <v>3</v>
      </c>
      <c r="C13">
        <v>1</v>
      </c>
      <c r="D13">
        <v>2</v>
      </c>
      <c r="E13">
        <v>7.24</v>
      </c>
      <c r="F13">
        <v>90.263582569999997</v>
      </c>
      <c r="G13">
        <v>1</v>
      </c>
      <c r="J13">
        <v>81.557212770915868</v>
      </c>
      <c r="K13">
        <v>90.263582569999997</v>
      </c>
      <c r="L13">
        <v>8.7063697990841291</v>
      </c>
      <c r="M13">
        <v>75.800875078404218</v>
      </c>
      <c r="N13">
        <v>24.350457234449991</v>
      </c>
      <c r="O13">
        <v>592.94476752677792</v>
      </c>
    </row>
    <row r="14" spans="1:18" x14ac:dyDescent="0.25">
      <c r="A14">
        <v>1</v>
      </c>
      <c r="B14">
        <v>4</v>
      </c>
      <c r="C14">
        <v>1</v>
      </c>
      <c r="D14">
        <v>3</v>
      </c>
      <c r="E14">
        <v>3.93</v>
      </c>
      <c r="F14">
        <v>94.714900479999997</v>
      </c>
      <c r="G14">
        <v>1</v>
      </c>
      <c r="J14">
        <v>89.139582272032598</v>
      </c>
      <c r="K14">
        <v>94.714900479999997</v>
      </c>
      <c r="L14">
        <v>5.5753182079673991</v>
      </c>
      <c r="M14">
        <v>31.08417312009281</v>
      </c>
      <c r="N14">
        <v>28.801775144449991</v>
      </c>
      <c r="O14">
        <v>829.54225147145723</v>
      </c>
    </row>
    <row r="15" spans="1:18" x14ac:dyDescent="0.25">
      <c r="A15">
        <v>2</v>
      </c>
      <c r="B15">
        <v>4</v>
      </c>
      <c r="C15">
        <v>1</v>
      </c>
      <c r="D15">
        <v>3</v>
      </c>
      <c r="E15">
        <v>8.25</v>
      </c>
      <c r="F15">
        <v>88.905325439999999</v>
      </c>
      <c r="G15">
        <v>1</v>
      </c>
      <c r="J15">
        <v>89.139582272032598</v>
      </c>
      <c r="K15">
        <v>88.905325439999999</v>
      </c>
      <c r="L15">
        <v>-0.2342568320325995</v>
      </c>
      <c r="M15">
        <v>5.4876263353949538E-2</v>
      </c>
      <c r="N15">
        <v>22.992200104449992</v>
      </c>
      <c r="O15">
        <v>528.64126564307026</v>
      </c>
    </row>
    <row r="16" spans="1:18" x14ac:dyDescent="0.25">
      <c r="A16">
        <v>3</v>
      </c>
      <c r="B16">
        <v>4</v>
      </c>
      <c r="C16">
        <v>1</v>
      </c>
      <c r="D16">
        <v>3</v>
      </c>
      <c r="E16">
        <v>14.76</v>
      </c>
      <c r="F16">
        <v>80.150618609999995</v>
      </c>
      <c r="G16">
        <v>1</v>
      </c>
      <c r="J16">
        <v>89.139582272032598</v>
      </c>
      <c r="K16">
        <v>80.150618609999995</v>
      </c>
      <c r="L16">
        <v>-8.988963662032603</v>
      </c>
      <c r="M16">
        <v>80.801467717342589</v>
      </c>
      <c r="N16">
        <v>14.237493274449989</v>
      </c>
      <c r="O16">
        <v>202.70621474000865</v>
      </c>
    </row>
    <row r="17" spans="1:18" x14ac:dyDescent="0.25">
      <c r="A17">
        <v>4</v>
      </c>
      <c r="B17">
        <v>4</v>
      </c>
      <c r="C17">
        <v>1</v>
      </c>
      <c r="D17">
        <v>3</v>
      </c>
      <c r="E17">
        <v>3.83</v>
      </c>
      <c r="F17">
        <v>94.849381390000005</v>
      </c>
      <c r="G17">
        <v>1</v>
      </c>
      <c r="J17">
        <v>89.139582272032598</v>
      </c>
      <c r="K17">
        <v>94.849381390000005</v>
      </c>
      <c r="L17">
        <v>5.7097991179674068</v>
      </c>
      <c r="M17">
        <v>32.601805967541374</v>
      </c>
      <c r="N17">
        <v>28.936256054449998</v>
      </c>
      <c r="O17">
        <v>837.30691444869422</v>
      </c>
    </row>
    <row r="18" spans="1:18" x14ac:dyDescent="0.25">
      <c r="A18">
        <v>1</v>
      </c>
      <c r="B18">
        <v>5</v>
      </c>
      <c r="C18">
        <v>1</v>
      </c>
      <c r="D18">
        <v>4</v>
      </c>
      <c r="E18">
        <v>10.37</v>
      </c>
      <c r="F18">
        <v>86.054330289999996</v>
      </c>
      <c r="G18">
        <v>1</v>
      </c>
      <c r="J18">
        <v>93.485241084546544</v>
      </c>
      <c r="K18">
        <v>86.054330289999996</v>
      </c>
      <c r="L18">
        <v>-7.4309107945465485</v>
      </c>
      <c r="M18">
        <v>55.218435236508419</v>
      </c>
      <c r="N18">
        <v>20.141204954449989</v>
      </c>
      <c r="O18">
        <v>405.6681370171608</v>
      </c>
    </row>
    <row r="19" spans="1:18" x14ac:dyDescent="0.25">
      <c r="A19">
        <v>2</v>
      </c>
      <c r="B19">
        <v>5</v>
      </c>
      <c r="C19">
        <v>1</v>
      </c>
      <c r="D19">
        <v>4</v>
      </c>
      <c r="E19">
        <v>5.95</v>
      </c>
      <c r="F19">
        <v>91.998386229999994</v>
      </c>
      <c r="G19">
        <v>1</v>
      </c>
      <c r="J19">
        <v>93.485241084546544</v>
      </c>
      <c r="K19">
        <v>91.998386229999994</v>
      </c>
      <c r="L19">
        <v>-1.4868548545465501</v>
      </c>
      <c r="M19">
        <v>2.2107373584886427</v>
      </c>
      <c r="N19">
        <v>26.085260894449988</v>
      </c>
      <c r="O19">
        <v>680.44083593152175</v>
      </c>
    </row>
    <row r="20" spans="1:18" x14ac:dyDescent="0.25">
      <c r="A20">
        <v>3</v>
      </c>
      <c r="B20">
        <v>5</v>
      </c>
      <c r="C20">
        <v>1</v>
      </c>
      <c r="D20">
        <v>4</v>
      </c>
      <c r="E20">
        <v>8.31</v>
      </c>
      <c r="F20">
        <v>88.824636900000002</v>
      </c>
      <c r="G20">
        <v>1</v>
      </c>
      <c r="J20">
        <v>93.485241084546544</v>
      </c>
      <c r="K20">
        <v>88.824636900000002</v>
      </c>
      <c r="L20">
        <v>-4.6606041845465427</v>
      </c>
      <c r="M20">
        <v>21.721231365012745</v>
      </c>
      <c r="N20">
        <v>22.911511564449995</v>
      </c>
      <c r="O20">
        <v>524.93736216792581</v>
      </c>
    </row>
    <row r="21" spans="1:18" x14ac:dyDescent="0.25">
      <c r="A21">
        <v>4</v>
      </c>
      <c r="B21">
        <v>5</v>
      </c>
      <c r="C21">
        <v>1</v>
      </c>
      <c r="D21">
        <v>4</v>
      </c>
      <c r="E21">
        <v>4.49</v>
      </c>
      <c r="F21">
        <v>93.96180742</v>
      </c>
      <c r="G21">
        <v>1</v>
      </c>
      <c r="J21">
        <v>93.485241084546544</v>
      </c>
      <c r="K21">
        <v>93.96180742</v>
      </c>
      <c r="L21">
        <v>0.47656633545345528</v>
      </c>
      <c r="M21">
        <v>0.22711547208753527</v>
      </c>
      <c r="N21">
        <v>28.048682084449993</v>
      </c>
      <c r="O21">
        <v>786.72856667454596</v>
      </c>
    </row>
    <row r="22" spans="1:18" x14ac:dyDescent="0.25">
      <c r="J22" t="s">
        <v>7</v>
      </c>
      <c r="K22" t="s">
        <v>8</v>
      </c>
      <c r="L22" t="s">
        <v>9</v>
      </c>
      <c r="M22" t="s">
        <v>10</v>
      </c>
      <c r="N22" t="s">
        <v>11</v>
      </c>
      <c r="O22" t="s">
        <v>12</v>
      </c>
    </row>
    <row r="23" spans="1:18" x14ac:dyDescent="0.25">
      <c r="A23">
        <v>1</v>
      </c>
      <c r="B23">
        <v>1</v>
      </c>
      <c r="C23">
        <v>1</v>
      </c>
      <c r="D23">
        <v>0</v>
      </c>
      <c r="E23">
        <v>75.25</v>
      </c>
      <c r="F23">
        <v>-1.1968800429999999</v>
      </c>
      <c r="G23">
        <v>2</v>
      </c>
      <c r="J23">
        <v>0</v>
      </c>
      <c r="K23">
        <v>-1.1968800429999999</v>
      </c>
      <c r="L23">
        <v>-1.1968800429999999</v>
      </c>
      <c r="M23">
        <v>1.4325218373316817</v>
      </c>
      <c r="N23">
        <v>-47.721893490999996</v>
      </c>
      <c r="O23">
        <v>2277.3791183663479</v>
      </c>
    </row>
    <row r="24" spans="1:18" x14ac:dyDescent="0.25">
      <c r="A24">
        <v>2</v>
      </c>
      <c r="B24">
        <v>1</v>
      </c>
      <c r="C24">
        <v>1</v>
      </c>
      <c r="D24">
        <v>0</v>
      </c>
      <c r="E24">
        <v>73.44</v>
      </c>
      <c r="F24">
        <v>1.2372243140000001</v>
      </c>
      <c r="G24">
        <v>2</v>
      </c>
      <c r="J24">
        <v>0</v>
      </c>
      <c r="K24">
        <v>1.2372243140000001</v>
      </c>
      <c r="L24">
        <v>1.2372243140000001</v>
      </c>
      <c r="M24">
        <v>1.5307240031527709</v>
      </c>
      <c r="N24">
        <v>-45.287789133999993</v>
      </c>
      <c r="O24">
        <v>2050.9838446456479</v>
      </c>
      <c r="Q24" t="s">
        <v>13</v>
      </c>
      <c r="R24">
        <v>46.525013447999996</v>
      </c>
    </row>
    <row r="25" spans="1:18" x14ac:dyDescent="0.25">
      <c r="A25">
        <v>3</v>
      </c>
      <c r="B25">
        <v>1</v>
      </c>
      <c r="C25">
        <v>1</v>
      </c>
      <c r="D25">
        <v>0</v>
      </c>
      <c r="E25">
        <v>79.849999999999994</v>
      </c>
      <c r="F25">
        <v>-7.3830016140000003</v>
      </c>
      <c r="G25">
        <v>2</v>
      </c>
      <c r="J25">
        <v>0</v>
      </c>
      <c r="K25">
        <v>-7.3830016140000003</v>
      </c>
      <c r="L25">
        <v>-7.3830016140000003</v>
      </c>
      <c r="M25">
        <v>54.508712832326609</v>
      </c>
      <c r="N25">
        <v>-53.908015061999997</v>
      </c>
      <c r="O25">
        <v>2906.0740879248187</v>
      </c>
    </row>
    <row r="26" spans="1:18" x14ac:dyDescent="0.25">
      <c r="A26">
        <v>4</v>
      </c>
      <c r="B26">
        <v>1</v>
      </c>
      <c r="C26">
        <v>1</v>
      </c>
      <c r="D26">
        <v>0</v>
      </c>
      <c r="E26">
        <v>70.25</v>
      </c>
      <c r="F26">
        <v>5.5271651430000004</v>
      </c>
      <c r="G26">
        <v>2</v>
      </c>
      <c r="J26">
        <v>0</v>
      </c>
      <c r="K26">
        <v>5.5271651430000004</v>
      </c>
      <c r="L26">
        <v>5.5271651430000004</v>
      </c>
      <c r="M26">
        <v>30.549554517994213</v>
      </c>
      <c r="N26">
        <v>-40.997848304999998</v>
      </c>
      <c r="O26">
        <v>1680.8235656397912</v>
      </c>
      <c r="Q26" t="s">
        <v>14</v>
      </c>
      <c r="R26">
        <v>931.01698185650832</v>
      </c>
    </row>
    <row r="27" spans="1:18" x14ac:dyDescent="0.25">
      <c r="A27">
        <v>1</v>
      </c>
      <c r="B27">
        <v>2</v>
      </c>
      <c r="C27">
        <v>1</v>
      </c>
      <c r="D27">
        <v>1</v>
      </c>
      <c r="E27">
        <v>53.82</v>
      </c>
      <c r="F27">
        <v>27.622377620000002</v>
      </c>
      <c r="G27">
        <v>2</v>
      </c>
      <c r="J27">
        <v>37.226039783001802</v>
      </c>
      <c r="K27">
        <v>27.622377620000002</v>
      </c>
      <c r="L27">
        <v>-9.6036621630018004</v>
      </c>
      <c r="M27">
        <v>92.23032694107242</v>
      </c>
      <c r="N27">
        <v>-18.902635827999994</v>
      </c>
      <c r="O27">
        <v>357.30964124598904</v>
      </c>
      <c r="Q27" t="s">
        <v>15</v>
      </c>
      <c r="R27">
        <v>15592.341865746634</v>
      </c>
    </row>
    <row r="28" spans="1:18" x14ac:dyDescent="0.25">
      <c r="A28">
        <v>2</v>
      </c>
      <c r="B28">
        <v>2</v>
      </c>
      <c r="C28">
        <v>1</v>
      </c>
      <c r="D28">
        <v>1</v>
      </c>
      <c r="E28">
        <v>49.38</v>
      </c>
      <c r="F28">
        <v>33.593329750000002</v>
      </c>
      <c r="G28">
        <v>2</v>
      </c>
      <c r="J28">
        <v>37.226039783001802</v>
      </c>
      <c r="K28">
        <v>33.593329750000002</v>
      </c>
      <c r="L28">
        <v>-3.6327100330017998</v>
      </c>
      <c r="M28">
        <v>13.196582183871937</v>
      </c>
      <c r="N28">
        <v>-12.931683697999993</v>
      </c>
      <c r="O28">
        <v>167.22844326511878</v>
      </c>
      <c r="Q28" t="s">
        <v>16</v>
      </c>
      <c r="R28">
        <v>0.9402901122953331</v>
      </c>
    </row>
    <row r="29" spans="1:18" x14ac:dyDescent="0.25">
      <c r="A29">
        <v>3</v>
      </c>
      <c r="B29">
        <v>2</v>
      </c>
      <c r="C29">
        <v>1</v>
      </c>
      <c r="D29">
        <v>1</v>
      </c>
      <c r="E29">
        <v>46.17</v>
      </c>
      <c r="F29">
        <v>37.910166760000003</v>
      </c>
      <c r="G29">
        <v>2</v>
      </c>
      <c r="J29">
        <v>37.226039783001802</v>
      </c>
      <c r="K29">
        <v>37.910166760000003</v>
      </c>
      <c r="L29">
        <v>0.68412697699820058</v>
      </c>
      <c r="M29">
        <v>0.46802972065669646</v>
      </c>
      <c r="N29">
        <v>-8.614846687999993</v>
      </c>
      <c r="O29">
        <v>74.215583457744444</v>
      </c>
    </row>
    <row r="30" spans="1:18" x14ac:dyDescent="0.25">
      <c r="A30">
        <v>4</v>
      </c>
      <c r="B30">
        <v>2</v>
      </c>
      <c r="C30">
        <v>1</v>
      </c>
      <c r="D30">
        <v>1</v>
      </c>
      <c r="E30">
        <v>44.96</v>
      </c>
      <c r="F30">
        <v>39.537385690000001</v>
      </c>
      <c r="G30">
        <v>2</v>
      </c>
      <c r="J30">
        <v>37.226039783001802</v>
      </c>
      <c r="K30">
        <v>39.537385690000001</v>
      </c>
      <c r="L30">
        <v>2.3113459069981985</v>
      </c>
      <c r="M30">
        <v>5.3423199017973246</v>
      </c>
      <c r="N30">
        <v>-6.987627757999995</v>
      </c>
      <c r="O30">
        <v>48.826941684372038</v>
      </c>
    </row>
    <row r="31" spans="1:18" x14ac:dyDescent="0.25">
      <c r="A31">
        <v>1</v>
      </c>
      <c r="B31">
        <v>3</v>
      </c>
      <c r="C31">
        <v>1</v>
      </c>
      <c r="D31">
        <v>2</v>
      </c>
      <c r="E31">
        <v>20.440000000000001</v>
      </c>
      <c r="F31">
        <v>72.512103280000005</v>
      </c>
      <c r="G31">
        <v>2</v>
      </c>
      <c r="J31">
        <v>55.562753036437243</v>
      </c>
      <c r="K31">
        <v>72.512103280000005</v>
      </c>
      <c r="L31">
        <v>16.949350243562762</v>
      </c>
      <c r="M31">
        <v>287.28047367896107</v>
      </c>
      <c r="N31">
        <v>25.987089832000009</v>
      </c>
      <c r="O31">
        <v>675.32883793643828</v>
      </c>
    </row>
    <row r="32" spans="1:18" x14ac:dyDescent="0.25">
      <c r="A32">
        <v>2</v>
      </c>
      <c r="B32">
        <v>3</v>
      </c>
      <c r="C32">
        <v>1</v>
      </c>
      <c r="D32">
        <v>2</v>
      </c>
      <c r="E32">
        <v>35.5</v>
      </c>
      <c r="F32">
        <v>52.25927918</v>
      </c>
      <c r="G32">
        <v>2</v>
      </c>
      <c r="J32">
        <v>55.562753036437243</v>
      </c>
      <c r="K32">
        <v>52.25927918</v>
      </c>
      <c r="L32">
        <v>-3.3034738564372432</v>
      </c>
      <c r="M32">
        <v>10.912939520164352</v>
      </c>
      <c r="N32">
        <v>5.7342657320000043</v>
      </c>
      <c r="O32">
        <v>32.881803485189543</v>
      </c>
    </row>
    <row r="33" spans="1:15" x14ac:dyDescent="0.25">
      <c r="A33">
        <v>3</v>
      </c>
      <c r="B33">
        <v>3</v>
      </c>
      <c r="C33">
        <v>1</v>
      </c>
      <c r="D33">
        <v>2</v>
      </c>
      <c r="E33">
        <v>39.26</v>
      </c>
      <c r="F33">
        <v>47.202797199999999</v>
      </c>
      <c r="G33">
        <v>2</v>
      </c>
      <c r="J33">
        <v>55.562753036437243</v>
      </c>
      <c r="K33">
        <v>47.202797199999999</v>
      </c>
      <c r="L33">
        <v>-8.3599558364372442</v>
      </c>
      <c r="M33">
        <v>69.88886158718114</v>
      </c>
      <c r="N33">
        <v>0.6777837520000034</v>
      </c>
      <c r="O33">
        <v>0.45939081447520214</v>
      </c>
    </row>
    <row r="34" spans="1:15" x14ac:dyDescent="0.25">
      <c r="A34">
        <v>4</v>
      </c>
      <c r="B34">
        <v>3</v>
      </c>
      <c r="C34">
        <v>1</v>
      </c>
      <c r="D34">
        <v>2</v>
      </c>
      <c r="E34">
        <v>40.200000000000003</v>
      </c>
      <c r="F34">
        <v>45.938676710000003</v>
      </c>
      <c r="G34">
        <v>2</v>
      </c>
      <c r="J34">
        <v>55.562753036437243</v>
      </c>
      <c r="K34">
        <v>45.938676710000003</v>
      </c>
      <c r="L34">
        <v>-9.6240763264372404</v>
      </c>
      <c r="M34">
        <v>92.622845137089726</v>
      </c>
      <c r="N34">
        <v>-0.58633673799999286</v>
      </c>
      <c r="O34">
        <v>0.34379077032847227</v>
      </c>
    </row>
    <row r="35" spans="1:15" x14ac:dyDescent="0.25">
      <c r="A35">
        <v>1</v>
      </c>
      <c r="B35">
        <v>4</v>
      </c>
      <c r="C35">
        <v>1</v>
      </c>
      <c r="D35">
        <v>3</v>
      </c>
      <c r="E35">
        <v>24.32</v>
      </c>
      <c r="F35">
        <v>67.294244219999996</v>
      </c>
      <c r="G35">
        <v>2</v>
      </c>
      <c r="J35">
        <v>66.477933261571579</v>
      </c>
      <c r="K35">
        <v>67.294244219999996</v>
      </c>
      <c r="L35">
        <v>0.81631095842841717</v>
      </c>
      <c r="M35">
        <v>0.66636358085032099</v>
      </c>
      <c r="N35">
        <v>20.769230772</v>
      </c>
      <c r="O35">
        <v>431.36094686059175</v>
      </c>
    </row>
    <row r="36" spans="1:15" x14ac:dyDescent="0.25">
      <c r="A36">
        <v>2</v>
      </c>
      <c r="B36">
        <v>4</v>
      </c>
      <c r="C36">
        <v>1</v>
      </c>
      <c r="D36">
        <v>3</v>
      </c>
      <c r="E36">
        <v>17.7</v>
      </c>
      <c r="F36">
        <v>76.196880039999996</v>
      </c>
      <c r="G36">
        <v>2</v>
      </c>
      <c r="J36">
        <v>66.477933261571579</v>
      </c>
      <c r="K36">
        <v>76.196880039999996</v>
      </c>
      <c r="L36">
        <v>9.7189467784284176</v>
      </c>
      <c r="M36">
        <v>94.457926481924119</v>
      </c>
      <c r="N36">
        <v>29.671866592000001</v>
      </c>
      <c r="O36">
        <v>880.41966705344578</v>
      </c>
    </row>
    <row r="37" spans="1:15" x14ac:dyDescent="0.25">
      <c r="A37">
        <v>3</v>
      </c>
      <c r="B37">
        <v>4</v>
      </c>
      <c r="C37">
        <v>1</v>
      </c>
      <c r="D37">
        <v>3</v>
      </c>
      <c r="E37">
        <v>24.32</v>
      </c>
      <c r="F37">
        <v>67.294244219999996</v>
      </c>
      <c r="G37">
        <v>2</v>
      </c>
      <c r="J37">
        <v>66.477933261571579</v>
      </c>
      <c r="K37">
        <v>67.294244219999996</v>
      </c>
      <c r="L37">
        <v>0.81631095842841717</v>
      </c>
      <c r="M37">
        <v>0.66636358085032099</v>
      </c>
      <c r="N37">
        <v>20.769230772</v>
      </c>
      <c r="O37">
        <v>431.36094686059175</v>
      </c>
    </row>
    <row r="38" spans="1:15" x14ac:dyDescent="0.25">
      <c r="A38">
        <v>4</v>
      </c>
      <c r="B38">
        <v>4</v>
      </c>
      <c r="C38">
        <v>1</v>
      </c>
      <c r="D38">
        <v>3</v>
      </c>
      <c r="E38">
        <v>17.23</v>
      </c>
      <c r="F38">
        <v>76.828940290000006</v>
      </c>
      <c r="G38">
        <v>2</v>
      </c>
      <c r="J38">
        <v>66.477933261571579</v>
      </c>
      <c r="K38">
        <v>76.828940290000006</v>
      </c>
      <c r="L38">
        <v>10.351007028428427</v>
      </c>
      <c r="M38">
        <v>107.14334650257469</v>
      </c>
      <c r="N38">
        <v>30.30392684200001</v>
      </c>
      <c r="O38">
        <v>918.32798204528865</v>
      </c>
    </row>
    <row r="39" spans="1:15" x14ac:dyDescent="0.25">
      <c r="A39">
        <v>1</v>
      </c>
      <c r="B39">
        <v>5</v>
      </c>
      <c r="C39">
        <v>1</v>
      </c>
      <c r="D39">
        <v>4</v>
      </c>
      <c r="E39">
        <v>20.190000000000001</v>
      </c>
      <c r="F39">
        <v>72.848305539999998</v>
      </c>
      <c r="G39">
        <v>2</v>
      </c>
      <c r="J39">
        <v>73.718889883616825</v>
      </c>
      <c r="K39">
        <v>72.848305539999998</v>
      </c>
      <c r="L39">
        <v>-0.87058434361682657</v>
      </c>
      <c r="M39">
        <v>0.75791709935074081</v>
      </c>
      <c r="N39">
        <v>26.323292092000003</v>
      </c>
      <c r="O39">
        <v>692.91570656074987</v>
      </c>
    </row>
    <row r="40" spans="1:15" x14ac:dyDescent="0.25">
      <c r="A40">
        <v>2</v>
      </c>
      <c r="B40">
        <v>5</v>
      </c>
      <c r="C40">
        <v>1</v>
      </c>
      <c r="D40">
        <v>4</v>
      </c>
      <c r="E40">
        <v>18.25</v>
      </c>
      <c r="F40">
        <v>75.457235069999996</v>
      </c>
      <c r="G40">
        <v>2</v>
      </c>
      <c r="J40">
        <v>73.718889883616825</v>
      </c>
      <c r="K40">
        <v>75.457235069999996</v>
      </c>
      <c r="L40">
        <v>1.7383451863831709</v>
      </c>
      <c r="M40">
        <v>3.0218439870215414</v>
      </c>
      <c r="N40">
        <v>28.932221622</v>
      </c>
      <c r="O40">
        <v>837.07344798452436</v>
      </c>
    </row>
    <row r="41" spans="1:15" x14ac:dyDescent="0.25">
      <c r="A41">
        <v>3</v>
      </c>
      <c r="B41">
        <v>5</v>
      </c>
      <c r="C41">
        <v>1</v>
      </c>
      <c r="D41">
        <v>4</v>
      </c>
      <c r="E41">
        <v>19.25</v>
      </c>
      <c r="F41">
        <v>74.112426040000003</v>
      </c>
      <c r="G41">
        <v>2</v>
      </c>
      <c r="J41">
        <v>73.718889883616825</v>
      </c>
      <c r="K41">
        <v>74.112426040000003</v>
      </c>
      <c r="L41">
        <v>0.39353615638317763</v>
      </c>
      <c r="M41">
        <v>0.15487070638084482</v>
      </c>
      <c r="N41">
        <v>27.587412592000007</v>
      </c>
      <c r="O41">
        <v>761.06533352124052</v>
      </c>
    </row>
    <row r="42" spans="1:15" x14ac:dyDescent="0.25">
      <c r="A42">
        <v>4</v>
      </c>
      <c r="B42">
        <v>5</v>
      </c>
      <c r="C42">
        <v>1</v>
      </c>
      <c r="D42">
        <v>4</v>
      </c>
      <c r="E42">
        <v>25.5</v>
      </c>
      <c r="F42">
        <v>65.707369549999996</v>
      </c>
      <c r="G42">
        <v>2</v>
      </c>
      <c r="J42">
        <v>73.718889883616825</v>
      </c>
      <c r="K42">
        <v>65.707369549999996</v>
      </c>
      <c r="L42">
        <v>-8.0115203336168292</v>
      </c>
      <c r="M42">
        <v>64.184458055955915</v>
      </c>
      <c r="N42">
        <v>19.182356102</v>
      </c>
      <c r="O42">
        <v>367.96278562393661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J16" sqref="J1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5">
      <c r="A2">
        <v>1</v>
      </c>
      <c r="B2">
        <v>1</v>
      </c>
      <c r="C2">
        <v>1</v>
      </c>
      <c r="D2">
        <v>0</v>
      </c>
      <c r="E2">
        <v>76.98</v>
      </c>
      <c r="F2">
        <v>-3.523399677</v>
      </c>
      <c r="G2">
        <v>1</v>
      </c>
      <c r="J2">
        <v>0</v>
      </c>
      <c r="K2">
        <v>-3.523399677</v>
      </c>
      <c r="L2">
        <v>-3.523399677</v>
      </c>
      <c r="M2">
        <v>12.414345283883705</v>
      </c>
      <c r="N2">
        <v>-69.436525012550007</v>
      </c>
      <c r="O2">
        <v>4821.4310058184828</v>
      </c>
    </row>
    <row r="3" spans="1:18" x14ac:dyDescent="0.25">
      <c r="A3">
        <v>2</v>
      </c>
      <c r="B3">
        <v>1</v>
      </c>
      <c r="C3">
        <v>1</v>
      </c>
      <c r="D3">
        <v>0</v>
      </c>
      <c r="E3">
        <v>69.98</v>
      </c>
      <c r="F3">
        <v>5.8902635830000003</v>
      </c>
      <c r="G3">
        <v>1</v>
      </c>
      <c r="J3">
        <v>0</v>
      </c>
      <c r="K3">
        <v>5.8902635830000003</v>
      </c>
      <c r="L3">
        <v>5.8902635830000003</v>
      </c>
      <c r="M3">
        <v>34.695205077216002</v>
      </c>
      <c r="N3">
        <v>-60.022861752550007</v>
      </c>
      <c r="O3">
        <v>3602.7439329657304</v>
      </c>
      <c r="Q3" t="s">
        <v>13</v>
      </c>
      <c r="R3">
        <v>65.913125335550006</v>
      </c>
    </row>
    <row r="4" spans="1:18" x14ac:dyDescent="0.25">
      <c r="A4">
        <v>3</v>
      </c>
      <c r="B4">
        <v>1</v>
      </c>
      <c r="C4">
        <v>1</v>
      </c>
      <c r="D4">
        <v>0</v>
      </c>
      <c r="E4">
        <v>71.989999999999995</v>
      </c>
      <c r="F4">
        <v>3.1871974179999998</v>
      </c>
      <c r="G4">
        <v>1</v>
      </c>
      <c r="J4">
        <v>0</v>
      </c>
      <c r="K4">
        <v>3.1871974179999998</v>
      </c>
      <c r="L4">
        <v>3.1871974179999998</v>
      </c>
      <c r="M4">
        <v>10.158227381305865</v>
      </c>
      <c r="N4">
        <v>-62.72592791755001</v>
      </c>
      <c r="O4">
        <v>3934.5420331176797</v>
      </c>
    </row>
    <row r="5" spans="1:18" x14ac:dyDescent="0.25">
      <c r="A5">
        <v>4</v>
      </c>
      <c r="B5">
        <v>1</v>
      </c>
      <c r="C5">
        <v>1</v>
      </c>
      <c r="D5">
        <v>0</v>
      </c>
      <c r="E5">
        <v>77.14</v>
      </c>
      <c r="F5">
        <v>-3.738569123</v>
      </c>
      <c r="G5">
        <v>1</v>
      </c>
      <c r="J5">
        <v>0</v>
      </c>
      <c r="K5">
        <v>-3.738569123</v>
      </c>
      <c r="L5">
        <v>-3.738569123</v>
      </c>
      <c r="M5">
        <v>13.97689908744899</v>
      </c>
      <c r="N5">
        <v>-69.651694458550011</v>
      </c>
      <c r="O5">
        <v>4851.3585409472062</v>
      </c>
      <c r="Q5" t="s">
        <v>14</v>
      </c>
      <c r="R5">
        <v>580.79297686854272</v>
      </c>
    </row>
    <row r="6" spans="1:18" x14ac:dyDescent="0.25">
      <c r="A6">
        <v>1</v>
      </c>
      <c r="B6">
        <v>2</v>
      </c>
      <c r="C6">
        <v>1</v>
      </c>
      <c r="D6">
        <v>1</v>
      </c>
      <c r="E6">
        <v>23.76</v>
      </c>
      <c r="F6">
        <v>68.047337279999994</v>
      </c>
      <c r="G6">
        <v>1</v>
      </c>
      <c r="J6">
        <v>64.976234682510196</v>
      </c>
      <c r="K6">
        <v>68.047337279999994</v>
      </c>
      <c r="L6">
        <v>3.0711025974897694</v>
      </c>
      <c r="M6">
        <v>9.4316711643084084</v>
      </c>
      <c r="N6">
        <v>2.1342119444499872</v>
      </c>
      <c r="O6">
        <v>4.5548606238329956</v>
      </c>
      <c r="Q6" t="s">
        <v>15</v>
      </c>
      <c r="R6">
        <v>23840.520368979167</v>
      </c>
    </row>
    <row r="7" spans="1:18" x14ac:dyDescent="0.25">
      <c r="A7">
        <v>2</v>
      </c>
      <c r="B7">
        <v>2</v>
      </c>
      <c r="C7">
        <v>1</v>
      </c>
      <c r="D7">
        <v>1</v>
      </c>
      <c r="E7">
        <v>28.53</v>
      </c>
      <c r="F7">
        <v>61.632598170000001</v>
      </c>
      <c r="G7">
        <v>1</v>
      </c>
      <c r="J7">
        <v>64.976234682510224</v>
      </c>
      <c r="K7">
        <v>61.632598170000001</v>
      </c>
      <c r="L7">
        <v>-3.3436365125102228</v>
      </c>
      <c r="M7">
        <v>11.179905127791525</v>
      </c>
      <c r="N7">
        <v>-4.280527165550005</v>
      </c>
      <c r="O7">
        <v>18.322912815011559</v>
      </c>
      <c r="Q7" t="s">
        <v>16</v>
      </c>
      <c r="R7">
        <v>0.97563841024106801</v>
      </c>
    </row>
    <row r="8" spans="1:18" x14ac:dyDescent="0.25">
      <c r="A8">
        <v>3</v>
      </c>
      <c r="B8">
        <v>2</v>
      </c>
      <c r="C8">
        <v>1</v>
      </c>
      <c r="D8">
        <v>1</v>
      </c>
      <c r="E8">
        <v>22.81</v>
      </c>
      <c r="F8">
        <v>69.324905860000001</v>
      </c>
      <c r="G8">
        <v>1</v>
      </c>
      <c r="J8">
        <v>64.976234682510224</v>
      </c>
      <c r="K8">
        <v>69.324905860000001</v>
      </c>
      <c r="L8">
        <v>4.3486711774897771</v>
      </c>
      <c r="M8">
        <v>18.910941009930323</v>
      </c>
      <c r="N8">
        <v>3.4117805244499948</v>
      </c>
      <c r="O8">
        <v>11.640246347016282</v>
      </c>
    </row>
    <row r="9" spans="1:18" x14ac:dyDescent="0.25">
      <c r="A9">
        <v>4</v>
      </c>
      <c r="B9">
        <v>2</v>
      </c>
      <c r="C9">
        <v>1</v>
      </c>
      <c r="D9">
        <v>1</v>
      </c>
      <c r="E9">
        <v>34.159999999999997</v>
      </c>
      <c r="F9">
        <v>54.061323289999997</v>
      </c>
      <c r="G9">
        <v>1</v>
      </c>
      <c r="J9">
        <v>64.976234682510224</v>
      </c>
      <c r="K9">
        <v>54.061323289999997</v>
      </c>
      <c r="L9">
        <v>-10.914911392510227</v>
      </c>
      <c r="M9">
        <v>119.13529070634954</v>
      </c>
      <c r="N9">
        <v>-11.851802045550009</v>
      </c>
      <c r="O9">
        <v>140.46521172690339</v>
      </c>
    </row>
    <row r="10" spans="1:18" x14ac:dyDescent="0.25">
      <c r="A10">
        <v>1</v>
      </c>
      <c r="B10">
        <v>3</v>
      </c>
      <c r="C10">
        <v>1</v>
      </c>
      <c r="D10">
        <v>2</v>
      </c>
      <c r="E10">
        <v>10.35</v>
      </c>
      <c r="F10">
        <v>86.081226470000004</v>
      </c>
      <c r="G10">
        <v>1</v>
      </c>
      <c r="J10">
        <v>81.557212770915868</v>
      </c>
      <c r="K10">
        <v>86.081226470000004</v>
      </c>
      <c r="L10">
        <v>4.5240136990841364</v>
      </c>
      <c r="M10">
        <v>20.466699949500931</v>
      </c>
      <c r="N10">
        <v>20.168101134449998</v>
      </c>
      <c r="O10">
        <v>406.75230336940331</v>
      </c>
    </row>
    <row r="11" spans="1:18" x14ac:dyDescent="0.25">
      <c r="A11">
        <v>2</v>
      </c>
      <c r="B11">
        <v>3</v>
      </c>
      <c r="C11">
        <v>1</v>
      </c>
      <c r="D11">
        <v>2</v>
      </c>
      <c r="E11">
        <v>9.66</v>
      </c>
      <c r="F11">
        <v>87.009144699999993</v>
      </c>
      <c r="G11">
        <v>1</v>
      </c>
      <c r="J11">
        <v>81.557212770915868</v>
      </c>
      <c r="K11">
        <v>87.009144699999993</v>
      </c>
      <c r="L11">
        <v>5.4519319290841253</v>
      </c>
      <c r="M11">
        <v>29.723561759366952</v>
      </c>
      <c r="N11">
        <v>21.096019364449987</v>
      </c>
      <c r="O11">
        <v>445.04203302524883</v>
      </c>
    </row>
    <row r="12" spans="1:18" x14ac:dyDescent="0.25">
      <c r="A12">
        <v>3</v>
      </c>
      <c r="B12">
        <v>3</v>
      </c>
      <c r="C12">
        <v>1</v>
      </c>
      <c r="D12">
        <v>2</v>
      </c>
      <c r="E12">
        <v>14.45</v>
      </c>
      <c r="F12">
        <v>80.56750941</v>
      </c>
      <c r="G12">
        <v>1</v>
      </c>
      <c r="J12">
        <v>81.557212770915868</v>
      </c>
      <c r="K12">
        <v>80.56750941</v>
      </c>
      <c r="L12">
        <v>-0.9897033609158683</v>
      </c>
      <c r="M12">
        <v>0.97951274260816545</v>
      </c>
      <c r="N12">
        <v>14.654384074449993</v>
      </c>
      <c r="O12">
        <v>214.75097260149357</v>
      </c>
    </row>
    <row r="13" spans="1:18" x14ac:dyDescent="0.25">
      <c r="A13">
        <v>4</v>
      </c>
      <c r="B13">
        <v>3</v>
      </c>
      <c r="C13">
        <v>1</v>
      </c>
      <c r="D13">
        <v>2</v>
      </c>
      <c r="E13">
        <v>7.24</v>
      </c>
      <c r="F13">
        <v>90.263582569999997</v>
      </c>
      <c r="G13">
        <v>1</v>
      </c>
      <c r="J13">
        <v>81.557212770915868</v>
      </c>
      <c r="K13">
        <v>90.263582569999997</v>
      </c>
      <c r="L13">
        <v>8.7063697990841291</v>
      </c>
      <c r="M13">
        <v>75.800875078404218</v>
      </c>
      <c r="N13">
        <v>24.350457234449991</v>
      </c>
      <c r="O13">
        <v>592.94476752677792</v>
      </c>
    </row>
    <row r="14" spans="1:18" x14ac:dyDescent="0.25">
      <c r="A14">
        <v>1</v>
      </c>
      <c r="B14">
        <v>4</v>
      </c>
      <c r="C14">
        <v>1</v>
      </c>
      <c r="D14">
        <v>3</v>
      </c>
      <c r="E14">
        <v>3.93</v>
      </c>
      <c r="F14">
        <v>94.714900479999997</v>
      </c>
      <c r="G14">
        <v>1</v>
      </c>
      <c r="J14">
        <v>89.139582272032598</v>
      </c>
      <c r="K14">
        <v>94.714900479999997</v>
      </c>
      <c r="L14">
        <v>5.5753182079673991</v>
      </c>
      <c r="M14">
        <v>31.08417312009281</v>
      </c>
      <c r="N14">
        <v>28.801775144449991</v>
      </c>
      <c r="O14">
        <v>829.54225147145723</v>
      </c>
    </row>
    <row r="15" spans="1:18" x14ac:dyDescent="0.25">
      <c r="A15">
        <v>2</v>
      </c>
      <c r="B15">
        <v>4</v>
      </c>
      <c r="C15">
        <v>1</v>
      </c>
      <c r="D15">
        <v>3</v>
      </c>
      <c r="E15">
        <v>8.25</v>
      </c>
      <c r="F15">
        <v>88.905325439999999</v>
      </c>
      <c r="G15">
        <v>1</v>
      </c>
      <c r="J15">
        <v>89.139582272032598</v>
      </c>
      <c r="K15">
        <v>88.905325439999999</v>
      </c>
      <c r="L15">
        <v>-0.2342568320325995</v>
      </c>
      <c r="M15">
        <v>5.4876263353949538E-2</v>
      </c>
      <c r="N15">
        <v>22.992200104449992</v>
      </c>
      <c r="O15">
        <v>528.64126564307026</v>
      </c>
    </row>
    <row r="16" spans="1:18" x14ac:dyDescent="0.25">
      <c r="A16">
        <v>3</v>
      </c>
      <c r="B16">
        <v>4</v>
      </c>
      <c r="C16">
        <v>1</v>
      </c>
      <c r="D16">
        <v>3</v>
      </c>
      <c r="E16">
        <v>14.76</v>
      </c>
      <c r="F16">
        <v>80.150618609999995</v>
      </c>
      <c r="G16">
        <v>1</v>
      </c>
      <c r="J16">
        <v>89.139582272032598</v>
      </c>
      <c r="K16">
        <v>80.150618609999995</v>
      </c>
      <c r="L16">
        <v>-8.988963662032603</v>
      </c>
      <c r="M16">
        <v>80.801467717342589</v>
      </c>
      <c r="N16">
        <v>14.237493274449989</v>
      </c>
      <c r="O16">
        <v>202.70621474000865</v>
      </c>
    </row>
    <row r="17" spans="1:18" x14ac:dyDescent="0.25">
      <c r="A17">
        <v>4</v>
      </c>
      <c r="B17">
        <v>4</v>
      </c>
      <c r="C17">
        <v>1</v>
      </c>
      <c r="D17">
        <v>3</v>
      </c>
      <c r="E17">
        <v>3.83</v>
      </c>
      <c r="F17">
        <v>94.849381390000005</v>
      </c>
      <c r="G17">
        <v>1</v>
      </c>
      <c r="J17">
        <v>89.139582272032598</v>
      </c>
      <c r="K17">
        <v>94.849381390000005</v>
      </c>
      <c r="L17">
        <v>5.7097991179674068</v>
      </c>
      <c r="M17">
        <v>32.601805967541374</v>
      </c>
      <c r="N17">
        <v>28.936256054449998</v>
      </c>
      <c r="O17">
        <v>837.30691444869422</v>
      </c>
    </row>
    <row r="18" spans="1:18" x14ac:dyDescent="0.25">
      <c r="A18">
        <v>1</v>
      </c>
      <c r="B18">
        <v>5</v>
      </c>
      <c r="C18">
        <v>1</v>
      </c>
      <c r="D18">
        <v>4</v>
      </c>
      <c r="E18">
        <v>10.37</v>
      </c>
      <c r="F18">
        <v>86.054330289999996</v>
      </c>
      <c r="G18">
        <v>1</v>
      </c>
      <c r="J18">
        <v>93.485241084546544</v>
      </c>
      <c r="K18">
        <v>86.054330289999996</v>
      </c>
      <c r="L18">
        <v>-7.4309107945465485</v>
      </c>
      <c r="M18">
        <v>55.218435236508419</v>
      </c>
      <c r="N18">
        <v>20.141204954449989</v>
      </c>
      <c r="O18">
        <v>405.6681370171608</v>
      </c>
    </row>
    <row r="19" spans="1:18" x14ac:dyDescent="0.25">
      <c r="A19">
        <v>2</v>
      </c>
      <c r="B19">
        <v>5</v>
      </c>
      <c r="C19">
        <v>1</v>
      </c>
      <c r="D19">
        <v>4</v>
      </c>
      <c r="E19">
        <v>5.95</v>
      </c>
      <c r="F19">
        <v>91.998386229999994</v>
      </c>
      <c r="G19">
        <v>1</v>
      </c>
      <c r="J19">
        <v>93.485241084546544</v>
      </c>
      <c r="K19">
        <v>91.998386229999994</v>
      </c>
      <c r="L19">
        <v>-1.4868548545465501</v>
      </c>
      <c r="M19">
        <v>2.2107373584886427</v>
      </c>
      <c r="N19">
        <v>26.085260894449988</v>
      </c>
      <c r="O19">
        <v>680.44083593152175</v>
      </c>
    </row>
    <row r="20" spans="1:18" x14ac:dyDescent="0.25">
      <c r="A20">
        <v>3</v>
      </c>
      <c r="B20">
        <v>5</v>
      </c>
      <c r="C20">
        <v>1</v>
      </c>
      <c r="D20">
        <v>4</v>
      </c>
      <c r="E20">
        <v>8.31</v>
      </c>
      <c r="F20">
        <v>88.824636900000002</v>
      </c>
      <c r="G20">
        <v>1</v>
      </c>
      <c r="J20">
        <v>93.485241084546544</v>
      </c>
      <c r="K20">
        <v>88.824636900000002</v>
      </c>
      <c r="L20">
        <v>-4.6606041845465427</v>
      </c>
      <c r="M20">
        <v>21.721231365012745</v>
      </c>
      <c r="N20">
        <v>22.911511564449995</v>
      </c>
      <c r="O20">
        <v>524.93736216792581</v>
      </c>
    </row>
    <row r="21" spans="1:18" x14ac:dyDescent="0.25">
      <c r="A21">
        <v>4</v>
      </c>
      <c r="B21">
        <v>5</v>
      </c>
      <c r="C21">
        <v>1</v>
      </c>
      <c r="D21">
        <v>4</v>
      </c>
      <c r="E21">
        <v>4.49</v>
      </c>
      <c r="F21">
        <v>93.96180742</v>
      </c>
      <c r="G21">
        <v>1</v>
      </c>
      <c r="J21">
        <v>93.485241084546544</v>
      </c>
      <c r="K21">
        <v>93.96180742</v>
      </c>
      <c r="L21">
        <v>0.47656633545345528</v>
      </c>
      <c r="M21">
        <v>0.22711547208753527</v>
      </c>
      <c r="N21">
        <v>28.048682084449993</v>
      </c>
      <c r="O21">
        <v>786.72856667454596</v>
      </c>
    </row>
    <row r="22" spans="1:18" x14ac:dyDescent="0.25">
      <c r="J22" t="s">
        <v>7</v>
      </c>
      <c r="K22" t="s">
        <v>8</v>
      </c>
      <c r="L22" t="s">
        <v>9</v>
      </c>
      <c r="M22" t="s">
        <v>10</v>
      </c>
      <c r="N22" t="s">
        <v>11</v>
      </c>
      <c r="O22" t="s">
        <v>12</v>
      </c>
    </row>
    <row r="23" spans="1:18" x14ac:dyDescent="0.25">
      <c r="A23">
        <v>1</v>
      </c>
      <c r="B23">
        <v>1</v>
      </c>
      <c r="C23">
        <v>1</v>
      </c>
      <c r="D23">
        <v>0</v>
      </c>
      <c r="E23">
        <v>75.25</v>
      </c>
      <c r="F23">
        <v>-1.1968800429999999</v>
      </c>
      <c r="G23">
        <v>2</v>
      </c>
      <c r="J23">
        <v>0</v>
      </c>
      <c r="K23">
        <v>-1.1968800429999999</v>
      </c>
      <c r="L23">
        <v>-1.1968800429999999</v>
      </c>
      <c r="M23">
        <v>1.4325218373316817</v>
      </c>
      <c r="N23">
        <v>-47.721893490999996</v>
      </c>
      <c r="O23">
        <v>2277.3791183663479</v>
      </c>
    </row>
    <row r="24" spans="1:18" x14ac:dyDescent="0.25">
      <c r="A24">
        <v>2</v>
      </c>
      <c r="B24">
        <v>1</v>
      </c>
      <c r="C24">
        <v>1</v>
      </c>
      <c r="D24">
        <v>0</v>
      </c>
      <c r="E24">
        <v>73.44</v>
      </c>
      <c r="F24">
        <v>1.2372243140000001</v>
      </c>
      <c r="G24">
        <v>2</v>
      </c>
      <c r="J24">
        <v>0</v>
      </c>
      <c r="K24">
        <v>1.2372243140000001</v>
      </c>
      <c r="L24">
        <v>1.2372243140000001</v>
      </c>
      <c r="M24">
        <v>1.5307240031527709</v>
      </c>
      <c r="N24">
        <v>-45.287789133999993</v>
      </c>
      <c r="O24">
        <v>2050.9838446456479</v>
      </c>
      <c r="Q24" t="s">
        <v>13</v>
      </c>
      <c r="R24">
        <v>46.525013447999996</v>
      </c>
    </row>
    <row r="25" spans="1:18" x14ac:dyDescent="0.25">
      <c r="A25">
        <v>3</v>
      </c>
      <c r="B25">
        <v>1</v>
      </c>
      <c r="C25">
        <v>1</v>
      </c>
      <c r="D25">
        <v>0</v>
      </c>
      <c r="E25">
        <v>79.849999999999994</v>
      </c>
      <c r="F25">
        <v>-7.3830016140000003</v>
      </c>
      <c r="G25">
        <v>2</v>
      </c>
      <c r="J25">
        <v>0</v>
      </c>
      <c r="K25">
        <v>-7.3830016140000003</v>
      </c>
      <c r="L25">
        <v>-7.3830016140000003</v>
      </c>
      <c r="M25">
        <v>54.508712832326609</v>
      </c>
      <c r="N25">
        <v>-53.908015061999997</v>
      </c>
      <c r="O25">
        <v>2906.0740879248187</v>
      </c>
    </row>
    <row r="26" spans="1:18" x14ac:dyDescent="0.25">
      <c r="A26">
        <v>4</v>
      </c>
      <c r="B26">
        <v>1</v>
      </c>
      <c r="C26">
        <v>1</v>
      </c>
      <c r="D26">
        <v>0</v>
      </c>
      <c r="E26">
        <v>70.25</v>
      </c>
      <c r="F26">
        <v>5.5271651430000004</v>
      </c>
      <c r="G26">
        <v>2</v>
      </c>
      <c r="J26">
        <v>0</v>
      </c>
      <c r="K26">
        <v>5.5271651430000004</v>
      </c>
      <c r="L26">
        <v>5.5271651430000004</v>
      </c>
      <c r="M26">
        <v>30.549554517994213</v>
      </c>
      <c r="N26">
        <v>-40.997848304999998</v>
      </c>
      <c r="O26">
        <v>1680.8235656397912</v>
      </c>
      <c r="Q26" t="s">
        <v>14</v>
      </c>
      <c r="R26">
        <v>931.01698185650832</v>
      </c>
    </row>
    <row r="27" spans="1:18" x14ac:dyDescent="0.25">
      <c r="A27">
        <v>1</v>
      </c>
      <c r="B27">
        <v>2</v>
      </c>
      <c r="C27">
        <v>1</v>
      </c>
      <c r="D27">
        <v>1</v>
      </c>
      <c r="E27">
        <v>53.82</v>
      </c>
      <c r="F27">
        <v>27.622377620000002</v>
      </c>
      <c r="G27">
        <v>2</v>
      </c>
      <c r="J27">
        <v>37.226039783001802</v>
      </c>
      <c r="K27">
        <v>27.622377620000002</v>
      </c>
      <c r="L27">
        <v>-9.6036621630018004</v>
      </c>
      <c r="M27">
        <v>92.23032694107242</v>
      </c>
      <c r="N27">
        <v>-18.902635827999994</v>
      </c>
      <c r="O27">
        <v>357.30964124598904</v>
      </c>
      <c r="Q27" t="s">
        <v>15</v>
      </c>
      <c r="R27">
        <v>15592.341865746634</v>
      </c>
    </row>
    <row r="28" spans="1:18" x14ac:dyDescent="0.25">
      <c r="A28">
        <v>2</v>
      </c>
      <c r="B28">
        <v>2</v>
      </c>
      <c r="C28">
        <v>1</v>
      </c>
      <c r="D28">
        <v>1</v>
      </c>
      <c r="E28">
        <v>49.38</v>
      </c>
      <c r="F28">
        <v>33.593329750000002</v>
      </c>
      <c r="G28">
        <v>2</v>
      </c>
      <c r="J28">
        <v>37.226039783001802</v>
      </c>
      <c r="K28">
        <v>33.593329750000002</v>
      </c>
      <c r="L28">
        <v>-3.6327100330017998</v>
      </c>
      <c r="M28">
        <v>13.196582183871937</v>
      </c>
      <c r="N28">
        <v>-12.931683697999993</v>
      </c>
      <c r="O28">
        <v>167.22844326511878</v>
      </c>
      <c r="Q28" t="s">
        <v>16</v>
      </c>
      <c r="R28">
        <v>0.9402901122953331</v>
      </c>
    </row>
    <row r="29" spans="1:18" x14ac:dyDescent="0.25">
      <c r="A29">
        <v>3</v>
      </c>
      <c r="B29">
        <v>2</v>
      </c>
      <c r="C29">
        <v>1</v>
      </c>
      <c r="D29">
        <v>1</v>
      </c>
      <c r="E29">
        <v>46.17</v>
      </c>
      <c r="F29">
        <v>37.910166760000003</v>
      </c>
      <c r="G29">
        <v>2</v>
      </c>
      <c r="J29">
        <v>37.226039783001802</v>
      </c>
      <c r="K29">
        <v>37.910166760000003</v>
      </c>
      <c r="L29">
        <v>0.68412697699820058</v>
      </c>
      <c r="M29">
        <v>0.46802972065669646</v>
      </c>
      <c r="N29">
        <v>-8.614846687999993</v>
      </c>
      <c r="O29">
        <v>74.215583457744444</v>
      </c>
    </row>
    <row r="30" spans="1:18" x14ac:dyDescent="0.25">
      <c r="A30">
        <v>4</v>
      </c>
      <c r="B30">
        <v>2</v>
      </c>
      <c r="C30">
        <v>1</v>
      </c>
      <c r="D30">
        <v>1</v>
      </c>
      <c r="E30">
        <v>44.96</v>
      </c>
      <c r="F30">
        <v>39.537385690000001</v>
      </c>
      <c r="G30">
        <v>2</v>
      </c>
      <c r="J30">
        <v>37.226039783001802</v>
      </c>
      <c r="K30">
        <v>39.537385690000001</v>
      </c>
      <c r="L30">
        <v>2.3113459069981985</v>
      </c>
      <c r="M30">
        <v>5.3423199017973246</v>
      </c>
      <c r="N30">
        <v>-6.987627757999995</v>
      </c>
      <c r="O30">
        <v>48.826941684372038</v>
      </c>
    </row>
    <row r="31" spans="1:18" x14ac:dyDescent="0.25">
      <c r="A31">
        <v>1</v>
      </c>
      <c r="B31">
        <v>3</v>
      </c>
      <c r="C31">
        <v>1</v>
      </c>
      <c r="D31">
        <v>2</v>
      </c>
      <c r="E31">
        <v>20.440000000000001</v>
      </c>
      <c r="F31">
        <v>72.512103280000005</v>
      </c>
      <c r="G31">
        <v>2</v>
      </c>
      <c r="J31">
        <v>55.562753036437243</v>
      </c>
      <c r="K31">
        <v>72.512103280000005</v>
      </c>
      <c r="L31">
        <v>16.949350243562762</v>
      </c>
      <c r="M31">
        <v>287.28047367896107</v>
      </c>
      <c r="N31">
        <v>25.987089832000009</v>
      </c>
      <c r="O31">
        <v>675.32883793643828</v>
      </c>
    </row>
    <row r="32" spans="1:18" x14ac:dyDescent="0.25">
      <c r="A32">
        <v>2</v>
      </c>
      <c r="B32">
        <v>3</v>
      </c>
      <c r="C32">
        <v>1</v>
      </c>
      <c r="D32">
        <v>2</v>
      </c>
      <c r="E32">
        <v>35.5</v>
      </c>
      <c r="F32">
        <v>52.25927918</v>
      </c>
      <c r="G32">
        <v>2</v>
      </c>
      <c r="J32">
        <v>55.562753036437243</v>
      </c>
      <c r="K32">
        <v>52.25927918</v>
      </c>
      <c r="L32">
        <v>-3.3034738564372432</v>
      </c>
      <c r="M32">
        <v>10.912939520164352</v>
      </c>
      <c r="N32">
        <v>5.7342657320000043</v>
      </c>
      <c r="O32">
        <v>32.881803485189543</v>
      </c>
    </row>
    <row r="33" spans="1:15" x14ac:dyDescent="0.25">
      <c r="A33">
        <v>3</v>
      </c>
      <c r="B33">
        <v>3</v>
      </c>
      <c r="C33">
        <v>1</v>
      </c>
      <c r="D33">
        <v>2</v>
      </c>
      <c r="E33">
        <v>39.26</v>
      </c>
      <c r="F33">
        <v>47.202797199999999</v>
      </c>
      <c r="G33">
        <v>2</v>
      </c>
      <c r="J33">
        <v>55.562753036437243</v>
      </c>
      <c r="K33">
        <v>47.202797199999999</v>
      </c>
      <c r="L33">
        <v>-8.3599558364372442</v>
      </c>
      <c r="M33">
        <v>69.88886158718114</v>
      </c>
      <c r="N33">
        <v>0.6777837520000034</v>
      </c>
      <c r="O33">
        <v>0.45939081447520214</v>
      </c>
    </row>
    <row r="34" spans="1:15" x14ac:dyDescent="0.25">
      <c r="A34">
        <v>4</v>
      </c>
      <c r="B34">
        <v>3</v>
      </c>
      <c r="C34">
        <v>1</v>
      </c>
      <c r="D34">
        <v>2</v>
      </c>
      <c r="E34">
        <v>40.200000000000003</v>
      </c>
      <c r="F34">
        <v>45.938676710000003</v>
      </c>
      <c r="G34">
        <v>2</v>
      </c>
      <c r="J34">
        <v>55.562753036437243</v>
      </c>
      <c r="K34">
        <v>45.938676710000003</v>
      </c>
      <c r="L34">
        <v>-9.6240763264372404</v>
      </c>
      <c r="M34">
        <v>92.622845137089726</v>
      </c>
      <c r="N34">
        <v>-0.58633673799999286</v>
      </c>
      <c r="O34">
        <v>0.34379077032847227</v>
      </c>
    </row>
    <row r="35" spans="1:15" x14ac:dyDescent="0.25">
      <c r="A35">
        <v>1</v>
      </c>
      <c r="B35">
        <v>4</v>
      </c>
      <c r="C35">
        <v>1</v>
      </c>
      <c r="D35">
        <v>3</v>
      </c>
      <c r="E35">
        <v>24.32</v>
      </c>
      <c r="F35">
        <v>67.294244219999996</v>
      </c>
      <c r="G35">
        <v>2</v>
      </c>
      <c r="J35">
        <v>66.477933261571579</v>
      </c>
      <c r="K35">
        <v>67.294244219999996</v>
      </c>
      <c r="L35">
        <v>0.81631095842841717</v>
      </c>
      <c r="M35">
        <v>0.66636358085032099</v>
      </c>
      <c r="N35">
        <v>20.769230772</v>
      </c>
      <c r="O35">
        <v>431.36094686059175</v>
      </c>
    </row>
    <row r="36" spans="1:15" x14ac:dyDescent="0.25">
      <c r="A36">
        <v>2</v>
      </c>
      <c r="B36">
        <v>4</v>
      </c>
      <c r="C36">
        <v>1</v>
      </c>
      <c r="D36">
        <v>3</v>
      </c>
      <c r="E36">
        <v>17.7</v>
      </c>
      <c r="F36">
        <v>76.196880039999996</v>
      </c>
      <c r="G36">
        <v>2</v>
      </c>
      <c r="J36">
        <v>66.477933261571579</v>
      </c>
      <c r="K36">
        <v>76.196880039999996</v>
      </c>
      <c r="L36">
        <v>9.7189467784284176</v>
      </c>
      <c r="M36">
        <v>94.457926481924119</v>
      </c>
      <c r="N36">
        <v>29.671866592000001</v>
      </c>
      <c r="O36">
        <v>880.41966705344578</v>
      </c>
    </row>
    <row r="37" spans="1:15" x14ac:dyDescent="0.25">
      <c r="A37">
        <v>3</v>
      </c>
      <c r="B37">
        <v>4</v>
      </c>
      <c r="C37">
        <v>1</v>
      </c>
      <c r="D37">
        <v>3</v>
      </c>
      <c r="E37">
        <v>24.32</v>
      </c>
      <c r="F37">
        <v>67.294244219999996</v>
      </c>
      <c r="G37">
        <v>2</v>
      </c>
      <c r="J37">
        <v>66.477933261571579</v>
      </c>
      <c r="K37">
        <v>67.294244219999996</v>
      </c>
      <c r="L37">
        <v>0.81631095842841717</v>
      </c>
      <c r="M37">
        <v>0.66636358085032099</v>
      </c>
      <c r="N37">
        <v>20.769230772</v>
      </c>
      <c r="O37">
        <v>431.36094686059175</v>
      </c>
    </row>
    <row r="38" spans="1:15" x14ac:dyDescent="0.25">
      <c r="A38">
        <v>4</v>
      </c>
      <c r="B38">
        <v>4</v>
      </c>
      <c r="C38">
        <v>1</v>
      </c>
      <c r="D38">
        <v>3</v>
      </c>
      <c r="E38">
        <v>17.23</v>
      </c>
      <c r="F38">
        <v>76.828940290000006</v>
      </c>
      <c r="G38">
        <v>2</v>
      </c>
      <c r="J38">
        <v>66.477933261571579</v>
      </c>
      <c r="K38">
        <v>76.828940290000006</v>
      </c>
      <c r="L38">
        <v>10.351007028428427</v>
      </c>
      <c r="M38">
        <v>107.14334650257469</v>
      </c>
      <c r="N38">
        <v>30.30392684200001</v>
      </c>
      <c r="O38">
        <v>918.32798204528865</v>
      </c>
    </row>
    <row r="39" spans="1:15" x14ac:dyDescent="0.25">
      <c r="A39">
        <v>1</v>
      </c>
      <c r="B39">
        <v>5</v>
      </c>
      <c r="C39">
        <v>1</v>
      </c>
      <c r="D39">
        <v>4</v>
      </c>
      <c r="E39">
        <v>20.190000000000001</v>
      </c>
      <c r="F39">
        <v>72.848305539999998</v>
      </c>
      <c r="G39">
        <v>2</v>
      </c>
      <c r="J39">
        <v>73.718889883616825</v>
      </c>
      <c r="K39">
        <v>72.848305539999998</v>
      </c>
      <c r="L39">
        <v>-0.87058434361682657</v>
      </c>
      <c r="M39">
        <v>0.75791709935074081</v>
      </c>
      <c r="N39">
        <v>26.323292092000003</v>
      </c>
      <c r="O39">
        <v>692.91570656074987</v>
      </c>
    </row>
    <row r="40" spans="1:15" x14ac:dyDescent="0.25">
      <c r="A40">
        <v>2</v>
      </c>
      <c r="B40">
        <v>5</v>
      </c>
      <c r="C40">
        <v>1</v>
      </c>
      <c r="D40">
        <v>4</v>
      </c>
      <c r="E40">
        <v>18.25</v>
      </c>
      <c r="F40">
        <v>75.457235069999996</v>
      </c>
      <c r="G40">
        <v>2</v>
      </c>
      <c r="J40">
        <v>73.718889883616825</v>
      </c>
      <c r="K40">
        <v>75.457235069999996</v>
      </c>
      <c r="L40">
        <v>1.7383451863831709</v>
      </c>
      <c r="M40">
        <v>3.0218439870215414</v>
      </c>
      <c r="N40">
        <v>28.932221622</v>
      </c>
      <c r="O40">
        <v>837.07344798452436</v>
      </c>
    </row>
    <row r="41" spans="1:15" x14ac:dyDescent="0.25">
      <c r="A41">
        <v>3</v>
      </c>
      <c r="B41">
        <v>5</v>
      </c>
      <c r="C41">
        <v>1</v>
      </c>
      <c r="D41">
        <v>4</v>
      </c>
      <c r="E41">
        <v>19.25</v>
      </c>
      <c r="F41">
        <v>74.112426040000003</v>
      </c>
      <c r="G41">
        <v>2</v>
      </c>
      <c r="J41">
        <v>73.718889883616825</v>
      </c>
      <c r="K41">
        <v>74.112426040000003</v>
      </c>
      <c r="L41">
        <v>0.39353615638317763</v>
      </c>
      <c r="M41">
        <v>0.15487070638084482</v>
      </c>
      <c r="N41">
        <v>27.587412592000007</v>
      </c>
      <c r="O41">
        <v>761.06533352124052</v>
      </c>
    </row>
    <row r="42" spans="1:15" x14ac:dyDescent="0.25">
      <c r="A42">
        <v>4</v>
      </c>
      <c r="B42">
        <v>5</v>
      </c>
      <c r="C42">
        <v>1</v>
      </c>
      <c r="D42">
        <v>4</v>
      </c>
      <c r="E42">
        <v>25.5</v>
      </c>
      <c r="F42">
        <v>65.707369549999996</v>
      </c>
      <c r="G42">
        <v>2</v>
      </c>
      <c r="J42">
        <v>73.718889883616825</v>
      </c>
      <c r="K42">
        <v>65.707369549999996</v>
      </c>
      <c r="L42">
        <v>-8.0115203336168292</v>
      </c>
      <c r="M42">
        <v>64.184458055955915</v>
      </c>
      <c r="N42">
        <v>19.182356102</v>
      </c>
      <c r="O42">
        <v>367.96278562393661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dmtotal</vt:lpstr>
      <vt:lpstr>Sheet2</vt:lpstr>
      <vt:lpstr>Leaf Area</vt:lpstr>
      <vt:lpstr>height</vt:lpstr>
      <vt:lpstr>Polynomial</vt:lpstr>
      <vt:lpstr>Sigmoidal</vt:lpstr>
      <vt:lpstr>Cousens FULL</vt:lpstr>
      <vt:lpstr>RED1</vt:lpstr>
      <vt:lpstr>RED2</vt:lpstr>
    </vt:vector>
  </TitlesOfParts>
  <Company>University of Nebraska - 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MO_PC</dc:creator>
  <cp:lastModifiedBy>MO_PC</cp:lastModifiedBy>
  <dcterms:created xsi:type="dcterms:W3CDTF">2015-11-10T22:14:02Z</dcterms:created>
  <dcterms:modified xsi:type="dcterms:W3CDTF">2016-10-17T22:41:37Z</dcterms:modified>
</cp:coreProperties>
</file>